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marlin\josullivan\Desktop\WebOne\2017 hhd web updates\"/>
    </mc:Choice>
  </mc:AlternateContent>
  <bookViews>
    <workbookView xWindow="0" yWindow="0" windowWidth="23040" windowHeight="10725"/>
  </bookViews>
  <sheets>
    <sheet name="Sheet2" sheetId="1" r:id="rId1"/>
    <sheet name="Sheet3" sheetId="2" state="hidden" r:id="rId2"/>
  </sheets>
  <definedNames>
    <definedName name="_xlnm.Print_Area" localSheetId="0">Sheet2!$A$1:$V$37</definedName>
    <definedName name="Units" localSheetId="1">Sheet2!$G$13</definedName>
    <definedName name="Z_15F1FB90_3332_428D_AF1A_933C1A26C182_.wvu.PrintArea" localSheetId="0" hidden="1">Sheet2!$A$1:$V$35</definedName>
    <definedName name="Z_76679831_C0AF_4938_AA20_DD15E8C0624D_.wvu.PrintArea" localSheetId="0" hidden="1">Sheet2!$A$1:$V$35</definedName>
  </definedNames>
  <calcPr calcId="162913"/>
  <customWorkbookViews>
    <customWorkbookView name="Martinez, Renee M - Personal View" guid="{15F1FB90-3332-428D-AF1A-933C1A26C182}" mergeInterval="0" personalView="1" maximized="1" xWindow="-9" yWindow="-9" windowWidth="1938" windowHeight="1184" activeSheetId="1"/>
    <customWorkbookView name="HHD EOP - Personal View" guid="{76679831-C0AF-4938-AA20-DD15E8C0624D}" mergeInterval="0" personalView="1" maximized="1" windowWidth="1916" windowHeight="975"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 l="1"/>
  <c r="AB2" i="2" l="1"/>
  <c r="K7" i="1"/>
  <c r="A35" i="1" s="1"/>
  <c r="K9" i="1"/>
  <c r="AB12" i="2" l="1"/>
  <c r="AB16" i="2"/>
  <c r="AB18" i="2"/>
  <c r="W8" i="2"/>
  <c r="AB8" i="2" s="1"/>
  <c r="X8" i="2"/>
  <c r="AA6" i="2"/>
  <c r="AC6" i="2" s="1"/>
  <c r="AA8" i="2"/>
  <c r="AC8" i="2" s="1"/>
  <c r="AA10" i="2"/>
  <c r="AC10" i="2" s="1"/>
  <c r="AD10" i="2" s="1"/>
  <c r="AA12" i="2"/>
  <c r="AC12" i="2" s="1"/>
  <c r="AD12" i="2" s="1"/>
  <c r="AA14" i="2"/>
  <c r="AC14" i="2" s="1"/>
  <c r="AA16" i="2"/>
  <c r="AC16" i="2" s="1"/>
  <c r="AA18" i="2"/>
  <c r="AC18" i="2" s="1"/>
  <c r="AD18" i="2" s="1"/>
  <c r="AA20" i="2"/>
  <c r="AC20" i="2" s="1"/>
  <c r="AD20" i="2" s="1"/>
  <c r="AA4" i="2"/>
  <c r="AC4" i="2" s="1"/>
  <c r="X18" i="2"/>
  <c r="I20" i="2"/>
  <c r="J20" i="2"/>
  <c r="K20" i="2"/>
  <c r="L20" i="2"/>
  <c r="M20" i="2"/>
  <c r="I19" i="2"/>
  <c r="J19" i="2"/>
  <c r="K19" i="2"/>
  <c r="L19" i="2"/>
  <c r="M19" i="2"/>
  <c r="I18" i="2"/>
  <c r="J18" i="2"/>
  <c r="K18" i="2"/>
  <c r="L18" i="2"/>
  <c r="M18" i="2"/>
  <c r="W4" i="2"/>
  <c r="AB4" i="2" s="1"/>
  <c r="M5" i="2"/>
  <c r="M6" i="2"/>
  <c r="M7" i="2"/>
  <c r="M8" i="2"/>
  <c r="M9" i="2"/>
  <c r="M10" i="2"/>
  <c r="M11" i="2"/>
  <c r="M12" i="2"/>
  <c r="M13" i="2"/>
  <c r="M14" i="2"/>
  <c r="M15" i="2"/>
  <c r="M16" i="2"/>
  <c r="M17" i="2"/>
  <c r="L5" i="2"/>
  <c r="L6" i="2"/>
  <c r="L7" i="2"/>
  <c r="L8" i="2"/>
  <c r="L9" i="2"/>
  <c r="L10" i="2"/>
  <c r="L11" i="2"/>
  <c r="L12" i="2"/>
  <c r="L13" i="2"/>
  <c r="L14" i="2"/>
  <c r="L15" i="2"/>
  <c r="L16" i="2"/>
  <c r="L17" i="2"/>
  <c r="K5" i="2"/>
  <c r="K6" i="2"/>
  <c r="K7" i="2"/>
  <c r="K8" i="2"/>
  <c r="K9" i="2"/>
  <c r="K10" i="2"/>
  <c r="K11" i="2"/>
  <c r="K12" i="2"/>
  <c r="K13" i="2"/>
  <c r="K14" i="2"/>
  <c r="K15" i="2"/>
  <c r="K16" i="2"/>
  <c r="K17" i="2"/>
  <c r="J5" i="2"/>
  <c r="J6" i="2"/>
  <c r="J7" i="2"/>
  <c r="J8" i="2"/>
  <c r="J9" i="2"/>
  <c r="J10" i="2"/>
  <c r="J11" i="2"/>
  <c r="J12" i="2"/>
  <c r="J13" i="2"/>
  <c r="J14" i="2"/>
  <c r="J15" i="2"/>
  <c r="J16" i="2"/>
  <c r="J17" i="2"/>
  <c r="J4" i="2"/>
  <c r="K4" i="2"/>
  <c r="L4" i="2"/>
  <c r="M4" i="2"/>
  <c r="I4" i="2"/>
  <c r="I5" i="2"/>
  <c r="I6" i="2"/>
  <c r="I7" i="2"/>
  <c r="I8" i="2"/>
  <c r="I9" i="2"/>
  <c r="I10" i="2"/>
  <c r="I11" i="2"/>
  <c r="I12" i="2"/>
  <c r="I13" i="2"/>
  <c r="I14" i="2"/>
  <c r="I15" i="2"/>
  <c r="I16" i="2"/>
  <c r="I17" i="2"/>
  <c r="I3" i="2"/>
  <c r="J3" i="2"/>
  <c r="K3" i="2"/>
  <c r="L3" i="2"/>
  <c r="M3" i="2"/>
  <c r="X3" i="2"/>
  <c r="X4" i="2"/>
  <c r="X6" i="2"/>
  <c r="X10" i="2"/>
  <c r="X12" i="2"/>
  <c r="X14" i="2"/>
  <c r="X16" i="2"/>
  <c r="X20" i="2"/>
  <c r="W3" i="2"/>
  <c r="W6" i="2"/>
  <c r="AB6" i="2" s="1"/>
  <c r="W10" i="2"/>
  <c r="AB10" i="2" s="1"/>
  <c r="W12" i="2"/>
  <c r="W14" i="2"/>
  <c r="AB14" i="2" s="1"/>
  <c r="W16" i="2"/>
  <c r="W18" i="2"/>
  <c r="W20" i="2"/>
  <c r="AB20" i="2" s="1"/>
  <c r="AD24" i="2" l="1"/>
  <c r="T15" i="2"/>
  <c r="T17" i="2"/>
  <c r="T16" i="2"/>
  <c r="U4" i="2"/>
  <c r="U20" i="2"/>
  <c r="V20" i="2" s="1"/>
  <c r="U16" i="2"/>
  <c r="V16" i="2" s="1"/>
  <c r="U18" i="2"/>
  <c r="V18" i="2" s="1"/>
  <c r="U14" i="2"/>
  <c r="V14" i="2" s="1"/>
  <c r="AD16" i="2"/>
  <c r="AD14" i="2"/>
  <c r="AD8" i="2"/>
  <c r="U8" i="2"/>
  <c r="U6" i="2"/>
  <c r="U12" i="2"/>
  <c r="AD6" i="2"/>
  <c r="U10" i="2"/>
  <c r="W21" i="2"/>
  <c r="S12" i="2"/>
  <c r="S11" i="2"/>
  <c r="S13" i="2"/>
  <c r="S10" i="2"/>
  <c r="V23" i="2"/>
  <c r="T1" i="1"/>
  <c r="V12" i="2" l="1"/>
  <c r="T18" i="2"/>
  <c r="V24" i="2" s="1"/>
  <c r="V10" i="2"/>
  <c r="V8" i="2"/>
  <c r="V6" i="2"/>
  <c r="V4" i="2"/>
  <c r="V22" i="2" l="1"/>
  <c r="U27" i="2"/>
  <c r="L32" i="1" s="1"/>
  <c r="W22" i="2"/>
  <c r="P27" i="2" l="1"/>
  <c r="K32" i="1" s="1"/>
  <c r="V28" i="2"/>
  <c r="V26" i="2"/>
  <c r="I32" i="1" s="1"/>
  <c r="I33" i="1" l="1"/>
  <c r="I34" i="1"/>
  <c r="AD4" i="2"/>
  <c r="AB21" i="2" s="1"/>
  <c r="AA29" i="2" l="1"/>
  <c r="T32" i="1" s="1"/>
  <c r="AB1" i="2"/>
  <c r="AD21" i="2"/>
  <c r="AA28" i="2" l="1"/>
  <c r="S32" i="1" s="1"/>
  <c r="AA26" i="2"/>
  <c r="Q32" i="1" s="1"/>
  <c r="AA30" i="2" l="1"/>
  <c r="AA24" i="2"/>
  <c r="Q33" i="1" s="1"/>
</calcChain>
</file>

<file path=xl/comments1.xml><?xml version="1.0" encoding="utf-8"?>
<comments xmlns="http://schemas.openxmlformats.org/spreadsheetml/2006/main">
  <authors>
    <author>Martinez, Renee M</author>
  </authors>
  <commentList>
    <comment ref="G7" authorId="0" shapeId="0">
      <text>
        <r>
          <rPr>
            <sz val="9"/>
            <color indexed="81"/>
            <rFont val="Tahoma"/>
            <family val="2"/>
          </rPr>
          <t xml:space="preserve">Use </t>
        </r>
        <r>
          <rPr>
            <b/>
            <sz val="9"/>
            <color indexed="81"/>
            <rFont val="Tahoma"/>
            <family val="2"/>
          </rPr>
          <t>either</t>
        </r>
        <r>
          <rPr>
            <sz val="9"/>
            <color indexed="81"/>
            <rFont val="Tahoma"/>
            <family val="2"/>
          </rPr>
          <t xml:space="preserve"> your </t>
        </r>
        <r>
          <rPr>
            <b/>
            <i/>
            <sz val="9"/>
            <color indexed="81"/>
            <rFont val="Tahoma"/>
            <family val="2"/>
          </rPr>
          <t>CSUN or Cumulative Total</t>
        </r>
        <r>
          <rPr>
            <b/>
            <sz val="9"/>
            <color indexed="81"/>
            <rFont val="Tahoma"/>
            <family val="2"/>
          </rPr>
          <t xml:space="preserve"> Grade Points</t>
        </r>
        <r>
          <rPr>
            <sz val="9"/>
            <color indexed="81"/>
            <rFont val="Tahoma"/>
            <family val="2"/>
          </rPr>
          <t xml:space="preserve"> (</t>
        </r>
        <r>
          <rPr>
            <b/>
            <sz val="9"/>
            <color indexed="81"/>
            <rFont val="Tahoma"/>
            <family val="2"/>
          </rPr>
          <t>GP</t>
        </r>
        <r>
          <rPr>
            <sz val="9"/>
            <color indexed="81"/>
            <rFont val="Tahoma"/>
            <family val="2"/>
          </rPr>
          <t>) from your CSUN Portal, DPR, or transcript.</t>
        </r>
      </text>
    </comment>
    <comment ref="G9" authorId="0" shapeId="0">
      <text>
        <r>
          <rPr>
            <sz val="9"/>
            <color indexed="81"/>
            <rFont val="Tahoma"/>
            <family val="2"/>
          </rPr>
          <t xml:space="preserve">Match your choice from line above of  </t>
        </r>
        <r>
          <rPr>
            <b/>
            <sz val="9"/>
            <color indexed="81"/>
            <rFont val="Tahoma"/>
            <family val="2"/>
          </rPr>
          <t>either</t>
        </r>
        <r>
          <rPr>
            <sz val="9"/>
            <color indexed="81"/>
            <rFont val="Tahoma"/>
            <family val="2"/>
          </rPr>
          <t xml:space="preserve"> your </t>
        </r>
        <r>
          <rPr>
            <b/>
            <i/>
            <sz val="9"/>
            <color indexed="81"/>
            <rFont val="Tahoma"/>
            <family val="2"/>
          </rPr>
          <t>CSUN</t>
        </r>
        <r>
          <rPr>
            <b/>
            <sz val="9"/>
            <color indexed="81"/>
            <rFont val="Tahoma"/>
            <family val="2"/>
          </rPr>
          <t xml:space="preserve"> or </t>
        </r>
        <r>
          <rPr>
            <b/>
            <i/>
            <sz val="9"/>
            <color indexed="81"/>
            <rFont val="Tahoma"/>
            <family val="2"/>
          </rPr>
          <t xml:space="preserve">Cumulative Total </t>
        </r>
        <r>
          <rPr>
            <b/>
            <sz val="9"/>
            <color indexed="81"/>
            <rFont val="Tahoma"/>
            <family val="2"/>
          </rPr>
          <t>Units Attempted (UA)</t>
        </r>
        <r>
          <rPr>
            <sz val="9"/>
            <color indexed="81"/>
            <rFont val="Tahoma"/>
            <family val="2"/>
          </rPr>
          <t xml:space="preserve"> - from your CSUN Portal, DPR, or transcript.</t>
        </r>
      </text>
    </comment>
    <comment ref="I12" authorId="0" shapeId="0">
      <text>
        <r>
          <rPr>
            <sz val="9"/>
            <color indexed="81"/>
            <rFont val="Tahoma"/>
            <family val="2"/>
          </rPr>
          <t>The calculator automatically determines the Grade Points (GP) based on the Course Units for the class. (Weighted Average, e.g., where 1 unit of A = 4 GP; 2 units = 6 GP; 3 units of A = 12 GP; 5 units of A = 20 GP, etc.).</t>
        </r>
      </text>
    </comment>
  </commentList>
</comments>
</file>

<file path=xl/sharedStrings.xml><?xml version="1.0" encoding="utf-8"?>
<sst xmlns="http://schemas.openxmlformats.org/spreadsheetml/2006/main" count="194" uniqueCount="102">
  <si>
    <t>GPA Calculator</t>
  </si>
  <si>
    <t>Current Units Attempted (UA)</t>
  </si>
  <si>
    <t>Current Grade Points (GP)</t>
  </si>
  <si>
    <t>Units</t>
  </si>
  <si>
    <t>Grade Forgiveness</t>
  </si>
  <si>
    <t>Previous Grade</t>
  </si>
  <si>
    <t>Current GPA:</t>
  </si>
  <si>
    <t>Adjusted GPA</t>
  </si>
  <si>
    <t>Grade</t>
  </si>
  <si>
    <t>Grade Points</t>
  </si>
  <si>
    <t>A</t>
  </si>
  <si>
    <t>A-</t>
  </si>
  <si>
    <t>B+</t>
  </si>
  <si>
    <t>B</t>
  </si>
  <si>
    <t>B-</t>
  </si>
  <si>
    <t>C+</t>
  </si>
  <si>
    <t>C</t>
  </si>
  <si>
    <t>C-</t>
  </si>
  <si>
    <t>D+</t>
  </si>
  <si>
    <t>D</t>
  </si>
  <si>
    <t>D-</t>
  </si>
  <si>
    <t>F</t>
  </si>
  <si>
    <t>7.8.</t>
  </si>
  <si>
    <t>`</t>
  </si>
  <si>
    <t>NC</t>
  </si>
  <si>
    <t>I</t>
  </si>
  <si>
    <t>WU</t>
  </si>
  <si>
    <t>IC</t>
  </si>
  <si>
    <t>Name:</t>
  </si>
  <si>
    <t>Student ID:</t>
  </si>
  <si>
    <t>CR</t>
  </si>
  <si>
    <t>W</t>
  </si>
  <si>
    <t>From Sheet 2 Entry</t>
  </si>
  <si>
    <t>cells G13 - G25</t>
  </si>
  <si>
    <t>Cells I13-I25</t>
  </si>
  <si>
    <t>GP for 1 Unit</t>
  </si>
  <si>
    <t>Total Semester IP Units =</t>
  </si>
  <si>
    <t>I's</t>
  </si>
  <si>
    <t>W's</t>
  </si>
  <si>
    <t>CR's</t>
  </si>
  <si>
    <t>Not Calculated in UA</t>
  </si>
  <si>
    <t>Grade/Grade Point Index</t>
  </si>
  <si>
    <t>cells L13 - L25</t>
  </si>
  <si>
    <t>Cells N13 - N25</t>
  </si>
  <si>
    <t>Couse Units for drop down</t>
  </si>
  <si>
    <t>Grade (also for drop down)</t>
  </si>
  <si>
    <r>
      <t>GP for 1 Unit of Expected Grade</t>
    </r>
    <r>
      <rPr>
        <sz val="11"/>
        <color theme="1"/>
        <rFont val="Calibri"/>
        <family val="2"/>
        <scheme val="minor"/>
      </rPr>
      <t xml:space="preserve"> (from Index)</t>
    </r>
  </si>
  <si>
    <t>Grade Forgiveness Grade/Grade Point Index</t>
  </si>
  <si>
    <r>
      <rPr>
        <b/>
        <sz val="12"/>
        <color theme="1"/>
        <rFont val="Calibri"/>
        <family val="2"/>
        <scheme val="minor"/>
      </rPr>
      <t>Expected GP</t>
    </r>
    <r>
      <rPr>
        <b/>
        <sz val="11"/>
        <color theme="1"/>
        <rFont val="Calibri"/>
        <family val="2"/>
        <scheme val="minor"/>
      </rPr>
      <t xml:space="preserve"> (weighted by units) = </t>
    </r>
    <r>
      <rPr>
        <sz val="11"/>
        <color theme="1"/>
        <rFont val="Calibri"/>
        <family val="2"/>
        <scheme val="minor"/>
      </rPr>
      <t>IP Course Units * GP for 1 UA of Expected Grades</t>
    </r>
  </si>
  <si>
    <r>
      <t xml:space="preserve">Forgiven Units Attempted </t>
    </r>
    <r>
      <rPr>
        <sz val="12"/>
        <color theme="1"/>
        <rFont val="Calibri"/>
        <family val="2"/>
        <scheme val="minor"/>
      </rPr>
      <t>(deducted from GP/UA)</t>
    </r>
  </si>
  <si>
    <r>
      <rPr>
        <b/>
        <sz val="12"/>
        <color theme="1"/>
        <rFont val="Calibri"/>
        <family val="2"/>
        <scheme val="minor"/>
      </rPr>
      <t>Expected GP</t>
    </r>
    <r>
      <rPr>
        <b/>
        <sz val="11"/>
        <color theme="1"/>
        <rFont val="Calibri"/>
        <family val="2"/>
        <scheme val="minor"/>
      </rPr>
      <t xml:space="preserve"> (weighted by units) = </t>
    </r>
    <r>
      <rPr>
        <sz val="11"/>
        <color theme="1"/>
        <rFont val="Calibri"/>
        <family val="2"/>
        <scheme val="minor"/>
      </rPr>
      <t>Forgiven UA * GP for 1 UA of Expected Grades</t>
    </r>
  </si>
  <si>
    <t>Projected Grades</t>
  </si>
  <si>
    <t>GPA = GP/UA</t>
  </si>
  <si>
    <t>Disqualified Status:</t>
  </si>
  <si>
    <t>a. Undergraduate students who were on probation the previous semester are placed in disqualified status if, at the end of the next semester, either their cumulative total GPA or CSUN GPA falls below the floor listed for each class level in the table below:</t>
  </si>
  <si>
    <t>Class Level</t>
  </si>
  <si>
    <t>GPA at the Time of Disqualification</t>
  </si>
  <si>
    <t>Freshman</t>
  </si>
  <si>
    <t>1-29 units</t>
  </si>
  <si>
    <t>Sophomore</t>
  </si>
  <si>
    <t>30-59 units</t>
  </si>
  <si>
    <t>Junior</t>
  </si>
  <si>
    <t>60-89 units</t>
  </si>
  <si>
    <t>Senior</t>
  </si>
  <si>
    <t>90-plus units</t>
  </si>
  <si>
    <t xml:space="preserve">Adjusted GPA:   </t>
  </si>
  <si>
    <t xml:space="preserve"> =GP Forgiven</t>
  </si>
  <si>
    <t>Projected Semester GPA:</t>
  </si>
  <si>
    <t xml:space="preserve"> </t>
  </si>
  <si>
    <t>Projected New GPA:</t>
  </si>
  <si>
    <t>Difference in forgiven Units if first grade was NC</t>
  </si>
  <si>
    <t xml:space="preserve"> = Total UA Forgiven, (minus any NC)</t>
  </si>
  <si>
    <t>Adjusted GP</t>
  </si>
  <si>
    <t>Adjusted UA</t>
  </si>
  <si>
    <t>Unit and GP List (not part of any function)</t>
  </si>
  <si>
    <t>GP for varible units (for reference, not part of funtion)</t>
  </si>
  <si>
    <t>Adjusting for CR's, I's and W's - not credit bearing</t>
  </si>
  <si>
    <r>
      <t xml:space="preserve">(Projected GP/UA for semester) = </t>
    </r>
    <r>
      <rPr>
        <b/>
        <sz val="16"/>
        <color theme="1"/>
        <rFont val="Calibri"/>
        <family val="2"/>
        <scheme val="minor"/>
      </rPr>
      <t>Projected Semester GPA</t>
    </r>
    <r>
      <rPr>
        <b/>
        <sz val="14"/>
        <color theme="1"/>
        <rFont val="Calibri"/>
        <family val="2"/>
        <scheme val="minor"/>
      </rPr>
      <t xml:space="preserve"> =</t>
    </r>
  </si>
  <si>
    <t>Total Projected  Semester GP =</t>
  </si>
  <si>
    <t>Adjusted GPA =</t>
  </si>
  <si>
    <t>Adjusted Status =</t>
  </si>
  <si>
    <t>If I, W or CR: Any difference between IP Units inputed and actual Sem UA =</t>
  </si>
  <si>
    <r>
      <rPr>
        <sz val="14"/>
        <color theme="1"/>
        <rFont val="Calibri"/>
        <family val="2"/>
        <scheme val="minor"/>
      </rPr>
      <t xml:space="preserve"> Current GP + Projected GP)/(Current UA + In Progress-Projected UA) =</t>
    </r>
    <r>
      <rPr>
        <b/>
        <sz val="16"/>
        <color theme="1"/>
        <rFont val="Calibri"/>
        <family val="2"/>
        <scheme val="minor"/>
      </rPr>
      <t xml:space="preserve"> New Projected GPA =</t>
    </r>
  </si>
  <si>
    <r>
      <rPr>
        <sz val="14"/>
        <color theme="1"/>
        <rFont val="Calibri"/>
        <family val="2"/>
        <scheme val="minor"/>
      </rPr>
      <t xml:space="preserve">(adjusting for non-credit bearing CR's, I's, &amp; W's) </t>
    </r>
    <r>
      <rPr>
        <b/>
        <sz val="16"/>
        <color theme="1"/>
        <rFont val="Calibri"/>
        <family val="2"/>
        <scheme val="minor"/>
      </rPr>
      <t>Semester UA</t>
    </r>
    <r>
      <rPr>
        <sz val="16"/>
        <color theme="1"/>
        <rFont val="Calibri"/>
        <family val="2"/>
        <scheme val="minor"/>
      </rPr>
      <t xml:space="preserve"> </t>
    </r>
    <r>
      <rPr>
        <b/>
        <sz val="16"/>
        <color theme="1"/>
        <rFont val="Calibri"/>
        <family val="2"/>
        <scheme val="minor"/>
      </rPr>
      <t>=</t>
    </r>
  </si>
  <si>
    <t>Units Attempted 
IP Courses</t>
  </si>
  <si>
    <t>In Progress (IP) Courses, e.g., CADV 150</t>
  </si>
  <si>
    <t>Adjusted</t>
  </si>
  <si>
    <t>GP</t>
  </si>
  <si>
    <t>UA</t>
  </si>
  <si>
    <t>Current UA + Semester UA (credit bearing adjusted) =</t>
  </si>
  <si>
    <t>Current GP + Projected GP =</t>
  </si>
  <si>
    <t xml:space="preserve"> New GP</t>
  </si>
  <si>
    <t>Projected</t>
  </si>
  <si>
    <r>
      <t xml:space="preserve"> New UA</t>
    </r>
    <r>
      <rPr>
        <b/>
        <vertAlign val="superscript"/>
        <sz val="11"/>
        <color theme="1"/>
        <rFont val="Calibri"/>
        <family val="2"/>
        <scheme val="minor"/>
      </rPr>
      <t>+</t>
    </r>
  </si>
  <si>
    <t>Total Semester IP Units Attempted (UA):</t>
  </si>
  <si>
    <r>
      <rPr>
        <i/>
        <vertAlign val="superscript"/>
        <sz val="11"/>
        <color theme="1"/>
        <rFont val="Calibri"/>
        <family val="2"/>
        <scheme val="minor"/>
      </rPr>
      <t xml:space="preserve"> +</t>
    </r>
    <r>
      <rPr>
        <i/>
        <sz val="11"/>
        <color theme="1"/>
        <rFont val="Calibri"/>
        <family val="2"/>
        <scheme val="minor"/>
      </rPr>
      <t>Credit bearing courses only</t>
    </r>
  </si>
  <si>
    <r>
      <rPr>
        <b/>
        <sz val="12"/>
        <color theme="1"/>
        <rFont val="Calibri"/>
        <family val="2"/>
        <scheme val="minor"/>
      </rPr>
      <t>You can calculate expected or possible GPA by projecting your future grades and units.</t>
    </r>
    <r>
      <rPr>
        <sz val="12"/>
        <color theme="1"/>
        <rFont val="Calibri"/>
        <family val="2"/>
        <scheme val="minor"/>
      </rPr>
      <t xml:space="preserve">  Remember, this is only an informational tool, and these calculations can only estimate your future academic progress; please review your records and consult with an advisor to confirm your GPA, and help you develop strategies for improvement.</t>
    </r>
    <r>
      <rPr>
        <sz val="5"/>
        <color theme="1"/>
        <rFont val="Calibri"/>
        <family val="2"/>
        <scheme val="minor"/>
      </rPr>
      <t xml:space="preserve"> 
******************************************************************</t>
    </r>
    <r>
      <rPr>
        <sz val="8"/>
        <color theme="1"/>
        <rFont val="Calibri"/>
        <family val="2"/>
        <scheme val="minor"/>
      </rPr>
      <t xml:space="preserve">
</t>
    </r>
    <r>
      <rPr>
        <b/>
        <i/>
        <u/>
        <sz val="12"/>
        <color theme="1"/>
        <rFont val="Calibri"/>
        <family val="2"/>
        <scheme val="minor"/>
      </rPr>
      <t>Add Your Information to Yellow Boxes below and Let the Calculator Do the Rest!</t>
    </r>
    <r>
      <rPr>
        <sz val="8"/>
        <color theme="1"/>
        <rFont val="Calibri"/>
        <family val="2"/>
        <scheme val="minor"/>
      </rPr>
      <t xml:space="preserve">
</t>
    </r>
    <r>
      <rPr>
        <b/>
        <sz val="12"/>
        <color theme="1"/>
        <rFont val="Calibri"/>
        <family val="2"/>
        <scheme val="minor"/>
      </rPr>
      <t xml:space="preserve">1) </t>
    </r>
    <r>
      <rPr>
        <sz val="12"/>
        <color theme="1"/>
        <rFont val="Calibri"/>
        <family val="2"/>
        <scheme val="minor"/>
      </rPr>
      <t>To use this calculator,</t>
    </r>
    <r>
      <rPr>
        <b/>
        <sz val="12"/>
        <color theme="1"/>
        <rFont val="Calibri"/>
        <family val="2"/>
        <scheme val="minor"/>
      </rPr>
      <t xml:space="preserve"> </t>
    </r>
    <r>
      <rPr>
        <sz val="12"/>
        <color theme="1"/>
        <rFont val="Calibri"/>
        <family val="2"/>
        <scheme val="minor"/>
      </rPr>
      <t>enter your</t>
    </r>
    <r>
      <rPr>
        <b/>
        <sz val="12"/>
        <color theme="1"/>
        <rFont val="Calibri"/>
        <family val="2"/>
        <scheme val="minor"/>
      </rPr>
      <t xml:space="preserve"> "</t>
    </r>
    <r>
      <rPr>
        <b/>
        <i/>
        <sz val="12"/>
        <color theme="1"/>
        <rFont val="Calibri"/>
        <family val="2"/>
        <scheme val="minor"/>
      </rPr>
      <t>Current Units Attempted (UA)</t>
    </r>
    <r>
      <rPr>
        <b/>
        <sz val="12"/>
        <color theme="1"/>
        <rFont val="Calibri"/>
        <family val="2"/>
        <scheme val="minor"/>
      </rPr>
      <t xml:space="preserve">" </t>
    </r>
    <r>
      <rPr>
        <sz val="12"/>
        <color theme="1"/>
        <rFont val="Calibri"/>
        <family val="2"/>
        <scheme val="minor"/>
      </rPr>
      <t xml:space="preserve">and your </t>
    </r>
    <r>
      <rPr>
        <b/>
        <sz val="12"/>
        <color theme="1"/>
        <rFont val="Calibri"/>
        <family val="2"/>
        <scheme val="minor"/>
      </rPr>
      <t>"</t>
    </r>
    <r>
      <rPr>
        <b/>
        <i/>
        <sz val="12"/>
        <color theme="1"/>
        <rFont val="Calibri"/>
        <family val="2"/>
        <scheme val="minor"/>
      </rPr>
      <t>Current Grade Points (GP)</t>
    </r>
    <r>
      <rPr>
        <b/>
        <sz val="12"/>
        <color theme="1"/>
        <rFont val="Calibri"/>
        <family val="2"/>
        <scheme val="minor"/>
      </rPr>
      <t>."  You can find these on your CSUN Portal, your Degree Progress Report (DPR), or your Unofficial Transcripts.
2)</t>
    </r>
    <r>
      <rPr>
        <sz val="12"/>
        <color theme="1"/>
        <rFont val="Calibri"/>
        <family val="2"/>
        <scheme val="minor"/>
      </rPr>
      <t xml:space="preserve"> Put in</t>
    </r>
    <r>
      <rPr>
        <b/>
        <sz val="12"/>
        <color theme="1"/>
        <rFont val="Calibri"/>
        <family val="2"/>
        <scheme val="minor"/>
      </rPr>
      <t xml:space="preserve"> </t>
    </r>
    <r>
      <rPr>
        <sz val="12"/>
        <color theme="1"/>
        <rFont val="Calibri"/>
        <family val="2"/>
        <scheme val="minor"/>
      </rPr>
      <t xml:space="preserve">your anticipated or </t>
    </r>
    <r>
      <rPr>
        <b/>
        <i/>
        <sz val="12"/>
        <color theme="1"/>
        <rFont val="Calibri"/>
        <family val="2"/>
        <scheme val="minor"/>
      </rPr>
      <t>"Units Attempted In Progress (IP) Courses,"</t>
    </r>
    <r>
      <rPr>
        <b/>
        <sz val="12"/>
        <color theme="1"/>
        <rFont val="Calibri"/>
        <family val="2"/>
        <scheme val="minor"/>
      </rPr>
      <t xml:space="preserve"> </t>
    </r>
    <r>
      <rPr>
        <b/>
        <i/>
        <sz val="12"/>
        <color theme="1"/>
        <rFont val="Calibri"/>
        <family val="2"/>
        <scheme val="minor"/>
      </rPr>
      <t>"IP Courses"</t>
    </r>
    <r>
      <rPr>
        <sz val="12"/>
        <color theme="1"/>
        <rFont val="Calibri"/>
        <family val="2"/>
        <scheme val="minor"/>
      </rPr>
      <t xml:space="preserve"> and</t>
    </r>
    <r>
      <rPr>
        <b/>
        <sz val="12"/>
        <color theme="1"/>
        <rFont val="Calibri"/>
        <family val="2"/>
        <scheme val="minor"/>
      </rPr>
      <t xml:space="preserve"> </t>
    </r>
    <r>
      <rPr>
        <b/>
        <i/>
        <sz val="12"/>
        <color theme="1"/>
        <rFont val="Calibri"/>
        <family val="2"/>
        <scheme val="minor"/>
      </rPr>
      <t>"Projected Grades"</t>
    </r>
    <r>
      <rPr>
        <b/>
        <sz val="12"/>
        <color theme="1"/>
        <rFont val="Calibri"/>
        <family val="2"/>
        <scheme val="minor"/>
      </rPr>
      <t xml:space="preserve">
3) </t>
    </r>
    <r>
      <rPr>
        <sz val="12"/>
        <color theme="1"/>
        <rFont val="Calibri"/>
        <family val="2"/>
        <scheme val="minor"/>
      </rPr>
      <t xml:space="preserve">If applicable, identify any classes you are </t>
    </r>
    <r>
      <rPr>
        <b/>
        <sz val="12"/>
        <color theme="1"/>
        <rFont val="Calibri"/>
        <family val="2"/>
        <scheme val="minor"/>
      </rPr>
      <t xml:space="preserve">repeating; if eligible, </t>
    </r>
    <r>
      <rPr>
        <sz val="12"/>
        <color theme="1"/>
        <rFont val="Calibri"/>
        <family val="2"/>
        <scheme val="minor"/>
      </rPr>
      <t xml:space="preserve">indicate </t>
    </r>
    <r>
      <rPr>
        <b/>
        <i/>
        <sz val="12"/>
        <color theme="1"/>
        <rFont val="Calibri"/>
        <family val="2"/>
        <scheme val="minor"/>
      </rPr>
      <t>"Grade Forgiveness"/</t>
    </r>
    <r>
      <rPr>
        <b/>
        <sz val="12"/>
        <color theme="1"/>
        <rFont val="Calibri"/>
        <family val="2"/>
        <scheme val="minor"/>
      </rPr>
      <t xml:space="preserve">Replacement </t>
    </r>
    <r>
      <rPr>
        <sz val="12"/>
        <color theme="1"/>
        <rFont val="Calibri"/>
        <family val="2"/>
        <scheme val="minor"/>
      </rPr>
      <t xml:space="preserve">and select </t>
    </r>
    <r>
      <rPr>
        <b/>
        <i/>
        <sz val="12"/>
        <color theme="1"/>
        <rFont val="Calibri"/>
        <family val="2"/>
        <scheme val="minor"/>
      </rPr>
      <t>"Previous Grade"</t>
    </r>
    <r>
      <rPr>
        <b/>
        <sz val="12"/>
        <color theme="1"/>
        <rFont val="Calibri"/>
        <family val="2"/>
        <scheme val="minor"/>
      </rPr>
      <t xml:space="preserve"> (see CSUN Catalog for restrictions) 
</t>
    </r>
  </si>
  <si>
    <t xml:space="preserve">http://catalog.csun.edu/policies/repeating-courses-grade-forgiveness-undergraduate/ </t>
  </si>
  <si>
    <r>
      <t>Adjusted New Academic Standing</t>
    </r>
    <r>
      <rPr>
        <b/>
        <vertAlign val="superscript"/>
        <sz val="12"/>
        <color theme="1"/>
        <rFont val="Wingdings"/>
        <charset val="2"/>
      </rPr>
      <t>²</t>
    </r>
    <r>
      <rPr>
        <b/>
        <sz val="12"/>
        <color theme="1"/>
        <rFont val="Calibri"/>
        <family val="2"/>
        <scheme val="minor"/>
      </rPr>
      <t xml:space="preserve">:   </t>
    </r>
  </si>
  <si>
    <r>
      <t>Academic Standing</t>
    </r>
    <r>
      <rPr>
        <b/>
        <vertAlign val="superscript"/>
        <sz val="12"/>
        <color theme="1"/>
        <rFont val="Wingdings"/>
        <charset val="2"/>
      </rPr>
      <t>²</t>
    </r>
    <r>
      <rPr>
        <b/>
        <sz val="12"/>
        <color theme="1"/>
        <rFont val="Calibri"/>
        <family val="2"/>
        <scheme val="minor"/>
      </rPr>
      <t>:</t>
    </r>
  </si>
  <si>
    <r>
      <rPr>
        <u/>
        <vertAlign val="superscript"/>
        <sz val="10"/>
        <color theme="10"/>
        <rFont val="Wingdings"/>
        <charset val="2"/>
      </rPr>
      <t>²</t>
    </r>
    <r>
      <rPr>
        <u/>
        <vertAlign val="superscript"/>
        <sz val="10"/>
        <color theme="10"/>
        <rFont val="Calibri"/>
        <family val="2"/>
        <scheme val="minor"/>
      </rPr>
      <t xml:space="preserve"> </t>
    </r>
    <r>
      <rPr>
        <u/>
        <sz val="10"/>
        <color theme="10"/>
        <rFont val="Calibri"/>
        <family val="2"/>
        <scheme val="minor"/>
      </rPr>
      <t>http://catalog.csun.edu/policies/academic-standing-for-undergraduates-good-standing-probation-and-disqualified-status/</t>
    </r>
  </si>
  <si>
    <r>
      <t>Projected New Academic Standing</t>
    </r>
    <r>
      <rPr>
        <b/>
        <vertAlign val="superscript"/>
        <sz val="13"/>
        <color theme="1"/>
        <rFont val="Wingdings"/>
        <charset val="2"/>
      </rPr>
      <t>²</t>
    </r>
    <r>
      <rPr>
        <b/>
        <sz val="13"/>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</si>
</sst>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
    <numFmt numFmtId="166" formatCode="0.0000000"/>
  </numFmts>
  <fonts count="46">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8"/>
      <color theme="1"/>
      <name val="Wingdings"/>
      <charset val="2"/>
    </font>
    <font>
      <b/>
      <sz val="10"/>
      <color theme="1"/>
      <name val="Arial"/>
      <family val="2"/>
    </font>
    <font>
      <b/>
      <sz val="9"/>
      <color theme="1"/>
      <name val="Arial"/>
      <family val="2"/>
    </font>
    <font>
      <b/>
      <sz val="11"/>
      <color rgb="FFFF0000"/>
      <name val="Calibri"/>
      <family val="2"/>
      <scheme val="minor"/>
    </font>
    <font>
      <sz val="9"/>
      <color theme="1"/>
      <name val="Arial"/>
      <family val="2"/>
    </font>
    <font>
      <sz val="14"/>
      <color theme="1"/>
      <name val="Calibri"/>
      <family val="2"/>
      <scheme val="minor"/>
    </font>
    <font>
      <b/>
      <sz val="12"/>
      <color rgb="FFFF0000"/>
      <name val="Calibri"/>
      <family val="2"/>
      <scheme val="minor"/>
    </font>
    <font>
      <b/>
      <i/>
      <sz val="12"/>
      <color theme="1"/>
      <name val="Calibri"/>
      <family val="2"/>
      <scheme val="minor"/>
    </font>
    <font>
      <sz val="9"/>
      <color indexed="81"/>
      <name val="Tahoma"/>
      <family val="2"/>
    </font>
    <font>
      <b/>
      <i/>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b/>
      <sz val="16"/>
      <color theme="1"/>
      <name val="Calibri"/>
      <family val="2"/>
      <scheme val="minor"/>
    </font>
    <font>
      <b/>
      <sz val="13"/>
      <color theme="1"/>
      <name val="Calibri"/>
      <family val="2"/>
      <scheme val="minor"/>
    </font>
    <font>
      <b/>
      <sz val="9"/>
      <color indexed="81"/>
      <name val="Tahoma"/>
      <family val="2"/>
    </font>
    <font>
      <b/>
      <i/>
      <sz val="9"/>
      <color indexed="81"/>
      <name val="Tahoma"/>
      <family val="2"/>
    </font>
    <font>
      <sz val="11"/>
      <color theme="1"/>
      <name val="Inherit"/>
    </font>
    <font>
      <b/>
      <sz val="8"/>
      <color rgb="FF333333"/>
      <name val="Verdana"/>
      <family val="2"/>
    </font>
    <font>
      <sz val="8"/>
      <color rgb="FF333333"/>
      <name val="Verdana"/>
      <family val="2"/>
    </font>
    <font>
      <b/>
      <sz val="11"/>
      <color theme="1"/>
      <name val="Arial"/>
      <family val="2"/>
    </font>
    <font>
      <sz val="11"/>
      <color theme="1"/>
      <name val="Arial"/>
      <family val="2"/>
    </font>
    <font>
      <sz val="9"/>
      <color rgb="FF333333"/>
      <name val="Arial"/>
      <family val="2"/>
    </font>
    <font>
      <b/>
      <sz val="11"/>
      <color rgb="FF333333"/>
      <name val="Arial"/>
      <family val="2"/>
    </font>
    <font>
      <sz val="10"/>
      <color rgb="FF333333"/>
      <name val="Arial"/>
      <family val="2"/>
    </font>
    <font>
      <b/>
      <i/>
      <sz val="10"/>
      <color theme="1"/>
      <name val="Calibri"/>
      <family val="2"/>
      <scheme val="minor"/>
    </font>
    <font>
      <b/>
      <i/>
      <sz val="9"/>
      <color theme="1"/>
      <name val="Arial Narrow"/>
      <family val="2"/>
    </font>
    <font>
      <b/>
      <sz val="12"/>
      <color theme="1"/>
      <name val="Arial"/>
      <family val="2"/>
    </font>
    <font>
      <sz val="16"/>
      <color theme="1"/>
      <name val="Calibri"/>
      <family val="2"/>
      <scheme val="minor"/>
    </font>
    <font>
      <b/>
      <vertAlign val="superscript"/>
      <sz val="11"/>
      <color theme="1"/>
      <name val="Calibri"/>
      <family val="2"/>
      <scheme val="minor"/>
    </font>
    <font>
      <sz val="5"/>
      <color theme="1"/>
      <name val="Calibri"/>
      <family val="2"/>
      <scheme val="minor"/>
    </font>
    <font>
      <b/>
      <i/>
      <u/>
      <sz val="12"/>
      <color theme="1"/>
      <name val="Calibri"/>
      <family val="2"/>
      <scheme val="minor"/>
    </font>
    <font>
      <i/>
      <vertAlign val="superscript"/>
      <sz val="11"/>
      <color theme="1"/>
      <name val="Calibri"/>
      <family val="2"/>
      <scheme val="minor"/>
    </font>
    <font>
      <i/>
      <sz val="11"/>
      <color theme="1"/>
      <name val="Calibri"/>
      <family val="2"/>
      <scheme val="minor"/>
    </font>
    <font>
      <u/>
      <sz val="11"/>
      <color theme="10"/>
      <name val="Calibri"/>
      <family val="2"/>
      <scheme val="minor"/>
    </font>
    <font>
      <u/>
      <sz val="8"/>
      <color theme="10"/>
      <name val="Calibri"/>
      <family val="2"/>
      <scheme val="minor"/>
    </font>
    <font>
      <b/>
      <vertAlign val="superscript"/>
      <sz val="12"/>
      <color theme="1"/>
      <name val="Wingdings"/>
      <charset val="2"/>
    </font>
    <font>
      <u/>
      <sz val="10"/>
      <color theme="10"/>
      <name val="Calibri"/>
      <family val="2"/>
      <scheme val="minor"/>
    </font>
    <font>
      <u/>
      <vertAlign val="superscript"/>
      <sz val="10"/>
      <color theme="10"/>
      <name val="Wingdings"/>
      <charset val="2"/>
    </font>
    <font>
      <u/>
      <vertAlign val="superscript"/>
      <sz val="10"/>
      <color theme="10"/>
      <name val="Calibri"/>
      <family val="2"/>
      <scheme val="minor"/>
    </font>
    <font>
      <b/>
      <vertAlign val="superscript"/>
      <sz val="13"/>
      <color theme="1"/>
      <name val="Wingdings"/>
      <charset val="2"/>
    </font>
  </fonts>
  <fills count="19">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DBE5F1"/>
        <bgColor indexed="64"/>
      </patternFill>
    </fill>
    <fill>
      <patternFill patternType="solid">
        <fgColor rgb="FFDAEEF3"/>
        <bgColor indexed="64"/>
      </patternFill>
    </fill>
    <fill>
      <patternFill patternType="solid">
        <fgColor rgb="FFEBFFEB"/>
        <bgColor indexed="64"/>
      </patternFill>
    </fill>
    <fill>
      <patternFill patternType="solid">
        <fgColor rgb="FFA7FFA7"/>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CCFFCC"/>
        <bgColor indexed="64"/>
      </patternFill>
    </fill>
    <fill>
      <patternFill patternType="solid">
        <fgColor theme="9" tint="0.79998168889431442"/>
        <bgColor indexed="64"/>
      </patternFill>
    </fill>
    <fill>
      <patternFill patternType="solid">
        <fgColor rgb="FFE0E0E0"/>
        <bgColor indexed="64"/>
      </patternFill>
    </fill>
    <fill>
      <patternFill patternType="solid">
        <fgColor rgb="FFF9F9F9"/>
        <bgColor indexed="64"/>
      </patternFill>
    </fill>
    <fill>
      <patternFill patternType="solid">
        <fgColor rgb="FFF5F5F5"/>
        <bgColor indexed="64"/>
      </patternFill>
    </fill>
    <fill>
      <patternFill patternType="solid">
        <fgColor rgb="FFEFF6FB"/>
        <bgColor indexed="64"/>
      </patternFill>
    </fill>
  </fills>
  <borders count="15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right/>
      <top style="thin">
        <color rgb="FF00B050"/>
      </top>
      <bottom/>
      <diagonal/>
    </border>
    <border>
      <left/>
      <right/>
      <top/>
      <bottom style="thin">
        <color rgb="FF00B050"/>
      </bottom>
      <diagonal/>
    </border>
    <border>
      <left/>
      <right style="thin">
        <color rgb="FF00B050"/>
      </right>
      <top/>
      <bottom/>
      <diagonal/>
    </border>
    <border>
      <left/>
      <right/>
      <top/>
      <bottom style="medium">
        <color theme="7" tint="0.59999389629810485"/>
      </bottom>
      <diagonal/>
    </border>
    <border>
      <left style="medium">
        <color theme="7" tint="0.59999389629810485"/>
      </left>
      <right/>
      <top style="medium">
        <color theme="7" tint="0.59999389629810485"/>
      </top>
      <bottom style="medium">
        <color theme="7" tint="0.59999389629810485"/>
      </bottom>
      <diagonal/>
    </border>
    <border>
      <left/>
      <right/>
      <top style="medium">
        <color theme="7" tint="0.59999389629810485"/>
      </top>
      <bottom style="medium">
        <color theme="7" tint="0.59999389629810485"/>
      </bottom>
      <diagonal/>
    </border>
    <border>
      <left style="medium">
        <color theme="7" tint="0.59999389629810485"/>
      </left>
      <right/>
      <top/>
      <bottom style="thin">
        <color indexed="64"/>
      </bottom>
      <diagonal/>
    </border>
    <border>
      <left style="medium">
        <color theme="7" tint="0.59999389629810485"/>
      </left>
      <right/>
      <top style="medium">
        <color theme="7" tint="0.59999389629810485"/>
      </top>
      <bottom style="thin">
        <color indexed="64"/>
      </bottom>
      <diagonal/>
    </border>
    <border>
      <left/>
      <right/>
      <top style="medium">
        <color theme="7" tint="0.59999389629810485"/>
      </top>
      <bottom style="thin">
        <color indexed="64"/>
      </bottom>
      <diagonal/>
    </border>
    <border>
      <left style="medium">
        <color theme="7" tint="0.59999389629810485"/>
      </left>
      <right/>
      <top/>
      <bottom/>
      <diagonal/>
    </border>
    <border>
      <left style="medium">
        <color theme="7" tint="0.59999389629810485"/>
      </left>
      <right style="medium">
        <color theme="7" tint="0.59999389629810485"/>
      </right>
      <top style="medium">
        <color theme="7" tint="0.59999389629810485"/>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medium">
        <color theme="7" tint="0.59999389629810485"/>
      </top>
      <bottom style="medium">
        <color theme="7" tint="0.59999389629810485"/>
      </bottom>
      <diagonal/>
    </border>
    <border>
      <left/>
      <right style="thin">
        <color theme="1"/>
      </right>
      <top style="medium">
        <color theme="7" tint="0.59999389629810485"/>
      </top>
      <bottom style="medium">
        <color theme="7" tint="0.59999389629810485"/>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rgb="FFFF0000"/>
      </left>
      <right style="thin">
        <color rgb="FFFF0000"/>
      </right>
      <top style="thin">
        <color rgb="FFFF0000"/>
      </top>
      <bottom style="thin">
        <color rgb="FFFF0000"/>
      </bottom>
      <diagonal/>
    </border>
    <border>
      <left/>
      <right style="medium">
        <color theme="1"/>
      </right>
      <top/>
      <bottom/>
      <diagonal/>
    </border>
    <border>
      <left/>
      <right/>
      <top style="medium">
        <color theme="1"/>
      </top>
      <bottom/>
      <diagonal/>
    </border>
    <border>
      <left style="medium">
        <color theme="1"/>
      </left>
      <right style="thin">
        <color theme="1"/>
      </right>
      <top/>
      <bottom style="thin">
        <color theme="1"/>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diagonal/>
    </border>
    <border>
      <left style="thin">
        <color rgb="FF00B050"/>
      </left>
      <right/>
      <top/>
      <bottom/>
      <diagonal/>
    </border>
    <border>
      <left style="thin">
        <color rgb="FF00B050"/>
      </left>
      <right/>
      <top/>
      <bottom style="thin">
        <color rgb="FF00B050"/>
      </bottom>
      <diagonal/>
    </border>
    <border>
      <left style="medium">
        <color rgb="FF00B050"/>
      </left>
      <right style="thin">
        <color rgb="FF00B050"/>
      </right>
      <top/>
      <bottom/>
      <diagonal/>
    </border>
    <border>
      <left/>
      <right/>
      <top style="medium">
        <color rgb="FF00B050"/>
      </top>
      <bottom style="thin">
        <color rgb="FF00B050"/>
      </bottom>
      <diagonal/>
    </border>
    <border>
      <left/>
      <right style="thin">
        <color rgb="FF00B050"/>
      </right>
      <top/>
      <bottom style="thin">
        <color rgb="FF00B050"/>
      </bottom>
      <diagonal/>
    </border>
    <border>
      <left style="thin">
        <color theme="1"/>
      </left>
      <right style="thin">
        <color theme="1"/>
      </right>
      <top style="thin">
        <color theme="1"/>
      </top>
      <bottom/>
      <diagonal/>
    </border>
    <border>
      <left style="medium">
        <color theme="1"/>
      </left>
      <right/>
      <top style="medium">
        <color theme="1"/>
      </top>
      <bottom/>
      <diagonal/>
    </border>
    <border>
      <left style="medium">
        <color theme="1"/>
      </left>
      <right/>
      <top/>
      <bottom/>
      <diagonal/>
    </border>
    <border>
      <left/>
      <right style="medium">
        <color theme="1"/>
      </right>
      <top style="medium">
        <color theme="1"/>
      </top>
      <bottom/>
      <diagonal/>
    </border>
    <border>
      <left/>
      <right style="medium">
        <color theme="1"/>
      </right>
      <top/>
      <bottom style="medium">
        <color theme="1"/>
      </bottom>
      <diagonal/>
    </border>
    <border>
      <left style="thin">
        <color theme="1"/>
      </left>
      <right/>
      <top/>
      <bottom/>
      <diagonal/>
    </border>
    <border>
      <left style="thin">
        <color theme="1"/>
      </left>
      <right style="medium">
        <color theme="1"/>
      </right>
      <top/>
      <bottom style="thin">
        <color theme="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rgb="FFFF0000"/>
      </right>
      <top style="thin">
        <color rgb="FFFF0000"/>
      </top>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diagonal/>
    </border>
    <border>
      <left style="medium">
        <color rgb="FF00B050"/>
      </left>
      <right style="medium">
        <color rgb="FF00B050"/>
      </right>
      <top/>
      <bottom/>
      <diagonal/>
    </border>
    <border>
      <left style="thin">
        <color rgb="FF00B050"/>
      </left>
      <right style="medium">
        <color rgb="FF00B050"/>
      </right>
      <top/>
      <bottom/>
      <diagonal/>
    </border>
    <border>
      <left/>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theme="7"/>
      </left>
      <right/>
      <top style="thin">
        <color theme="7"/>
      </top>
      <bottom style="thin">
        <color theme="7"/>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right/>
      <top style="medium">
        <color theme="7"/>
      </top>
      <bottom style="medium">
        <color theme="7"/>
      </bottom>
      <diagonal/>
    </border>
    <border>
      <left/>
      <right style="medium">
        <color theme="7" tint="0.59999389629810485"/>
      </right>
      <top/>
      <bottom/>
      <diagonal/>
    </border>
    <border>
      <left/>
      <right/>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theme="1"/>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FF0000"/>
      </right>
      <top/>
      <bottom/>
      <diagonal/>
    </border>
    <border>
      <left style="thin">
        <color rgb="FFFF0000"/>
      </left>
      <right style="thin">
        <color rgb="FFFF0000"/>
      </right>
      <top/>
      <bottom style="thin">
        <color rgb="FFFF0000"/>
      </bottom>
      <diagonal/>
    </border>
    <border>
      <left/>
      <right style="medium">
        <color indexed="64"/>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thin">
        <color rgb="FFFF0000"/>
      </left>
      <right style="medium">
        <color indexed="64"/>
      </right>
      <top style="thin">
        <color rgb="FFFF0000"/>
      </top>
      <bottom/>
      <diagonal/>
    </border>
    <border>
      <left style="thin">
        <color rgb="FFFF0000"/>
      </left>
      <right style="medium">
        <color indexed="64"/>
      </right>
      <top/>
      <bottom style="medium">
        <color indexed="64"/>
      </bottom>
      <diagonal/>
    </border>
    <border>
      <left/>
      <right style="medium">
        <color rgb="FFFF0000"/>
      </right>
      <top/>
      <bottom style="medium">
        <color indexed="64"/>
      </bottom>
      <diagonal/>
    </border>
    <border>
      <left/>
      <right style="medium">
        <color rgb="FFFF0000"/>
      </right>
      <top style="medium">
        <color indexed="64"/>
      </top>
      <bottom/>
      <diagonal/>
    </border>
    <border>
      <left/>
      <right/>
      <top style="medium">
        <color theme="9" tint="-0.249977111117893"/>
      </top>
      <bottom/>
      <diagonal/>
    </border>
    <border>
      <left style="medium">
        <color indexed="64"/>
      </left>
      <right style="thin">
        <color indexed="64"/>
      </right>
      <top style="medium">
        <color theme="9" tint="-0.249977111117893"/>
      </top>
      <bottom style="thin">
        <color indexed="64"/>
      </bottom>
      <diagonal/>
    </border>
    <border>
      <left style="thin">
        <color indexed="64"/>
      </left>
      <right style="thin">
        <color indexed="64"/>
      </right>
      <top style="medium">
        <color theme="9" tint="-0.249977111117893"/>
      </top>
      <bottom style="thin">
        <color indexed="64"/>
      </bottom>
      <diagonal/>
    </border>
    <border>
      <left/>
      <right style="medium">
        <color theme="9" tint="-0.249977111117893"/>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indexed="64"/>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rgb="FFFF0000"/>
      </left>
      <right style="thin">
        <color rgb="FFFF0000"/>
      </right>
      <top style="thin">
        <color rgb="FFFF0000"/>
      </top>
      <bottom/>
      <diagonal/>
    </border>
    <border>
      <left style="medium">
        <color theme="9" tint="-0.249977111117893"/>
      </left>
      <right style="medium">
        <color rgb="FF00B050"/>
      </right>
      <top style="medium">
        <color theme="9" tint="-0.249977111117893"/>
      </top>
      <bottom style="thin">
        <color indexed="64"/>
      </bottom>
      <diagonal/>
    </border>
    <border>
      <left/>
      <right style="thin">
        <color rgb="FF00B050"/>
      </right>
      <top style="medium">
        <color theme="9" tint="-0.249977111117893"/>
      </top>
      <bottom style="thin">
        <color rgb="FF00B050"/>
      </bottom>
      <diagonal/>
    </border>
    <border>
      <left style="medium">
        <color theme="9" tint="-0.249977111117893"/>
      </left>
      <right/>
      <top style="thin">
        <color indexed="64"/>
      </top>
      <bottom style="thin">
        <color indexed="64"/>
      </bottom>
      <diagonal/>
    </border>
    <border>
      <left style="medium">
        <color rgb="FF00B050"/>
      </left>
      <right/>
      <top style="medium">
        <color theme="9" tint="-0.249977111117893"/>
      </top>
      <bottom/>
      <diagonal/>
    </border>
    <border>
      <left style="medium">
        <color theme="9" tint="-0.249977111117893"/>
      </left>
      <right/>
      <top style="medium">
        <color theme="9" tint="-0.249977111117893"/>
      </top>
      <bottom style="thin">
        <color theme="9" tint="-0.249977111117893"/>
      </bottom>
      <diagonal/>
    </border>
    <border>
      <left/>
      <right/>
      <top style="medium">
        <color theme="9" tint="-0.249977111117893"/>
      </top>
      <bottom style="thin">
        <color theme="9" tint="-0.249977111117893"/>
      </bottom>
      <diagonal/>
    </border>
    <border>
      <left/>
      <right style="medium">
        <color rgb="FF00B050"/>
      </right>
      <top/>
      <bottom style="thin">
        <color theme="9" tint="-0.249977111117893"/>
      </bottom>
      <diagonal/>
    </border>
    <border>
      <left style="medium">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medium">
        <color rgb="FF00B050"/>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bottom style="medium">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diagonal/>
    </border>
    <border>
      <left style="thin">
        <color theme="9" tint="-0.249977111117893"/>
      </left>
      <right/>
      <top style="thin">
        <color theme="9" tint="-0.249977111117893"/>
      </top>
      <bottom style="medium">
        <color theme="9" tint="-0.249977111117893"/>
      </bottom>
      <diagonal/>
    </border>
    <border>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rgb="FF00B050"/>
      </top>
      <bottom style="thin">
        <color rgb="FF00B050"/>
      </bottom>
      <diagonal/>
    </border>
    <border>
      <left style="thin">
        <color rgb="FF00B050"/>
      </left>
      <right/>
      <top style="medium">
        <color theme="9" tint="-0.249977111117893"/>
      </top>
      <bottom style="thin">
        <color theme="9" tint="-0.249977111117893"/>
      </bottom>
      <diagonal/>
    </border>
    <border>
      <left style="thin">
        <color theme="9" tint="-0.249977111117893"/>
      </left>
      <right/>
      <top style="medium">
        <color theme="9" tint="-0.249977111117893"/>
      </top>
      <bottom/>
      <diagonal/>
    </border>
    <border>
      <left style="thick">
        <color theme="9" tint="-0.249977111117893"/>
      </left>
      <right style="medium">
        <color indexed="64"/>
      </right>
      <top/>
      <bottom/>
      <diagonal/>
    </border>
    <border>
      <left style="medium">
        <color rgb="FF00B050"/>
      </left>
      <right style="thick">
        <color theme="9" tint="-0.249977111117893"/>
      </right>
      <top style="medium">
        <color theme="9" tint="-0.249977111117893"/>
      </top>
      <bottom style="medium">
        <color rgb="FF00B050"/>
      </bottom>
      <diagonal/>
    </border>
    <border>
      <left style="thin">
        <color rgb="FF00B050"/>
      </left>
      <right style="thin">
        <color theme="1"/>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thin">
        <color rgb="FF00B050"/>
      </top>
      <bottom style="thin">
        <color rgb="FF00B050"/>
      </bottom>
      <diagonal/>
    </border>
    <border>
      <left style="thin">
        <color rgb="FF00B050"/>
      </left>
      <right style="thin">
        <color rgb="FF00B050"/>
      </right>
      <top/>
      <bottom/>
      <diagonal/>
    </border>
    <border>
      <left style="medium">
        <color rgb="FFFF0000"/>
      </left>
      <right style="medium">
        <color indexed="64"/>
      </right>
      <top style="medium">
        <color indexed="64"/>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rgb="FF00B050"/>
      </left>
      <right style="medium">
        <color rgb="FF00B050"/>
      </right>
      <top/>
      <bottom style="medium">
        <color rgb="FF00B050"/>
      </bottom>
      <diagonal/>
    </border>
    <border>
      <left style="thin">
        <color rgb="FFFF0000"/>
      </left>
      <right/>
      <top style="medium">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s>
  <cellStyleXfs count="2">
    <xf numFmtId="0" fontId="0" fillId="0" borderId="0"/>
    <xf numFmtId="0" fontId="39" fillId="0" borderId="0" applyNumberFormat="0" applyFill="0" applyBorder="0" applyAlignment="0" applyProtection="0"/>
  </cellStyleXfs>
  <cellXfs count="374">
    <xf numFmtId="0" fontId="0" fillId="0" borderId="0" xfId="0"/>
    <xf numFmtId="0" fontId="0" fillId="0" borderId="0" xfId="0" applyBorder="1"/>
    <xf numFmtId="0" fontId="4" fillId="0" borderId="0" xfId="0" applyFont="1"/>
    <xf numFmtId="0" fontId="2" fillId="0" borderId="0" xfId="0" applyFont="1" applyAlignment="1">
      <alignment horizontal="center"/>
    </xf>
    <xf numFmtId="0" fontId="4" fillId="0" borderId="0" xfId="0" applyFont="1" applyBorder="1"/>
    <xf numFmtId="0" fontId="5" fillId="0" borderId="0" xfId="0" applyFont="1"/>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4" borderId="11" xfId="0" applyFont="1" applyFill="1" applyBorder="1" applyAlignment="1">
      <alignment horizontal="center" vertical="center"/>
    </xf>
    <xf numFmtId="0" fontId="7" fillId="4" borderId="8"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5" borderId="11"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xf>
    <xf numFmtId="0" fontId="0" fillId="0" borderId="0" xfId="0" applyFill="1"/>
    <xf numFmtId="0" fontId="4" fillId="6" borderId="0" xfId="0" applyFont="1" applyFill="1" applyBorder="1"/>
    <xf numFmtId="0" fontId="4" fillId="6" borderId="15" xfId="0" applyFont="1" applyFill="1" applyBorder="1"/>
    <xf numFmtId="0" fontId="0" fillId="0" borderId="18" xfId="0" applyBorder="1"/>
    <xf numFmtId="0" fontId="4" fillId="0" borderId="20" xfId="0" applyFont="1" applyBorder="1"/>
    <xf numFmtId="0" fontId="4" fillId="0" borderId="18" xfId="0" applyFont="1" applyBorder="1"/>
    <xf numFmtId="0" fontId="4" fillId="0" borderId="24" xfId="0" applyFont="1" applyBorder="1"/>
    <xf numFmtId="0" fontId="2" fillId="0" borderId="21" xfId="0" applyFont="1" applyFill="1" applyBorder="1" applyAlignment="1">
      <alignment horizontal="center" wrapText="1"/>
    </xf>
    <xf numFmtId="0" fontId="4" fillId="0" borderId="27" xfId="0" applyFont="1" applyBorder="1"/>
    <xf numFmtId="0" fontId="4" fillId="0" borderId="28" xfId="0" applyFont="1" applyBorder="1"/>
    <xf numFmtId="0" fontId="4" fillId="0" borderId="0" xfId="0" applyFont="1" applyFill="1" applyBorder="1" applyAlignment="1">
      <alignment horizontal="center"/>
    </xf>
    <xf numFmtId="0" fontId="2" fillId="0" borderId="0" xfId="0" applyFont="1" applyAlignment="1">
      <alignment horizontal="right"/>
    </xf>
    <xf numFmtId="0" fontId="0" fillId="0" borderId="0" xfId="0" applyAlignment="1">
      <alignment wrapText="1"/>
    </xf>
    <xf numFmtId="0" fontId="0" fillId="0" borderId="29" xfId="0" applyFill="1" applyBorder="1"/>
    <xf numFmtId="0" fontId="1" fillId="9" borderId="0" xfId="0" applyFont="1" applyFill="1" applyAlignment="1">
      <alignment wrapText="1"/>
    </xf>
    <xf numFmtId="0" fontId="1" fillId="10" borderId="0" xfId="0" applyFont="1" applyFill="1" applyAlignment="1">
      <alignment wrapText="1"/>
    </xf>
    <xf numFmtId="0" fontId="8" fillId="9" borderId="34" xfId="0" applyFont="1" applyFill="1" applyBorder="1" applyAlignment="1">
      <alignment wrapText="1"/>
    </xf>
    <xf numFmtId="0" fontId="7" fillId="0" borderId="0" xfId="0" applyFont="1" applyBorder="1" applyAlignment="1">
      <alignment horizontal="center" vertical="center"/>
    </xf>
    <xf numFmtId="0" fontId="7" fillId="5"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9" borderId="34" xfId="0" applyFill="1" applyBorder="1"/>
    <xf numFmtId="0" fontId="7" fillId="0" borderId="0" xfId="0" applyFont="1" applyBorder="1" applyAlignment="1">
      <alignment horizontal="center"/>
    </xf>
    <xf numFmtId="0" fontId="7" fillId="12" borderId="37"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32" xfId="0" applyFont="1" applyFill="1" applyBorder="1" applyAlignment="1">
      <alignment horizontal="center" vertical="center"/>
    </xf>
    <xf numFmtId="0" fontId="7" fillId="12" borderId="31"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29" xfId="0" applyBorder="1"/>
    <xf numFmtId="0" fontId="0" fillId="12" borderId="29" xfId="0" applyFill="1" applyBorder="1"/>
    <xf numFmtId="0" fontId="4" fillId="6" borderId="41" xfId="0" applyFont="1" applyFill="1" applyBorder="1"/>
    <xf numFmtId="0" fontId="4" fillId="6" borderId="42" xfId="0" applyFont="1" applyFill="1" applyBorder="1"/>
    <xf numFmtId="0" fontId="4" fillId="6" borderId="43" xfId="0" applyFont="1" applyFill="1" applyBorder="1"/>
    <xf numFmtId="0" fontId="0" fillId="6" borderId="17" xfId="0" applyFill="1" applyBorder="1"/>
    <xf numFmtId="0" fontId="0" fillId="6" borderId="44" xfId="0" applyFill="1" applyBorder="1"/>
    <xf numFmtId="0" fontId="7" fillId="0" borderId="34" xfId="0" applyFont="1" applyFill="1" applyBorder="1" applyAlignment="1">
      <alignment horizontal="center" vertical="center"/>
    </xf>
    <xf numFmtId="0" fontId="7" fillId="12" borderId="31" xfId="0" applyFont="1" applyFill="1" applyBorder="1" applyAlignment="1">
      <alignment horizontal="center"/>
    </xf>
    <xf numFmtId="0" fontId="7" fillId="12" borderId="33" xfId="0" applyFont="1" applyFill="1" applyBorder="1" applyAlignment="1">
      <alignment horizontal="center"/>
    </xf>
    <xf numFmtId="0" fontId="9" fillId="0" borderId="29" xfId="0" applyFont="1" applyFill="1" applyBorder="1" applyAlignment="1">
      <alignment vertical="center"/>
    </xf>
    <xf numFmtId="0" fontId="0" fillId="0" borderId="47" xfId="0" applyBorder="1"/>
    <xf numFmtId="0" fontId="0" fillId="0" borderId="29" xfId="0" applyBorder="1" applyAlignment="1"/>
    <xf numFmtId="0" fontId="10" fillId="0" borderId="0" xfId="0" applyFont="1" applyBorder="1"/>
    <xf numFmtId="0" fontId="10" fillId="0" borderId="0" xfId="0" applyFont="1" applyFill="1" applyBorder="1"/>
    <xf numFmtId="0" fontId="1" fillId="9" borderId="29" xfId="0" applyFont="1" applyFill="1" applyBorder="1" applyAlignment="1">
      <alignment wrapText="1"/>
    </xf>
    <xf numFmtId="0" fontId="1" fillId="2" borderId="34" xfId="0" applyFont="1" applyFill="1" applyBorder="1"/>
    <xf numFmtId="0" fontId="1" fillId="11" borderId="34" xfId="0" applyFont="1" applyFill="1" applyBorder="1"/>
    <xf numFmtId="0" fontId="7" fillId="12" borderId="53" xfId="0" applyFont="1" applyFill="1" applyBorder="1" applyAlignment="1">
      <alignment horizontal="center" vertical="center" wrapText="1"/>
    </xf>
    <xf numFmtId="0" fontId="1" fillId="10" borderId="29" xfId="0" applyFont="1" applyFill="1" applyBorder="1" applyAlignment="1">
      <alignment wrapText="1"/>
    </xf>
    <xf numFmtId="0" fontId="7" fillId="0" borderId="0" xfId="0" applyFont="1" applyFill="1" applyBorder="1" applyAlignment="1">
      <alignment horizontal="center"/>
    </xf>
    <xf numFmtId="0" fontId="1" fillId="2" borderId="39" xfId="0" applyFont="1" applyFill="1" applyBorder="1"/>
    <xf numFmtId="0" fontId="1" fillId="11" borderId="39" xfId="0" applyFont="1" applyFill="1" applyBorder="1"/>
    <xf numFmtId="0" fontId="1" fillId="2" borderId="56" xfId="0" applyFont="1" applyFill="1" applyBorder="1"/>
    <xf numFmtId="0" fontId="10" fillId="6" borderId="0" xfId="0" applyFont="1" applyFill="1" applyBorder="1"/>
    <xf numFmtId="0" fontId="11" fillId="9" borderId="34" xfId="0" applyFont="1" applyFill="1" applyBorder="1" applyAlignment="1">
      <alignment wrapText="1"/>
    </xf>
    <xf numFmtId="0" fontId="0" fillId="9" borderId="55" xfId="0" applyFill="1" applyBorder="1"/>
    <xf numFmtId="0" fontId="1" fillId="9" borderId="29" xfId="0" applyFont="1" applyFill="1" applyBorder="1"/>
    <xf numFmtId="0" fontId="1" fillId="11" borderId="29" xfId="0" applyFont="1" applyFill="1" applyBorder="1"/>
    <xf numFmtId="0" fontId="1" fillId="6" borderId="40" xfId="0" applyFont="1" applyFill="1" applyBorder="1"/>
    <xf numFmtId="0" fontId="1" fillId="13" borderId="29" xfId="0" applyFont="1" applyFill="1" applyBorder="1"/>
    <xf numFmtId="0" fontId="2" fillId="0" borderId="0" xfId="0" applyFont="1" applyFill="1" applyBorder="1" applyAlignment="1">
      <alignment horizontal="right"/>
    </xf>
    <xf numFmtId="0" fontId="4" fillId="0" borderId="7" xfId="0" applyFont="1" applyFill="1" applyBorder="1"/>
    <xf numFmtId="2" fontId="2" fillId="0" borderId="0" xfId="0" applyNumberFormat="1" applyFont="1" applyFill="1" applyBorder="1"/>
    <xf numFmtId="0" fontId="0" fillId="6" borderId="59" xfId="0" applyFill="1" applyBorder="1"/>
    <xf numFmtId="0" fontId="2" fillId="6" borderId="13" xfId="0" applyFont="1" applyFill="1" applyBorder="1" applyAlignment="1">
      <alignment horizontal="center" wrapText="1"/>
    </xf>
    <xf numFmtId="0" fontId="4" fillId="6" borderId="60" xfId="0" applyFont="1" applyFill="1" applyBorder="1"/>
    <xf numFmtId="0" fontId="4" fillId="6" borderId="61" xfId="0" applyFont="1" applyFill="1" applyBorder="1"/>
    <xf numFmtId="0" fontId="2" fillId="0" borderId="62" xfId="0" applyFont="1" applyBorder="1" applyAlignment="1">
      <alignment horizontal="center"/>
    </xf>
    <xf numFmtId="0" fontId="2" fillId="0" borderId="0" xfId="0" applyFont="1" applyBorder="1"/>
    <xf numFmtId="0" fontId="4" fillId="0" borderId="0" xfId="0" applyFont="1" applyAlignment="1">
      <alignment horizontal="center"/>
    </xf>
    <xf numFmtId="0" fontId="2" fillId="0" borderId="0" xfId="0" applyFont="1" applyFill="1" applyBorder="1" applyAlignment="1">
      <alignment vertical="center" wrapText="1"/>
    </xf>
    <xf numFmtId="0" fontId="2" fillId="0" borderId="0" xfId="0" applyFont="1" applyBorder="1" applyAlignment="1">
      <alignment horizontal="right"/>
    </xf>
    <xf numFmtId="14" fontId="0" fillId="0" borderId="0" xfId="0" applyNumberFormat="1" applyAlignment="1"/>
    <xf numFmtId="0" fontId="14" fillId="0" borderId="0" xfId="0" applyFont="1" applyBorder="1" applyAlignment="1">
      <alignment vertical="top" wrapText="1"/>
    </xf>
    <xf numFmtId="0" fontId="3" fillId="0" borderId="64" xfId="0" applyFont="1" applyBorder="1" applyAlignment="1">
      <alignment horizontal="right"/>
    </xf>
    <xf numFmtId="0" fontId="2" fillId="0" borderId="68" xfId="0" applyFont="1" applyBorder="1" applyAlignment="1"/>
    <xf numFmtId="0" fontId="4" fillId="6" borderId="0" xfId="0" applyFont="1" applyFill="1" applyBorder="1" applyAlignment="1">
      <alignment horizontal="center"/>
    </xf>
    <xf numFmtId="0" fontId="2" fillId="0" borderId="69" xfId="0" applyFont="1" applyBorder="1" applyAlignment="1">
      <alignment horizontal="center"/>
    </xf>
    <xf numFmtId="0" fontId="10" fillId="0" borderId="0" xfId="0" applyFont="1" applyBorder="1" applyAlignment="1"/>
    <xf numFmtId="0" fontId="22" fillId="0" borderId="0" xfId="0" applyFont="1" applyAlignment="1">
      <alignment vertical="center"/>
    </xf>
    <xf numFmtId="0" fontId="22" fillId="0" borderId="0" xfId="0" applyFont="1" applyFill="1" applyBorder="1" applyAlignment="1">
      <alignment vertical="center"/>
    </xf>
    <xf numFmtId="0" fontId="25" fillId="16" borderId="29" xfId="0" applyFont="1" applyFill="1" applyBorder="1" applyAlignment="1">
      <alignment horizontal="left" vertical="top" wrapText="1"/>
    </xf>
    <xf numFmtId="0" fontId="26" fillId="0" borderId="29" xfId="0" applyFont="1" applyBorder="1" applyAlignment="1">
      <alignment vertical="top" wrapText="1"/>
    </xf>
    <xf numFmtId="0" fontId="26" fillId="17" borderId="29" xfId="0" applyFont="1" applyFill="1" applyBorder="1" applyAlignment="1">
      <alignment vertical="top" wrapText="1"/>
    </xf>
    <xf numFmtId="0" fontId="27" fillId="0" borderId="0" xfId="0" applyFont="1" applyAlignment="1">
      <alignment vertical="top" wrapText="1"/>
    </xf>
    <xf numFmtId="0" fontId="28" fillId="0" borderId="48" xfId="0" applyFont="1" applyBorder="1"/>
    <xf numFmtId="0" fontId="0" fillId="0" borderId="36" xfId="0" applyBorder="1"/>
    <xf numFmtId="0" fontId="0" fillId="0" borderId="50" xfId="0" applyBorder="1"/>
    <xf numFmtId="0" fontId="25" fillId="16" borderId="30" xfId="0" applyFont="1" applyFill="1" applyBorder="1" applyAlignment="1">
      <alignment horizontal="center" vertical="top"/>
    </xf>
    <xf numFmtId="0" fontId="26" fillId="0" borderId="30" xfId="0" applyFont="1" applyBorder="1" applyAlignment="1">
      <alignment vertical="top" wrapText="1"/>
    </xf>
    <xf numFmtId="0" fontId="0" fillId="0" borderId="35" xfId="0" applyBorder="1"/>
    <xf numFmtId="0" fontId="0" fillId="0" borderId="35" xfId="0" applyBorder="1" applyAlignment="1">
      <alignment wrapText="1"/>
    </xf>
    <xf numFmtId="0" fontId="26" fillId="17" borderId="30" xfId="0" applyFont="1" applyFill="1" applyBorder="1" applyAlignment="1">
      <alignment vertical="top" wrapText="1"/>
    </xf>
    <xf numFmtId="0" fontId="26" fillId="0" borderId="32" xfId="0" applyFont="1" applyBorder="1" applyAlignment="1">
      <alignment vertical="top" wrapText="1"/>
    </xf>
    <xf numFmtId="0" fontId="26" fillId="0" borderId="71" xfId="0" applyFont="1" applyBorder="1" applyAlignment="1">
      <alignment vertical="top" wrapText="1"/>
    </xf>
    <xf numFmtId="0" fontId="0" fillId="0" borderId="51" xfId="0" applyBorder="1"/>
    <xf numFmtId="0" fontId="7" fillId="12" borderId="33" xfId="0" applyFont="1" applyFill="1" applyBorder="1" applyAlignment="1">
      <alignment horizontal="center" vertical="center"/>
    </xf>
    <xf numFmtId="0" fontId="16" fillId="6" borderId="16" xfId="0" applyFont="1" applyFill="1" applyBorder="1" applyAlignment="1">
      <alignment vertical="center" wrapText="1"/>
    </xf>
    <xf numFmtId="0" fontId="2" fillId="0" borderId="0" xfId="0" applyFont="1" applyFill="1" applyBorder="1" applyAlignment="1">
      <alignment horizontal="center"/>
    </xf>
    <xf numFmtId="0" fontId="2" fillId="6" borderId="45" xfId="0" applyFont="1" applyFill="1" applyBorder="1" applyAlignment="1">
      <alignment vertical="center" wrapText="1"/>
    </xf>
    <xf numFmtId="0" fontId="22" fillId="0" borderId="0" xfId="0" applyFont="1" applyBorder="1" applyAlignment="1">
      <alignment vertical="center"/>
    </xf>
    <xf numFmtId="0" fontId="23" fillId="0" borderId="0" xfId="0" applyFont="1" applyBorder="1"/>
    <xf numFmtId="0" fontId="24" fillId="0" borderId="0" xfId="0" applyFont="1" applyBorder="1"/>
    <xf numFmtId="0" fontId="2" fillId="2" borderId="9" xfId="0" applyFont="1" applyFill="1" applyBorder="1" applyAlignment="1" applyProtection="1">
      <alignment horizontal="center"/>
      <protection locked="0"/>
    </xf>
    <xf numFmtId="0" fontId="2" fillId="2" borderId="26" xfId="0" applyFont="1" applyFill="1" applyBorder="1" applyAlignment="1" applyProtection="1">
      <alignment horizontal="center"/>
      <protection locked="0"/>
    </xf>
    <xf numFmtId="2" fontId="2" fillId="15" borderId="9" xfId="0" applyNumberFormat="1" applyFont="1" applyFill="1" applyBorder="1" applyAlignment="1" applyProtection="1">
      <alignment horizontal="center"/>
      <protection hidden="1"/>
    </xf>
    <xf numFmtId="0" fontId="2" fillId="2" borderId="6"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2" fillId="2" borderId="6"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63" xfId="0" applyFont="1" applyFill="1" applyBorder="1" applyAlignment="1" applyProtection="1">
      <alignment horizontal="center"/>
      <protection locked="0"/>
    </xf>
    <xf numFmtId="0" fontId="4" fillId="0" borderId="0" xfId="0" applyFont="1" applyFill="1" applyBorder="1" applyAlignment="1">
      <alignment horizontal="center"/>
    </xf>
    <xf numFmtId="0" fontId="2" fillId="0" borderId="0" xfId="0" applyFont="1" applyFill="1" applyBorder="1" applyAlignment="1">
      <alignment horizontal="center" wrapText="1"/>
    </xf>
    <xf numFmtId="0" fontId="0" fillId="0" borderId="80" xfId="0" applyBorder="1"/>
    <xf numFmtId="0" fontId="10" fillId="0" borderId="81" xfId="0" applyFont="1" applyBorder="1"/>
    <xf numFmtId="0" fontId="0" fillId="0" borderId="83" xfId="0" applyBorder="1"/>
    <xf numFmtId="0" fontId="10" fillId="9" borderId="8" xfId="0" applyFont="1" applyFill="1" applyBorder="1"/>
    <xf numFmtId="0" fontId="10" fillId="0" borderId="8" xfId="0" applyFont="1" applyFill="1" applyBorder="1"/>
    <xf numFmtId="0" fontId="10" fillId="0" borderId="8" xfId="0" applyFont="1" applyBorder="1"/>
    <xf numFmtId="0" fontId="0" fillId="0" borderId="0" xfId="0" applyFill="1" applyBorder="1"/>
    <xf numFmtId="0" fontId="0" fillId="0" borderId="84" xfId="0" applyBorder="1"/>
    <xf numFmtId="0" fontId="0" fillId="0" borderId="85" xfId="0" applyBorder="1"/>
    <xf numFmtId="0" fontId="2" fillId="0" borderId="0" xfId="0" applyFont="1" applyFill="1" applyBorder="1" applyAlignment="1">
      <alignment wrapText="1"/>
    </xf>
    <xf numFmtId="166" fontId="3" fillId="7" borderId="14" xfId="0" applyNumberFormat="1" applyFont="1" applyFill="1" applyBorder="1"/>
    <xf numFmtId="0" fontId="9" fillId="0" borderId="34"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3" xfId="0" applyFont="1" applyFill="1" applyBorder="1" applyAlignment="1">
      <alignment vertical="center"/>
    </xf>
    <xf numFmtId="0" fontId="0" fillId="0" borderId="81" xfId="0" applyBorder="1"/>
    <xf numFmtId="0" fontId="30" fillId="0" borderId="0" xfId="0" applyFont="1" applyBorder="1" applyAlignment="1">
      <alignment vertical="top" wrapText="1"/>
    </xf>
    <xf numFmtId="0" fontId="0" fillId="6" borderId="0" xfId="0" applyFill="1"/>
    <xf numFmtId="0" fontId="0" fillId="6" borderId="42" xfId="0" applyFill="1" applyBorder="1"/>
    <xf numFmtId="0" fontId="31" fillId="0" borderId="0" xfId="0" applyFont="1" applyBorder="1" applyAlignment="1">
      <alignment vertical="top" wrapText="1"/>
    </xf>
    <xf numFmtId="0" fontId="0" fillId="0" borderId="34" xfId="0" applyBorder="1"/>
    <xf numFmtId="0" fontId="7" fillId="0" borderId="38" xfId="0" applyFont="1" applyFill="1" applyBorder="1" applyAlignment="1">
      <alignment horizontal="center" vertical="center"/>
    </xf>
    <xf numFmtId="0" fontId="0" fillId="0" borderId="91" xfId="0" applyBorder="1"/>
    <xf numFmtId="0" fontId="1" fillId="0" borderId="34" xfId="0" applyFont="1" applyBorder="1"/>
    <xf numFmtId="0" fontId="1" fillId="0" borderId="87" xfId="0" applyFont="1" applyBorder="1"/>
    <xf numFmtId="0" fontId="1" fillId="0" borderId="88" xfId="0" applyFont="1" applyBorder="1"/>
    <xf numFmtId="0" fontId="1" fillId="0" borderId="89" xfId="0" applyFont="1" applyBorder="1"/>
    <xf numFmtId="0" fontId="1" fillId="0" borderId="90" xfId="0" applyFont="1" applyBorder="1"/>
    <xf numFmtId="0" fontId="1" fillId="10" borderId="2" xfId="0" applyFont="1" applyFill="1" applyBorder="1"/>
    <xf numFmtId="0" fontId="1" fillId="0" borderId="95" xfId="0" applyFont="1" applyBorder="1"/>
    <xf numFmtId="0" fontId="0" fillId="13" borderId="96" xfId="0" applyFill="1" applyBorder="1"/>
    <xf numFmtId="0" fontId="0" fillId="0" borderId="98" xfId="0" applyBorder="1"/>
    <xf numFmtId="0" fontId="0" fillId="0" borderId="99" xfId="0" applyFill="1" applyBorder="1"/>
    <xf numFmtId="0" fontId="1" fillId="0" borderId="99" xfId="0" applyFont="1" applyFill="1" applyBorder="1" applyAlignment="1"/>
    <xf numFmtId="0" fontId="0" fillId="0" borderId="101" xfId="0" applyBorder="1"/>
    <xf numFmtId="0" fontId="0" fillId="0" borderId="102" xfId="0" applyBorder="1"/>
    <xf numFmtId="0" fontId="0" fillId="0" borderId="102" xfId="0" applyFill="1" applyBorder="1"/>
    <xf numFmtId="0" fontId="0" fillId="0" borderId="103" xfId="0" applyFill="1" applyBorder="1"/>
    <xf numFmtId="0" fontId="1" fillId="13" borderId="94" xfId="0" applyFont="1" applyFill="1" applyBorder="1" applyAlignment="1">
      <alignment wrapText="1"/>
    </xf>
    <xf numFmtId="0" fontId="0" fillId="0" borderId="97" xfId="0" applyBorder="1"/>
    <xf numFmtId="0" fontId="0" fillId="0" borderId="99" xfId="0" applyBorder="1"/>
    <xf numFmtId="0" fontId="8" fillId="6" borderId="104" xfId="0" applyFont="1" applyFill="1" applyBorder="1" applyAlignment="1">
      <alignment wrapText="1"/>
    </xf>
    <xf numFmtId="0" fontId="2" fillId="6" borderId="105" xfId="0" applyFont="1" applyFill="1" applyBorder="1" applyAlignment="1">
      <alignment horizontal="center" wrapText="1"/>
    </xf>
    <xf numFmtId="0" fontId="4" fillId="6" borderId="98" xfId="0" applyFont="1" applyFill="1" applyBorder="1"/>
    <xf numFmtId="0" fontId="0" fillId="0" borderId="8" xfId="0" applyBorder="1"/>
    <xf numFmtId="0" fontId="4" fillId="6" borderId="102" xfId="0" applyFont="1" applyFill="1" applyBorder="1"/>
    <xf numFmtId="0" fontId="0" fillId="0" borderId="15" xfId="0" applyBorder="1"/>
    <xf numFmtId="0" fontId="2" fillId="14" borderId="106" xfId="0" applyFont="1" applyFill="1" applyBorder="1" applyAlignment="1">
      <alignment wrapText="1"/>
    </xf>
    <xf numFmtId="0" fontId="1" fillId="6" borderId="57" xfId="0" applyFont="1" applyFill="1" applyBorder="1"/>
    <xf numFmtId="0" fontId="1" fillId="14" borderId="57" xfId="0" applyFont="1" applyFill="1" applyBorder="1"/>
    <xf numFmtId="0" fontId="1" fillId="14" borderId="46" xfId="0" applyFont="1" applyFill="1" applyBorder="1"/>
    <xf numFmtId="0" fontId="1" fillId="6" borderId="59" xfId="0" applyFont="1" applyFill="1" applyBorder="1"/>
    <xf numFmtId="0" fontId="1" fillId="14" borderId="59" xfId="0" applyFont="1" applyFill="1" applyBorder="1"/>
    <xf numFmtId="0" fontId="1" fillId="6" borderId="17" xfId="0" applyFont="1" applyFill="1" applyBorder="1"/>
    <xf numFmtId="0" fontId="3" fillId="13" borderId="57" xfId="0" applyFont="1" applyFill="1" applyBorder="1"/>
    <xf numFmtId="0" fontId="4" fillId="2" borderId="107" xfId="0" applyFont="1" applyFill="1" applyBorder="1" applyAlignment="1">
      <alignment horizontal="center"/>
    </xf>
    <xf numFmtId="0" fontId="2" fillId="6" borderId="108" xfId="0" applyFont="1" applyFill="1" applyBorder="1" applyAlignment="1">
      <alignment horizontal="center" wrapText="1"/>
    </xf>
    <xf numFmtId="0" fontId="0" fillId="2" borderId="34" xfId="0" applyFill="1" applyBorder="1"/>
    <xf numFmtId="0" fontId="0" fillId="6" borderId="34" xfId="0" applyFill="1" applyBorder="1"/>
    <xf numFmtId="0" fontId="1" fillId="13" borderId="116" xfId="0" applyFont="1" applyFill="1" applyBorder="1"/>
    <xf numFmtId="0" fontId="1" fillId="13" borderId="115" xfId="0" applyFont="1" applyFill="1" applyBorder="1"/>
    <xf numFmtId="0" fontId="0" fillId="0" borderId="113" xfId="0" applyBorder="1"/>
    <xf numFmtId="0" fontId="1" fillId="13" borderId="118" xfId="0" applyFont="1" applyFill="1" applyBorder="1"/>
    <xf numFmtId="0" fontId="2" fillId="13" borderId="119" xfId="0" applyFont="1" applyFill="1" applyBorder="1" applyAlignment="1">
      <alignment wrapText="1"/>
    </xf>
    <xf numFmtId="0" fontId="1" fillId="13" borderId="120" xfId="0" applyFont="1" applyFill="1" applyBorder="1"/>
    <xf numFmtId="0" fontId="1" fillId="13" borderId="121" xfId="0" applyFont="1" applyFill="1" applyBorder="1"/>
    <xf numFmtId="0" fontId="1" fillId="13" borderId="122" xfId="0" applyFont="1" applyFill="1" applyBorder="1"/>
    <xf numFmtId="0" fontId="2" fillId="13" borderId="122" xfId="0" applyFont="1" applyFill="1" applyBorder="1" applyAlignment="1">
      <alignment wrapText="1"/>
    </xf>
    <xf numFmtId="0" fontId="0" fillId="0" borderId="117" xfId="0" applyBorder="1"/>
    <xf numFmtId="0" fontId="3" fillId="13" borderId="123" xfId="0" applyFont="1" applyFill="1" applyBorder="1"/>
    <xf numFmtId="0" fontId="1" fillId="14" borderId="124" xfId="0" applyFont="1" applyFill="1" applyBorder="1" applyAlignment="1">
      <alignment wrapText="1"/>
    </xf>
    <xf numFmtId="0" fontId="0" fillId="0" borderId="125" xfId="0" applyBorder="1"/>
    <xf numFmtId="0" fontId="0" fillId="0" borderId="126" xfId="0" applyBorder="1"/>
    <xf numFmtId="164" fontId="3" fillId="3" borderId="127" xfId="0" applyNumberFormat="1" applyFont="1" applyFill="1" applyBorder="1"/>
    <xf numFmtId="0" fontId="0" fillId="0" borderId="128" xfId="0" applyBorder="1"/>
    <xf numFmtId="0" fontId="1" fillId="0" borderId="25" xfId="0" applyFont="1" applyFill="1" applyBorder="1" applyAlignment="1">
      <alignment horizontal="center" wrapText="1"/>
    </xf>
    <xf numFmtId="2" fontId="3" fillId="0" borderId="70" xfId="0" applyNumberFormat="1" applyFont="1" applyBorder="1" applyAlignment="1" applyProtection="1">
      <alignment horizontal="center" vertical="center"/>
      <protection hidden="1"/>
    </xf>
    <xf numFmtId="0" fontId="0" fillId="6" borderId="0" xfId="0" applyFill="1" applyBorder="1"/>
    <xf numFmtId="0" fontId="1" fillId="6" borderId="40" xfId="0" applyFont="1" applyFill="1" applyBorder="1" applyAlignment="1">
      <alignment horizontal="center"/>
    </xf>
    <xf numFmtId="0" fontId="0" fillId="6" borderId="15" xfId="0" applyFill="1" applyBorder="1"/>
    <xf numFmtId="0" fontId="0" fillId="6" borderId="16" xfId="0" applyFill="1" applyBorder="1"/>
    <xf numFmtId="0" fontId="17" fillId="0" borderId="0" xfId="0" applyFont="1" applyBorder="1" applyAlignment="1">
      <alignment horizontal="left" vertical="top" wrapText="1" indent="1"/>
    </xf>
    <xf numFmtId="0" fontId="0" fillId="6" borderId="132" xfId="0" applyFill="1" applyBorder="1"/>
    <xf numFmtId="0" fontId="0" fillId="0" borderId="42" xfId="0" applyBorder="1"/>
    <xf numFmtId="0" fontId="1" fillId="6" borderId="133" xfId="0" applyFont="1" applyFill="1" applyBorder="1" applyAlignment="1">
      <alignment horizontal="center" vertical="center"/>
    </xf>
    <xf numFmtId="0" fontId="1" fillId="6" borderId="133" xfId="0" applyFont="1" applyFill="1" applyBorder="1" applyAlignment="1">
      <alignment horizontal="center"/>
    </xf>
    <xf numFmtId="0" fontId="3" fillId="0" borderId="134" xfId="0" applyFont="1" applyFill="1" applyBorder="1"/>
    <xf numFmtId="0" fontId="3" fillId="0" borderId="135" xfId="0" applyFont="1" applyFill="1" applyBorder="1"/>
    <xf numFmtId="164" fontId="3" fillId="0" borderId="135" xfId="0" applyNumberFormat="1" applyFont="1" applyFill="1" applyBorder="1"/>
    <xf numFmtId="0" fontId="10" fillId="0" borderId="83" xfId="0" applyFont="1" applyBorder="1"/>
    <xf numFmtId="165" fontId="3" fillId="0" borderId="70" xfId="0" applyNumberFormat="1" applyFont="1" applyBorder="1" applyAlignment="1"/>
    <xf numFmtId="0" fontId="1" fillId="0" borderId="70" xfId="0" applyFont="1" applyBorder="1" applyAlignment="1">
      <alignment vertical="top"/>
    </xf>
    <xf numFmtId="0" fontId="1" fillId="6" borderId="40" xfId="0" applyFont="1" applyFill="1" applyBorder="1" applyAlignment="1">
      <alignment horizontal="center" vertical="top"/>
    </xf>
    <xf numFmtId="0" fontId="18" fillId="0" borderId="0" xfId="0" applyFont="1" applyBorder="1" applyAlignment="1">
      <alignment horizontal="center"/>
    </xf>
    <xf numFmtId="0" fontId="2" fillId="0" borderId="24" xfId="0" applyFont="1" applyFill="1" applyBorder="1" applyAlignment="1">
      <alignment horizontal="center" wrapText="1"/>
    </xf>
    <xf numFmtId="0" fontId="1" fillId="0" borderId="0" xfId="0" applyFont="1" applyBorder="1" applyAlignment="1">
      <alignment horizontal="center" vertical="top"/>
    </xf>
    <xf numFmtId="2" fontId="3" fillId="0" borderId="0" xfId="0" applyNumberFormat="1"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locked="0"/>
    </xf>
    <xf numFmtId="0" fontId="2" fillId="0" borderId="0" xfId="0" applyFont="1" applyFill="1" applyAlignment="1">
      <alignment horizontal="center"/>
    </xf>
    <xf numFmtId="0" fontId="2" fillId="0" borderId="0" xfId="0" applyFont="1" applyFill="1" applyBorder="1" applyAlignment="1" applyProtection="1">
      <alignment horizontal="center"/>
      <protection locked="0"/>
    </xf>
    <xf numFmtId="0" fontId="4" fillId="0" borderId="17" xfId="0" applyFont="1" applyBorder="1"/>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 fillId="18" borderId="137" xfId="0" applyFont="1" applyFill="1" applyBorder="1" applyAlignment="1">
      <alignment horizontal="center"/>
    </xf>
    <xf numFmtId="0" fontId="1" fillId="18" borderId="138" xfId="0" applyFont="1" applyFill="1" applyBorder="1" applyAlignment="1">
      <alignment horizontal="center"/>
    </xf>
    <xf numFmtId="2" fontId="2" fillId="0" borderId="143" xfId="0" applyNumberFormat="1" applyFont="1" applyBorder="1" applyAlignment="1" applyProtection="1">
      <alignment horizontal="center" vertical="top"/>
      <protection hidden="1"/>
    </xf>
    <xf numFmtId="0" fontId="2" fillId="0" borderId="139" xfId="0" applyFont="1" applyBorder="1" applyAlignment="1">
      <alignment horizontal="center" vertical="top"/>
    </xf>
    <xf numFmtId="0" fontId="2" fillId="0" borderId="140" xfId="0" applyFont="1" applyBorder="1" applyAlignment="1">
      <alignment horizontal="center" vertical="top"/>
    </xf>
    <xf numFmtId="0" fontId="2" fillId="2" borderId="47" xfId="0" applyFont="1" applyFill="1" applyBorder="1" applyAlignment="1" applyProtection="1">
      <alignment horizontal="center"/>
      <protection locked="0"/>
    </xf>
    <xf numFmtId="0" fontId="2" fillId="0" borderId="9" xfId="0" applyFont="1" applyBorder="1" applyAlignment="1" applyProtection="1">
      <alignment horizontal="center"/>
      <protection hidden="1"/>
    </xf>
    <xf numFmtId="0" fontId="2" fillId="18" borderId="143" xfId="0" applyFont="1" applyFill="1" applyBorder="1" applyAlignment="1">
      <alignment vertical="top"/>
    </xf>
    <xf numFmtId="0" fontId="2" fillId="0" borderId="0" xfId="0" applyFont="1" applyFill="1" applyBorder="1" applyAlignment="1">
      <alignment vertical="top"/>
    </xf>
    <xf numFmtId="0" fontId="0" fillId="18" borderId="143" xfId="0" applyFill="1" applyBorder="1"/>
    <xf numFmtId="0" fontId="1" fillId="0" borderId="70" xfId="0" applyFont="1" applyBorder="1" applyAlignment="1">
      <alignment horizontal="left" vertical="top"/>
    </xf>
    <xf numFmtId="0" fontId="2" fillId="0" borderId="8" xfId="0" applyFont="1" applyFill="1" applyBorder="1" applyAlignment="1">
      <alignment horizontal="center"/>
    </xf>
    <xf numFmtId="0" fontId="38" fillId="0" borderId="0" xfId="0" applyFont="1"/>
    <xf numFmtId="0" fontId="17" fillId="0" borderId="84" xfId="0" applyFont="1" applyBorder="1" applyAlignment="1">
      <alignment horizontal="left" vertical="top" wrapText="1" indent="1"/>
    </xf>
    <xf numFmtId="0" fontId="17" fillId="0" borderId="85" xfId="0" applyFont="1" applyBorder="1" applyAlignment="1">
      <alignment horizontal="left" vertical="top" wrapText="1" indent="1"/>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xf>
    <xf numFmtId="0" fontId="2" fillId="0" borderId="0" xfId="0" applyFont="1" applyFill="1" applyBorder="1" applyAlignment="1" applyProtection="1">
      <alignment horizontal="center"/>
    </xf>
    <xf numFmtId="0" fontId="0" fillId="0" borderId="0" xfId="0" applyProtection="1"/>
    <xf numFmtId="0" fontId="2" fillId="3" borderId="146" xfId="0" applyFont="1" applyFill="1" applyBorder="1" applyAlignment="1" applyProtection="1">
      <alignment horizontal="center" vertical="center" wrapText="1"/>
      <protection hidden="1"/>
    </xf>
    <xf numFmtId="2" fontId="19" fillId="7" borderId="70" xfId="0" applyNumberFormat="1" applyFont="1" applyFill="1" applyBorder="1" applyAlignment="1" applyProtection="1">
      <alignment horizontal="center"/>
      <protection hidden="1"/>
    </xf>
    <xf numFmtId="0" fontId="10" fillId="0" borderId="152" xfId="0" applyFont="1" applyBorder="1"/>
    <xf numFmtId="0" fontId="42" fillId="0" borderId="0" xfId="1" applyFont="1" applyAlignment="1" applyProtection="1">
      <alignment horizontal="center" wrapText="1"/>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1" fillId="6" borderId="58" xfId="0" applyFont="1" applyFill="1" applyBorder="1" applyAlignment="1">
      <alignment horizontal="center" vertical="center"/>
    </xf>
    <xf numFmtId="0" fontId="1" fillId="6" borderId="57" xfId="0" applyFont="1" applyFill="1" applyBorder="1" applyAlignment="1">
      <alignment horizontal="center" vertical="center"/>
    </xf>
    <xf numFmtId="0" fontId="18" fillId="0" borderId="0" xfId="0" applyFont="1" applyBorder="1" applyAlignment="1">
      <alignment horizontal="center"/>
    </xf>
    <xf numFmtId="0" fontId="3" fillId="18" borderId="73" xfId="0" applyFont="1" applyFill="1" applyBorder="1" applyAlignment="1">
      <alignment horizontal="right" vertical="center"/>
    </xf>
    <xf numFmtId="0" fontId="3" fillId="18" borderId="74" xfId="0" applyFont="1" applyFill="1" applyBorder="1" applyAlignment="1">
      <alignment horizontal="right" vertical="center"/>
    </xf>
    <xf numFmtId="0" fontId="3" fillId="18" borderId="72" xfId="0" applyFont="1" applyFill="1" applyBorder="1" applyAlignment="1">
      <alignment horizontal="right" vertical="center"/>
    </xf>
    <xf numFmtId="0" fontId="19" fillId="3" borderId="149" xfId="0" applyFont="1" applyFill="1" applyBorder="1" applyAlignment="1" applyProtection="1">
      <alignment horizontal="center" vertical="center" wrapText="1"/>
      <protection hidden="1"/>
    </xf>
    <xf numFmtId="0" fontId="19" fillId="3" borderId="150" xfId="0" applyFont="1" applyFill="1" applyBorder="1" applyAlignment="1" applyProtection="1">
      <alignment horizontal="center" vertical="center" wrapText="1"/>
      <protection hidden="1"/>
    </xf>
    <xf numFmtId="0" fontId="19" fillId="18" borderId="77" xfId="0" applyFont="1" applyFill="1" applyBorder="1" applyAlignment="1">
      <alignment horizontal="right" vertical="top" wrapText="1"/>
    </xf>
    <xf numFmtId="0" fontId="19" fillId="18" borderId="78" xfId="0" applyFont="1" applyFill="1" applyBorder="1" applyAlignment="1">
      <alignment horizontal="right" vertical="top" wrapText="1"/>
    </xf>
    <xf numFmtId="0" fontId="19" fillId="18" borderId="147" xfId="0" applyFont="1" applyFill="1" applyBorder="1" applyAlignment="1">
      <alignment horizontal="right" vertical="top" wrapText="1"/>
    </xf>
    <xf numFmtId="0" fontId="19" fillId="18" borderId="75" xfId="0" applyFont="1" applyFill="1" applyBorder="1" applyAlignment="1">
      <alignment horizontal="right" vertical="top" wrapText="1"/>
    </xf>
    <xf numFmtId="0" fontId="19" fillId="18" borderId="76" xfId="0" applyFont="1" applyFill="1" applyBorder="1" applyAlignment="1">
      <alignment horizontal="right" vertical="top" wrapText="1"/>
    </xf>
    <xf numFmtId="0" fontId="19" fillId="18" borderId="148" xfId="0" applyFont="1" applyFill="1" applyBorder="1" applyAlignment="1">
      <alignment horizontal="right" vertical="top" wrapText="1"/>
    </xf>
    <xf numFmtId="0" fontId="2" fillId="6" borderId="58" xfId="0" applyFont="1" applyFill="1" applyBorder="1" applyAlignment="1">
      <alignment horizontal="right" vertical="center" wrapText="1" indent="1"/>
    </xf>
    <xf numFmtId="0" fontId="2" fillId="6" borderId="132" xfId="0" applyFont="1" applyFill="1" applyBorder="1" applyAlignment="1">
      <alignment horizontal="right" vertical="center" wrapText="1" indent="1"/>
    </xf>
    <xf numFmtId="0" fontId="2" fillId="6" borderId="58" xfId="0" applyFont="1" applyFill="1" applyBorder="1" applyAlignment="1">
      <alignment horizontal="right" vertical="center"/>
    </xf>
    <xf numFmtId="0" fontId="2" fillId="6" borderId="132" xfId="0" applyFont="1" applyFill="1" applyBorder="1" applyAlignment="1">
      <alignment horizontal="right" vertical="center"/>
    </xf>
    <xf numFmtId="0" fontId="3" fillId="6" borderId="0" xfId="0" applyFont="1" applyFill="1" applyBorder="1" applyAlignment="1">
      <alignment horizontal="center"/>
    </xf>
    <xf numFmtId="0" fontId="2" fillId="0" borderId="9" xfId="0" applyFont="1" applyFill="1" applyBorder="1" applyAlignment="1">
      <alignment horizontal="right"/>
    </xf>
    <xf numFmtId="0" fontId="2" fillId="0" borderId="3" xfId="0" applyFont="1" applyFill="1" applyBorder="1" applyAlignment="1">
      <alignment horizontal="right"/>
    </xf>
    <xf numFmtId="0" fontId="31" fillId="0" borderId="0" xfId="0" applyFont="1" applyBorder="1" applyAlignment="1">
      <alignment horizontal="left" vertical="top" wrapText="1" indent="1"/>
    </xf>
    <xf numFmtId="0" fontId="2" fillId="18" borderId="141" xfId="0" applyFont="1" applyFill="1" applyBorder="1" applyAlignment="1">
      <alignment horizontal="center"/>
    </xf>
    <xf numFmtId="0" fontId="2" fillId="18" borderId="142" xfId="0" applyFont="1" applyFill="1" applyBorder="1" applyAlignment="1">
      <alignment horizontal="center"/>
    </xf>
    <xf numFmtId="0" fontId="4" fillId="2" borderId="7" xfId="0" applyFont="1" applyFill="1" applyBorder="1" applyAlignment="1" applyProtection="1">
      <alignment horizontal="center"/>
      <protection locked="0"/>
    </xf>
    <xf numFmtId="0" fontId="4" fillId="2" borderId="79" xfId="0" applyFont="1" applyFill="1" applyBorder="1" applyAlignment="1" applyProtection="1">
      <alignment horizontal="center"/>
      <protection locked="0"/>
    </xf>
    <xf numFmtId="0" fontId="4" fillId="0" borderId="0" xfId="0" applyFont="1" applyFill="1" applyBorder="1" applyAlignment="1">
      <alignment horizontal="center"/>
    </xf>
    <xf numFmtId="0" fontId="2" fillId="3" borderId="3"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40" fillId="0" borderId="85" xfId="1" applyFont="1" applyBorder="1" applyAlignment="1" applyProtection="1">
      <alignment horizontal="right"/>
      <protection locked="0"/>
    </xf>
    <xf numFmtId="0" fontId="40" fillId="0" borderId="10" xfId="1" applyFont="1" applyBorder="1" applyAlignment="1" applyProtection="1">
      <alignment horizontal="right"/>
      <protection locked="0"/>
    </xf>
    <xf numFmtId="0" fontId="17" fillId="0" borderId="80" xfId="0" applyFont="1" applyBorder="1" applyAlignment="1">
      <alignment horizontal="left" vertical="top" wrapText="1" indent="1"/>
    </xf>
    <xf numFmtId="0" fontId="17" fillId="0" borderId="81" xfId="0" applyFont="1" applyBorder="1" applyAlignment="1">
      <alignment horizontal="left" vertical="top" wrapText="1" indent="1"/>
    </xf>
    <xf numFmtId="0" fontId="17" fillId="0" borderId="82" xfId="0" applyFont="1" applyBorder="1" applyAlignment="1">
      <alignment horizontal="left" vertical="top" wrapText="1" indent="1"/>
    </xf>
    <xf numFmtId="0" fontId="3" fillId="0" borderId="18" xfId="0" applyFont="1" applyBorder="1" applyAlignment="1">
      <alignment horizontal="right"/>
    </xf>
    <xf numFmtId="0" fontId="2" fillId="0" borderId="19" xfId="0" applyFont="1" applyFill="1" applyBorder="1" applyAlignment="1">
      <alignment horizontal="right"/>
    </xf>
    <xf numFmtId="0" fontId="2" fillId="0" borderId="20" xfId="0" applyFont="1" applyFill="1" applyBorder="1" applyAlignment="1">
      <alignment horizontal="right"/>
    </xf>
    <xf numFmtId="0" fontId="2" fillId="0" borderId="22" xfId="0" applyFont="1" applyFill="1" applyBorder="1" applyAlignment="1">
      <alignment horizontal="left" wrapText="1" indent="1"/>
    </xf>
    <xf numFmtId="0" fontId="2" fillId="0" borderId="23" xfId="0" applyFont="1" applyFill="1" applyBorder="1" applyAlignment="1">
      <alignment horizontal="left" wrapText="1" indent="1"/>
    </xf>
    <xf numFmtId="0" fontId="2" fillId="0" borderId="0" xfId="0" applyFont="1" applyAlignment="1">
      <alignment horizontal="right"/>
    </xf>
    <xf numFmtId="0" fontId="2" fillId="0" borderId="144" xfId="0" applyFont="1" applyBorder="1" applyAlignment="1">
      <alignment horizontal="right"/>
    </xf>
    <xf numFmtId="0" fontId="2" fillId="0" borderId="145" xfId="0" applyFont="1" applyBorder="1" applyAlignment="1">
      <alignment horizontal="right"/>
    </xf>
    <xf numFmtId="14" fontId="0" fillId="0" borderId="0" xfId="0" applyNumberFormat="1" applyAlignment="1">
      <alignment horizontal="left"/>
    </xf>
    <xf numFmtId="0" fontId="10" fillId="0" borderId="65" xfId="0" applyFont="1" applyBorder="1" applyAlignment="1" applyProtection="1">
      <alignment horizontal="left"/>
      <protection locked="0"/>
    </xf>
    <xf numFmtId="0" fontId="10" fillId="0" borderId="67" xfId="0" applyFont="1" applyBorder="1" applyAlignment="1" applyProtection="1">
      <alignment horizontal="left"/>
      <protection locked="0"/>
    </xf>
    <xf numFmtId="0" fontId="10" fillId="0" borderId="66" xfId="0" applyFont="1" applyBorder="1" applyAlignment="1" applyProtection="1">
      <alignment horizontal="left"/>
      <protection locked="0"/>
    </xf>
    <xf numFmtId="0" fontId="3" fillId="0" borderId="151" xfId="0" applyFont="1" applyBorder="1" applyAlignment="1">
      <alignment horizontal="center"/>
    </xf>
    <xf numFmtId="0" fontId="3" fillId="0" borderId="152" xfId="0" applyFont="1" applyBorder="1" applyAlignment="1">
      <alignment horizontal="center"/>
    </xf>
    <xf numFmtId="0" fontId="10" fillId="0" borderId="153" xfId="0" applyFont="1" applyBorder="1" applyAlignment="1" applyProtection="1">
      <alignment horizontal="center"/>
      <protection locked="0"/>
    </xf>
    <xf numFmtId="0" fontId="10" fillId="0" borderId="154" xfId="0" applyFont="1" applyBorder="1" applyAlignment="1" applyProtection="1">
      <alignment horizontal="center"/>
      <protection locked="0"/>
    </xf>
    <xf numFmtId="0" fontId="10" fillId="0" borderId="155" xfId="0" applyFont="1" applyBorder="1" applyAlignment="1" applyProtection="1">
      <alignment horizontal="center"/>
      <protection locked="0"/>
    </xf>
    <xf numFmtId="0" fontId="8" fillId="6" borderId="38" xfId="0" applyFont="1" applyFill="1" applyBorder="1" applyAlignment="1">
      <alignment wrapText="1"/>
    </xf>
    <xf numFmtId="0" fontId="8" fillId="6" borderId="39" xfId="0" applyFont="1" applyFill="1" applyBorder="1" applyAlignment="1">
      <alignment wrapText="1"/>
    </xf>
    <xf numFmtId="0" fontId="8" fillId="9" borderId="38" xfId="0" applyFont="1" applyFill="1" applyBorder="1" applyAlignment="1">
      <alignment wrapText="1"/>
    </xf>
    <xf numFmtId="0" fontId="8" fillId="9" borderId="39" xfId="0" applyFont="1" applyFill="1" applyBorder="1" applyAlignment="1">
      <alignment wrapText="1"/>
    </xf>
    <xf numFmtId="0" fontId="10" fillId="9" borderId="0" xfId="0" applyFont="1" applyFill="1" applyBorder="1" applyAlignment="1">
      <alignment horizontal="center"/>
    </xf>
    <xf numFmtId="0" fontId="27" fillId="0" borderId="49" xfId="0" applyFont="1" applyBorder="1" applyAlignment="1">
      <alignment horizontal="left" vertical="top" wrapText="1"/>
    </xf>
    <xf numFmtId="0" fontId="27" fillId="0" borderId="0" xfId="0" applyFont="1" applyBorder="1" applyAlignment="1">
      <alignment horizontal="left" vertical="top" wrapText="1"/>
    </xf>
    <xf numFmtId="0" fontId="1" fillId="9" borderId="52" xfId="0" applyFont="1" applyFill="1" applyBorder="1" applyAlignment="1">
      <alignment horizontal="center" wrapText="1"/>
    </xf>
    <xf numFmtId="0" fontId="1" fillId="9" borderId="0" xfId="0" applyFont="1" applyFill="1" applyBorder="1" applyAlignment="1">
      <alignment horizontal="center" wrapText="1"/>
    </xf>
    <xf numFmtId="0" fontId="1" fillId="9" borderId="47" xfId="0" applyFont="1" applyFill="1" applyBorder="1" applyAlignment="1">
      <alignment horizontal="center" wrapText="1"/>
    </xf>
    <xf numFmtId="0" fontId="1" fillId="9" borderId="54" xfId="0" applyFont="1" applyFill="1" applyBorder="1" applyAlignment="1">
      <alignment horizontal="center" wrapText="1"/>
    </xf>
    <xf numFmtId="0" fontId="1" fillId="10" borderId="47" xfId="0" applyFont="1" applyFill="1" applyBorder="1" applyAlignment="1">
      <alignment horizontal="center" wrapText="1"/>
    </xf>
    <xf numFmtId="0" fontId="1" fillId="10" borderId="54" xfId="0" applyFont="1" applyFill="1" applyBorder="1" applyAlignment="1">
      <alignment horizontal="center" wrapText="1"/>
    </xf>
    <xf numFmtId="0" fontId="1" fillId="10" borderId="29" xfId="0" applyFont="1" applyFill="1" applyBorder="1" applyAlignment="1">
      <alignment horizontal="center" wrapText="1"/>
    </xf>
    <xf numFmtId="0" fontId="3" fillId="8" borderId="81" xfId="0" applyFont="1" applyFill="1" applyBorder="1" applyAlignment="1">
      <alignment horizontal="right" wrapText="1"/>
    </xf>
    <xf numFmtId="0" fontId="3" fillId="8" borderId="93" xfId="0" applyFont="1" applyFill="1" applyBorder="1" applyAlignment="1">
      <alignment horizontal="right" wrapText="1"/>
    </xf>
    <xf numFmtId="0" fontId="3" fillId="13" borderId="42" xfId="0" applyFont="1" applyFill="1" applyBorder="1" applyAlignment="1">
      <alignment horizontal="center"/>
    </xf>
    <xf numFmtId="0" fontId="3" fillId="13" borderId="99" xfId="0" applyFont="1" applyFill="1" applyBorder="1" applyAlignment="1">
      <alignment horizontal="center"/>
    </xf>
    <xf numFmtId="0" fontId="3" fillId="8" borderId="0" xfId="0" applyFont="1" applyFill="1" applyBorder="1" applyAlignment="1">
      <alignment horizontal="right"/>
    </xf>
    <xf numFmtId="0" fontId="3" fillId="8" borderId="86" xfId="0" applyFont="1" applyFill="1" applyBorder="1" applyAlignment="1">
      <alignment horizontal="right"/>
    </xf>
    <xf numFmtId="0" fontId="2" fillId="13" borderId="129" xfId="0" applyFont="1" applyFill="1" applyBorder="1" applyAlignment="1">
      <alignment horizontal="center" wrapText="1"/>
    </xf>
    <xf numFmtId="0" fontId="2" fillId="13" borderId="130" xfId="0" applyFont="1" applyFill="1" applyBorder="1" applyAlignment="1">
      <alignment horizontal="center" wrapText="1"/>
    </xf>
    <xf numFmtId="0" fontId="2" fillId="13" borderId="131" xfId="0" applyFont="1" applyFill="1" applyBorder="1" applyAlignment="1">
      <alignment horizontal="center" wrapText="1"/>
    </xf>
    <xf numFmtId="0" fontId="1" fillId="14" borderId="94" xfId="0" applyFont="1" applyFill="1" applyBorder="1" applyAlignment="1">
      <alignment horizontal="center" vertical="top" wrapText="1"/>
    </xf>
    <xf numFmtId="0" fontId="1" fillId="14" borderId="97" xfId="0" applyFont="1" applyFill="1" applyBorder="1" applyAlignment="1">
      <alignment horizontal="center" vertical="top" wrapText="1"/>
    </xf>
    <xf numFmtId="0" fontId="1" fillId="14" borderId="0" xfId="0" applyFont="1" applyFill="1" applyBorder="1" applyAlignment="1">
      <alignment horizontal="center" vertical="top" wrapText="1"/>
    </xf>
    <xf numFmtId="0" fontId="1" fillId="14" borderId="99" xfId="0" applyFont="1" applyFill="1" applyBorder="1" applyAlignment="1">
      <alignment horizontal="center" vertical="top" wrapText="1"/>
    </xf>
    <xf numFmtId="0" fontId="1" fillId="14" borderId="85" xfId="0" applyFont="1" applyFill="1" applyBorder="1" applyAlignment="1">
      <alignment horizontal="center" vertical="top" wrapText="1"/>
    </xf>
    <xf numFmtId="0" fontId="1" fillId="14" borderId="100" xfId="0" applyFont="1" applyFill="1" applyBorder="1" applyAlignment="1">
      <alignment horizontal="center" vertical="top" wrapText="1"/>
    </xf>
    <xf numFmtId="0" fontId="3" fillId="8" borderId="0" xfId="0" applyFont="1" applyFill="1" applyBorder="1" applyAlignment="1">
      <alignment horizontal="center"/>
    </xf>
    <xf numFmtId="0" fontId="3" fillId="8" borderId="86" xfId="0" applyFont="1" applyFill="1" applyBorder="1" applyAlignment="1">
      <alignment horizontal="center"/>
    </xf>
    <xf numFmtId="0" fontId="29" fillId="0" borderId="49" xfId="0" applyFont="1" applyBorder="1" applyAlignment="1">
      <alignment horizontal="left" vertical="top" wrapText="1"/>
    </xf>
    <xf numFmtId="0" fontId="29" fillId="0" borderId="0" xfId="0" applyFont="1" applyBorder="1" applyAlignment="1">
      <alignment horizontal="left" vertical="top" wrapText="1"/>
    </xf>
    <xf numFmtId="0" fontId="29" fillId="0" borderId="35" xfId="0" applyFont="1" applyBorder="1" applyAlignment="1">
      <alignment horizontal="left" vertical="top" wrapText="1"/>
    </xf>
    <xf numFmtId="0" fontId="25" fillId="16" borderId="52" xfId="0" applyFont="1" applyFill="1" applyBorder="1" applyAlignment="1">
      <alignment horizontal="center" vertical="top" wrapText="1"/>
    </xf>
    <xf numFmtId="0" fontId="25" fillId="16" borderId="35" xfId="0" applyFont="1" applyFill="1" applyBorder="1" applyAlignment="1">
      <alignment horizontal="center" vertical="top" wrapText="1"/>
    </xf>
    <xf numFmtId="0" fontId="3" fillId="6" borderId="109" xfId="0" applyFont="1" applyFill="1" applyBorder="1" applyAlignment="1">
      <alignment horizontal="center"/>
    </xf>
    <xf numFmtId="0" fontId="3" fillId="6" borderId="110" xfId="0" applyFont="1" applyFill="1" applyBorder="1" applyAlignment="1">
      <alignment horizontal="center"/>
    </xf>
    <xf numFmtId="0" fontId="3" fillId="6" borderId="111" xfId="0" applyFont="1" applyFill="1" applyBorder="1" applyAlignment="1">
      <alignment horizontal="center"/>
    </xf>
    <xf numFmtId="0" fontId="3" fillId="6" borderId="112" xfId="0" applyFont="1" applyFill="1" applyBorder="1" applyAlignment="1">
      <alignment horizontal="center"/>
    </xf>
    <xf numFmtId="0" fontId="3" fillId="6" borderId="113" xfId="0" applyFont="1" applyFill="1" applyBorder="1" applyAlignment="1">
      <alignment horizontal="center"/>
    </xf>
    <xf numFmtId="0" fontId="3" fillId="6" borderId="114" xfId="0" applyFont="1" applyFill="1" applyBorder="1" applyAlignment="1">
      <alignment horizontal="center"/>
    </xf>
    <xf numFmtId="0" fontId="32" fillId="10" borderId="80" xfId="0" applyFont="1" applyFill="1" applyBorder="1" applyAlignment="1">
      <alignment horizontal="center" vertical="center" wrapText="1"/>
    </xf>
    <xf numFmtId="0" fontId="32" fillId="10" borderId="81" xfId="0" applyFont="1" applyFill="1" applyBorder="1" applyAlignment="1">
      <alignment horizontal="center" vertical="center" wrapText="1"/>
    </xf>
    <xf numFmtId="0" fontId="32" fillId="10" borderId="82" xfId="0" applyFont="1" applyFill="1" applyBorder="1" applyAlignment="1">
      <alignment horizontal="center" vertical="center" wrapText="1"/>
    </xf>
    <xf numFmtId="0" fontId="32" fillId="10" borderId="83"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8" xfId="0" applyFont="1" applyFill="1" applyBorder="1" applyAlignment="1">
      <alignment horizontal="center" vertical="center" wrapText="1"/>
    </xf>
    <xf numFmtId="0" fontId="7" fillId="9" borderId="38" xfId="0" applyFont="1" applyFill="1" applyBorder="1" applyAlignment="1">
      <alignment horizontal="center" vertical="center"/>
    </xf>
    <xf numFmtId="0" fontId="7" fillId="9" borderId="39" xfId="0" applyFont="1" applyFill="1" applyBorder="1" applyAlignment="1">
      <alignment horizontal="center" vertical="center"/>
    </xf>
    <xf numFmtId="0" fontId="1" fillId="10" borderId="83" xfId="0" applyFont="1" applyFill="1" applyBorder="1" applyAlignment="1">
      <alignment horizontal="right" wrapText="1"/>
    </xf>
    <xf numFmtId="0" fontId="1" fillId="10" borderId="0" xfId="0" applyFont="1" applyFill="1" applyBorder="1" applyAlignment="1">
      <alignment horizontal="right" wrapText="1"/>
    </xf>
    <xf numFmtId="0" fontId="1" fillId="10" borderId="84" xfId="0" applyFont="1" applyFill="1" applyBorder="1" applyAlignment="1">
      <alignment horizontal="right" wrapText="1"/>
    </xf>
    <xf numFmtId="0" fontId="1" fillId="10" borderId="85" xfId="0" applyFont="1" applyFill="1" applyBorder="1" applyAlignment="1">
      <alignment horizontal="right" wrapText="1"/>
    </xf>
    <xf numFmtId="0" fontId="1" fillId="0" borderId="136" xfId="0" applyFont="1" applyBorder="1" applyAlignment="1">
      <alignment horizontal="right"/>
    </xf>
    <xf numFmtId="0" fontId="1" fillId="0" borderId="0" xfId="0" applyFont="1" applyBorder="1" applyAlignment="1">
      <alignment horizontal="right"/>
    </xf>
    <xf numFmtId="0" fontId="1" fillId="0" borderId="86" xfId="0" applyFont="1" applyBorder="1" applyAlignment="1">
      <alignment horizontal="right"/>
    </xf>
    <xf numFmtId="0" fontId="3" fillId="8" borderId="84" xfId="0" applyFont="1" applyFill="1" applyBorder="1" applyAlignment="1">
      <alignment horizontal="center" wrapText="1"/>
    </xf>
    <xf numFmtId="0" fontId="3" fillId="8" borderId="85" xfId="0" applyFont="1" applyFill="1" applyBorder="1" applyAlignment="1">
      <alignment horizontal="center" wrapText="1"/>
    </xf>
    <xf numFmtId="0" fontId="3" fillId="8" borderId="92"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EFF6FB"/>
      <color rgb="FFEBFFEB"/>
      <color rgb="FFCCFFCC"/>
      <color rgb="FFE0E0E0"/>
      <color rgb="FFE7F1F9"/>
      <color rgb="FFCCFFFF"/>
      <color rgb="FFFFFFCC"/>
      <color rgb="FFA7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Sheet3!$Z4" lockText="1"/>
</file>

<file path=xl/ctrlProps/ctrlProp10.xml><?xml version="1.0" encoding="utf-8"?>
<formControlPr xmlns="http://schemas.microsoft.com/office/spreadsheetml/2009/9/main" objectType="CheckBox" fmlaLink="Sheet3!$Z$4" lockText="1"/>
</file>

<file path=xl/ctrlProps/ctrlProp11.xml><?xml version="1.0" encoding="utf-8"?>
<formControlPr xmlns="http://schemas.microsoft.com/office/spreadsheetml/2009/9/main" objectType="CheckBox" fmlaLink="Sheet3!$Z$4" lockText="1"/>
</file>

<file path=xl/ctrlProps/ctrlProp12.xml><?xml version="1.0" encoding="utf-8"?>
<formControlPr xmlns="http://schemas.microsoft.com/office/spreadsheetml/2009/9/main" objectType="CheckBox" fmlaLink="Sheet3!$Z$4" lockText="1"/>
</file>

<file path=xl/ctrlProps/ctrlProp13.xml><?xml version="1.0" encoding="utf-8"?>
<formControlPr xmlns="http://schemas.microsoft.com/office/spreadsheetml/2009/9/main" objectType="CheckBox" fmlaLink="Sheet3!$Z$4" lockText="1"/>
</file>

<file path=xl/ctrlProps/ctrlProp14.xml><?xml version="1.0" encoding="utf-8"?>
<formControlPr xmlns="http://schemas.microsoft.com/office/spreadsheetml/2009/9/main" objectType="CheckBox" fmlaLink="Sheet3!$Z$4" lockText="1"/>
</file>

<file path=xl/ctrlProps/ctrlProp15.xml><?xml version="1.0" encoding="utf-8"?>
<formControlPr xmlns="http://schemas.microsoft.com/office/spreadsheetml/2009/9/main" objectType="CheckBox" fmlaLink="Sheet3!$Z$4" lockText="1"/>
</file>

<file path=xl/ctrlProps/ctrlProp16.xml><?xml version="1.0" encoding="utf-8"?>
<formControlPr xmlns="http://schemas.microsoft.com/office/spreadsheetml/2009/9/main" objectType="CheckBox" fmlaLink="Sheet3!$Z$4" lockText="1"/>
</file>

<file path=xl/ctrlProps/ctrlProp17.xml><?xml version="1.0" encoding="utf-8"?>
<formControlPr xmlns="http://schemas.microsoft.com/office/spreadsheetml/2009/9/main" objectType="CheckBox" fmlaLink="Sheet3!$Z$4" lockText="1"/>
</file>

<file path=xl/ctrlProps/ctrlProp18.xml><?xml version="1.0" encoding="utf-8"?>
<formControlPr xmlns="http://schemas.microsoft.com/office/spreadsheetml/2009/9/main" objectType="CheckBox" fmlaLink="Sheet3!$Z$4" lockText="1"/>
</file>

<file path=xl/ctrlProps/ctrlProp19.xml><?xml version="1.0" encoding="utf-8"?>
<formControlPr xmlns="http://schemas.microsoft.com/office/spreadsheetml/2009/9/main" objectType="CheckBox" fmlaLink="Sheet3!$Z$4" lockText="1"/>
</file>

<file path=xl/ctrlProps/ctrlProp2.xml><?xml version="1.0" encoding="utf-8"?>
<formControlPr xmlns="http://schemas.microsoft.com/office/spreadsheetml/2009/9/main" objectType="CheckBox" fmlaLink="Sheet3!$Z$6" lockText="1"/>
</file>

<file path=xl/ctrlProps/ctrlProp20.xml><?xml version="1.0" encoding="utf-8"?>
<formControlPr xmlns="http://schemas.microsoft.com/office/spreadsheetml/2009/9/main" objectType="CheckBox" fmlaLink="Sheet3!$Z$4" lockText="1"/>
</file>

<file path=xl/ctrlProps/ctrlProp21.xml><?xml version="1.0" encoding="utf-8"?>
<formControlPr xmlns="http://schemas.microsoft.com/office/spreadsheetml/2009/9/main" objectType="CheckBox" fmlaLink="Sheet3!$Z$4" lockText="1"/>
</file>

<file path=xl/ctrlProps/ctrlProp22.xml><?xml version="1.0" encoding="utf-8"?>
<formControlPr xmlns="http://schemas.microsoft.com/office/spreadsheetml/2009/9/main" objectType="CheckBox" fmlaLink="Sheet3!$Z$4" lockText="1"/>
</file>

<file path=xl/ctrlProps/ctrlProp23.xml><?xml version="1.0" encoding="utf-8"?>
<formControlPr xmlns="http://schemas.microsoft.com/office/spreadsheetml/2009/9/main" objectType="CheckBox" fmlaLink="Sheet3!$Z$4" lockText="1"/>
</file>

<file path=xl/ctrlProps/ctrlProp24.xml><?xml version="1.0" encoding="utf-8"?>
<formControlPr xmlns="http://schemas.microsoft.com/office/spreadsheetml/2009/9/main" objectType="CheckBox" fmlaLink="Sheet3!$Z$4" lockText="1"/>
</file>

<file path=xl/ctrlProps/ctrlProp25.xml><?xml version="1.0" encoding="utf-8"?>
<formControlPr xmlns="http://schemas.microsoft.com/office/spreadsheetml/2009/9/main" objectType="CheckBox" fmlaLink="Sheet3!$Z$4" lockText="1"/>
</file>

<file path=xl/ctrlProps/ctrlProp26.xml><?xml version="1.0" encoding="utf-8"?>
<formControlPr xmlns="http://schemas.microsoft.com/office/spreadsheetml/2009/9/main" objectType="CheckBox" fmlaLink="Sheet3!$Z$4" lockText="1"/>
</file>

<file path=xl/ctrlProps/ctrlProp27.xml><?xml version="1.0" encoding="utf-8"?>
<formControlPr xmlns="http://schemas.microsoft.com/office/spreadsheetml/2009/9/main" objectType="CheckBox" fmlaLink="Sheet3!$Z$4" lockText="1"/>
</file>

<file path=xl/ctrlProps/ctrlProp28.xml><?xml version="1.0" encoding="utf-8"?>
<formControlPr xmlns="http://schemas.microsoft.com/office/spreadsheetml/2009/9/main" objectType="CheckBox" fmlaLink="Sheet3!$Z$4" lockText="1"/>
</file>

<file path=xl/ctrlProps/ctrlProp29.xml><?xml version="1.0" encoding="utf-8"?>
<formControlPr xmlns="http://schemas.microsoft.com/office/spreadsheetml/2009/9/main" objectType="CheckBox" fmlaLink="Sheet3!$Z$4" lockText="1"/>
</file>

<file path=xl/ctrlProps/ctrlProp3.xml><?xml version="1.0" encoding="utf-8"?>
<formControlPr xmlns="http://schemas.microsoft.com/office/spreadsheetml/2009/9/main" objectType="CheckBox" fmlaLink="Sheet3!$Z$8" lockText="1"/>
</file>

<file path=xl/ctrlProps/ctrlProp30.xml><?xml version="1.0" encoding="utf-8"?>
<formControlPr xmlns="http://schemas.microsoft.com/office/spreadsheetml/2009/9/main" objectType="CheckBox" fmlaLink="Sheet3!$Z$4" lockText="1"/>
</file>

<file path=xl/ctrlProps/ctrlProp31.xml><?xml version="1.0" encoding="utf-8"?>
<formControlPr xmlns="http://schemas.microsoft.com/office/spreadsheetml/2009/9/main" objectType="CheckBox" fmlaLink="Sheet3!$Z$4" lockText="1"/>
</file>

<file path=xl/ctrlProps/ctrlProp32.xml><?xml version="1.0" encoding="utf-8"?>
<formControlPr xmlns="http://schemas.microsoft.com/office/spreadsheetml/2009/9/main" objectType="CheckBox" fmlaLink="Sheet3!$Z$4" lockText="1"/>
</file>

<file path=xl/ctrlProps/ctrlProp33.xml><?xml version="1.0" encoding="utf-8"?>
<formControlPr xmlns="http://schemas.microsoft.com/office/spreadsheetml/2009/9/main" objectType="CheckBox" fmlaLink="Sheet3!$Z$4" lockText="1"/>
</file>

<file path=xl/ctrlProps/ctrlProp34.xml><?xml version="1.0" encoding="utf-8"?>
<formControlPr xmlns="http://schemas.microsoft.com/office/spreadsheetml/2009/9/main" objectType="CheckBox" fmlaLink="Sheet3!$Z$4" lockText="1"/>
</file>

<file path=xl/ctrlProps/ctrlProp35.xml><?xml version="1.0" encoding="utf-8"?>
<formControlPr xmlns="http://schemas.microsoft.com/office/spreadsheetml/2009/9/main" objectType="CheckBox" fmlaLink="Sheet3!$Z$6" lockText="1"/>
</file>

<file path=xl/ctrlProps/ctrlProp36.xml><?xml version="1.0" encoding="utf-8"?>
<formControlPr xmlns="http://schemas.microsoft.com/office/spreadsheetml/2009/9/main" objectType="CheckBox" fmlaLink="Sheet3!$Z8" lockText="1"/>
</file>

<file path=xl/ctrlProps/ctrlProp37.xml><?xml version="1.0" encoding="utf-8"?>
<formControlPr xmlns="http://schemas.microsoft.com/office/spreadsheetml/2009/9/main" objectType="CheckBox" fmlaLink="Sheet3!$Z10" lockText="1"/>
</file>

<file path=xl/ctrlProps/ctrlProp38.xml><?xml version="1.0" encoding="utf-8"?>
<formControlPr xmlns="http://schemas.microsoft.com/office/spreadsheetml/2009/9/main" objectType="CheckBox" fmlaLink="Sheet3!$Z12" lockText="1"/>
</file>

<file path=xl/ctrlProps/ctrlProp39.xml><?xml version="1.0" encoding="utf-8"?>
<formControlPr xmlns="http://schemas.microsoft.com/office/spreadsheetml/2009/9/main" objectType="CheckBox" fmlaLink="Sheet3!$Z14" lockText="1"/>
</file>

<file path=xl/ctrlProps/ctrlProp4.xml><?xml version="1.0" encoding="utf-8"?>
<formControlPr xmlns="http://schemas.microsoft.com/office/spreadsheetml/2009/9/main" objectType="CheckBox" fmlaLink="Sheet3!$Z$10" lockText="1"/>
</file>

<file path=xl/ctrlProps/ctrlProp40.xml><?xml version="1.0" encoding="utf-8"?>
<formControlPr xmlns="http://schemas.microsoft.com/office/spreadsheetml/2009/9/main" objectType="CheckBox" fmlaLink="Sheet3!$Z16" lockText="1"/>
</file>

<file path=xl/ctrlProps/ctrlProp41.xml><?xml version="1.0" encoding="utf-8"?>
<formControlPr xmlns="http://schemas.microsoft.com/office/spreadsheetml/2009/9/main" objectType="CheckBox" fmlaLink="Sheet3!$Z$18" lockText="1"/>
</file>

<file path=xl/ctrlProps/ctrlProp42.xml><?xml version="1.0" encoding="utf-8"?>
<formControlPr xmlns="http://schemas.microsoft.com/office/spreadsheetml/2009/9/main" objectType="CheckBox" fmlaLink="Sheet3!$Z20" lockText="1"/>
</file>

<file path=xl/ctrlProps/ctrlProp5.xml><?xml version="1.0" encoding="utf-8"?>
<formControlPr xmlns="http://schemas.microsoft.com/office/spreadsheetml/2009/9/main" objectType="CheckBox" fmlaLink="Sheet3!$Z$12" lockText="1"/>
</file>

<file path=xl/ctrlProps/ctrlProp6.xml><?xml version="1.0" encoding="utf-8"?>
<formControlPr xmlns="http://schemas.microsoft.com/office/spreadsheetml/2009/9/main" objectType="CheckBox" fmlaLink="Sheet3!$Z$14" lockText="1"/>
</file>

<file path=xl/ctrlProps/ctrlProp7.xml><?xml version="1.0" encoding="utf-8"?>
<formControlPr xmlns="http://schemas.microsoft.com/office/spreadsheetml/2009/9/main" objectType="CheckBox" fmlaLink="Sheet3!$Z$16" lockText="1"/>
</file>

<file path=xl/ctrlProps/ctrlProp8.xml><?xml version="1.0" encoding="utf-8"?>
<formControlPr xmlns="http://schemas.microsoft.com/office/spreadsheetml/2009/9/main" objectType="CheckBox" fmlaLink="Sheet3!$Z$18" lockText="1"/>
</file>

<file path=xl/ctrlProps/ctrlProp9.xml><?xml version="1.0" encoding="utf-8"?>
<formControlPr xmlns="http://schemas.microsoft.com/office/spreadsheetml/2009/9/main" objectType="CheckBox" fmlaLink="Sheet3!$Z$4"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371475</xdr:colOff>
          <xdr:row>12</xdr:row>
          <xdr:rowOff>19050</xdr:rowOff>
        </xdr:from>
        <xdr:to>
          <xdr:col>14</xdr:col>
          <xdr:colOff>542925</xdr:colOff>
          <xdr:row>12</xdr:row>
          <xdr:rowOff>180975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15</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17</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19</xdr:row>
          <xdr:rowOff>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21</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23</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25</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27</xdr:row>
          <xdr:rowOff>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14</xdr:row>
          <xdr:rowOff>19050</xdr:rowOff>
        </xdr:from>
        <xdr:to>
          <xdr:col>14</xdr:col>
          <xdr:colOff>542925</xdr:colOff>
          <xdr:row>14</xdr:row>
          <xdr:rowOff>180975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16</xdr:row>
          <xdr:rowOff>19050</xdr:rowOff>
        </xdr:from>
        <xdr:to>
          <xdr:col>14</xdr:col>
          <xdr:colOff>542925</xdr:colOff>
          <xdr:row>16</xdr:row>
          <xdr:rowOff>180975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18</xdr:row>
          <xdr:rowOff>19050</xdr:rowOff>
        </xdr:from>
        <xdr:to>
          <xdr:col>14</xdr:col>
          <xdr:colOff>542925</xdr:colOff>
          <xdr:row>18</xdr:row>
          <xdr:rowOff>180975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20</xdr:row>
          <xdr:rowOff>19050</xdr:rowOff>
        </xdr:from>
        <xdr:to>
          <xdr:col>14</xdr:col>
          <xdr:colOff>542925</xdr:colOff>
          <xdr:row>20</xdr:row>
          <xdr:rowOff>180975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22</xdr:row>
          <xdr:rowOff>19050</xdr:rowOff>
        </xdr:from>
        <xdr:to>
          <xdr:col>14</xdr:col>
          <xdr:colOff>542925</xdr:colOff>
          <xdr:row>22</xdr:row>
          <xdr:rowOff>180975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24</xdr:row>
          <xdr:rowOff>19050</xdr:rowOff>
        </xdr:from>
        <xdr:to>
          <xdr:col>14</xdr:col>
          <xdr:colOff>542925</xdr:colOff>
          <xdr:row>24</xdr:row>
          <xdr:rowOff>180975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26</xdr:row>
          <xdr:rowOff>19050</xdr:rowOff>
        </xdr:from>
        <xdr:to>
          <xdr:col>14</xdr:col>
          <xdr:colOff>542925</xdr:colOff>
          <xdr:row>26</xdr:row>
          <xdr:rowOff>180975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371475</xdr:colOff>
          <xdr:row>28</xdr:row>
          <xdr:rowOff>19050</xdr:rowOff>
        </xdr:from>
        <xdr:to>
          <xdr:col>14</xdr:col>
          <xdr:colOff>542925</xdr:colOff>
          <xdr:row>28</xdr:row>
          <xdr:rowOff>180975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catalog.csun.edu/policies/repeating-courses-grade-forgiveness-undergraduate/"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47" Type="http://schemas.openxmlformats.org/officeDocument/2006/relationships/ctrlProp" Target="../ctrlProps/ctrlProp40.xml"/><Relationship Id="rId50" Type="http://schemas.openxmlformats.org/officeDocument/2006/relationships/comments" Target="../comments1.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2" Type="http://schemas.openxmlformats.org/officeDocument/2006/relationships/printerSettings" Target="../printerSettings/printerSettings2.bin"/><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3.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catalog.csun.edu/policies/academic-standing-for-undergraduates-good-standing-probation-and-disqualified-status/"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 Id="rId48" Type="http://schemas.openxmlformats.org/officeDocument/2006/relationships/ctrlProp" Target="../ctrlProps/ctrlProp41.xml"/><Relationship Id="rId8"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9"/>
  <sheetViews>
    <sheetView showGridLines="0" tabSelected="1" topLeftCell="A7" zoomScale="90" zoomScaleNormal="90" workbookViewId="0">
      <selection activeCell="G7" sqref="G7"/>
    </sheetView>
  </sheetViews>
  <sheetFormatPr defaultRowHeight="15"/>
  <cols>
    <col min="1" max="1" width="9.140625" customWidth="1"/>
    <col min="2" max="2" width="11.7109375" customWidth="1"/>
    <col min="4" max="4" width="9.7109375" customWidth="1"/>
    <col min="5" max="5" width="10.7109375" customWidth="1"/>
    <col min="6" max="6" width="4.7109375" customWidth="1"/>
    <col min="7" max="7" width="14" customWidth="1"/>
    <col min="8" max="8" width="8.7109375" customWidth="1"/>
    <col min="9" max="9" width="14.140625" customWidth="1"/>
    <col min="10" max="10" width="2.85546875" customWidth="1"/>
    <col min="11" max="11" width="9.5703125" customWidth="1"/>
    <col min="12" max="12" width="9.28515625" customWidth="1"/>
    <col min="13" max="13" width="2.7109375" customWidth="1"/>
    <col min="14" max="14" width="1.28515625" customWidth="1"/>
    <col min="15" max="15" width="15.140625" customWidth="1"/>
    <col min="16" max="16" width="3.42578125" customWidth="1"/>
    <col min="17" max="17" width="11.7109375" customWidth="1"/>
    <col min="18" max="18" width="1.140625" customWidth="1"/>
    <col min="19" max="19" width="8.140625" customWidth="1"/>
    <col min="20" max="20" width="9.5703125" customWidth="1"/>
    <col min="21" max="21" width="1.140625" customWidth="1"/>
  </cols>
  <sheetData>
    <row r="1" spans="1:24" ht="19.5" thickBot="1">
      <c r="A1" s="93" t="s">
        <v>28</v>
      </c>
      <c r="B1" s="306" t="s">
        <v>68</v>
      </c>
      <c r="C1" s="307"/>
      <c r="D1" s="307"/>
      <c r="E1" s="307"/>
      <c r="F1" s="307"/>
      <c r="G1" s="307"/>
      <c r="H1" s="308"/>
      <c r="I1" s="97"/>
      <c r="J1" s="97"/>
      <c r="K1" s="97"/>
      <c r="L1" s="309" t="s">
        <v>29</v>
      </c>
      <c r="M1" s="310"/>
      <c r="N1" s="258"/>
      <c r="O1" s="311"/>
      <c r="P1" s="312"/>
      <c r="Q1" s="312"/>
      <c r="R1" s="313"/>
      <c r="T1" s="305">
        <f ca="1">TODAY()</f>
        <v>43010</v>
      </c>
      <c r="U1" s="305"/>
      <c r="V1" s="91"/>
      <c r="X1" s="91"/>
    </row>
    <row r="2" spans="1:24" ht="9.6" customHeight="1">
      <c r="N2" s="1"/>
    </row>
    <row r="3" spans="1:24" ht="24.6" customHeight="1" thickBot="1">
      <c r="A3" s="87"/>
      <c r="B3" s="4"/>
      <c r="C3" s="4"/>
      <c r="D3" s="1"/>
      <c r="E3" s="4"/>
      <c r="G3" s="265" t="s">
        <v>0</v>
      </c>
      <c r="H3" s="265"/>
      <c r="I3" s="265"/>
      <c r="J3" s="227"/>
      <c r="K3" s="227"/>
      <c r="L3" s="227"/>
    </row>
    <row r="4" spans="1:24" ht="120.6" customHeight="1">
      <c r="A4" s="294" t="s">
        <v>96</v>
      </c>
      <c r="B4" s="295"/>
      <c r="C4" s="295"/>
      <c r="D4" s="295"/>
      <c r="E4" s="295"/>
      <c r="F4" s="295"/>
      <c r="G4" s="295"/>
      <c r="H4" s="295"/>
      <c r="I4" s="295"/>
      <c r="J4" s="295"/>
      <c r="K4" s="295"/>
      <c r="L4" s="295"/>
      <c r="M4" s="295"/>
      <c r="N4" s="295"/>
      <c r="O4" s="295"/>
      <c r="P4" s="295"/>
      <c r="Q4" s="295"/>
      <c r="R4" s="295"/>
      <c r="S4" s="295"/>
      <c r="T4" s="296"/>
      <c r="U4" s="215"/>
    </row>
    <row r="5" spans="1:24" ht="10.9" customHeight="1" thickBot="1">
      <c r="A5" s="250"/>
      <c r="B5" s="251"/>
      <c r="C5" s="251"/>
      <c r="D5" s="251"/>
      <c r="E5" s="251"/>
      <c r="F5" s="251"/>
      <c r="G5" s="251"/>
      <c r="H5" s="251"/>
      <c r="I5" s="251"/>
      <c r="J5" s="251"/>
      <c r="K5" s="251"/>
      <c r="L5" s="292" t="s">
        <v>97</v>
      </c>
      <c r="M5" s="292"/>
      <c r="N5" s="292"/>
      <c r="O5" s="292"/>
      <c r="P5" s="292"/>
      <c r="Q5" s="292"/>
      <c r="R5" s="292"/>
      <c r="S5" s="292"/>
      <c r="T5" s="293"/>
      <c r="U5" s="215"/>
    </row>
    <row r="6" spans="1:24" ht="31.15" customHeight="1" thickBot="1">
      <c r="D6" s="297" t="s">
        <v>52</v>
      </c>
      <c r="E6" s="297"/>
      <c r="F6" s="24"/>
    </row>
    <row r="7" spans="1:24" ht="19.5" thickBot="1">
      <c r="B7" s="94"/>
      <c r="C7" s="298" t="s">
        <v>2</v>
      </c>
      <c r="D7" s="299"/>
      <c r="E7" s="299"/>
      <c r="F7" s="29"/>
      <c r="G7" s="122"/>
      <c r="H7" s="304" t="s">
        <v>99</v>
      </c>
      <c r="I7" s="302"/>
      <c r="J7" s="303"/>
      <c r="K7" s="290" t="str">
        <f>IF(OR(G7="",G9=""),"",(IF(G7/G9&gt;=2,"Good Standing","Probation*")))</f>
        <v/>
      </c>
      <c r="L7" s="291"/>
      <c r="M7" s="1"/>
    </row>
    <row r="8" spans="1:24" ht="7.15" customHeight="1" thickBot="1">
      <c r="D8" s="2"/>
      <c r="E8" s="2"/>
      <c r="F8" s="25"/>
      <c r="G8" s="88"/>
      <c r="H8" s="2"/>
      <c r="I8" s="2"/>
      <c r="J8" s="2"/>
      <c r="K8" s="2"/>
      <c r="L8" s="4"/>
      <c r="M8" s="2"/>
    </row>
    <row r="9" spans="1:24" ht="16.5" thickBot="1">
      <c r="C9" s="298" t="s">
        <v>1</v>
      </c>
      <c r="D9" s="299"/>
      <c r="E9" s="299"/>
      <c r="F9" s="30"/>
      <c r="G9" s="123"/>
      <c r="H9" s="2"/>
      <c r="I9" s="302" t="s">
        <v>6</v>
      </c>
      <c r="J9" s="303"/>
      <c r="K9" s="124" t="str">
        <f>IF(OR(G7="",G9=""),"",G7/G9)</f>
        <v/>
      </c>
      <c r="L9" s="289"/>
      <c r="M9" s="289"/>
    </row>
    <row r="10" spans="1:24" ht="7.15" customHeight="1">
      <c r="C10" s="79"/>
      <c r="D10" s="79"/>
      <c r="E10" s="79"/>
      <c r="F10" s="4"/>
      <c r="G10" s="80"/>
      <c r="H10" s="2"/>
      <c r="I10" s="2"/>
      <c r="J10" s="2"/>
      <c r="K10" s="2"/>
      <c r="L10" s="2"/>
      <c r="M10" s="32"/>
      <c r="N10" s="32"/>
      <c r="O10" s="81"/>
      <c r="P10" s="31"/>
      <c r="Q10" s="31"/>
      <c r="T10" s="1"/>
      <c r="U10" s="1"/>
    </row>
    <row r="11" spans="1:24" ht="7.9" customHeight="1" thickBot="1">
      <c r="B11" s="4"/>
      <c r="C11" s="2"/>
      <c r="D11" s="2"/>
      <c r="E11" s="2"/>
      <c r="F11" s="2"/>
      <c r="G11" s="26"/>
      <c r="H11" s="2"/>
      <c r="I11" s="26"/>
      <c r="J11" s="4"/>
      <c r="K11" s="4"/>
      <c r="L11" s="4"/>
      <c r="M11" s="2"/>
      <c r="N11" s="50"/>
      <c r="O11" s="23"/>
      <c r="P11" s="23"/>
      <c r="Q11" s="23"/>
      <c r="R11" s="82"/>
      <c r="T11" s="1"/>
      <c r="U11" s="1"/>
    </row>
    <row r="12" spans="1:24" ht="45.75" thickBot="1">
      <c r="B12" s="300" t="s">
        <v>85</v>
      </c>
      <c r="C12" s="301"/>
      <c r="D12" s="301"/>
      <c r="E12" s="301"/>
      <c r="F12" s="27"/>
      <c r="G12" s="209" t="s">
        <v>84</v>
      </c>
      <c r="H12" s="2"/>
      <c r="I12" s="28" t="s">
        <v>51</v>
      </c>
      <c r="J12" s="228"/>
      <c r="K12" s="133"/>
      <c r="L12" s="133"/>
      <c r="M12" s="234"/>
      <c r="N12" s="85"/>
      <c r="O12" s="83" t="s">
        <v>4</v>
      </c>
      <c r="P12" s="84"/>
      <c r="Q12" s="83" t="s">
        <v>5</v>
      </c>
      <c r="R12" s="54"/>
      <c r="S12" s="1"/>
    </row>
    <row r="13" spans="1:24" ht="15.75">
      <c r="B13" s="260"/>
      <c r="C13" s="261"/>
      <c r="D13" s="261"/>
      <c r="E13" s="262"/>
      <c r="F13" s="2"/>
      <c r="G13" s="125"/>
      <c r="H13" s="5"/>
      <c r="I13" s="129"/>
      <c r="J13" s="231"/>
      <c r="K13" s="252"/>
      <c r="L13" s="252"/>
      <c r="M13" s="4"/>
      <c r="N13" s="51"/>
      <c r="O13" s="127"/>
      <c r="P13" s="22"/>
      <c r="Q13" s="127"/>
      <c r="R13" s="53"/>
      <c r="S13" s="1"/>
    </row>
    <row r="14" spans="1:24" ht="7.15" customHeight="1">
      <c r="B14" s="2"/>
      <c r="C14" s="2"/>
      <c r="D14" s="2"/>
      <c r="E14" s="2"/>
      <c r="F14" s="2"/>
      <c r="G14" s="3"/>
      <c r="H14" s="2"/>
      <c r="I14" s="3"/>
      <c r="J14" s="232"/>
      <c r="K14" s="253"/>
      <c r="L14" s="253"/>
      <c r="M14" s="4"/>
      <c r="N14" s="51"/>
      <c r="O14" s="22"/>
      <c r="P14" s="22"/>
      <c r="Q14" s="95"/>
      <c r="R14" s="53"/>
      <c r="S14" s="1"/>
    </row>
    <row r="15" spans="1:24" ht="15.75">
      <c r="B15" s="260"/>
      <c r="C15" s="261"/>
      <c r="D15" s="261"/>
      <c r="E15" s="262"/>
      <c r="F15" s="2"/>
      <c r="G15" s="126"/>
      <c r="H15" s="2"/>
      <c r="I15" s="130"/>
      <c r="J15" s="231"/>
      <c r="K15" s="252"/>
      <c r="L15" s="252"/>
      <c r="M15" s="4"/>
      <c r="N15" s="51"/>
      <c r="O15" s="128"/>
      <c r="P15" s="22"/>
      <c r="Q15" s="128"/>
      <c r="R15" s="53"/>
      <c r="S15" s="1"/>
    </row>
    <row r="16" spans="1:24" ht="7.15" customHeight="1">
      <c r="B16" s="2"/>
      <c r="C16" s="2"/>
      <c r="D16" s="2"/>
      <c r="E16" s="2"/>
      <c r="F16" s="2"/>
      <c r="G16" s="3"/>
      <c r="H16" s="2"/>
      <c r="I16" s="3"/>
      <c r="J16" s="232"/>
      <c r="K16" s="253"/>
      <c r="L16" s="253"/>
      <c r="M16" s="4"/>
      <c r="N16" s="51"/>
      <c r="O16" s="22"/>
      <c r="P16" s="22"/>
      <c r="Q16" s="95"/>
      <c r="R16" s="53"/>
      <c r="S16" s="1"/>
    </row>
    <row r="17" spans="2:22" ht="15.75">
      <c r="B17" s="260"/>
      <c r="C17" s="261"/>
      <c r="D17" s="261"/>
      <c r="E17" s="262"/>
      <c r="F17" s="2"/>
      <c r="G17" s="126"/>
      <c r="H17" s="2"/>
      <c r="I17" s="130"/>
      <c r="J17" s="231"/>
      <c r="K17" s="252"/>
      <c r="L17" s="252"/>
      <c r="M17" s="4"/>
      <c r="N17" s="51"/>
      <c r="O17" s="128"/>
      <c r="P17" s="22"/>
      <c r="Q17" s="128"/>
      <c r="R17" s="53"/>
      <c r="S17" s="1"/>
    </row>
    <row r="18" spans="2:22" ht="7.15" customHeight="1">
      <c r="B18" s="2"/>
      <c r="C18" s="2"/>
      <c r="D18" s="2"/>
      <c r="E18" s="2"/>
      <c r="F18" s="2"/>
      <c r="G18" s="3"/>
      <c r="H18" s="2"/>
      <c r="I18" s="3"/>
      <c r="J18" s="232"/>
      <c r="K18" s="253"/>
      <c r="L18" s="253"/>
      <c r="M18" s="4"/>
      <c r="N18" s="51"/>
      <c r="O18" s="22"/>
      <c r="P18" s="22"/>
      <c r="Q18" s="95"/>
      <c r="R18" s="53"/>
      <c r="S18" s="1"/>
    </row>
    <row r="19" spans="2:22" ht="15.75">
      <c r="B19" s="260"/>
      <c r="C19" s="261"/>
      <c r="D19" s="261"/>
      <c r="E19" s="262"/>
      <c r="F19" s="2"/>
      <c r="G19" s="126"/>
      <c r="H19" s="2"/>
      <c r="I19" s="130"/>
      <c r="J19" s="231"/>
      <c r="K19" s="252"/>
      <c r="L19" s="252"/>
      <c r="M19" s="4"/>
      <c r="N19" s="51"/>
      <c r="O19" s="128"/>
      <c r="P19" s="22"/>
      <c r="Q19" s="128"/>
      <c r="R19" s="53"/>
      <c r="S19" s="1"/>
    </row>
    <row r="20" spans="2:22" ht="7.15" customHeight="1">
      <c r="B20" s="2"/>
      <c r="C20" s="2"/>
      <c r="D20" s="2"/>
      <c r="E20" s="2"/>
      <c r="F20" s="2"/>
      <c r="G20" s="3"/>
      <c r="H20" s="2"/>
      <c r="I20" s="3"/>
      <c r="J20" s="232"/>
      <c r="K20" s="253"/>
      <c r="L20" s="253"/>
      <c r="M20" s="4"/>
      <c r="N20" s="51"/>
      <c r="O20" s="22"/>
      <c r="P20" s="22"/>
      <c r="Q20" s="95"/>
      <c r="R20" s="53"/>
      <c r="S20" s="1"/>
    </row>
    <row r="21" spans="2:22" ht="15.75">
      <c r="B21" s="260"/>
      <c r="C21" s="261"/>
      <c r="D21" s="261"/>
      <c r="E21" s="262"/>
      <c r="F21" s="2"/>
      <c r="G21" s="126"/>
      <c r="H21" s="2"/>
      <c r="I21" s="130"/>
      <c r="J21" s="231"/>
      <c r="K21" s="252"/>
      <c r="L21" s="252"/>
      <c r="M21" s="4"/>
      <c r="N21" s="51"/>
      <c r="O21" s="128"/>
      <c r="P21" s="22"/>
      <c r="Q21" s="128"/>
      <c r="R21" s="53"/>
      <c r="S21" s="1"/>
    </row>
    <row r="22" spans="2:22" ht="7.15" customHeight="1">
      <c r="B22" s="2"/>
      <c r="C22" s="2"/>
      <c r="D22" s="2"/>
      <c r="E22" s="2"/>
      <c r="F22" s="2"/>
      <c r="G22" s="3"/>
      <c r="H22" s="2"/>
      <c r="I22" s="96"/>
      <c r="J22" s="117"/>
      <c r="K22" s="254"/>
      <c r="L22" s="254"/>
      <c r="M22" s="4"/>
      <c r="N22" s="51"/>
      <c r="O22" s="22"/>
      <c r="P22" s="22"/>
      <c r="Q22" s="95"/>
      <c r="R22" s="53"/>
      <c r="S22" s="1"/>
    </row>
    <row r="23" spans="2:22" ht="15.75">
      <c r="B23" s="260"/>
      <c r="C23" s="261"/>
      <c r="D23" s="261"/>
      <c r="E23" s="262"/>
      <c r="F23" s="2"/>
      <c r="G23" s="126"/>
      <c r="H23" s="2"/>
      <c r="I23" s="125"/>
      <c r="J23" s="233"/>
      <c r="K23" s="254"/>
      <c r="L23" s="254"/>
      <c r="M23" s="4"/>
      <c r="N23" s="51"/>
      <c r="O23" s="128"/>
      <c r="P23" s="22"/>
      <c r="Q23" s="128"/>
      <c r="R23" s="53"/>
      <c r="S23" s="1"/>
    </row>
    <row r="24" spans="2:22" ht="7.15" customHeight="1">
      <c r="B24" s="2"/>
      <c r="C24" s="2"/>
      <c r="D24" s="2"/>
      <c r="E24" s="2"/>
      <c r="F24" s="2"/>
      <c r="G24" s="3"/>
      <c r="H24" s="2"/>
      <c r="I24" s="3"/>
      <c r="J24" s="232"/>
      <c r="K24" s="253"/>
      <c r="L24" s="253"/>
      <c r="M24" s="4"/>
      <c r="N24" s="51"/>
      <c r="O24" s="22"/>
      <c r="P24" s="22"/>
      <c r="Q24" s="95"/>
      <c r="R24" s="53"/>
      <c r="S24" s="1"/>
    </row>
    <row r="25" spans="2:22" ht="15.75">
      <c r="B25" s="260"/>
      <c r="C25" s="261"/>
      <c r="D25" s="261"/>
      <c r="E25" s="262"/>
      <c r="F25" s="2"/>
      <c r="G25" s="126"/>
      <c r="H25" s="2"/>
      <c r="I25" s="131"/>
      <c r="J25" s="233"/>
      <c r="K25" s="254"/>
      <c r="L25" s="254"/>
      <c r="M25" s="4"/>
      <c r="N25" s="51"/>
      <c r="O25" s="128"/>
      <c r="P25" s="22"/>
      <c r="Q25" s="128"/>
      <c r="R25" s="53"/>
      <c r="S25" s="1"/>
    </row>
    <row r="26" spans="2:22" ht="7.15" customHeight="1">
      <c r="B26" s="2"/>
      <c r="C26" s="2"/>
      <c r="D26" s="2"/>
      <c r="E26" s="2"/>
      <c r="F26" s="2"/>
      <c r="G26" s="3"/>
      <c r="H26" s="2"/>
      <c r="I26" s="86"/>
      <c r="J26" s="117"/>
      <c r="K26" s="254"/>
      <c r="L26" s="254"/>
      <c r="M26" s="4"/>
      <c r="N26" s="51"/>
      <c r="O26" s="22"/>
      <c r="P26" s="22"/>
      <c r="Q26" s="95"/>
      <c r="R26" s="53"/>
      <c r="S26" s="1"/>
      <c r="T26" t="s">
        <v>23</v>
      </c>
    </row>
    <row r="27" spans="2:22" ht="15.75">
      <c r="B27" s="260"/>
      <c r="C27" s="261"/>
      <c r="D27" s="261"/>
      <c r="E27" s="262"/>
      <c r="F27" s="2"/>
      <c r="G27" s="126"/>
      <c r="H27" s="2"/>
      <c r="I27" s="125"/>
      <c r="J27" s="233"/>
      <c r="K27" s="254"/>
      <c r="L27" s="254"/>
      <c r="M27" s="4"/>
      <c r="N27" s="51"/>
      <c r="O27" s="128"/>
      <c r="P27" s="22"/>
      <c r="Q27" s="128"/>
      <c r="R27" s="53"/>
      <c r="S27" s="1"/>
      <c r="T27" s="1"/>
      <c r="U27" s="1"/>
    </row>
    <row r="28" spans="2:22" ht="7.15" customHeight="1">
      <c r="B28" s="2"/>
      <c r="C28" s="2"/>
      <c r="D28" s="2"/>
      <c r="E28" s="2"/>
      <c r="F28" s="2"/>
      <c r="G28" s="3"/>
      <c r="H28" s="2"/>
      <c r="I28" s="86"/>
      <c r="J28" s="117"/>
      <c r="K28" s="254"/>
      <c r="L28" s="254"/>
      <c r="M28" s="4"/>
      <c r="N28" s="51"/>
      <c r="O28" s="22"/>
      <c r="P28" s="22"/>
      <c r="Q28" s="95"/>
      <c r="R28" s="53"/>
      <c r="S28" s="1"/>
    </row>
    <row r="29" spans="2:22" ht="16.5" thickBot="1">
      <c r="B29" s="260"/>
      <c r="C29" s="261"/>
      <c r="D29" s="287"/>
      <c r="E29" s="288"/>
      <c r="F29" s="2"/>
      <c r="G29" s="242"/>
      <c r="H29" s="2"/>
      <c r="I29" s="125"/>
      <c r="J29" s="233"/>
      <c r="K29" s="255"/>
      <c r="L29" s="255"/>
      <c r="M29" s="4"/>
      <c r="N29" s="51"/>
      <c r="O29" s="128"/>
      <c r="P29" s="22"/>
      <c r="Q29" s="128"/>
      <c r="R29" s="211"/>
      <c r="S29" s="216"/>
      <c r="T29" s="216"/>
      <c r="U29" s="82"/>
      <c r="V29" s="217"/>
    </row>
    <row r="30" spans="2:22" ht="16.899999999999999" customHeight="1">
      <c r="B30" s="282" t="s">
        <v>94</v>
      </c>
      <c r="C30" s="282"/>
      <c r="D30" s="282"/>
      <c r="E30" s="282"/>
      <c r="F30" s="283"/>
      <c r="G30" s="243">
        <f>SUM(G13:G29)</f>
        <v>0</v>
      </c>
      <c r="H30" s="2"/>
      <c r="I30" s="117"/>
      <c r="J30" s="248"/>
      <c r="K30" s="285" t="s">
        <v>92</v>
      </c>
      <c r="L30" s="286"/>
      <c r="M30" s="4"/>
      <c r="N30" s="51"/>
      <c r="O30" s="151"/>
      <c r="P30" s="151"/>
      <c r="Q30" s="151"/>
      <c r="R30" s="211"/>
      <c r="S30" s="263" t="s">
        <v>86</v>
      </c>
      <c r="T30" s="264"/>
      <c r="U30" s="151"/>
      <c r="V30" s="217"/>
    </row>
    <row r="31" spans="2:22" ht="18" customHeight="1" thickBot="1">
      <c r="B31" s="132"/>
      <c r="C31" s="132"/>
      <c r="K31" s="237" t="s">
        <v>91</v>
      </c>
      <c r="L31" s="238" t="s">
        <v>93</v>
      </c>
      <c r="M31" s="4"/>
      <c r="N31" s="51"/>
      <c r="O31" s="281" t="s">
        <v>4</v>
      </c>
      <c r="P31" s="281"/>
      <c r="Q31" s="281"/>
      <c r="R31" s="53"/>
      <c r="S31" s="212" t="s">
        <v>87</v>
      </c>
      <c r="T31" s="212" t="s">
        <v>88</v>
      </c>
      <c r="U31" s="218"/>
    </row>
    <row r="32" spans="2:22" ht="18.600000000000001" customHeight="1" thickBot="1">
      <c r="B32" s="153"/>
      <c r="C32" s="153"/>
      <c r="E32" s="245"/>
      <c r="F32" s="244" t="s">
        <v>67</v>
      </c>
      <c r="G32" s="246"/>
      <c r="H32" s="246"/>
      <c r="I32" s="239" t="str">
        <f>IFERROR(Sheet3!V26,"")</f>
        <v/>
      </c>
      <c r="K32" s="240" t="str">
        <f>IF(Sheet3!P27=0,"",Sheet3!P27)</f>
        <v/>
      </c>
      <c r="L32" s="241" t="str">
        <f>IF(Sheet3!U27=0,"",Sheet3!U27)</f>
        <v/>
      </c>
      <c r="N32" s="152"/>
      <c r="O32" s="279" t="s">
        <v>65</v>
      </c>
      <c r="P32" s="280"/>
      <c r="Q32" s="257" t="str">
        <f>IFERROR(Sheet3!AA26,"")</f>
        <v/>
      </c>
      <c r="R32" s="211"/>
      <c r="S32" s="226" t="str">
        <f>IF(Sheet3!AA28=0,"",Sheet3!AA28)</f>
        <v/>
      </c>
      <c r="T32" s="226" t="str">
        <f>IF(Sheet3!AA29=0,"",Sheet3!AA29)</f>
        <v/>
      </c>
      <c r="U32" s="219"/>
    </row>
    <row r="33" spans="1:22" ht="49.9" customHeight="1" thickBot="1">
      <c r="B33" s="153"/>
      <c r="C33" s="153"/>
      <c r="D33" s="153"/>
      <c r="F33" s="266" t="s">
        <v>69</v>
      </c>
      <c r="G33" s="267"/>
      <c r="H33" s="268"/>
      <c r="I33" s="210" t="str">
        <f>IFERROR(Sheet3!V28,"")</f>
        <v/>
      </c>
      <c r="J33" s="230"/>
      <c r="K33" s="229"/>
      <c r="L33" s="229"/>
      <c r="M33" s="4"/>
      <c r="N33" s="51"/>
      <c r="O33" s="277" t="s">
        <v>98</v>
      </c>
      <c r="P33" s="278"/>
      <c r="Q33" s="256" t="str">
        <f>IF(Q32="","",Sheet3!AA24)</f>
        <v/>
      </c>
      <c r="R33" s="211"/>
      <c r="S33" s="151"/>
      <c r="T33" s="213"/>
      <c r="U33" s="211"/>
      <c r="V33" s="217"/>
    </row>
    <row r="34" spans="1:22" ht="6" customHeight="1">
      <c r="A34" s="153"/>
      <c r="B34" s="153"/>
      <c r="C34" s="153"/>
      <c r="D34" s="153"/>
      <c r="E34" s="153"/>
      <c r="F34" s="271" t="s">
        <v>101</v>
      </c>
      <c r="G34" s="272"/>
      <c r="H34" s="273"/>
      <c r="I34" s="269" t="str">
        <f>IF(Sheet3!V28="","", IF(Sheet3!V28&gt;=2,"Good Standing","Probation*"))</f>
        <v/>
      </c>
      <c r="J34" s="236"/>
      <c r="M34" s="4"/>
      <c r="N34" s="52"/>
      <c r="O34" s="116"/>
      <c r="P34" s="116"/>
      <c r="Q34" s="118"/>
      <c r="R34" s="214"/>
      <c r="S34" s="214"/>
      <c r="T34" s="214"/>
      <c r="U34" s="211"/>
      <c r="V34" s="217"/>
    </row>
    <row r="35" spans="1:22" ht="33" customHeight="1" thickBot="1">
      <c r="A35" s="284" t="str">
        <f>IF(K7="Probation*","*Please consult the CSUN catalog and an advisor regarding Academic Standing for Undergraduates (Good Standing, Probation and Disqualified Status) - if on Probation, be aware of what CSUN GPA and/or Cumulative GPA will result in Disqualification from CSUN.","")</f>
        <v/>
      </c>
      <c r="B35" s="284"/>
      <c r="C35" s="284"/>
      <c r="D35" s="284"/>
      <c r="E35" s="153"/>
      <c r="F35" s="274"/>
      <c r="G35" s="275"/>
      <c r="H35" s="276"/>
      <c r="I35" s="270"/>
      <c r="J35" s="236"/>
      <c r="K35" s="230"/>
      <c r="M35" s="4"/>
      <c r="R35" s="180"/>
      <c r="S35" s="180"/>
      <c r="U35" s="180"/>
      <c r="V35" s="1"/>
    </row>
    <row r="36" spans="1:22" ht="39" customHeight="1">
      <c r="A36" s="284"/>
      <c r="B36" s="284"/>
      <c r="C36" s="284"/>
      <c r="D36" s="284"/>
      <c r="E36" s="153"/>
      <c r="F36" s="4"/>
      <c r="G36" s="89"/>
      <c r="H36" s="1"/>
      <c r="I36" s="119"/>
      <c r="J36" s="119"/>
      <c r="K36" s="235"/>
      <c r="M36" s="2"/>
      <c r="S36" s="21"/>
    </row>
    <row r="37" spans="1:22" ht="33.6" customHeight="1">
      <c r="A37" s="284"/>
      <c r="B37" s="284"/>
      <c r="C37" s="284"/>
      <c r="D37" s="284"/>
      <c r="E37" s="259" t="s">
        <v>100</v>
      </c>
      <c r="F37" s="259"/>
      <c r="G37" s="259"/>
      <c r="H37" s="259"/>
      <c r="I37" s="259"/>
      <c r="J37" s="259"/>
      <c r="K37" s="259"/>
      <c r="L37" s="259"/>
      <c r="M37" s="259"/>
      <c r="N37" s="259"/>
      <c r="O37" s="259"/>
      <c r="P37" s="259"/>
      <c r="R37" s="249" t="s">
        <v>95</v>
      </c>
      <c r="S37" s="1"/>
      <c r="T37" s="1"/>
      <c r="U37" s="1"/>
    </row>
    <row r="38" spans="1:22" s="1" customFormat="1" ht="21.6" customHeight="1">
      <c r="A38" s="150"/>
      <c r="B38" s="150"/>
      <c r="C38" s="150"/>
      <c r="D38" s="150"/>
      <c r="E38" s="90"/>
      <c r="G38"/>
      <c r="I38" s="99"/>
      <c r="J38" s="99"/>
      <c r="K38" s="119"/>
      <c r="L38" s="119"/>
    </row>
    <row r="39" spans="1:22" s="1" customFormat="1" ht="19.149999999999999" customHeight="1">
      <c r="D39" s="92"/>
      <c r="E39" s="92"/>
      <c r="I39" s="120"/>
      <c r="J39" s="120"/>
      <c r="K39" s="119"/>
      <c r="L39" s="119"/>
      <c r="Q39" s="98"/>
    </row>
    <row r="40" spans="1:22" s="1" customFormat="1">
      <c r="E40" s="92"/>
      <c r="I40" s="121"/>
      <c r="J40" s="121"/>
      <c r="K40" s="99"/>
      <c r="L40" s="99"/>
      <c r="Q40" s="98"/>
    </row>
    <row r="41" spans="1:22" s="1" customFormat="1">
      <c r="K41" s="120"/>
      <c r="L41" s="120"/>
    </row>
    <row r="42" spans="1:22" s="1" customFormat="1">
      <c r="K42" s="121"/>
      <c r="L42" s="121"/>
    </row>
    <row r="43" spans="1:22" s="1" customFormat="1"/>
    <row r="44" spans="1:22" s="1" customFormat="1"/>
    <row r="45" spans="1:22" s="1" customFormat="1"/>
    <row r="46" spans="1:22" s="1" customFormat="1"/>
    <row r="47" spans="1:22" s="1" customFormat="1"/>
    <row r="48" spans="1:22" s="1" customFormat="1"/>
    <row r="49" spans="1:10" s="1" customFormat="1"/>
    <row r="50" spans="1:10" s="1" customFormat="1"/>
    <row r="51" spans="1:10" s="1" customFormat="1"/>
    <row r="52" spans="1:10" s="1" customFormat="1"/>
    <row r="53" spans="1:10" s="1" customFormat="1"/>
    <row r="54" spans="1:10" s="1" customFormat="1"/>
    <row r="55" spans="1:10" s="1" customFormat="1">
      <c r="H55"/>
      <c r="I55"/>
      <c r="J55"/>
    </row>
    <row r="56" spans="1:10" s="1" customFormat="1">
      <c r="F56"/>
      <c r="G56"/>
      <c r="H56"/>
      <c r="I56"/>
      <c r="J56"/>
    </row>
    <row r="57" spans="1:10">
      <c r="A57" s="1"/>
      <c r="B57" s="1"/>
      <c r="C57" s="1"/>
      <c r="D57" s="1"/>
      <c r="E57" s="1"/>
    </row>
    <row r="58" spans="1:10">
      <c r="D58" s="1"/>
      <c r="E58" s="1"/>
    </row>
    <row r="59" spans="1:10">
      <c r="E59" s="1"/>
    </row>
  </sheetData>
  <sheetProtection password="CC3B" sheet="1" objects="1" scenarios="1" selectLockedCells="1"/>
  <customSheetViews>
    <customSheetView guid="{15F1FB90-3332-428D-AF1A-933C1A26C182}" showGridLines="0" fitToPage="1">
      <selection activeCell="Q12" sqref="Q12"/>
      <pageMargins left="0.25" right="0.25" top="0.25" bottom="0.1" header="0" footer="0"/>
      <pageSetup scale="88" fitToHeight="0" orientation="landscape" r:id="rId1"/>
    </customSheetView>
    <customSheetView guid="{76679831-C0AF-4938-AA20-DD15E8C0624D}" showPageBreaks="1" showGridLines="0" fitToPage="1" printArea="1">
      <selection activeCell="Q17" sqref="Q17"/>
      <pageMargins left="0.25" right="0.25" top="0.25" bottom="0.1" header="0" footer="0"/>
      <pageSetup scale="88" fitToHeight="0" orientation="landscape" r:id="rId2"/>
    </customSheetView>
  </customSheetViews>
  <mergeCells count="35">
    <mergeCell ref="T1:U1"/>
    <mergeCell ref="B1:H1"/>
    <mergeCell ref="L1:M1"/>
    <mergeCell ref="O1:R1"/>
    <mergeCell ref="B29:E29"/>
    <mergeCell ref="L9:M9"/>
    <mergeCell ref="K7:L7"/>
    <mergeCell ref="L5:T5"/>
    <mergeCell ref="A4:T4"/>
    <mergeCell ref="D6:E6"/>
    <mergeCell ref="B19:E19"/>
    <mergeCell ref="B17:E17"/>
    <mergeCell ref="B23:E23"/>
    <mergeCell ref="C7:E7"/>
    <mergeCell ref="C9:E9"/>
    <mergeCell ref="B12:E12"/>
    <mergeCell ref="B21:E21"/>
    <mergeCell ref="I9:J9"/>
    <mergeCell ref="H7:J7"/>
    <mergeCell ref="E37:P37"/>
    <mergeCell ref="B25:E25"/>
    <mergeCell ref="B27:E27"/>
    <mergeCell ref="S30:T30"/>
    <mergeCell ref="G3:I3"/>
    <mergeCell ref="F33:H33"/>
    <mergeCell ref="I34:I35"/>
    <mergeCell ref="F34:H35"/>
    <mergeCell ref="O33:P33"/>
    <mergeCell ref="O32:P32"/>
    <mergeCell ref="O31:Q31"/>
    <mergeCell ref="B30:F30"/>
    <mergeCell ref="A35:D37"/>
    <mergeCell ref="B13:E13"/>
    <mergeCell ref="B15:E15"/>
    <mergeCell ref="K30:L30"/>
  </mergeCells>
  <dataValidations xWindow="784" yWindow="551" count="1">
    <dataValidation allowBlank="1" showInputMessage="1" showErrorMessage="1" prompt="Consult the CSUN Catalog to see if you are eligible for Grade Forgiveness." sqref="O13 O25 O27 O15 O17 O19 O21 O23 O29 O31"/>
  </dataValidations>
  <hyperlinks>
    <hyperlink ref="L5" r:id="rId3"/>
    <hyperlink ref="E37" r:id="rId4" display="http://catalog.csun.edu/policies/academic-standing-for-undergraduates-good-standing-probation-and-disqualified-status/"/>
  </hyperlinks>
  <pageMargins left="0.25" right="0.25" top="0.25" bottom="0" header="0" footer="0"/>
  <pageSetup scale="76" fitToHeight="0" orientation="landscape" r:id="rId5"/>
  <drawing r:id="rId6"/>
  <legacyDrawing r:id="rId7"/>
  <mc:AlternateContent xmlns:mc="http://schemas.openxmlformats.org/markup-compatibility/2006">
    <mc:Choice Requires="x14">
      <controls>
        <mc:AlternateContent xmlns:mc="http://schemas.openxmlformats.org/markup-compatibility/2006">
          <mc:Choice Requires="x14">
            <control shapeId="2060" r:id="rId8" name="Check Box 12">
              <controlPr defaultSize="0" autoFill="0" autoLine="0" autoPict="0">
                <anchor moveWithCells="1">
                  <from>
                    <xdr:col>14</xdr:col>
                    <xdr:colOff>371475</xdr:colOff>
                    <xdr:row>12</xdr:row>
                    <xdr:rowOff>19050</xdr:rowOff>
                  </from>
                  <to>
                    <xdr:col>14</xdr:col>
                    <xdr:colOff>542925</xdr:colOff>
                    <xdr:row>12</xdr:row>
                    <xdr:rowOff>180975</xdr:rowOff>
                  </to>
                </anchor>
              </controlPr>
            </control>
          </mc:Choice>
        </mc:AlternateContent>
        <mc:AlternateContent xmlns:mc="http://schemas.openxmlformats.org/markup-compatibility/2006">
          <mc:Choice Requires="x14">
            <control shapeId="2081" r:id="rId9" name="Check Box 33">
              <controlPr defaultSize="0" autoFill="0" autoLine="0" autoPict="0">
                <anchor moveWithCells="1">
                  <from>
                    <xdr:col>14</xdr:col>
                    <xdr:colOff>371475</xdr:colOff>
                    <xdr:row>14</xdr:row>
                    <xdr:rowOff>19050</xdr:rowOff>
                  </from>
                  <to>
                    <xdr:col>14</xdr:col>
                    <xdr:colOff>542925</xdr:colOff>
                    <xdr:row>15</xdr:row>
                    <xdr:rowOff>0</xdr:rowOff>
                  </to>
                </anchor>
              </controlPr>
            </control>
          </mc:Choice>
        </mc:AlternateContent>
        <mc:AlternateContent xmlns:mc="http://schemas.openxmlformats.org/markup-compatibility/2006">
          <mc:Choice Requires="x14">
            <control shapeId="2116" r:id="rId10" name="Check Box 68">
              <controlPr defaultSize="0" autoFill="0" autoLine="0" autoPict="0">
                <anchor moveWithCells="1">
                  <from>
                    <xdr:col>14</xdr:col>
                    <xdr:colOff>371475</xdr:colOff>
                    <xdr:row>16</xdr:row>
                    <xdr:rowOff>19050</xdr:rowOff>
                  </from>
                  <to>
                    <xdr:col>14</xdr:col>
                    <xdr:colOff>542925</xdr:colOff>
                    <xdr:row>17</xdr:row>
                    <xdr:rowOff>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14</xdr:col>
                    <xdr:colOff>371475</xdr:colOff>
                    <xdr:row>18</xdr:row>
                    <xdr:rowOff>19050</xdr:rowOff>
                  </from>
                  <to>
                    <xdr:col>14</xdr:col>
                    <xdr:colOff>542925</xdr:colOff>
                    <xdr:row>19</xdr:row>
                    <xdr:rowOff>0</xdr:rowOff>
                  </to>
                </anchor>
              </controlPr>
            </control>
          </mc:Choice>
        </mc:AlternateContent>
        <mc:AlternateContent xmlns:mc="http://schemas.openxmlformats.org/markup-compatibility/2006">
          <mc:Choice Requires="x14">
            <control shapeId="2118" r:id="rId12" name="Check Box 70">
              <controlPr defaultSize="0" autoFill="0" autoLine="0" autoPict="0">
                <anchor moveWithCells="1">
                  <from>
                    <xdr:col>14</xdr:col>
                    <xdr:colOff>371475</xdr:colOff>
                    <xdr:row>20</xdr:row>
                    <xdr:rowOff>19050</xdr:rowOff>
                  </from>
                  <to>
                    <xdr:col>14</xdr:col>
                    <xdr:colOff>542925</xdr:colOff>
                    <xdr:row>21</xdr:row>
                    <xdr:rowOff>0</xdr:rowOff>
                  </to>
                </anchor>
              </controlPr>
            </control>
          </mc:Choice>
        </mc:AlternateContent>
        <mc:AlternateContent xmlns:mc="http://schemas.openxmlformats.org/markup-compatibility/2006">
          <mc:Choice Requires="x14">
            <control shapeId="2119" r:id="rId13" name="Check Box 71">
              <controlPr defaultSize="0" autoFill="0" autoLine="0" autoPict="0">
                <anchor moveWithCells="1">
                  <from>
                    <xdr:col>14</xdr:col>
                    <xdr:colOff>371475</xdr:colOff>
                    <xdr:row>22</xdr:row>
                    <xdr:rowOff>19050</xdr:rowOff>
                  </from>
                  <to>
                    <xdr:col>14</xdr:col>
                    <xdr:colOff>542925</xdr:colOff>
                    <xdr:row>23</xdr:row>
                    <xdr:rowOff>0</xdr:rowOff>
                  </to>
                </anchor>
              </controlPr>
            </control>
          </mc:Choice>
        </mc:AlternateContent>
        <mc:AlternateContent xmlns:mc="http://schemas.openxmlformats.org/markup-compatibility/2006">
          <mc:Choice Requires="x14">
            <control shapeId="2120" r:id="rId14" name="Check Box 72">
              <controlPr defaultSize="0" autoFill="0" autoLine="0" autoPict="0">
                <anchor moveWithCells="1">
                  <from>
                    <xdr:col>14</xdr:col>
                    <xdr:colOff>371475</xdr:colOff>
                    <xdr:row>24</xdr:row>
                    <xdr:rowOff>19050</xdr:rowOff>
                  </from>
                  <to>
                    <xdr:col>14</xdr:col>
                    <xdr:colOff>542925</xdr:colOff>
                    <xdr:row>25</xdr:row>
                    <xdr:rowOff>0</xdr:rowOff>
                  </to>
                </anchor>
              </controlPr>
            </control>
          </mc:Choice>
        </mc:AlternateContent>
        <mc:AlternateContent xmlns:mc="http://schemas.openxmlformats.org/markup-compatibility/2006">
          <mc:Choice Requires="x14">
            <control shapeId="2121" r:id="rId15" name="Check Box 73">
              <controlPr defaultSize="0" autoFill="0" autoLine="0" autoPict="0">
                <anchor moveWithCells="1">
                  <from>
                    <xdr:col>14</xdr:col>
                    <xdr:colOff>371475</xdr:colOff>
                    <xdr:row>26</xdr:row>
                    <xdr:rowOff>19050</xdr:rowOff>
                  </from>
                  <to>
                    <xdr:col>14</xdr:col>
                    <xdr:colOff>542925</xdr:colOff>
                    <xdr:row>27</xdr:row>
                    <xdr:rowOff>0</xdr:rowOff>
                  </to>
                </anchor>
              </controlPr>
            </control>
          </mc:Choice>
        </mc:AlternateContent>
        <mc:AlternateContent xmlns:mc="http://schemas.openxmlformats.org/markup-compatibility/2006">
          <mc:Choice Requires="x14">
            <control shapeId="2140" r:id="rId16" name="Check Box 92">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41" r:id="rId17" name="Check Box 93">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42" r:id="rId18" name="Check Box 94">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43" r:id="rId19" name="Check Box 95">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44" r:id="rId20" name="Check Box 96">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45" r:id="rId21" name="Check Box 97">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46" r:id="rId22" name="Check Box 98">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47" r:id="rId23" name="Check Box 99">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48" r:id="rId24" name="Check Box 100">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161" r:id="rId25" name="Check Box 113">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62" r:id="rId26" name="Check Box 114">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63" r:id="rId27" name="Check Box 115">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64" r:id="rId28" name="Check Box 116">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65" r:id="rId29" name="Check Box 117">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66" r:id="rId30" name="Check Box 118">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67" r:id="rId31" name="Check Box 119">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68" r:id="rId32" name="Check Box 120">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175" r:id="rId33" name="Check Box 127">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87" r:id="rId34" name="Check Box 139">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188" r:id="rId35" name="Check Box 140">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189" r:id="rId36" name="Check Box 141">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190" r:id="rId37" name="Check Box 142">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191" r:id="rId38" name="Check Box 143">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192" r:id="rId39" name="Check Box 144">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193" r:id="rId40" name="Check Box 145">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194" r:id="rId41" name="Check Box 146">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mc:AlternateContent xmlns:mc="http://schemas.openxmlformats.org/markup-compatibility/2006">
          <mc:Choice Requires="x14">
            <control shapeId="2204" r:id="rId42" name="Check Box 156">
              <controlPr defaultSize="0" autoFill="0" autoLine="0" autoPict="0">
                <anchor moveWithCells="1">
                  <from>
                    <xdr:col>14</xdr:col>
                    <xdr:colOff>371475</xdr:colOff>
                    <xdr:row>14</xdr:row>
                    <xdr:rowOff>19050</xdr:rowOff>
                  </from>
                  <to>
                    <xdr:col>14</xdr:col>
                    <xdr:colOff>542925</xdr:colOff>
                    <xdr:row>14</xdr:row>
                    <xdr:rowOff>180975</xdr:rowOff>
                  </to>
                </anchor>
              </controlPr>
            </control>
          </mc:Choice>
        </mc:AlternateContent>
        <mc:AlternateContent xmlns:mc="http://schemas.openxmlformats.org/markup-compatibility/2006">
          <mc:Choice Requires="x14">
            <control shapeId="2205" r:id="rId43" name="Check Box 157">
              <controlPr defaultSize="0" autoFill="0" autoLine="0" autoPict="0">
                <anchor moveWithCells="1">
                  <from>
                    <xdr:col>14</xdr:col>
                    <xdr:colOff>371475</xdr:colOff>
                    <xdr:row>16</xdr:row>
                    <xdr:rowOff>19050</xdr:rowOff>
                  </from>
                  <to>
                    <xdr:col>14</xdr:col>
                    <xdr:colOff>542925</xdr:colOff>
                    <xdr:row>16</xdr:row>
                    <xdr:rowOff>180975</xdr:rowOff>
                  </to>
                </anchor>
              </controlPr>
            </control>
          </mc:Choice>
        </mc:AlternateContent>
        <mc:AlternateContent xmlns:mc="http://schemas.openxmlformats.org/markup-compatibility/2006">
          <mc:Choice Requires="x14">
            <control shapeId="2206" r:id="rId44" name="Check Box 158">
              <controlPr defaultSize="0" autoFill="0" autoLine="0" autoPict="0">
                <anchor moveWithCells="1">
                  <from>
                    <xdr:col>14</xdr:col>
                    <xdr:colOff>371475</xdr:colOff>
                    <xdr:row>18</xdr:row>
                    <xdr:rowOff>19050</xdr:rowOff>
                  </from>
                  <to>
                    <xdr:col>14</xdr:col>
                    <xdr:colOff>542925</xdr:colOff>
                    <xdr:row>18</xdr:row>
                    <xdr:rowOff>180975</xdr:rowOff>
                  </to>
                </anchor>
              </controlPr>
            </control>
          </mc:Choice>
        </mc:AlternateContent>
        <mc:AlternateContent xmlns:mc="http://schemas.openxmlformats.org/markup-compatibility/2006">
          <mc:Choice Requires="x14">
            <control shapeId="2207" r:id="rId45" name="Check Box 159">
              <controlPr defaultSize="0" autoFill="0" autoLine="0" autoPict="0">
                <anchor moveWithCells="1">
                  <from>
                    <xdr:col>14</xdr:col>
                    <xdr:colOff>371475</xdr:colOff>
                    <xdr:row>20</xdr:row>
                    <xdr:rowOff>19050</xdr:rowOff>
                  </from>
                  <to>
                    <xdr:col>14</xdr:col>
                    <xdr:colOff>542925</xdr:colOff>
                    <xdr:row>20</xdr:row>
                    <xdr:rowOff>180975</xdr:rowOff>
                  </to>
                </anchor>
              </controlPr>
            </control>
          </mc:Choice>
        </mc:AlternateContent>
        <mc:AlternateContent xmlns:mc="http://schemas.openxmlformats.org/markup-compatibility/2006">
          <mc:Choice Requires="x14">
            <control shapeId="2208" r:id="rId46" name="Check Box 160">
              <controlPr defaultSize="0" autoFill="0" autoLine="0" autoPict="0">
                <anchor moveWithCells="1">
                  <from>
                    <xdr:col>14</xdr:col>
                    <xdr:colOff>371475</xdr:colOff>
                    <xdr:row>22</xdr:row>
                    <xdr:rowOff>19050</xdr:rowOff>
                  </from>
                  <to>
                    <xdr:col>14</xdr:col>
                    <xdr:colOff>542925</xdr:colOff>
                    <xdr:row>22</xdr:row>
                    <xdr:rowOff>180975</xdr:rowOff>
                  </to>
                </anchor>
              </controlPr>
            </control>
          </mc:Choice>
        </mc:AlternateContent>
        <mc:AlternateContent xmlns:mc="http://schemas.openxmlformats.org/markup-compatibility/2006">
          <mc:Choice Requires="x14">
            <control shapeId="2209" r:id="rId47" name="Check Box 161">
              <controlPr defaultSize="0" autoFill="0" autoLine="0" autoPict="0">
                <anchor moveWithCells="1">
                  <from>
                    <xdr:col>14</xdr:col>
                    <xdr:colOff>371475</xdr:colOff>
                    <xdr:row>24</xdr:row>
                    <xdr:rowOff>19050</xdr:rowOff>
                  </from>
                  <to>
                    <xdr:col>14</xdr:col>
                    <xdr:colOff>542925</xdr:colOff>
                    <xdr:row>24</xdr:row>
                    <xdr:rowOff>180975</xdr:rowOff>
                  </to>
                </anchor>
              </controlPr>
            </control>
          </mc:Choice>
        </mc:AlternateContent>
        <mc:AlternateContent xmlns:mc="http://schemas.openxmlformats.org/markup-compatibility/2006">
          <mc:Choice Requires="x14">
            <control shapeId="2210" r:id="rId48" name="Check Box 162">
              <controlPr defaultSize="0" autoFill="0" autoLine="0" autoPict="0">
                <anchor moveWithCells="1">
                  <from>
                    <xdr:col>14</xdr:col>
                    <xdr:colOff>371475</xdr:colOff>
                    <xdr:row>26</xdr:row>
                    <xdr:rowOff>19050</xdr:rowOff>
                  </from>
                  <to>
                    <xdr:col>14</xdr:col>
                    <xdr:colOff>542925</xdr:colOff>
                    <xdr:row>26</xdr:row>
                    <xdr:rowOff>180975</xdr:rowOff>
                  </to>
                </anchor>
              </controlPr>
            </control>
          </mc:Choice>
        </mc:AlternateContent>
        <mc:AlternateContent xmlns:mc="http://schemas.openxmlformats.org/markup-compatibility/2006">
          <mc:Choice Requires="x14">
            <control shapeId="2211" r:id="rId49" name="Check Box 163">
              <controlPr defaultSize="0" autoFill="0" autoLine="0" autoPict="0">
                <anchor moveWithCells="1">
                  <from>
                    <xdr:col>14</xdr:col>
                    <xdr:colOff>371475</xdr:colOff>
                    <xdr:row>28</xdr:row>
                    <xdr:rowOff>19050</xdr:rowOff>
                  </from>
                  <to>
                    <xdr:col>14</xdr:col>
                    <xdr:colOff>542925</xdr:colOff>
                    <xdr:row>28</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84" yWindow="551" count="3">
        <x14:dataValidation type="list" allowBlank="1" showInputMessage="1" showErrorMessage="1" prompt="Select Expected Grade">
          <x14:formula1>
            <xm:f>Sheet3!$F$3:$F$20</xm:f>
          </x14:formula1>
          <xm:sqref>I17 I19 I21 I23 I25 I27 J30 I13 I29:I30 I15</xm:sqref>
        </x14:dataValidation>
        <x14:dataValidation type="list" allowBlank="1" showInputMessage="1" showErrorMessage="1" prompt="Select the grade you recieved when you took the course before._x000a_(See CSUN Catalog for Repeating Policies and Grade Replacement/Forgiveness restrictions)">
          <x14:formula1>
            <xm:f>Sheet3!$F$27:$F$34</xm:f>
          </x14:formula1>
          <xm:sqref>Q13 Q15 Q17 Q19 Q21 Q23 Q25 Q27 Q29</xm:sqref>
        </x14:dataValidation>
        <x14:dataValidation type="list" allowBlank="1" showInputMessage="1" showErrorMessage="1" prompt="Select In Progress (or projected) Course Units">
          <x14:formula1>
            <xm:f>Sheet3!$A$2:$A$7</xm:f>
          </x14:formula1>
          <xm:sqref>G13 G15 G17 G19 G21 G23 G25 G27 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4"/>
  <sheetViews>
    <sheetView topLeftCell="R1" zoomScale="60" zoomScaleNormal="60" workbookViewId="0">
      <selection activeCell="X25" sqref="X25"/>
    </sheetView>
  </sheetViews>
  <sheetFormatPr defaultRowHeight="15"/>
  <cols>
    <col min="3" max="3" width="12.42578125" bestFit="1" customWidth="1"/>
    <col min="4" max="4" width="12.42578125" customWidth="1"/>
    <col min="5" max="5" width="6.7109375" customWidth="1"/>
    <col min="6" max="6" width="14.140625" customWidth="1"/>
    <col min="7" max="7" width="13.42578125" customWidth="1"/>
    <col min="9" max="9" width="9.28515625" customWidth="1"/>
    <col min="12" max="12" width="9" customWidth="1"/>
    <col min="13" max="13" width="7.28515625" customWidth="1"/>
    <col min="14" max="14" width="12.42578125" customWidth="1"/>
    <col min="15" max="15" width="10.5703125" customWidth="1"/>
    <col min="16" max="16" width="11.5703125" customWidth="1"/>
    <col min="17" max="17" width="15.85546875" customWidth="1"/>
    <col min="19" max="19" width="12.28515625" customWidth="1"/>
    <col min="20" max="20" width="17.7109375" customWidth="1"/>
    <col min="21" max="22" width="11.5703125" customWidth="1"/>
    <col min="23" max="23" width="11.28515625" customWidth="1"/>
    <col min="24" max="24" width="10.7109375" customWidth="1"/>
    <col min="25" max="25" width="2" customWidth="1"/>
    <col min="26" max="26" width="13" customWidth="1"/>
    <col min="27" max="27" width="14.28515625" customWidth="1"/>
    <col min="28" max="28" width="12" customWidth="1"/>
    <col min="29" max="29" width="14.28515625" customWidth="1"/>
    <col min="30" max="30" width="12.28515625" customWidth="1"/>
    <col min="31" max="31" width="9.5703125" customWidth="1"/>
  </cols>
  <sheetData>
    <row r="1" spans="1:32" ht="28.9" customHeight="1">
      <c r="A1" s="321" t="s">
        <v>44</v>
      </c>
      <c r="B1" s="322"/>
      <c r="F1" s="327" t="s">
        <v>41</v>
      </c>
      <c r="G1" s="327"/>
      <c r="I1" s="60" t="s">
        <v>75</v>
      </c>
      <c r="J1" s="60"/>
      <c r="K1" s="60"/>
      <c r="L1" s="60"/>
      <c r="M1" s="60"/>
      <c r="W1" s="316" t="s">
        <v>32</v>
      </c>
      <c r="X1" s="317"/>
      <c r="Z1" s="314" t="s">
        <v>32</v>
      </c>
      <c r="AA1" s="315"/>
      <c r="AB1">
        <f>IF(AND(AD4="",Z4=TRUE),0,W4)</f>
        <v>0</v>
      </c>
    </row>
    <row r="2" spans="1:32" ht="28.9" customHeight="1" thickBot="1">
      <c r="A2" s="49">
        <v>1</v>
      </c>
      <c r="F2" s="63" t="s">
        <v>45</v>
      </c>
      <c r="G2" s="67" t="s">
        <v>35</v>
      </c>
      <c r="H2" s="33"/>
      <c r="I2" s="48">
        <v>2</v>
      </c>
      <c r="J2" s="48">
        <v>3</v>
      </c>
      <c r="K2" s="48">
        <v>4</v>
      </c>
      <c r="L2" s="48">
        <v>5</v>
      </c>
      <c r="M2" s="48">
        <v>6</v>
      </c>
      <c r="P2" s="47"/>
      <c r="Q2" s="47"/>
      <c r="R2" s="47"/>
      <c r="S2" s="47"/>
      <c r="T2" s="47"/>
      <c r="W2" s="37" t="s">
        <v>33</v>
      </c>
      <c r="X2" s="37" t="s">
        <v>34</v>
      </c>
      <c r="Z2" s="175" t="s">
        <v>42</v>
      </c>
      <c r="AA2" s="175" t="s">
        <v>43</v>
      </c>
      <c r="AB2" s="98" t="str">
        <f>IF(AND(B6="red",C6="small"),"x","")</f>
        <v/>
      </c>
    </row>
    <row r="3" spans="1:32" ht="114.6" customHeight="1">
      <c r="A3" s="49">
        <v>2</v>
      </c>
      <c r="F3" s="43" t="s">
        <v>10</v>
      </c>
      <c r="G3" s="66">
        <v>4</v>
      </c>
      <c r="I3" s="48">
        <f>G3*$I$2</f>
        <v>8</v>
      </c>
      <c r="J3" s="48">
        <f t="shared" ref="J3:M3" si="0">$G$3*J2</f>
        <v>12</v>
      </c>
      <c r="K3" s="48">
        <f t="shared" si="0"/>
        <v>16</v>
      </c>
      <c r="L3" s="48">
        <f t="shared" si="0"/>
        <v>20</v>
      </c>
      <c r="M3" s="48">
        <f t="shared" si="0"/>
        <v>24</v>
      </c>
      <c r="P3" s="47"/>
      <c r="Q3" s="47"/>
      <c r="R3" s="47"/>
      <c r="S3" s="47"/>
      <c r="T3" s="47"/>
      <c r="U3" s="35" t="s">
        <v>46</v>
      </c>
      <c r="V3" s="36" t="s">
        <v>48</v>
      </c>
      <c r="W3" s="73" t="str">
        <f>Sheet2!G12</f>
        <v>Units Attempted 
IP Courses</v>
      </c>
      <c r="X3" s="73" t="str">
        <f>Sheet2!I12</f>
        <v>Projected Grades</v>
      </c>
      <c r="Z3" s="176" t="s">
        <v>4</v>
      </c>
      <c r="AA3" s="190" t="s">
        <v>5</v>
      </c>
      <c r="AB3" s="181" t="s">
        <v>49</v>
      </c>
      <c r="AC3" s="204" t="s">
        <v>46</v>
      </c>
      <c r="AD3" s="172" t="s">
        <v>50</v>
      </c>
      <c r="AE3" s="205"/>
      <c r="AF3" s="173"/>
    </row>
    <row r="4" spans="1:32" ht="15.75">
      <c r="A4" s="49">
        <v>3</v>
      </c>
      <c r="F4" s="44" t="s">
        <v>11</v>
      </c>
      <c r="G4" s="46">
        <v>3.7</v>
      </c>
      <c r="I4" s="48">
        <f>$G4*I$2</f>
        <v>7.4</v>
      </c>
      <c r="J4" s="48">
        <f t="shared" ref="J4:M14" si="1">$G4*J$2</f>
        <v>11.100000000000001</v>
      </c>
      <c r="K4" s="48">
        <f t="shared" si="1"/>
        <v>14.8</v>
      </c>
      <c r="L4" s="48">
        <f t="shared" si="1"/>
        <v>18.5</v>
      </c>
      <c r="M4" s="48">
        <f t="shared" si="1"/>
        <v>22.200000000000003</v>
      </c>
      <c r="P4" s="47"/>
      <c r="Q4" s="47"/>
      <c r="R4" s="47"/>
      <c r="S4" s="47"/>
      <c r="T4" s="47"/>
      <c r="U4" t="str">
        <f>IF(W4=0,"",INDEX($G$3:$G$20,MATCH(X4,$F$3:$F$20,0)))</f>
        <v/>
      </c>
      <c r="V4" s="75" t="str">
        <f>IF(U4="","",U4*W4)</f>
        <v/>
      </c>
      <c r="W4" s="69">
        <f>Sheet2!G13</f>
        <v>0</v>
      </c>
      <c r="X4" s="64">
        <f>Sheet2!I13</f>
        <v>0</v>
      </c>
      <c r="Z4" s="189" t="b">
        <v>0</v>
      </c>
      <c r="AA4" s="191">
        <f>Sheet2!Q13</f>
        <v>0</v>
      </c>
      <c r="AB4" s="183">
        <f>IF(Z4=TRUE,W4,0)</f>
        <v>0</v>
      </c>
      <c r="AC4" s="1" t="str">
        <f>IF(AA4=0,"",INDEX($G$27:$G$34,MATCH(AA4,$F$27:$F$34,0)))</f>
        <v/>
      </c>
      <c r="AD4" s="78" t="str">
        <f>IF(AC4="","",AC4*AB4)</f>
        <v/>
      </c>
      <c r="AE4" s="1"/>
      <c r="AF4" s="174"/>
    </row>
    <row r="5" spans="1:32" ht="16.5" thickBot="1">
      <c r="A5" s="49">
        <v>4</v>
      </c>
      <c r="F5" s="44" t="s">
        <v>12</v>
      </c>
      <c r="G5" s="46">
        <v>3.3</v>
      </c>
      <c r="I5" s="48">
        <f t="shared" ref="I5:I14" si="2">G5*$I$2</f>
        <v>6.6</v>
      </c>
      <c r="J5" s="48">
        <f t="shared" si="1"/>
        <v>9.8999999999999986</v>
      </c>
      <c r="K5" s="48">
        <f t="shared" si="1"/>
        <v>13.2</v>
      </c>
      <c r="L5" s="48">
        <f t="shared" si="1"/>
        <v>16.5</v>
      </c>
      <c r="M5" s="48">
        <f t="shared" si="1"/>
        <v>19.799999999999997</v>
      </c>
      <c r="P5" s="47"/>
      <c r="Q5" s="47"/>
      <c r="R5" s="47"/>
      <c r="S5" s="47"/>
      <c r="T5" s="47"/>
      <c r="V5" s="76"/>
      <c r="W5" s="70"/>
      <c r="X5" s="65"/>
      <c r="Z5" s="177"/>
      <c r="AA5" s="192"/>
      <c r="AB5" s="182"/>
      <c r="AC5" s="1"/>
      <c r="AD5" s="77"/>
      <c r="AE5" s="1"/>
      <c r="AF5" s="174"/>
    </row>
    <row r="6" spans="1:32" ht="15.75">
      <c r="A6" s="49">
        <v>5</v>
      </c>
      <c r="F6" s="44" t="s">
        <v>13</v>
      </c>
      <c r="G6" s="46">
        <v>3</v>
      </c>
      <c r="I6" s="48">
        <f t="shared" si="2"/>
        <v>6</v>
      </c>
      <c r="J6" s="48">
        <f t="shared" si="1"/>
        <v>9</v>
      </c>
      <c r="K6" s="48">
        <f t="shared" si="1"/>
        <v>12</v>
      </c>
      <c r="L6" s="48">
        <f t="shared" si="1"/>
        <v>15</v>
      </c>
      <c r="M6" s="48">
        <f t="shared" si="1"/>
        <v>18</v>
      </c>
      <c r="P6" s="356" t="s">
        <v>76</v>
      </c>
      <c r="Q6" s="357"/>
      <c r="R6" s="357"/>
      <c r="S6" s="357"/>
      <c r="T6" s="358"/>
      <c r="U6" t="str">
        <f>IF(W6=0,"",INDEX($G$3:$G$20,MATCH(X6,$F$3:$F$20,0)))</f>
        <v/>
      </c>
      <c r="V6" s="75" t="str">
        <f>IF(U6="","",U6*W6)</f>
        <v/>
      </c>
      <c r="W6" s="69">
        <f>Sheet2!G15</f>
        <v>0</v>
      </c>
      <c r="X6" s="64">
        <f>Sheet2!I15</f>
        <v>0</v>
      </c>
      <c r="Z6" s="189" t="b">
        <v>0</v>
      </c>
      <c r="AA6" s="191">
        <f>Sheet2!Q15</f>
        <v>0</v>
      </c>
      <c r="AB6" s="183">
        <f>IF(Z6=TRUE,W6,0)</f>
        <v>0</v>
      </c>
      <c r="AC6" s="1" t="str">
        <f>IF(AA6=0,"",INDEX($G$27:$G$34,MATCH(AA6,$F$27:$F$34,0)))</f>
        <v/>
      </c>
      <c r="AD6" s="78" t="str">
        <f>IF(AC6="","",AC6*AB6)</f>
        <v/>
      </c>
      <c r="AE6" s="1"/>
      <c r="AF6" s="174"/>
    </row>
    <row r="7" spans="1:32" ht="15.75">
      <c r="A7" s="49">
        <v>6</v>
      </c>
      <c r="F7" s="44" t="s">
        <v>14</v>
      </c>
      <c r="G7" s="46">
        <v>2.7</v>
      </c>
      <c r="I7" s="48">
        <f t="shared" si="2"/>
        <v>5.4</v>
      </c>
      <c r="J7" s="48">
        <f t="shared" si="1"/>
        <v>8.1000000000000014</v>
      </c>
      <c r="K7" s="48">
        <f t="shared" si="1"/>
        <v>10.8</v>
      </c>
      <c r="L7" s="48">
        <f t="shared" si="1"/>
        <v>13.5</v>
      </c>
      <c r="M7" s="48">
        <f t="shared" si="1"/>
        <v>16.200000000000003</v>
      </c>
      <c r="P7" s="359"/>
      <c r="Q7" s="360"/>
      <c r="R7" s="360"/>
      <c r="S7" s="360"/>
      <c r="T7" s="361"/>
      <c r="V7" s="76"/>
      <c r="W7" s="70"/>
      <c r="X7" s="65"/>
      <c r="Z7" s="177"/>
      <c r="AA7" s="192"/>
      <c r="AB7" s="182"/>
      <c r="AC7" s="1"/>
      <c r="AD7" s="77"/>
      <c r="AE7" s="1"/>
      <c r="AF7" s="174"/>
    </row>
    <row r="8" spans="1:32" ht="15.75">
      <c r="F8" s="44" t="s">
        <v>15</v>
      </c>
      <c r="G8" s="46">
        <v>2.2999999999999998</v>
      </c>
      <c r="I8" s="48">
        <f t="shared" si="2"/>
        <v>4.5999999999999996</v>
      </c>
      <c r="J8" s="48">
        <f t="shared" si="1"/>
        <v>6.8999999999999995</v>
      </c>
      <c r="K8" s="48">
        <f t="shared" si="1"/>
        <v>9.1999999999999993</v>
      </c>
      <c r="L8" s="48">
        <f t="shared" si="1"/>
        <v>11.5</v>
      </c>
      <c r="M8" s="48">
        <f t="shared" si="1"/>
        <v>13.799999999999999</v>
      </c>
      <c r="P8" s="146"/>
      <c r="T8" s="147"/>
      <c r="U8" t="str">
        <f>IF(W8=0,"",INDEX($G$3:$G$20,MATCH(X8,$F$3:$F$20,0)))</f>
        <v/>
      </c>
      <c r="V8" s="75" t="str">
        <f>IF(U8="","",U8*W8)</f>
        <v/>
      </c>
      <c r="W8" s="69">
        <f>Sheet2!G17</f>
        <v>0</v>
      </c>
      <c r="X8" s="64">
        <f>Sheet2!I17</f>
        <v>0</v>
      </c>
      <c r="Z8" s="189" t="b">
        <v>0</v>
      </c>
      <c r="AA8" s="191">
        <f>Sheet2!Q17</f>
        <v>0</v>
      </c>
      <c r="AB8" s="183">
        <f>IF(Z8=TRUE,W8,0)</f>
        <v>0</v>
      </c>
      <c r="AC8" s="1" t="str">
        <f>IF(AA8=0,"",INDEX($G$27:$G$34,MATCH(AA8,$F$27:$F$34,0)))</f>
        <v/>
      </c>
      <c r="AD8" s="78" t="str">
        <f>IF(AC8="","",AC8*AB8)</f>
        <v/>
      </c>
      <c r="AE8" s="1"/>
      <c r="AF8" s="174"/>
    </row>
    <row r="9" spans="1:32" ht="15.75">
      <c r="F9" s="44" t="s">
        <v>16</v>
      </c>
      <c r="G9" s="46">
        <v>2</v>
      </c>
      <c r="I9" s="48">
        <f t="shared" si="2"/>
        <v>4</v>
      </c>
      <c r="J9" s="48">
        <f t="shared" si="1"/>
        <v>6</v>
      </c>
      <c r="K9" s="48">
        <f t="shared" si="1"/>
        <v>8</v>
      </c>
      <c r="L9" s="48">
        <f t="shared" si="1"/>
        <v>10</v>
      </c>
      <c r="M9" s="48">
        <f t="shared" si="1"/>
        <v>12</v>
      </c>
      <c r="P9" s="146"/>
      <c r="T9" s="147"/>
      <c r="V9" s="76"/>
      <c r="W9" s="70"/>
      <c r="X9" s="65"/>
      <c r="Z9" s="177"/>
      <c r="AA9" s="192"/>
      <c r="AB9" s="182"/>
      <c r="AC9" s="1"/>
      <c r="AD9" s="77"/>
      <c r="AE9" s="1"/>
      <c r="AF9" s="174"/>
    </row>
    <row r="10" spans="1:32" ht="15.75">
      <c r="F10" s="44" t="s">
        <v>17</v>
      </c>
      <c r="G10" s="46">
        <v>1.7</v>
      </c>
      <c r="I10" s="48">
        <f t="shared" si="2"/>
        <v>3.4</v>
      </c>
      <c r="J10" s="48">
        <f t="shared" si="1"/>
        <v>5.0999999999999996</v>
      </c>
      <c r="K10" s="48">
        <f t="shared" si="1"/>
        <v>6.8</v>
      </c>
      <c r="L10" s="48">
        <f t="shared" si="1"/>
        <v>8.5</v>
      </c>
      <c r="M10" s="48">
        <f t="shared" si="1"/>
        <v>10.199999999999999</v>
      </c>
      <c r="P10" s="148"/>
      <c r="Q10" s="55"/>
      <c r="R10" s="55" t="s">
        <v>25</v>
      </c>
      <c r="S10" s="145">
        <f>-SUMIF( $X$4:$X$20,R10,W4:W20)</f>
        <v>0</v>
      </c>
      <c r="T10" s="147"/>
      <c r="U10" t="str">
        <f>IF(W10=0,"",INDEX($G$3:$G$20,MATCH(X10,$F$3:$F$20,0)))</f>
        <v/>
      </c>
      <c r="V10" s="75" t="str">
        <f>IF(U10="","",U10*W10)</f>
        <v/>
      </c>
      <c r="W10" s="69">
        <f>Sheet2!G19</f>
        <v>0</v>
      </c>
      <c r="X10" s="64">
        <f>Sheet2!I19</f>
        <v>0</v>
      </c>
      <c r="Z10" s="189" t="b">
        <v>0</v>
      </c>
      <c r="AA10" s="191">
        <f>Sheet2!Q19</f>
        <v>0</v>
      </c>
      <c r="AB10" s="183">
        <f>IF(Z10=TRUE,W10,0)</f>
        <v>0</v>
      </c>
      <c r="AC10" s="1" t="str">
        <f>IF(AA10=0,"",INDEX($G$27:$G$34,MATCH(AA10,$F$27:$F$34,0)))</f>
        <v/>
      </c>
      <c r="AD10" s="78" t="str">
        <f>IF(AC10="","",AC10*AB10)</f>
        <v/>
      </c>
      <c r="AE10" s="1"/>
      <c r="AF10" s="174"/>
    </row>
    <row r="11" spans="1:32" ht="15.75">
      <c r="F11" s="44" t="s">
        <v>18</v>
      </c>
      <c r="G11" s="46">
        <v>1.3</v>
      </c>
      <c r="I11" s="48">
        <f t="shared" si="2"/>
        <v>2.6</v>
      </c>
      <c r="J11" s="48">
        <f t="shared" si="1"/>
        <v>3.9000000000000004</v>
      </c>
      <c r="K11" s="48">
        <f t="shared" si="1"/>
        <v>5.2</v>
      </c>
      <c r="L11" s="48">
        <f t="shared" si="1"/>
        <v>6.5</v>
      </c>
      <c r="M11" s="48">
        <f t="shared" si="1"/>
        <v>7.8000000000000007</v>
      </c>
      <c r="P11" s="146"/>
      <c r="Q11" s="55"/>
      <c r="R11" s="55" t="s">
        <v>31</v>
      </c>
      <c r="S11" s="145">
        <f xml:space="preserve"> -SUMIF( $X$4:$X$20,R11,W4:W20)</f>
        <v>0</v>
      </c>
      <c r="T11" s="147"/>
      <c r="V11" s="76"/>
      <c r="W11" s="70"/>
      <c r="X11" s="65"/>
      <c r="Z11" s="177"/>
      <c r="AA11" s="192"/>
      <c r="AB11" s="185"/>
      <c r="AC11" s="1"/>
      <c r="AD11" s="77"/>
      <c r="AE11" s="1"/>
      <c r="AF11" s="174"/>
    </row>
    <row r="12" spans="1:32" ht="15.75">
      <c r="D12" s="38"/>
      <c r="F12" s="44" t="s">
        <v>19</v>
      </c>
      <c r="G12" s="46">
        <v>1</v>
      </c>
      <c r="I12" s="48">
        <f t="shared" si="2"/>
        <v>2</v>
      </c>
      <c r="J12" s="48">
        <f t="shared" si="1"/>
        <v>3</v>
      </c>
      <c r="K12" s="48">
        <f t="shared" si="1"/>
        <v>4</v>
      </c>
      <c r="L12" s="48">
        <f t="shared" si="1"/>
        <v>5</v>
      </c>
      <c r="M12" s="48">
        <f t="shared" si="1"/>
        <v>6</v>
      </c>
      <c r="P12" s="146"/>
      <c r="Q12" s="55"/>
      <c r="R12" s="55" t="s">
        <v>30</v>
      </c>
      <c r="S12" s="145">
        <f>-SUMIF( $X$4:$X$20,R12,W4:W20)</f>
        <v>0</v>
      </c>
      <c r="T12" s="147"/>
      <c r="U12" t="str">
        <f>IF(W12=0,"",INDEX($G$3:$G$20,MATCH(X12,$F$3:$F$20,0)))</f>
        <v/>
      </c>
      <c r="V12" s="75" t="str">
        <f>IF(U12="","",U12*W12)</f>
        <v/>
      </c>
      <c r="W12" s="69">
        <f>Sheet2!G21</f>
        <v>0</v>
      </c>
      <c r="X12" s="64">
        <f>Sheet2!I21</f>
        <v>0</v>
      </c>
      <c r="Z12" s="189" t="b">
        <v>0</v>
      </c>
      <c r="AA12" s="191">
        <f>Sheet2!Q21</f>
        <v>0</v>
      </c>
      <c r="AB12" s="184">
        <f>IF(Z12=TRUE,W12,0)</f>
        <v>0</v>
      </c>
      <c r="AC12" s="1" t="str">
        <f>IF(AA12=0,"",INDEX($G$27:$G$34,MATCH(AA12,$F$27:$F$34,0)))</f>
        <v/>
      </c>
      <c r="AD12" s="78" t="str">
        <f>IF(AC12="","",AC12*AB12)</f>
        <v/>
      </c>
      <c r="AE12" s="1"/>
      <c r="AF12" s="174"/>
    </row>
    <row r="13" spans="1:32" ht="15.75">
      <c r="D13" s="38"/>
      <c r="F13" s="44" t="s">
        <v>20</v>
      </c>
      <c r="G13" s="46">
        <v>0.7</v>
      </c>
      <c r="I13" s="48">
        <f t="shared" si="2"/>
        <v>1.4</v>
      </c>
      <c r="J13" s="48">
        <f t="shared" si="1"/>
        <v>2.0999999999999996</v>
      </c>
      <c r="K13" s="48">
        <f t="shared" si="1"/>
        <v>2.8</v>
      </c>
      <c r="L13" s="48">
        <f t="shared" si="1"/>
        <v>3.5</v>
      </c>
      <c r="M13" s="48">
        <f t="shared" si="1"/>
        <v>4.1999999999999993</v>
      </c>
      <c r="P13" s="146"/>
      <c r="Q13" s="362" t="s">
        <v>40</v>
      </c>
      <c r="R13" s="363"/>
      <c r="S13" s="41">
        <f>-SUMIF( $X$4:$X$20,R10,W4:W20) -SUMIF( $X$4:$X$20,R11,W4:W20) -SUMIF( $X$4:$X$20,R12,W4:W20)</f>
        <v>0</v>
      </c>
      <c r="T13" s="147"/>
      <c r="V13" s="76"/>
      <c r="W13" s="70"/>
      <c r="X13" s="65"/>
      <c r="Z13" s="177"/>
      <c r="AA13" s="192"/>
      <c r="AB13" s="182"/>
      <c r="AC13" s="1"/>
      <c r="AD13" s="77"/>
      <c r="AE13" s="1"/>
      <c r="AF13" s="174"/>
    </row>
    <row r="14" spans="1:32" ht="14.45" customHeight="1">
      <c r="F14" s="44" t="s">
        <v>21</v>
      </c>
      <c r="G14" s="46">
        <v>0</v>
      </c>
      <c r="I14" s="48">
        <f t="shared" si="2"/>
        <v>0</v>
      </c>
      <c r="J14" s="48">
        <f t="shared" si="1"/>
        <v>0</v>
      </c>
      <c r="K14" s="48">
        <f t="shared" si="1"/>
        <v>0</v>
      </c>
      <c r="L14" s="48">
        <f t="shared" si="1"/>
        <v>0</v>
      </c>
      <c r="M14" s="48">
        <f t="shared" si="1"/>
        <v>0</v>
      </c>
      <c r="P14" s="136"/>
      <c r="Q14" s="47"/>
      <c r="R14" s="47"/>
      <c r="S14" s="47"/>
      <c r="T14" s="147"/>
      <c r="U14" t="str">
        <f>IF(W14=0,"",INDEX($G$3:$G$20,MATCH(X14,$F$3:$F$20,0)))</f>
        <v/>
      </c>
      <c r="V14" s="75" t="str">
        <f>IF(U14="","",U14*W14)</f>
        <v/>
      </c>
      <c r="W14" s="69">
        <f>Sheet2!G23</f>
        <v>0</v>
      </c>
      <c r="X14" s="64">
        <f>Sheet2!I23</f>
        <v>0</v>
      </c>
      <c r="Z14" s="189" t="b">
        <v>0</v>
      </c>
      <c r="AA14" s="191">
        <f>Sheet2!Q23</f>
        <v>0</v>
      </c>
      <c r="AB14" s="183">
        <f>IF(Z14=TRUE,W14,0)</f>
        <v>0</v>
      </c>
      <c r="AC14" s="1" t="str">
        <f>IF(AA14=0,"",INDEX($G$27:$G$34,MATCH(AA14,$F$27:$F$34,0)))</f>
        <v/>
      </c>
      <c r="AD14" s="78" t="str">
        <f>IF(AC14="","",AC14*AB14)</f>
        <v/>
      </c>
      <c r="AE14" s="1"/>
      <c r="AF14" s="174"/>
    </row>
    <row r="15" spans="1:32" ht="15.75">
      <c r="D15" s="40"/>
      <c r="F15" s="44" t="s">
        <v>30</v>
      </c>
      <c r="G15" s="46">
        <v>0</v>
      </c>
      <c r="I15" s="48">
        <f t="shared" ref="I15:I20" si="3">G15*$I$2</f>
        <v>0</v>
      </c>
      <c r="J15" s="48">
        <f t="shared" ref="J15:M20" si="4">$G15*J$2</f>
        <v>0</v>
      </c>
      <c r="K15" s="48">
        <f t="shared" si="4"/>
        <v>0</v>
      </c>
      <c r="L15" s="48">
        <f t="shared" si="4"/>
        <v>0</v>
      </c>
      <c r="M15" s="48">
        <f t="shared" si="4"/>
        <v>0</v>
      </c>
      <c r="P15" s="136"/>
      <c r="Q15" s="55"/>
      <c r="R15" s="155"/>
      <c r="S15" s="157" t="s">
        <v>37</v>
      </c>
      <c r="T15" s="159">
        <f>SUMIF(X4:X20, "I", W4:W20)</f>
        <v>0</v>
      </c>
      <c r="V15" s="76"/>
      <c r="W15" s="70"/>
      <c r="X15" s="65"/>
      <c r="Z15" s="177"/>
      <c r="AA15" s="192"/>
      <c r="AB15" s="182"/>
      <c r="AC15" s="1"/>
      <c r="AD15" s="77"/>
      <c r="AE15" s="1"/>
      <c r="AF15" s="174"/>
    </row>
    <row r="16" spans="1:32" ht="15.75">
      <c r="D16" s="38"/>
      <c r="F16" s="44" t="s">
        <v>25</v>
      </c>
      <c r="G16" s="46">
        <v>0</v>
      </c>
      <c r="I16" s="48">
        <f t="shared" si="3"/>
        <v>0</v>
      </c>
      <c r="J16" s="48">
        <f t="shared" si="4"/>
        <v>0</v>
      </c>
      <c r="K16" s="48">
        <f t="shared" si="4"/>
        <v>0</v>
      </c>
      <c r="L16" s="48">
        <f t="shared" si="4"/>
        <v>0</v>
      </c>
      <c r="M16" s="48">
        <f t="shared" si="4"/>
        <v>0</v>
      </c>
      <c r="P16" s="136"/>
      <c r="Q16" s="154"/>
      <c r="R16" s="154"/>
      <c r="S16" s="158" t="s">
        <v>38</v>
      </c>
      <c r="T16" s="160">
        <f>SUMIF(X4:X20, "W", W4:W20)</f>
        <v>0</v>
      </c>
      <c r="U16" t="str">
        <f>IF(W16=0,"",INDEX($G$3:$G$20,MATCH(X16,$F$3:$F$20,0)))</f>
        <v/>
      </c>
      <c r="V16" s="75" t="str">
        <f>IF(U16="","",U16*W16)</f>
        <v/>
      </c>
      <c r="W16" s="69">
        <f>Sheet2!G25</f>
        <v>0</v>
      </c>
      <c r="X16" s="64">
        <f>Sheet2!I25</f>
        <v>0</v>
      </c>
      <c r="Z16" s="189" t="b">
        <v>0</v>
      </c>
      <c r="AA16" s="191">
        <f>Sheet2!Q25</f>
        <v>0</v>
      </c>
      <c r="AB16" s="186">
        <f>IF(Z16=TRUE,W16,0)</f>
        <v>0</v>
      </c>
      <c r="AC16" s="1" t="str">
        <f>IF(AA16=0,"",INDEX($G$27:$G$34,MATCH(AA16,$F$27:$F$34,0)))</f>
        <v/>
      </c>
      <c r="AD16" s="78" t="str">
        <f>IF(AC16="","",AC16*AB16)</f>
        <v/>
      </c>
      <c r="AE16" s="1"/>
      <c r="AF16" s="174"/>
    </row>
    <row r="17" spans="1:34" ht="16.5" thickBot="1">
      <c r="D17" s="38"/>
      <c r="F17" s="44" t="s">
        <v>31</v>
      </c>
      <c r="G17" s="46">
        <v>0</v>
      </c>
      <c r="I17" s="48">
        <f t="shared" si="3"/>
        <v>0</v>
      </c>
      <c r="J17" s="48">
        <f t="shared" si="4"/>
        <v>0</v>
      </c>
      <c r="K17" s="48">
        <f t="shared" si="4"/>
        <v>0</v>
      </c>
      <c r="L17" s="48">
        <f t="shared" si="4"/>
        <v>0</v>
      </c>
      <c r="M17" s="48">
        <f t="shared" si="4"/>
        <v>0</v>
      </c>
      <c r="P17" s="136"/>
      <c r="Q17" s="154"/>
      <c r="R17" s="154"/>
      <c r="S17" s="157" t="s">
        <v>39</v>
      </c>
      <c r="T17" s="161">
        <f>SUMIF(X4:X20, "CR", W4:W20)</f>
        <v>0</v>
      </c>
      <c r="V17" s="76"/>
      <c r="W17" s="70"/>
      <c r="X17" s="65"/>
      <c r="Z17" s="177"/>
      <c r="AA17" s="192"/>
      <c r="AB17" s="187"/>
      <c r="AC17" s="1"/>
      <c r="AD17" s="77"/>
      <c r="AE17" s="1"/>
      <c r="AF17" s="174"/>
    </row>
    <row r="18" spans="1:34" ht="16.149999999999999" customHeight="1" thickBot="1">
      <c r="D18" s="42"/>
      <c r="F18" s="44" t="s">
        <v>26</v>
      </c>
      <c r="G18" s="46">
        <v>0</v>
      </c>
      <c r="I18" s="34">
        <f t="shared" si="3"/>
        <v>0</v>
      </c>
      <c r="J18" s="34">
        <f t="shared" si="4"/>
        <v>0</v>
      </c>
      <c r="K18" s="34">
        <f t="shared" si="4"/>
        <v>0</v>
      </c>
      <c r="L18" s="34">
        <f t="shared" si="4"/>
        <v>0</v>
      </c>
      <c r="M18" s="34">
        <f t="shared" si="4"/>
        <v>0</v>
      </c>
      <c r="P18" s="364" t="s">
        <v>81</v>
      </c>
      <c r="Q18" s="365"/>
      <c r="R18" s="365"/>
      <c r="S18" s="365"/>
      <c r="T18" s="162">
        <f>SUM(T15:T17)</f>
        <v>0</v>
      </c>
      <c r="U18" t="str">
        <f>IF(W18=0,"",INDEX($G$3:$G$20,MATCH(X18,$F$3:$F$20,0)))</f>
        <v/>
      </c>
      <c r="V18" s="75" t="str">
        <f>IF(U18="","",U18*W18)</f>
        <v/>
      </c>
      <c r="W18" s="69">
        <f>Sheet2!G27</f>
        <v>0</v>
      </c>
      <c r="X18" s="64">
        <f>Sheet2!I27</f>
        <v>0</v>
      </c>
      <c r="Z18" s="189" t="b">
        <v>0</v>
      </c>
      <c r="AA18" s="191">
        <f>Sheet2!Q27</f>
        <v>0</v>
      </c>
      <c r="AB18" s="184">
        <f>IF(Z18=TRUE,W18,0)</f>
        <v>0</v>
      </c>
      <c r="AC18" s="1" t="str">
        <f>IF(AA18=0,"",INDEX($G$27:$G$34,MATCH(AA18,$F$27:$F$34,0)))</f>
        <v/>
      </c>
      <c r="AD18" s="78" t="str">
        <f>IF(AC18="","",AC18*AB18)</f>
        <v/>
      </c>
      <c r="AE18" s="1"/>
      <c r="AF18" s="174"/>
    </row>
    <row r="19" spans="1:34" ht="16.5" thickBot="1">
      <c r="D19" s="38"/>
      <c r="F19" s="44" t="s">
        <v>24</v>
      </c>
      <c r="G19" s="46">
        <v>0</v>
      </c>
      <c r="I19" s="34">
        <f t="shared" si="3"/>
        <v>0</v>
      </c>
      <c r="J19" s="34">
        <f t="shared" si="4"/>
        <v>0</v>
      </c>
      <c r="K19" s="34">
        <f t="shared" si="4"/>
        <v>0</v>
      </c>
      <c r="L19" s="34">
        <f t="shared" si="4"/>
        <v>0</v>
      </c>
      <c r="M19" s="34">
        <f t="shared" si="4"/>
        <v>0</v>
      </c>
      <c r="P19" s="366"/>
      <c r="Q19" s="367"/>
      <c r="R19" s="367"/>
      <c r="S19" s="367"/>
      <c r="T19" s="156"/>
      <c r="V19" s="76"/>
      <c r="W19" s="70"/>
      <c r="X19" s="65"/>
      <c r="Z19" s="177"/>
      <c r="AA19" s="192"/>
      <c r="AB19" s="182"/>
      <c r="AC19" s="1"/>
      <c r="AD19" s="77"/>
      <c r="AE19" s="1"/>
      <c r="AF19" s="174"/>
    </row>
    <row r="20" spans="1:34" ht="16.5" thickBot="1">
      <c r="D20" s="38"/>
      <c r="F20" s="45" t="s">
        <v>27</v>
      </c>
      <c r="G20" s="115">
        <v>0</v>
      </c>
      <c r="I20" s="58">
        <f t="shared" si="3"/>
        <v>0</v>
      </c>
      <c r="J20" s="58">
        <f t="shared" si="4"/>
        <v>0</v>
      </c>
      <c r="K20" s="58">
        <f t="shared" si="4"/>
        <v>0</v>
      </c>
      <c r="L20" s="34">
        <f t="shared" si="4"/>
        <v>0</v>
      </c>
      <c r="M20" s="34">
        <f t="shared" si="4"/>
        <v>0</v>
      </c>
      <c r="U20" t="str">
        <f>IF(W20=0,"",INDEX($G$3:$G$20,MATCH(X20,$F$3:$F$20,0)))</f>
        <v/>
      </c>
      <c r="V20" s="75" t="str">
        <f>IF(U20="","",U20*W20)</f>
        <v/>
      </c>
      <c r="W20" s="71">
        <f>Sheet2!G29</f>
        <v>0</v>
      </c>
      <c r="X20" s="64">
        <f>Sheet2!I29</f>
        <v>0</v>
      </c>
      <c r="Z20" s="189" t="b">
        <v>0</v>
      </c>
      <c r="AA20" s="191">
        <f>Sheet2!Q29</f>
        <v>0</v>
      </c>
      <c r="AB20" s="183">
        <f>IF(Z20=TRUE,W20,0)</f>
        <v>0</v>
      </c>
      <c r="AC20" s="208" t="str">
        <f>IF(AA20=0,"",INDEX($G$27:$G$34,MATCH(AA20,$F$27:$F$34,0)))</f>
        <v/>
      </c>
      <c r="AD20" s="78" t="str">
        <f>IF(AC20="","",AC20*AB20)</f>
        <v/>
      </c>
      <c r="AE20" s="1"/>
      <c r="AF20" s="174"/>
    </row>
    <row r="21" spans="1:34" ht="18.600000000000001" customHeight="1" thickBot="1">
      <c r="A21" t="s">
        <v>74</v>
      </c>
      <c r="D21" s="40"/>
      <c r="F21" s="47"/>
      <c r="G21" s="68"/>
      <c r="V21" s="59"/>
      <c r="W21" s="74">
        <f>SUM(W4:W20)</f>
        <v>0</v>
      </c>
      <c r="Z21" s="177"/>
      <c r="AA21" s="22"/>
      <c r="AB21" s="203">
        <f>SUMIF(AD4:AD20,"&lt;&gt;",AB4:AB20)-AD24</f>
        <v>0</v>
      </c>
      <c r="AC21" s="334" t="s">
        <v>71</v>
      </c>
      <c r="AD21" s="188">
        <f>SUM(AD4:AD20)</f>
        <v>0</v>
      </c>
      <c r="AE21" s="330" t="s">
        <v>66</v>
      </c>
      <c r="AF21" s="331"/>
    </row>
    <row r="22" spans="1:34" ht="18.600000000000001" customHeight="1" thickBot="1">
      <c r="A22" s="6" t="s">
        <v>3</v>
      </c>
      <c r="B22" s="7" t="s">
        <v>8</v>
      </c>
      <c r="C22" s="19" t="s">
        <v>9</v>
      </c>
      <c r="D22" s="38"/>
      <c r="F22" s="47"/>
      <c r="G22" s="68"/>
      <c r="M22" s="134"/>
      <c r="N22" s="149"/>
      <c r="O22" s="135"/>
      <c r="P22" s="135"/>
      <c r="Q22" s="135"/>
      <c r="R22" s="328" t="s">
        <v>78</v>
      </c>
      <c r="S22" s="328"/>
      <c r="T22" s="328"/>
      <c r="U22" s="329"/>
      <c r="V22" s="220">
        <f>IFERROR(SUM(V4:V20),"")</f>
        <v>0</v>
      </c>
      <c r="W22">
        <f>SUM(T4:T13)</f>
        <v>0</v>
      </c>
      <c r="Z22" s="177"/>
      <c r="AA22" s="22"/>
      <c r="AB22" s="180"/>
      <c r="AC22" s="335"/>
      <c r="AD22" s="180"/>
      <c r="AE22" s="1"/>
      <c r="AF22" s="174"/>
      <c r="AH22" s="154"/>
    </row>
    <row r="23" spans="1:34" ht="29.45" customHeight="1" thickBot="1">
      <c r="A23" s="8">
        <v>1</v>
      </c>
      <c r="B23" s="9" t="s">
        <v>10</v>
      </c>
      <c r="C23" s="9">
        <v>4</v>
      </c>
      <c r="D23" s="38"/>
      <c r="F23" s="327" t="s">
        <v>47</v>
      </c>
      <c r="G23" s="327"/>
      <c r="M23" s="136"/>
      <c r="N23" s="1"/>
      <c r="O23" s="61"/>
      <c r="P23" s="61"/>
      <c r="Q23" s="61"/>
      <c r="R23" s="61"/>
      <c r="S23" s="318" t="s">
        <v>36</v>
      </c>
      <c r="T23" s="318"/>
      <c r="U23" s="318"/>
      <c r="V23" s="137">
        <f>SUM(W4:W20)</f>
        <v>0</v>
      </c>
      <c r="Z23" s="177"/>
      <c r="AA23" s="179"/>
      <c r="AB23" s="1"/>
      <c r="AC23" s="336"/>
      <c r="AD23" s="169"/>
      <c r="AE23" s="1"/>
      <c r="AF23" s="174"/>
    </row>
    <row r="24" spans="1:34" ht="18.600000000000001" customHeight="1" thickBot="1">
      <c r="A24" s="8">
        <v>2</v>
      </c>
      <c r="B24" s="9" t="s">
        <v>10</v>
      </c>
      <c r="C24" s="9">
        <v>8</v>
      </c>
      <c r="D24" s="38"/>
      <c r="F24" s="327"/>
      <c r="G24" s="327"/>
      <c r="M24" s="136"/>
      <c r="N24" s="1"/>
      <c r="O24" s="343" t="s">
        <v>83</v>
      </c>
      <c r="P24" s="343"/>
      <c r="Q24" s="343"/>
      <c r="R24" s="343"/>
      <c r="S24" s="343"/>
      <c r="T24" s="343"/>
      <c r="U24" s="344"/>
      <c r="V24" s="221">
        <f>V23-T18</f>
        <v>0</v>
      </c>
      <c r="W24" s="1"/>
      <c r="X24" s="350" t="s">
        <v>80</v>
      </c>
      <c r="Y24" s="351"/>
      <c r="Z24" s="352"/>
      <c r="AA24" s="207" t="str">
        <f>IF(AA26&gt;=2,"Good Standing","Probation*")</f>
        <v>Good Standing</v>
      </c>
      <c r="AB24" s="206"/>
      <c r="AC24" s="163" t="s">
        <v>24</v>
      </c>
      <c r="AD24" s="164">
        <f>SUMIF(AA4:AA20, "NC", AB4:AB20)</f>
        <v>0</v>
      </c>
      <c r="AE24" s="337" t="s">
        <v>70</v>
      </c>
      <c r="AF24" s="338"/>
    </row>
    <row r="25" spans="1:34" ht="19.5" thickBot="1">
      <c r="A25" s="10">
        <v>3</v>
      </c>
      <c r="B25" s="11" t="s">
        <v>10</v>
      </c>
      <c r="C25" s="11">
        <v>12</v>
      </c>
      <c r="D25" s="38"/>
      <c r="F25" s="323" t="s">
        <v>45</v>
      </c>
      <c r="G25" s="325" t="s">
        <v>35</v>
      </c>
      <c r="M25" s="136"/>
      <c r="N25" s="1"/>
      <c r="O25" s="61"/>
      <c r="P25" s="61"/>
      <c r="Q25" s="61"/>
      <c r="R25" s="61"/>
      <c r="S25" s="61"/>
      <c r="T25" s="62"/>
      <c r="U25" s="62"/>
      <c r="V25" s="138"/>
      <c r="X25" s="165"/>
      <c r="Y25" s="61"/>
      <c r="Z25" s="72"/>
      <c r="AA25" s="72"/>
      <c r="AB25" s="178"/>
      <c r="AC25" s="136"/>
      <c r="AD25" s="1"/>
      <c r="AE25" s="339"/>
      <c r="AF25" s="340"/>
    </row>
    <row r="26" spans="1:34" ht="21.75" thickBot="1">
      <c r="A26" s="8">
        <v>4</v>
      </c>
      <c r="B26" s="9" t="s">
        <v>10</v>
      </c>
      <c r="C26" s="9">
        <v>16</v>
      </c>
      <c r="D26" s="38"/>
      <c r="F26" s="324"/>
      <c r="G26" s="326"/>
      <c r="M26" s="136"/>
      <c r="N26" s="1"/>
      <c r="O26" s="332" t="s">
        <v>77</v>
      </c>
      <c r="P26" s="332"/>
      <c r="Q26" s="332"/>
      <c r="R26" s="332"/>
      <c r="S26" s="332"/>
      <c r="T26" s="332"/>
      <c r="U26" s="333"/>
      <c r="V26" s="222" t="str">
        <f>IF(V24,V22/V24,"")</f>
        <v/>
      </c>
      <c r="X26" s="353" t="s">
        <v>79</v>
      </c>
      <c r="Y26" s="354"/>
      <c r="Z26" s="355"/>
      <c r="AA26" s="144" t="str">
        <f>IF(((Sheet2!G9)+(V24-AB21)),((Sheet2!G7)+(V22-AD21))/((Sheet2!G9)+(V24-AB21)),"")</f>
        <v/>
      </c>
      <c r="AB26" s="206"/>
      <c r="AC26" s="141"/>
      <c r="AD26" s="142"/>
      <c r="AE26" s="341"/>
      <c r="AF26" s="342"/>
    </row>
    <row r="27" spans="1:34" ht="19.5" thickBot="1">
      <c r="A27" s="8">
        <v>5</v>
      </c>
      <c r="B27" s="9" t="s">
        <v>10</v>
      </c>
      <c r="C27" s="9">
        <v>20</v>
      </c>
      <c r="D27" s="40"/>
      <c r="F27" s="44" t="s">
        <v>17</v>
      </c>
      <c r="G27" s="46">
        <v>1.7</v>
      </c>
      <c r="M27" s="223" t="s">
        <v>90</v>
      </c>
      <c r="N27" s="61"/>
      <c r="O27" s="61"/>
      <c r="P27" s="247">
        <f>IFERROR(Sheet2!G7+V22,"")</f>
        <v>0</v>
      </c>
      <c r="Q27" s="368" t="s">
        <v>89</v>
      </c>
      <c r="R27" s="369"/>
      <c r="S27" s="369"/>
      <c r="T27" s="370"/>
      <c r="U27" s="225">
        <f>IFERROR(Sheet2!G9+V24,"")</f>
        <v>0</v>
      </c>
      <c r="V27" s="139"/>
      <c r="X27" s="165"/>
      <c r="Y27" s="195"/>
      <c r="Z27" s="22"/>
      <c r="AA27" s="22"/>
      <c r="AB27" s="1"/>
      <c r="AC27" s="1"/>
      <c r="AD27" s="140"/>
      <c r="AE27" s="140"/>
      <c r="AF27" s="166"/>
    </row>
    <row r="28" spans="1:34" ht="18.600000000000001" customHeight="1" thickBot="1">
      <c r="A28" s="18">
        <v>6</v>
      </c>
      <c r="B28" s="12" t="s">
        <v>10</v>
      </c>
      <c r="C28" s="20">
        <v>24</v>
      </c>
      <c r="D28" s="38"/>
      <c r="F28" s="44" t="s">
        <v>18</v>
      </c>
      <c r="G28" s="46">
        <v>1.3</v>
      </c>
      <c r="M28" s="371" t="s">
        <v>82</v>
      </c>
      <c r="N28" s="372"/>
      <c r="O28" s="372"/>
      <c r="P28" s="372"/>
      <c r="Q28" s="372"/>
      <c r="R28" s="372"/>
      <c r="S28" s="372"/>
      <c r="T28" s="372"/>
      <c r="U28" s="373"/>
      <c r="V28" s="224" t="str">
        <f>IFERROR(IF((Sheet2!G9+V24),(Sheet2!G7+V22)/(Sheet2!G9+V24),""),"")</f>
        <v/>
      </c>
      <c r="X28" s="165"/>
      <c r="Y28" s="193" t="s">
        <v>72</v>
      </c>
      <c r="Z28" s="194"/>
      <c r="AA28" s="200">
        <f>IFERROR(Sheet2!G7+(V22-AD21),"")</f>
        <v>0</v>
      </c>
      <c r="AB28" s="1"/>
      <c r="AC28" s="1"/>
      <c r="AD28" s="140"/>
      <c r="AE28" s="140"/>
      <c r="AF28" s="166"/>
    </row>
    <row r="29" spans="1:34" ht="24.6" customHeight="1">
      <c r="A29" s="8">
        <v>1</v>
      </c>
      <c r="B29" s="9" t="s">
        <v>11</v>
      </c>
      <c r="C29" s="9">
        <v>3.7</v>
      </c>
      <c r="D29" s="38"/>
      <c r="F29" s="44" t="s">
        <v>19</v>
      </c>
      <c r="G29" s="46">
        <v>1</v>
      </c>
      <c r="N29" s="1"/>
      <c r="X29" s="165"/>
      <c r="Y29" s="196" t="s">
        <v>73</v>
      </c>
      <c r="Z29" s="197"/>
      <c r="AA29" s="201">
        <f>IFERROR(Sheet2!G9+(V24-AB21),"")</f>
        <v>0</v>
      </c>
      <c r="AB29" s="143"/>
      <c r="AC29" s="143"/>
      <c r="AD29" s="140"/>
      <c r="AE29" s="140"/>
      <c r="AF29" s="167"/>
    </row>
    <row r="30" spans="1:34" ht="15.75" thickBot="1">
      <c r="A30" s="8">
        <v>2</v>
      </c>
      <c r="B30" s="9" t="s">
        <v>11</v>
      </c>
      <c r="C30" s="9">
        <v>7.4</v>
      </c>
      <c r="D30" s="42"/>
      <c r="F30" s="44" t="s">
        <v>20</v>
      </c>
      <c r="G30" s="46">
        <v>0.7</v>
      </c>
      <c r="X30" s="168"/>
      <c r="Y30" s="198" t="s">
        <v>7</v>
      </c>
      <c r="Z30" s="199"/>
      <c r="AA30" s="198" t="e">
        <f>AA28/AA29</f>
        <v>#DIV/0!</v>
      </c>
      <c r="AB30" s="202"/>
      <c r="AC30" s="169"/>
      <c r="AD30" s="170"/>
      <c r="AE30" s="170"/>
      <c r="AF30" s="171"/>
    </row>
    <row r="31" spans="1:34">
      <c r="A31" s="10">
        <v>3</v>
      </c>
      <c r="B31" s="11" t="s">
        <v>11</v>
      </c>
      <c r="C31" s="11">
        <v>11.1</v>
      </c>
      <c r="D31" s="38"/>
      <c r="F31" s="44" t="s">
        <v>21</v>
      </c>
      <c r="G31" s="46">
        <v>0</v>
      </c>
      <c r="S31" s="104" t="s">
        <v>53</v>
      </c>
      <c r="T31" s="105"/>
      <c r="U31" s="105"/>
      <c r="V31" s="106"/>
      <c r="W31" s="319"/>
      <c r="X31" s="320"/>
      <c r="Y31" s="320"/>
      <c r="Z31" s="320"/>
      <c r="AA31" s="103"/>
      <c r="AB31" s="103"/>
      <c r="AC31" s="103"/>
    </row>
    <row r="32" spans="1:34">
      <c r="A32" s="8">
        <v>4</v>
      </c>
      <c r="B32" s="9" t="s">
        <v>11</v>
      </c>
      <c r="C32" s="9">
        <v>14.8</v>
      </c>
      <c r="D32" s="38"/>
      <c r="F32" s="44" t="s">
        <v>26</v>
      </c>
      <c r="G32" s="56">
        <v>0</v>
      </c>
      <c r="S32" s="345" t="s">
        <v>54</v>
      </c>
      <c r="T32" s="346"/>
      <c r="U32" s="346"/>
      <c r="V32" s="347"/>
      <c r="Z32" s="98"/>
    </row>
    <row r="33" spans="1:22" ht="69" customHeight="1">
      <c r="A33" s="8">
        <v>5</v>
      </c>
      <c r="B33" s="9" t="s">
        <v>11</v>
      </c>
      <c r="C33" s="9">
        <v>18.5</v>
      </c>
      <c r="D33" s="40"/>
      <c r="F33" s="44" t="s">
        <v>24</v>
      </c>
      <c r="G33" s="56">
        <v>0</v>
      </c>
      <c r="S33" s="107" t="s">
        <v>55</v>
      </c>
      <c r="T33" s="100" t="s">
        <v>3</v>
      </c>
      <c r="U33" s="348" t="s">
        <v>56</v>
      </c>
      <c r="V33" s="349"/>
    </row>
    <row r="34" spans="1:22" ht="15.75" thickBot="1">
      <c r="A34" s="12">
        <v>6</v>
      </c>
      <c r="B34" s="13" t="s">
        <v>11</v>
      </c>
      <c r="C34" s="12">
        <v>22.2</v>
      </c>
      <c r="D34" s="38"/>
      <c r="F34" s="45" t="s">
        <v>27</v>
      </c>
      <c r="G34" s="57">
        <v>0</v>
      </c>
      <c r="S34" s="108" t="s">
        <v>57</v>
      </c>
      <c r="T34" s="101" t="s">
        <v>58</v>
      </c>
      <c r="U34" s="101">
        <v>1.5</v>
      </c>
      <c r="V34" s="109"/>
    </row>
    <row r="35" spans="1:22">
      <c r="A35" s="8">
        <v>1</v>
      </c>
      <c r="B35" s="9" t="s">
        <v>12</v>
      </c>
      <c r="C35" s="9">
        <v>3.3</v>
      </c>
      <c r="D35" s="38"/>
      <c r="S35" s="108" t="s">
        <v>59</v>
      </c>
      <c r="T35" s="101" t="s">
        <v>60</v>
      </c>
      <c r="U35" s="101">
        <v>1.7</v>
      </c>
      <c r="V35" s="110"/>
    </row>
    <row r="36" spans="1:22">
      <c r="A36" s="8">
        <v>2</v>
      </c>
      <c r="B36" s="9" t="s">
        <v>12</v>
      </c>
      <c r="C36" s="9">
        <v>6.6</v>
      </c>
      <c r="D36" s="38"/>
      <c r="S36" s="111" t="s">
        <v>61</v>
      </c>
      <c r="T36" s="102" t="s">
        <v>62</v>
      </c>
      <c r="U36" s="102">
        <v>1.85</v>
      </c>
      <c r="V36" s="109"/>
    </row>
    <row r="37" spans="1:22" ht="15.75" thickBot="1">
      <c r="A37" s="10">
        <v>3</v>
      </c>
      <c r="B37" s="11" t="s">
        <v>12</v>
      </c>
      <c r="C37" s="11">
        <v>9.9</v>
      </c>
      <c r="D37" s="38"/>
      <c r="S37" s="112" t="s">
        <v>63</v>
      </c>
      <c r="T37" s="113" t="s">
        <v>64</v>
      </c>
      <c r="U37" s="113">
        <v>1.95</v>
      </c>
      <c r="V37" s="114"/>
    </row>
    <row r="38" spans="1:22">
      <c r="A38" s="8">
        <v>4</v>
      </c>
      <c r="B38" s="9" t="s">
        <v>12</v>
      </c>
      <c r="C38" s="9">
        <v>13.2</v>
      </c>
      <c r="D38" s="38"/>
    </row>
    <row r="39" spans="1:22">
      <c r="A39" s="8">
        <v>5</v>
      </c>
      <c r="B39" s="9" t="s">
        <v>12</v>
      </c>
      <c r="C39" s="9">
        <v>16.5</v>
      </c>
      <c r="D39" s="40"/>
    </row>
    <row r="40" spans="1:22" ht="15.75" thickBot="1">
      <c r="A40" s="18">
        <v>6</v>
      </c>
      <c r="B40" s="13" t="s">
        <v>12</v>
      </c>
      <c r="C40" s="20">
        <v>19.8</v>
      </c>
      <c r="D40" s="38"/>
    </row>
    <row r="41" spans="1:22">
      <c r="A41" s="8">
        <v>1</v>
      </c>
      <c r="B41" s="9" t="s">
        <v>13</v>
      </c>
      <c r="C41" s="9">
        <v>3</v>
      </c>
      <c r="D41" s="38"/>
    </row>
    <row r="42" spans="1:22">
      <c r="A42" s="8">
        <v>2</v>
      </c>
      <c r="B42" s="9" t="s">
        <v>13</v>
      </c>
      <c r="C42" s="9">
        <v>6</v>
      </c>
      <c r="D42" s="38"/>
    </row>
    <row r="43" spans="1:22">
      <c r="A43" s="10">
        <v>3</v>
      </c>
      <c r="B43" s="11" t="s">
        <v>13</v>
      </c>
      <c r="C43" s="11">
        <v>9</v>
      </c>
      <c r="D43" s="39"/>
    </row>
    <row r="44" spans="1:22">
      <c r="A44" s="8">
        <v>4</v>
      </c>
      <c r="B44" s="9" t="s">
        <v>13</v>
      </c>
      <c r="C44" s="9">
        <v>12</v>
      </c>
      <c r="D44" s="39"/>
    </row>
    <row r="45" spans="1:22">
      <c r="A45" s="8">
        <v>5</v>
      </c>
      <c r="B45" s="9" t="s">
        <v>13</v>
      </c>
      <c r="C45" s="9">
        <v>15</v>
      </c>
      <c r="D45" s="40"/>
    </row>
    <row r="46" spans="1:22" ht="15.75" thickBot="1">
      <c r="A46" s="13">
        <v>6</v>
      </c>
      <c r="B46" s="12" t="s">
        <v>13</v>
      </c>
      <c r="C46" s="12">
        <v>18</v>
      </c>
      <c r="D46" s="39"/>
    </row>
    <row r="47" spans="1:22">
      <c r="A47" s="8">
        <v>1</v>
      </c>
      <c r="B47" s="9" t="s">
        <v>14</v>
      </c>
      <c r="C47" s="9">
        <v>2.7</v>
      </c>
      <c r="D47" s="39"/>
    </row>
    <row r="48" spans="1:22">
      <c r="A48" s="8">
        <v>2</v>
      </c>
      <c r="B48" s="9" t="s">
        <v>14</v>
      </c>
      <c r="C48" s="9">
        <v>5.4</v>
      </c>
      <c r="D48" s="39"/>
    </row>
    <row r="49" spans="1:4">
      <c r="A49" s="10">
        <v>3</v>
      </c>
      <c r="B49" s="11" t="s">
        <v>14</v>
      </c>
      <c r="C49" s="11">
        <v>8.1</v>
      </c>
      <c r="D49" s="38"/>
    </row>
    <row r="50" spans="1:4">
      <c r="A50" s="8">
        <v>4</v>
      </c>
      <c r="B50" s="9" t="s">
        <v>14</v>
      </c>
      <c r="C50" s="9">
        <v>10.8</v>
      </c>
      <c r="D50" s="38"/>
    </row>
    <row r="51" spans="1:4">
      <c r="A51" s="8">
        <v>5</v>
      </c>
      <c r="B51" s="9" t="s">
        <v>14</v>
      </c>
      <c r="C51" s="9">
        <v>13.5</v>
      </c>
      <c r="D51" s="40"/>
    </row>
    <row r="52" spans="1:4" ht="15.75" thickBot="1">
      <c r="A52" s="12">
        <v>6</v>
      </c>
      <c r="B52" s="13" t="s">
        <v>14</v>
      </c>
      <c r="C52" s="12">
        <v>16.2</v>
      </c>
      <c r="D52" s="38"/>
    </row>
    <row r="53" spans="1:4">
      <c r="A53" s="14">
        <v>1</v>
      </c>
      <c r="B53" s="15" t="s">
        <v>15</v>
      </c>
      <c r="C53" s="15">
        <v>2.2999999999999998</v>
      </c>
      <c r="D53" s="38"/>
    </row>
    <row r="54" spans="1:4">
      <c r="A54" s="14">
        <v>2</v>
      </c>
      <c r="B54" s="15" t="s">
        <v>15</v>
      </c>
      <c r="C54" s="15">
        <v>4.5999999999999996</v>
      </c>
      <c r="D54" s="38"/>
    </row>
    <row r="55" spans="1:4">
      <c r="A55" s="10">
        <v>3</v>
      </c>
      <c r="B55" s="11" t="s">
        <v>15</v>
      </c>
      <c r="C55" s="11">
        <v>6.9</v>
      </c>
      <c r="D55" s="38"/>
    </row>
    <row r="56" spans="1:4">
      <c r="A56" s="14">
        <v>4</v>
      </c>
      <c r="B56" s="15" t="s">
        <v>15</v>
      </c>
      <c r="C56" s="15">
        <v>9.1999999999999993</v>
      </c>
      <c r="D56" s="38"/>
    </row>
    <row r="57" spans="1:4">
      <c r="A57" s="14">
        <v>5</v>
      </c>
      <c r="B57" s="15" t="s">
        <v>15</v>
      </c>
      <c r="C57" s="15">
        <v>11.5</v>
      </c>
      <c r="D57" s="40"/>
    </row>
    <row r="58" spans="1:4" ht="15.75" thickBot="1">
      <c r="A58" s="16">
        <v>6</v>
      </c>
      <c r="B58" s="17" t="s">
        <v>15</v>
      </c>
      <c r="C58" s="16">
        <v>13.8</v>
      </c>
      <c r="D58" s="38"/>
    </row>
    <row r="59" spans="1:4">
      <c r="A59" s="8">
        <v>1</v>
      </c>
      <c r="B59" s="9" t="s">
        <v>16</v>
      </c>
      <c r="C59" s="9">
        <v>2</v>
      </c>
      <c r="D59" s="38"/>
    </row>
    <row r="60" spans="1:4">
      <c r="A60" s="8">
        <v>2</v>
      </c>
      <c r="B60" s="9" t="s">
        <v>16</v>
      </c>
      <c r="C60" s="9">
        <v>4</v>
      </c>
      <c r="D60" s="38"/>
    </row>
    <row r="61" spans="1:4">
      <c r="A61" s="10">
        <v>3</v>
      </c>
      <c r="B61" s="11" t="s">
        <v>16</v>
      </c>
      <c r="C61" s="11">
        <v>6</v>
      </c>
      <c r="D61" s="38"/>
    </row>
    <row r="62" spans="1:4">
      <c r="A62" s="8">
        <v>4</v>
      </c>
      <c r="B62" s="9" t="s">
        <v>16</v>
      </c>
      <c r="C62" s="9">
        <v>8</v>
      </c>
      <c r="D62" s="38"/>
    </row>
    <row r="63" spans="1:4">
      <c r="A63" s="8">
        <v>5</v>
      </c>
      <c r="B63" s="9" t="s">
        <v>16</v>
      </c>
      <c r="C63" s="9">
        <v>10</v>
      </c>
      <c r="D63" s="40"/>
    </row>
    <row r="64" spans="1:4" ht="15.75" thickBot="1">
      <c r="A64" s="12">
        <v>6</v>
      </c>
      <c r="B64" s="13" t="s">
        <v>16</v>
      </c>
      <c r="C64" s="12">
        <v>12</v>
      </c>
      <c r="D64" s="38"/>
    </row>
    <row r="65" spans="1:4">
      <c r="A65" s="8">
        <v>1</v>
      </c>
      <c r="B65" s="9" t="s">
        <v>17</v>
      </c>
      <c r="C65" s="9">
        <v>1.7</v>
      </c>
      <c r="D65" s="38"/>
    </row>
    <row r="66" spans="1:4">
      <c r="A66" s="8">
        <v>2</v>
      </c>
      <c r="B66" s="9" t="s">
        <v>17</v>
      </c>
      <c r="C66" s="9">
        <v>3.4</v>
      </c>
      <c r="D66" s="38"/>
    </row>
    <row r="67" spans="1:4">
      <c r="A67" s="10">
        <v>3</v>
      </c>
      <c r="B67" s="11" t="s">
        <v>17</v>
      </c>
      <c r="C67" s="11">
        <v>5.0999999999999996</v>
      </c>
      <c r="D67" s="38"/>
    </row>
    <row r="68" spans="1:4">
      <c r="A68" s="8">
        <v>4</v>
      </c>
      <c r="B68" s="9" t="s">
        <v>17</v>
      </c>
      <c r="C68" s="9">
        <v>6.8</v>
      </c>
      <c r="D68" s="38"/>
    </row>
    <row r="69" spans="1:4">
      <c r="A69" s="8">
        <v>5</v>
      </c>
      <c r="B69" s="8" t="s">
        <v>17</v>
      </c>
      <c r="C69" s="8">
        <v>8.5</v>
      </c>
      <c r="D69" s="40"/>
    </row>
    <row r="70" spans="1:4" ht="15.75" thickBot="1">
      <c r="A70" s="12">
        <v>6</v>
      </c>
      <c r="B70" s="13" t="s">
        <v>17</v>
      </c>
      <c r="C70" s="12">
        <v>1.7</v>
      </c>
      <c r="D70" s="38"/>
    </row>
    <row r="71" spans="1:4">
      <c r="A71" s="8">
        <v>1</v>
      </c>
      <c r="B71" s="9" t="s">
        <v>18</v>
      </c>
      <c r="C71" s="9">
        <v>1.3</v>
      </c>
      <c r="D71" s="38"/>
    </row>
    <row r="72" spans="1:4">
      <c r="A72" s="8">
        <v>2</v>
      </c>
      <c r="B72" s="9" t="s">
        <v>18</v>
      </c>
      <c r="C72" s="9">
        <v>2.6</v>
      </c>
      <c r="D72" s="38"/>
    </row>
    <row r="73" spans="1:4">
      <c r="A73" s="10">
        <v>3</v>
      </c>
      <c r="B73" s="11" t="s">
        <v>18</v>
      </c>
      <c r="C73" s="11">
        <v>3.9</v>
      </c>
      <c r="D73" s="38"/>
    </row>
    <row r="74" spans="1:4">
      <c r="A74" s="8">
        <v>4</v>
      </c>
      <c r="B74" s="9" t="s">
        <v>18</v>
      </c>
      <c r="C74" s="9">
        <v>5.2</v>
      </c>
      <c r="D74" s="38"/>
    </row>
    <row r="75" spans="1:4">
      <c r="A75" s="8">
        <v>5</v>
      </c>
      <c r="B75" s="8" t="s">
        <v>18</v>
      </c>
      <c r="C75" s="8">
        <v>6.5</v>
      </c>
      <c r="D75" s="40"/>
    </row>
    <row r="76" spans="1:4" ht="15.75" thickBot="1">
      <c r="A76" s="12">
        <v>6</v>
      </c>
      <c r="B76" s="13" t="s">
        <v>18</v>
      </c>
      <c r="C76" s="12" t="s">
        <v>22</v>
      </c>
      <c r="D76" s="38"/>
    </row>
    <row r="77" spans="1:4">
      <c r="A77" s="8">
        <v>1</v>
      </c>
      <c r="B77" s="9" t="s">
        <v>19</v>
      </c>
      <c r="C77" s="9">
        <v>1</v>
      </c>
      <c r="D77" s="38"/>
    </row>
    <row r="78" spans="1:4">
      <c r="A78" s="8">
        <v>2</v>
      </c>
      <c r="B78" s="9" t="s">
        <v>19</v>
      </c>
      <c r="C78" s="9">
        <v>2</v>
      </c>
      <c r="D78" s="38"/>
    </row>
    <row r="79" spans="1:4">
      <c r="A79" s="10">
        <v>3</v>
      </c>
      <c r="B79" s="11" t="s">
        <v>19</v>
      </c>
      <c r="C79" s="11">
        <v>3</v>
      </c>
      <c r="D79" s="38"/>
    </row>
    <row r="80" spans="1:4">
      <c r="A80" s="8">
        <v>4</v>
      </c>
      <c r="B80" s="9" t="s">
        <v>19</v>
      </c>
      <c r="C80" s="9">
        <v>4</v>
      </c>
      <c r="D80" s="38"/>
    </row>
    <row r="81" spans="1:4">
      <c r="A81" s="8">
        <v>5</v>
      </c>
      <c r="B81" s="8" t="s">
        <v>19</v>
      </c>
      <c r="C81" s="8">
        <v>5</v>
      </c>
      <c r="D81" s="40"/>
    </row>
    <row r="82" spans="1:4" ht="15.75" thickBot="1">
      <c r="A82" s="12">
        <v>6</v>
      </c>
      <c r="B82" s="13" t="s">
        <v>19</v>
      </c>
      <c r="C82" s="12">
        <v>6</v>
      </c>
      <c r="D82" s="38"/>
    </row>
    <row r="83" spans="1:4">
      <c r="A83" s="8">
        <v>1</v>
      </c>
      <c r="B83" s="9" t="s">
        <v>20</v>
      </c>
      <c r="C83" s="9">
        <v>0.7</v>
      </c>
      <c r="D83" s="38"/>
    </row>
    <row r="84" spans="1:4">
      <c r="A84" s="8">
        <v>2</v>
      </c>
      <c r="B84" s="9" t="s">
        <v>20</v>
      </c>
      <c r="C84" s="9">
        <v>1.4</v>
      </c>
      <c r="D84" s="42"/>
    </row>
    <row r="85" spans="1:4">
      <c r="A85" s="10">
        <v>3</v>
      </c>
      <c r="B85" s="11" t="s">
        <v>20</v>
      </c>
      <c r="C85" s="11">
        <v>2.1</v>
      </c>
    </row>
    <row r="86" spans="1:4">
      <c r="A86" s="8">
        <v>4</v>
      </c>
      <c r="B86" s="9" t="s">
        <v>20</v>
      </c>
      <c r="C86" s="9">
        <v>2.8</v>
      </c>
    </row>
    <row r="87" spans="1:4">
      <c r="A87" s="8">
        <v>5</v>
      </c>
      <c r="B87" s="8" t="s">
        <v>20</v>
      </c>
      <c r="C87" s="8">
        <v>3.5</v>
      </c>
    </row>
    <row r="88" spans="1:4" ht="15.75" thickBot="1">
      <c r="A88" s="12">
        <v>6</v>
      </c>
      <c r="B88" s="13" t="s">
        <v>20</v>
      </c>
      <c r="C88" s="12">
        <v>4.2</v>
      </c>
    </row>
    <row r="89" spans="1:4">
      <c r="A89" s="8">
        <v>1</v>
      </c>
      <c r="B89" s="9" t="s">
        <v>21</v>
      </c>
      <c r="C89" s="9">
        <v>0</v>
      </c>
    </row>
    <row r="90" spans="1:4">
      <c r="A90" s="8">
        <v>2</v>
      </c>
      <c r="B90" s="9" t="s">
        <v>21</v>
      </c>
      <c r="C90" s="9">
        <v>0</v>
      </c>
    </row>
    <row r="91" spans="1:4">
      <c r="A91" s="10">
        <v>3</v>
      </c>
      <c r="B91" s="11" t="s">
        <v>21</v>
      </c>
      <c r="C91" s="11">
        <v>0</v>
      </c>
    </row>
    <row r="92" spans="1:4">
      <c r="A92" s="8">
        <v>4</v>
      </c>
      <c r="B92" s="9" t="s">
        <v>21</v>
      </c>
      <c r="C92" s="9">
        <v>0</v>
      </c>
    </row>
    <row r="93" spans="1:4">
      <c r="A93" s="8">
        <v>5</v>
      </c>
      <c r="B93" s="8" t="s">
        <v>21</v>
      </c>
      <c r="C93" s="8">
        <v>0</v>
      </c>
    </row>
    <row r="94" spans="1:4" ht="15.75" thickBot="1">
      <c r="A94" s="18">
        <v>6</v>
      </c>
      <c r="B94" s="13" t="s">
        <v>21</v>
      </c>
      <c r="C94" s="20">
        <v>0</v>
      </c>
    </row>
  </sheetData>
  <sheetProtection selectLockedCells="1" selectUnlockedCells="1"/>
  <customSheetViews>
    <customSheetView guid="{15F1FB90-3332-428D-AF1A-933C1A26C182}" state="hidden" topLeftCell="I1">
      <selection activeCell="V26" sqref="V26"/>
      <pageMargins left="0.7" right="0.7" top="0.75" bottom="0.75" header="0.3" footer="0.3"/>
      <pageSetup orientation="portrait" r:id="rId1"/>
    </customSheetView>
    <customSheetView guid="{76679831-C0AF-4938-AA20-DD15E8C0624D}" state="hidden" topLeftCell="I1">
      <selection activeCell="V26" sqref="V26"/>
      <pageMargins left="0.7" right="0.7" top="0.75" bottom="0.75" header="0.3" footer="0.3"/>
      <pageSetup orientation="portrait" r:id="rId2"/>
    </customSheetView>
  </customSheetViews>
  <mergeCells count="24">
    <mergeCell ref="S32:V32"/>
    <mergeCell ref="U33:V33"/>
    <mergeCell ref="X24:Z24"/>
    <mergeCell ref="X26:Z26"/>
    <mergeCell ref="P6:T7"/>
    <mergeCell ref="Q13:R13"/>
    <mergeCell ref="P18:S19"/>
    <mergeCell ref="Q27:T27"/>
    <mergeCell ref="M28:U28"/>
    <mergeCell ref="AE21:AF21"/>
    <mergeCell ref="F23:G24"/>
    <mergeCell ref="O26:U26"/>
    <mergeCell ref="AC21:AC23"/>
    <mergeCell ref="AE24:AF26"/>
    <mergeCell ref="O24:U24"/>
    <mergeCell ref="Z1:AA1"/>
    <mergeCell ref="W1:X1"/>
    <mergeCell ref="S23:U23"/>
    <mergeCell ref="W31:Z31"/>
    <mergeCell ref="A1:B1"/>
    <mergeCell ref="F25:F26"/>
    <mergeCell ref="G25:G26"/>
    <mergeCell ref="F1:G1"/>
    <mergeCell ref="R22:U22"/>
  </mergeCells>
  <pageMargins left="0.25" right="0.25" top="0.75" bottom="0.75" header="0.3" footer="0.3"/>
  <pageSetup scale="70" fitToHeight="2"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Sheet3</vt:lpstr>
      <vt:lpstr>Sheet2!Print_Area</vt:lpstr>
      <vt:lpstr>Sheet3!Units</vt:lpstr>
    </vt:vector>
  </TitlesOfParts>
  <Company>csun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Renee M</dc:creator>
  <cp:lastModifiedBy>O'Sullivan, Jean M</cp:lastModifiedBy>
  <cp:lastPrinted>2017-02-08T21:44:04Z</cp:lastPrinted>
  <dcterms:created xsi:type="dcterms:W3CDTF">2017-01-18T00:27:08Z</dcterms:created>
  <dcterms:modified xsi:type="dcterms:W3CDTF">2017-10-02T20:48:22Z</dcterms:modified>
</cp:coreProperties>
</file>