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oft\Webpages\WEBONE\PostedDocuments\Internal\Budget\"/>
    </mc:Choice>
  </mc:AlternateContent>
  <bookViews>
    <workbookView xWindow="480" yWindow="30" windowWidth="27795" windowHeight="13755"/>
  </bookViews>
  <sheets>
    <sheet name="18-19 Lottery 11282018" sheetId="8" r:id="rId1"/>
    <sheet name="Sheet1" sheetId="4" state="hidden" r:id="rId2"/>
    <sheet name="Carryforwards" sheetId="2" state="hidden" r:id="rId3"/>
    <sheet name="Instructional Equip Budget" sheetId="3" state="hidden" r:id="rId4"/>
  </sheets>
  <calcPr calcId="162913"/>
</workbook>
</file>

<file path=xl/calcChain.xml><?xml version="1.0" encoding="utf-8"?>
<calcChain xmlns="http://schemas.openxmlformats.org/spreadsheetml/2006/main">
  <c r="G47" i="8" l="1"/>
  <c r="F47" i="8"/>
  <c r="E47" i="8"/>
  <c r="D47" i="8"/>
  <c r="H46" i="8"/>
  <c r="H45" i="8"/>
  <c r="H44" i="8"/>
  <c r="G41" i="8"/>
  <c r="F41" i="8"/>
  <c r="E41" i="8"/>
  <c r="D41" i="8"/>
  <c r="H40" i="8"/>
  <c r="H41" i="8" s="1"/>
  <c r="G37" i="8"/>
  <c r="F37" i="8"/>
  <c r="E37" i="8"/>
  <c r="D37" i="8"/>
  <c r="H36" i="8"/>
  <c r="H35" i="8"/>
  <c r="H37" i="8" s="1"/>
  <c r="G32" i="8"/>
  <c r="F32" i="8"/>
  <c r="E32" i="8"/>
  <c r="H31" i="8"/>
  <c r="H30" i="8"/>
  <c r="H29" i="8"/>
  <c r="H28" i="8"/>
  <c r="K27" i="8"/>
  <c r="K20" i="8" s="1"/>
  <c r="H27" i="8"/>
  <c r="H26" i="8"/>
  <c r="H25" i="8"/>
  <c r="H24" i="8"/>
  <c r="H23" i="8"/>
  <c r="D21" i="8"/>
  <c r="H20" i="8"/>
  <c r="H19" i="8"/>
  <c r="G16" i="8"/>
  <c r="F16" i="8"/>
  <c r="E16" i="8"/>
  <c r="E49" i="8" s="1"/>
  <c r="D16" i="8"/>
  <c r="H15" i="8"/>
  <c r="H14" i="8"/>
  <c r="H13" i="8"/>
  <c r="D5" i="8"/>
  <c r="D4" i="8"/>
  <c r="F49" i="8" l="1"/>
  <c r="H47" i="8"/>
  <c r="D7" i="8"/>
  <c r="D32" i="8"/>
  <c r="D49" i="8" s="1"/>
  <c r="K19" i="8"/>
  <c r="H21" i="8"/>
  <c r="H16" i="8"/>
  <c r="G49" i="8"/>
  <c r="H22" i="8"/>
  <c r="H32" i="8" s="1"/>
  <c r="H49" i="8" l="1"/>
  <c r="B9" i="4" l="1"/>
  <c r="B5" i="3" l="1"/>
  <c r="D16" i="2" l="1"/>
  <c r="D17" i="2"/>
  <c r="C15" i="2"/>
  <c r="D15" i="2" s="1"/>
  <c r="C14" i="2" l="1"/>
  <c r="D14" i="2" s="1"/>
  <c r="C10" i="2" l="1"/>
  <c r="D10" i="2"/>
  <c r="B10" i="2"/>
  <c r="E10" i="2" l="1"/>
  <c r="B2" i="3"/>
  <c r="B6" i="3" s="1"/>
  <c r="B3" i="3"/>
</calcChain>
</file>

<file path=xl/sharedStrings.xml><?xml version="1.0" encoding="utf-8"?>
<sst xmlns="http://schemas.openxmlformats.org/spreadsheetml/2006/main" count="101" uniqueCount="88">
  <si>
    <t>includes reserves + divisional (AcAff, StAff, Admin &amp; Fin) carry-forward balances</t>
  </si>
  <si>
    <t>Academic Affairs</t>
  </si>
  <si>
    <t>Student Affairs</t>
  </si>
  <si>
    <t>Admin. &amp; Finance</t>
  </si>
  <si>
    <t>Total</t>
  </si>
  <si>
    <t>Chancellor's Office Programs</t>
  </si>
  <si>
    <t>LIB</t>
  </si>
  <si>
    <t>Pre-Doctoral Program</t>
  </si>
  <si>
    <t>RGS</t>
  </si>
  <si>
    <t xml:space="preserve"> </t>
  </si>
  <si>
    <t>Total Chancellor's Office Programs</t>
  </si>
  <si>
    <t>Campus Based Programs</t>
  </si>
  <si>
    <t>Faculty Mentoring Program</t>
  </si>
  <si>
    <t>EOP</t>
  </si>
  <si>
    <t>Audio Visual Materials</t>
  </si>
  <si>
    <t xml:space="preserve">Math Initiative  </t>
  </si>
  <si>
    <t>Graduate Research &amp; Student Thesis Support</t>
  </si>
  <si>
    <t>Advancement to Graduate Education Support</t>
  </si>
  <si>
    <t>Future Scholars</t>
  </si>
  <si>
    <t>Administration and Finance Support</t>
  </si>
  <si>
    <t>Total Campus Based Programs</t>
  </si>
  <si>
    <t>Risk Pool</t>
  </si>
  <si>
    <t>Cash Flow Reserve</t>
  </si>
  <si>
    <t>A&amp;F</t>
  </si>
  <si>
    <t>AA</t>
  </si>
  <si>
    <t>SA</t>
  </si>
  <si>
    <t>ERWC Workshops (EDU)</t>
  </si>
  <si>
    <t>Swept funds:</t>
  </si>
  <si>
    <t>Admin &amp; Finance</t>
  </si>
  <si>
    <t>Requested carryforward:</t>
  </si>
  <si>
    <t>Acadmic Affairs</t>
  </si>
  <si>
    <t>Academic Affairs YE Balance</t>
  </si>
  <si>
    <t>Admin &amp; Finance YE Balance</t>
  </si>
  <si>
    <t>Student Affairs YE Balance</t>
  </si>
  <si>
    <t>Total YE Balance</t>
  </si>
  <si>
    <t>15/16 YE</t>
  </si>
  <si>
    <t>Approved Carryforward</t>
  </si>
  <si>
    <t>Swept Funds</t>
  </si>
  <si>
    <r>
      <t xml:space="preserve">Start-up Equipment for New Faculty </t>
    </r>
    <r>
      <rPr>
        <sz val="9"/>
        <rFont val="CG Times"/>
      </rPr>
      <t xml:space="preserve"> </t>
    </r>
  </si>
  <si>
    <t>Replacement Equip Line Item</t>
  </si>
  <si>
    <t>Faculty Equpment Bal (65-30)*$2.5K</t>
  </si>
  <si>
    <t>Instructional Equip Line Item</t>
  </si>
  <si>
    <t>Scholarship GF funds</t>
  </si>
  <si>
    <t>Amount</t>
  </si>
  <si>
    <t>Totals</t>
  </si>
  <si>
    <t>Carryforward Request</t>
  </si>
  <si>
    <t>Carryforwards per GL</t>
  </si>
  <si>
    <t>Instructional Equipment Allocation Budget 16/17:</t>
  </si>
  <si>
    <t>Carryforward</t>
  </si>
  <si>
    <t>Replacement Equip Budget</t>
  </si>
  <si>
    <t>Instructional Equip Budget</t>
  </si>
  <si>
    <t>Athletic Scholarships</t>
  </si>
  <si>
    <t>Dream Scholarships</t>
  </si>
  <si>
    <t>Remainder from new fac start-up</t>
  </si>
  <si>
    <t>University Reserve</t>
  </si>
  <si>
    <t>general fund</t>
  </si>
  <si>
    <t>CPO 16-6664</t>
  </si>
  <si>
    <t>Athletics</t>
  </si>
  <si>
    <t>Dream Act</t>
  </si>
  <si>
    <t>MDECOE</t>
  </si>
  <si>
    <t>Total Scholarships (reimburse AcAff from Univ Budget)</t>
  </si>
  <si>
    <r>
      <t>The Expository Reading and Writing Course (ERWC Workshops)</t>
    </r>
    <r>
      <rPr>
        <vertAlign val="superscript"/>
        <sz val="12"/>
        <rFont val="CG Times"/>
      </rPr>
      <t>1</t>
    </r>
  </si>
  <si>
    <r>
      <rPr>
        <vertAlign val="superscript"/>
        <sz val="12"/>
        <rFont val="CG Times"/>
      </rPr>
      <t xml:space="preserve">1 </t>
    </r>
    <r>
      <rPr>
        <sz val="12"/>
        <rFont val="CG Times"/>
      </rPr>
      <t xml:space="preserve">ERWC Workshops estimated at $45K </t>
    </r>
  </si>
  <si>
    <t>Total Central University</t>
  </si>
  <si>
    <t>Central University</t>
  </si>
  <si>
    <t>Scholarships</t>
  </si>
  <si>
    <t>Total Scholarships (other)</t>
  </si>
  <si>
    <t>45 new hires + 4 research cluster</t>
  </si>
  <si>
    <r>
      <t>Student Affairs Programs</t>
    </r>
    <r>
      <rPr>
        <vertAlign val="superscript"/>
        <sz val="12"/>
        <rFont val="CG Times"/>
      </rPr>
      <t>2</t>
    </r>
  </si>
  <si>
    <t>Final redistribution of faculty start-up line</t>
  </si>
  <si>
    <t>2018/19 Chancellor's Office Allocation</t>
  </si>
  <si>
    <t>Lottery Budget (48101) 2018/2019</t>
  </si>
  <si>
    <t xml:space="preserve">2017/18 Carry-Forward </t>
  </si>
  <si>
    <t>IT</t>
  </si>
  <si>
    <t>Total 2018/19 Expenditure Budget (by division)</t>
  </si>
  <si>
    <t>2018/19 Chancellor's Office Allocation for Special Programs</t>
  </si>
  <si>
    <t>2017/18 Carry-forward Balances</t>
  </si>
  <si>
    <t>Total 2018/19 Lottery Budget</t>
  </si>
  <si>
    <t>Quality Assurance (CPO 017-0350)</t>
  </si>
  <si>
    <r>
      <rPr>
        <vertAlign val="superscript"/>
        <sz val="12"/>
        <rFont val="CG Times"/>
      </rPr>
      <t>2</t>
    </r>
    <r>
      <rPr>
        <sz val="12"/>
        <rFont val="CG Times"/>
      </rPr>
      <t xml:space="preserve"> 2017-2018 Recommended distribution of additional $250K of Lottery funds from CSU</t>
    </r>
  </si>
  <si>
    <r>
      <t>Library Materials</t>
    </r>
    <r>
      <rPr>
        <vertAlign val="superscript"/>
        <sz val="12"/>
        <rFont val="CG Times"/>
      </rPr>
      <t>2</t>
    </r>
  </si>
  <si>
    <t>Student Affairs Programs: Support for ethnic houses</t>
  </si>
  <si>
    <t xml:space="preserve">Athletics </t>
  </si>
  <si>
    <t>2018/19 Lottery Expenditure Budget</t>
  </si>
  <si>
    <r>
      <t>Replacement Equipment</t>
    </r>
    <r>
      <rPr>
        <vertAlign val="superscript"/>
        <sz val="12"/>
        <rFont val="CG Times"/>
      </rPr>
      <t>2, 3</t>
    </r>
  </si>
  <si>
    <r>
      <t>Instructional Equipment</t>
    </r>
    <r>
      <rPr>
        <vertAlign val="superscript"/>
        <sz val="12"/>
        <rFont val="CG Times"/>
      </rPr>
      <t>2, 3</t>
    </r>
  </si>
  <si>
    <r>
      <t>Scholarships (Reimburse AcAff from Univ Budget)</t>
    </r>
    <r>
      <rPr>
        <b/>
        <i/>
        <vertAlign val="superscript"/>
        <sz val="12"/>
        <rFont val="CG Times"/>
      </rPr>
      <t>3</t>
    </r>
  </si>
  <si>
    <t>3 $325,000 of Replacement Equipment and $325,000 of Instructional Equipment -  48501 (reimburse AcAff from Univ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</si>
</sst>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_);_(@_)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G Times"/>
      <family val="1"/>
    </font>
    <font>
      <b/>
      <sz val="12"/>
      <name val="CG Times"/>
      <family val="1"/>
    </font>
    <font>
      <sz val="12"/>
      <name val="CG Times"/>
      <family val="1"/>
    </font>
    <font>
      <u val="singleAccounting"/>
      <sz val="12"/>
      <name val="CG Times"/>
      <family val="1"/>
    </font>
    <font>
      <b/>
      <sz val="12"/>
      <name val="CG Times"/>
    </font>
    <font>
      <i/>
      <sz val="12"/>
      <name val="CG Times"/>
      <family val="1"/>
    </font>
    <font>
      <u/>
      <sz val="10"/>
      <name val="Arial"/>
      <family val="2"/>
    </font>
    <font>
      <sz val="9"/>
      <name val="CG Times"/>
    </font>
    <font>
      <b/>
      <sz val="12"/>
      <name val="Arial"/>
      <family val="2"/>
    </font>
    <font>
      <b/>
      <i/>
      <sz val="12"/>
      <name val="CG Times"/>
    </font>
    <font>
      <sz val="7"/>
      <name val="CG Times"/>
      <family val="1"/>
    </font>
    <font>
      <sz val="6"/>
      <name val="CG Times"/>
      <family val="1"/>
    </font>
    <font>
      <vertAlign val="superscript"/>
      <sz val="12"/>
      <name val="CG Times"/>
    </font>
    <font>
      <sz val="12"/>
      <name val="CG Times"/>
    </font>
    <font>
      <b/>
      <u/>
      <sz val="14"/>
      <name val="CG Times"/>
      <family val="1"/>
    </font>
    <font>
      <b/>
      <sz val="15"/>
      <color theme="0"/>
      <name val="CG Times"/>
      <family val="1"/>
    </font>
    <font>
      <sz val="12"/>
      <color theme="0" tint="-0.34998626667073579"/>
      <name val="CG Times"/>
      <family val="1"/>
    </font>
    <font>
      <b/>
      <sz val="12"/>
      <color theme="0" tint="-0.34998626667073579"/>
      <name val="CG Times"/>
      <family val="1"/>
    </font>
    <font>
      <i/>
      <sz val="12"/>
      <color theme="0" tint="-0.34998626667073579"/>
      <name val="CG Times"/>
      <family val="1"/>
    </font>
    <font>
      <b/>
      <i/>
      <vertAlign val="superscript"/>
      <sz val="12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0" tint="-0.14996795556505021"/>
      </left>
      <right/>
      <top style="medium">
        <color theme="0" tint="-0.499984740745262"/>
      </top>
      <bottom/>
      <diagonal/>
    </border>
    <border>
      <left/>
      <right style="hair">
        <color theme="0" tint="-0.14996795556505021"/>
      </right>
      <top style="medium">
        <color theme="0" tint="-0.499984740745262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Border="1"/>
    <xf numFmtId="164" fontId="5" fillId="0" borderId="0" xfId="2" applyNumberFormat="1" applyFont="1" applyBorder="1"/>
    <xf numFmtId="0" fontId="5" fillId="0" borderId="5" xfId="0" applyFont="1" applyBorder="1"/>
    <xf numFmtId="0" fontId="5" fillId="0" borderId="0" xfId="0" applyFont="1" applyFill="1"/>
    <xf numFmtId="0" fontId="4" fillId="0" borderId="0" xfId="0" applyFont="1" applyBorder="1"/>
    <xf numFmtId="164" fontId="4" fillId="0" borderId="6" xfId="2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8" fillId="0" borderId="4" xfId="0" applyFont="1" applyBorder="1"/>
    <xf numFmtId="165" fontId="5" fillId="0" borderId="5" xfId="1" applyNumberFormat="1" applyFont="1" applyBorder="1"/>
    <xf numFmtId="164" fontId="8" fillId="0" borderId="0" xfId="2" applyNumberFormat="1" applyFont="1"/>
    <xf numFmtId="0" fontId="3" fillId="0" borderId="0" xfId="0" applyFont="1" applyBorder="1"/>
    <xf numFmtId="42" fontId="5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44" fontId="0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2" xfId="2" applyNumberFormat="1" applyFont="1" applyBorder="1"/>
    <xf numFmtId="164" fontId="0" fillId="0" borderId="12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2" xfId="2" applyFont="1" applyBorder="1"/>
    <xf numFmtId="164" fontId="0" fillId="0" borderId="13" xfId="2" applyNumberFormat="1" applyFont="1" applyBorder="1"/>
    <xf numFmtId="164" fontId="5" fillId="0" borderId="6" xfId="2" applyNumberFormat="1" applyFont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1" xfId="0" applyFont="1" applyBorder="1"/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5" fillId="0" borderId="10" xfId="0" applyFont="1" applyBorder="1"/>
    <xf numFmtId="41" fontId="5" fillId="0" borderId="0" xfId="0" applyNumberFormat="1" applyFont="1" applyBorder="1"/>
    <xf numFmtId="41" fontId="5" fillId="0" borderId="5" xfId="0" applyNumberFormat="1" applyFont="1" applyBorder="1"/>
    <xf numFmtId="41" fontId="5" fillId="0" borderId="0" xfId="1" applyNumberFormat="1" applyFont="1" applyBorder="1"/>
    <xf numFmtId="41" fontId="5" fillId="0" borderId="5" xfId="1" applyNumberFormat="1" applyFont="1" applyBorder="1"/>
    <xf numFmtId="41" fontId="6" fillId="0" borderId="0" xfId="1" applyNumberFormat="1" applyFont="1" applyBorder="1"/>
    <xf numFmtId="41" fontId="6" fillId="0" borderId="5" xfId="1" applyNumberFormat="1" applyFont="1" applyBorder="1"/>
    <xf numFmtId="41" fontId="5" fillId="0" borderId="0" xfId="1" applyNumberFormat="1" applyFont="1" applyFill="1" applyBorder="1"/>
    <xf numFmtId="0" fontId="4" fillId="0" borderId="0" xfId="0" applyFont="1" applyBorder="1" applyAlignment="1">
      <alignment horizontal="right"/>
    </xf>
    <xf numFmtId="0" fontId="5" fillId="0" borderId="14" xfId="0" applyFont="1" applyFill="1" applyBorder="1"/>
    <xf numFmtId="41" fontId="5" fillId="0" borderId="15" xfId="1" applyNumberFormat="1" applyFont="1" applyFill="1" applyBorder="1"/>
    <xf numFmtId="41" fontId="5" fillId="0" borderId="15" xfId="1" applyNumberFormat="1" applyFont="1" applyBorder="1"/>
    <xf numFmtId="41" fontId="5" fillId="0" borderId="16" xfId="1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41" fontId="5" fillId="0" borderId="18" xfId="1" applyNumberFormat="1" applyFont="1" applyBorder="1"/>
    <xf numFmtId="41" fontId="5" fillId="0" borderId="19" xfId="1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0" xfId="0" applyFont="1" applyBorder="1"/>
    <xf numFmtId="0" fontId="5" fillId="0" borderId="21" xfId="0" applyFont="1" applyBorder="1"/>
    <xf numFmtId="41" fontId="5" fillId="0" borderId="21" xfId="1" applyNumberFormat="1" applyFont="1" applyBorder="1"/>
    <xf numFmtId="41" fontId="5" fillId="0" borderId="22" xfId="1" applyNumberFormat="1" applyFont="1" applyBorder="1"/>
    <xf numFmtId="0" fontId="5" fillId="0" borderId="23" xfId="0" applyFont="1" applyFill="1" applyBorder="1"/>
    <xf numFmtId="41" fontId="5" fillId="0" borderId="24" xfId="1" applyNumberFormat="1" applyFont="1" applyFill="1" applyBorder="1"/>
    <xf numFmtId="41" fontId="5" fillId="0" borderId="24" xfId="1" applyNumberFormat="1" applyFont="1" applyBorder="1"/>
    <xf numFmtId="41" fontId="5" fillId="0" borderId="25" xfId="1" applyNumberFormat="1" applyFont="1" applyBorder="1"/>
    <xf numFmtId="0" fontId="5" fillId="0" borderId="20" xfId="0" applyFont="1" applyBorder="1" applyAlignment="1">
      <alignment wrapText="1"/>
    </xf>
    <xf numFmtId="0" fontId="5" fillId="0" borderId="26" xfId="0" applyFont="1" applyBorder="1"/>
    <xf numFmtId="0" fontId="5" fillId="0" borderId="27" xfId="0" applyFont="1" applyBorder="1"/>
    <xf numFmtId="41" fontId="5" fillId="0" borderId="27" xfId="1" applyNumberFormat="1" applyFont="1" applyBorder="1"/>
    <xf numFmtId="41" fontId="5" fillId="0" borderId="28" xfId="1" applyNumberFormat="1" applyFont="1" applyBorder="1"/>
    <xf numFmtId="0" fontId="5" fillId="3" borderId="29" xfId="0" applyFont="1" applyFill="1" applyBorder="1"/>
    <xf numFmtId="0" fontId="3" fillId="3" borderId="29" xfId="0" applyFont="1" applyFill="1" applyBorder="1"/>
    <xf numFmtId="41" fontId="5" fillId="3" borderId="29" xfId="0" applyNumberFormat="1" applyFont="1" applyFill="1" applyBorder="1"/>
    <xf numFmtId="41" fontId="5" fillId="3" borderId="29" xfId="1" applyNumberFormat="1" applyFont="1" applyFill="1" applyBorder="1"/>
    <xf numFmtId="0" fontId="5" fillId="0" borderId="31" xfId="0" applyFont="1" applyBorder="1"/>
    <xf numFmtId="41" fontId="5" fillId="0" borderId="31" xfId="1" applyNumberFormat="1" applyFont="1" applyBorder="1"/>
    <xf numFmtId="41" fontId="5" fillId="0" borderId="32" xfId="1" applyNumberFormat="1" applyFont="1" applyBorder="1"/>
    <xf numFmtId="0" fontId="5" fillId="0" borderId="33" xfId="0" applyFont="1" applyBorder="1"/>
    <xf numFmtId="0" fontId="5" fillId="0" borderId="34" xfId="0" applyFont="1" applyBorder="1"/>
    <xf numFmtId="41" fontId="5" fillId="0" borderId="34" xfId="1" applyNumberFormat="1" applyFont="1" applyBorder="1"/>
    <xf numFmtId="41" fontId="5" fillId="0" borderId="35" xfId="1" applyNumberFormat="1" applyFont="1" applyBorder="1"/>
    <xf numFmtId="0" fontId="5" fillId="0" borderId="30" xfId="0" applyFont="1" applyBorder="1" applyAlignment="1">
      <alignment wrapText="1"/>
    </xf>
    <xf numFmtId="0" fontId="5" fillId="0" borderId="36" xfId="0" applyFont="1" applyBorder="1"/>
    <xf numFmtId="0" fontId="5" fillId="0" borderId="37" xfId="0" applyFont="1" applyBorder="1"/>
    <xf numFmtId="41" fontId="5" fillId="0" borderId="37" xfId="1" applyNumberFormat="1" applyFont="1" applyBorder="1"/>
    <xf numFmtId="41" fontId="5" fillId="0" borderId="38" xfId="1" applyNumberFormat="1" applyFont="1" applyBorder="1"/>
    <xf numFmtId="164" fontId="12" fillId="4" borderId="40" xfId="2" applyNumberFormat="1" applyFont="1" applyFill="1" applyBorder="1" applyAlignment="1">
      <alignment horizontal="right"/>
    </xf>
    <xf numFmtId="41" fontId="12" fillId="4" borderId="40" xfId="2" applyNumberFormat="1" applyFont="1" applyFill="1" applyBorder="1"/>
    <xf numFmtId="0" fontId="12" fillId="4" borderId="39" xfId="0" applyFont="1" applyFill="1" applyBorder="1" applyAlignment="1">
      <alignment horizontal="left"/>
    </xf>
    <xf numFmtId="0" fontId="12" fillId="4" borderId="40" xfId="0" applyFont="1" applyFill="1" applyBorder="1" applyAlignment="1">
      <alignment horizontal="right"/>
    </xf>
    <xf numFmtId="0" fontId="7" fillId="4" borderId="40" xfId="0" applyFont="1" applyFill="1" applyBorder="1"/>
    <xf numFmtId="0" fontId="12" fillId="3" borderId="41" xfId="0" applyFont="1" applyFill="1" applyBorder="1"/>
    <xf numFmtId="0" fontId="5" fillId="3" borderId="42" xfId="0" applyFont="1" applyFill="1" applyBorder="1"/>
    <xf numFmtId="41" fontId="12" fillId="4" borderId="43" xfId="2" applyNumberFormat="1" applyFont="1" applyFill="1" applyBorder="1"/>
    <xf numFmtId="41" fontId="5" fillId="3" borderId="42" xfId="0" applyNumberFormat="1" applyFont="1" applyFill="1" applyBorder="1"/>
    <xf numFmtId="41" fontId="5" fillId="3" borderId="42" xfId="1" applyNumberFormat="1" applyFont="1" applyFill="1" applyBorder="1"/>
    <xf numFmtId="0" fontId="16" fillId="0" borderId="4" xfId="0" applyFont="1" applyBorder="1"/>
    <xf numFmtId="0" fontId="5" fillId="0" borderId="11" xfId="0" applyFont="1" applyBorder="1"/>
    <xf numFmtId="164" fontId="12" fillId="4" borderId="39" xfId="2" applyNumberFormat="1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164" fontId="21" fillId="0" borderId="0" xfId="2" applyNumberFormat="1" applyFont="1"/>
    <xf numFmtId="164" fontId="19" fillId="0" borderId="0" xfId="0" applyNumberFormat="1" applyFont="1"/>
    <xf numFmtId="165" fontId="19" fillId="0" borderId="0" xfId="1" applyNumberFormat="1" applyFont="1"/>
    <xf numFmtId="41" fontId="19" fillId="0" borderId="0" xfId="0" applyNumberFormat="1" applyFont="1"/>
    <xf numFmtId="2" fontId="19" fillId="0" borderId="0" xfId="0" applyNumberFormat="1" applyFont="1"/>
    <xf numFmtId="165" fontId="19" fillId="0" borderId="0" xfId="0" applyNumberFormat="1" applyFont="1"/>
    <xf numFmtId="166" fontId="19" fillId="0" borderId="0" xfId="0" applyNumberFormat="1" applyFont="1"/>
    <xf numFmtId="42" fontId="19" fillId="0" borderId="0" xfId="0" applyNumberFormat="1" applyFont="1"/>
    <xf numFmtId="42" fontId="19" fillId="0" borderId="0" xfId="0" applyNumberFormat="1" applyFont="1" applyFill="1"/>
    <xf numFmtId="0" fontId="4" fillId="3" borderId="44" xfId="0" applyFont="1" applyFill="1" applyBorder="1"/>
    <xf numFmtId="0" fontId="4" fillId="3" borderId="45" xfId="0" applyFont="1" applyFill="1" applyBorder="1"/>
    <xf numFmtId="41" fontId="7" fillId="3" borderId="45" xfId="2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1" fontId="7" fillId="0" borderId="2" xfId="2" applyNumberFormat="1" applyFont="1" applyFill="1" applyBorder="1"/>
    <xf numFmtId="41" fontId="7" fillId="0" borderId="3" xfId="2" applyNumberFormat="1" applyFont="1" applyFill="1" applyBorder="1"/>
    <xf numFmtId="41" fontId="7" fillId="3" borderId="46" xfId="2" applyNumberFormat="1" applyFont="1" applyFill="1" applyBorder="1"/>
    <xf numFmtId="0" fontId="5" fillId="0" borderId="24" xfId="0" applyFont="1" applyBorder="1"/>
    <xf numFmtId="0" fontId="5" fillId="0" borderId="48" xfId="0" applyFont="1" applyFill="1" applyBorder="1"/>
    <xf numFmtId="41" fontId="5" fillId="0" borderId="49" xfId="1" applyNumberFormat="1" applyFont="1" applyBorder="1"/>
    <xf numFmtId="41" fontId="5" fillId="3" borderId="45" xfId="0" applyNumberFormat="1" applyFont="1" applyFill="1" applyBorder="1"/>
    <xf numFmtId="0" fontId="5" fillId="0" borderId="50" xfId="0" applyFont="1" applyFill="1" applyBorder="1"/>
    <xf numFmtId="41" fontId="5" fillId="0" borderId="51" xfId="1" applyNumberFormat="1" applyFont="1" applyBorder="1"/>
    <xf numFmtId="165" fontId="5" fillId="0" borderId="48" xfId="1" applyNumberFormat="1" applyFont="1" applyFill="1" applyBorder="1"/>
    <xf numFmtId="165" fontId="5" fillId="0" borderId="0" xfId="1" applyNumberFormat="1" applyFont="1" applyFill="1" applyBorder="1"/>
    <xf numFmtId="0" fontId="5" fillId="0" borderId="47" xfId="0" applyFont="1" applyBorder="1"/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P53"/>
  <sheetViews>
    <sheetView tabSelected="1" view="pageLayout" zoomScaleNormal="100" workbookViewId="0">
      <selection activeCell="G5" sqref="G5"/>
    </sheetView>
  </sheetViews>
  <sheetFormatPr defaultColWidth="23.85546875" defaultRowHeight="15.75"/>
  <cols>
    <col min="1" max="1" width="10.5703125" style="3" customWidth="1"/>
    <col min="2" max="2" width="60.7109375" style="3" customWidth="1"/>
    <col min="3" max="3" width="12.28515625" style="3" customWidth="1"/>
    <col min="4" max="4" width="13" style="3" customWidth="1"/>
    <col min="5" max="5" width="11.85546875" style="3" customWidth="1"/>
    <col min="6" max="6" width="12" style="3" customWidth="1"/>
    <col min="7" max="7" width="12.85546875" style="3" customWidth="1"/>
    <col min="8" max="8" width="13.28515625" style="3" customWidth="1"/>
    <col min="9" max="11" width="23.85546875" style="111" hidden="1" customWidth="1"/>
    <col min="12" max="13" width="23.85546875" style="111"/>
    <col min="14" max="16384" width="23.85546875" style="3"/>
  </cols>
  <sheetData>
    <row r="1" spans="1:13 16214:16214">
      <c r="A1" s="42"/>
      <c r="B1" s="1"/>
      <c r="C1" s="1"/>
      <c r="D1" s="1"/>
      <c r="E1" s="1"/>
      <c r="F1" s="1"/>
      <c r="G1" s="1"/>
      <c r="H1" s="2"/>
    </row>
    <row r="2" spans="1:13 16214:16214" ht="15.75" customHeight="1">
      <c r="A2" s="140" t="s">
        <v>71</v>
      </c>
      <c r="B2" s="141"/>
      <c r="C2" s="141"/>
      <c r="D2" s="141"/>
      <c r="E2" s="141"/>
      <c r="F2" s="141"/>
      <c r="G2" s="141"/>
      <c r="H2" s="142"/>
    </row>
    <row r="3" spans="1:13 16214:16214" ht="9" customHeight="1">
      <c r="A3" s="46"/>
      <c r="B3" s="40"/>
      <c r="C3" s="40"/>
      <c r="D3" s="40"/>
      <c r="E3" s="40"/>
      <c r="F3" s="40"/>
      <c r="G3" s="40"/>
      <c r="H3" s="41"/>
    </row>
    <row r="4" spans="1:13 16214:16214">
      <c r="A4" s="4"/>
      <c r="B4" s="5"/>
      <c r="C4" s="39" t="s">
        <v>70</v>
      </c>
      <c r="D4" s="6">
        <f>2404000</f>
        <v>2404000</v>
      </c>
      <c r="E4" s="5"/>
      <c r="F4" s="5"/>
      <c r="G4" s="5"/>
      <c r="H4" s="7"/>
      <c r="WYP4" s="8"/>
    </row>
    <row r="5" spans="1:13 16214:16214">
      <c r="A5" s="4"/>
      <c r="B5" s="5"/>
      <c r="C5" s="39" t="s">
        <v>75</v>
      </c>
      <c r="D5" s="6">
        <f>2000+45000</f>
        <v>47000</v>
      </c>
      <c r="E5" s="5"/>
      <c r="F5" s="5"/>
      <c r="G5" s="5"/>
      <c r="H5" s="7"/>
      <c r="WYP5" s="8"/>
    </row>
    <row r="6" spans="1:13 16214:16214" ht="16.5" customHeight="1" thickBot="1">
      <c r="A6" s="4"/>
      <c r="B6" s="5"/>
      <c r="C6" s="39" t="s">
        <v>76</v>
      </c>
      <c r="D6" s="38">
        <v>148240.32000000001</v>
      </c>
      <c r="E6" s="45" t="s">
        <v>0</v>
      </c>
      <c r="F6" s="5"/>
      <c r="G6" s="43"/>
      <c r="H6" s="44"/>
    </row>
    <row r="7" spans="1:13 16214:16214" ht="17.25" thickTop="1" thickBot="1">
      <c r="A7" s="4"/>
      <c r="B7" s="5"/>
      <c r="C7" s="55" t="s">
        <v>77</v>
      </c>
      <c r="D7" s="10">
        <f>SUM(D4:D6)</f>
        <v>2599240.3199999998</v>
      </c>
      <c r="E7" s="5"/>
      <c r="F7" s="5"/>
      <c r="G7" s="5"/>
      <c r="H7" s="7"/>
    </row>
    <row r="8" spans="1:13 16214:16214" s="13" customFormat="1" ht="17.25" thickTop="1" thickBot="1">
      <c r="A8" s="11"/>
      <c r="B8" s="9"/>
      <c r="C8" s="9"/>
      <c r="D8" s="9"/>
      <c r="E8" s="9"/>
      <c r="F8" s="9"/>
      <c r="G8" s="9"/>
      <c r="H8" s="12"/>
      <c r="I8" s="112"/>
      <c r="J8" s="112"/>
      <c r="K8" s="112"/>
      <c r="L8" s="112"/>
      <c r="M8" s="112"/>
    </row>
    <row r="9" spans="1:13 16214:16214" s="13" customFormat="1" ht="20.25" thickBot="1">
      <c r="A9" s="143" t="s">
        <v>83</v>
      </c>
      <c r="B9" s="144"/>
      <c r="C9" s="144"/>
      <c r="D9" s="144"/>
      <c r="E9" s="144"/>
      <c r="F9" s="144"/>
      <c r="G9" s="144"/>
      <c r="H9" s="145"/>
      <c r="I9" s="112"/>
      <c r="J9" s="112"/>
      <c r="K9" s="112"/>
      <c r="L9" s="112"/>
      <c r="M9" s="112"/>
    </row>
    <row r="10" spans="1:13 16214:16214" s="8" customFormat="1">
      <c r="A10" s="14"/>
      <c r="B10" s="15"/>
      <c r="C10" s="15"/>
      <c r="D10" s="15"/>
      <c r="E10" s="15"/>
      <c r="F10" s="15"/>
      <c r="G10" s="15"/>
      <c r="H10" s="16"/>
      <c r="I10" s="113"/>
      <c r="J10" s="113"/>
      <c r="K10" s="113"/>
      <c r="L10" s="113"/>
      <c r="M10" s="113"/>
    </row>
    <row r="11" spans="1:13 16214:16214" ht="48" thickBot="1">
      <c r="A11" s="4"/>
      <c r="B11" s="5"/>
      <c r="C11" s="5"/>
      <c r="D11" s="67" t="s">
        <v>1</v>
      </c>
      <c r="E11" s="67" t="s">
        <v>2</v>
      </c>
      <c r="F11" s="67" t="s">
        <v>3</v>
      </c>
      <c r="G11" s="67" t="s">
        <v>72</v>
      </c>
      <c r="H11" s="68" t="s">
        <v>4</v>
      </c>
    </row>
    <row r="12" spans="1:13 16214:16214" ht="16.5" thickBot="1">
      <c r="A12" s="103" t="s">
        <v>5</v>
      </c>
      <c r="B12" s="82"/>
      <c r="C12" s="82"/>
      <c r="D12" s="82"/>
      <c r="E12" s="82"/>
      <c r="F12" s="82"/>
      <c r="G12" s="82"/>
      <c r="H12" s="104"/>
    </row>
    <row r="13" spans="1:13 16214:16214" ht="18.75">
      <c r="A13" s="4"/>
      <c r="B13" s="69" t="s">
        <v>61</v>
      </c>
      <c r="C13" s="70" t="s">
        <v>59</v>
      </c>
      <c r="D13" s="71">
        <v>45000</v>
      </c>
      <c r="E13" s="71"/>
      <c r="F13" s="71"/>
      <c r="G13" s="71">
        <v>4501.26</v>
      </c>
      <c r="H13" s="72">
        <f>SUM(D13:G13)</f>
        <v>49501.26</v>
      </c>
      <c r="I13" s="111" t="s">
        <v>56</v>
      </c>
    </row>
    <row r="14" spans="1:13 16214:16214">
      <c r="A14" s="4"/>
      <c r="B14" s="86" t="s">
        <v>7</v>
      </c>
      <c r="C14" s="86" t="s">
        <v>8</v>
      </c>
      <c r="D14" s="87">
        <v>2000</v>
      </c>
      <c r="E14" s="87" t="s">
        <v>9</v>
      </c>
      <c r="F14" s="87"/>
      <c r="G14" s="87">
        <v>749.41</v>
      </c>
      <c r="H14" s="88">
        <f>SUM(D14:G14)</f>
        <v>2749.41</v>
      </c>
      <c r="I14" s="112"/>
    </row>
    <row r="15" spans="1:13 16214:16214">
      <c r="A15" s="4"/>
      <c r="B15" s="86" t="s">
        <v>78</v>
      </c>
      <c r="C15" s="87" t="s">
        <v>73</v>
      </c>
      <c r="D15" s="87"/>
      <c r="E15" s="87"/>
      <c r="F15" s="87"/>
      <c r="G15" s="87">
        <v>7825</v>
      </c>
      <c r="H15" s="88">
        <f>SUM(D15:G15)</f>
        <v>7825</v>
      </c>
      <c r="I15" s="112"/>
    </row>
    <row r="16" spans="1:13 16214:16214" s="19" customFormat="1" ht="15" customHeight="1">
      <c r="A16" s="4"/>
      <c r="B16" s="110" t="s">
        <v>10</v>
      </c>
      <c r="C16" s="98"/>
      <c r="D16" s="99">
        <f>SUM(D13:D14)</f>
        <v>47000</v>
      </c>
      <c r="E16" s="99">
        <f>SUM(E13:E14)</f>
        <v>0</v>
      </c>
      <c r="F16" s="99">
        <f>SUM(F13:F14)</f>
        <v>0</v>
      </c>
      <c r="G16" s="99">
        <f>SUM(G13:G15)</f>
        <v>13075.67</v>
      </c>
      <c r="H16" s="105">
        <f>SUM(H13:H15)</f>
        <v>60075.67</v>
      </c>
      <c r="I16" s="114"/>
      <c r="J16" s="114"/>
      <c r="K16" s="114"/>
      <c r="L16" s="114"/>
      <c r="M16" s="114"/>
    </row>
    <row r="17" spans="1:12" ht="16.5" thickBot="1">
      <c r="A17" s="4"/>
      <c r="B17" s="20"/>
      <c r="C17" s="20"/>
      <c r="D17" s="48"/>
      <c r="E17" s="48"/>
      <c r="F17" s="48"/>
      <c r="G17" s="48"/>
      <c r="H17" s="49"/>
    </row>
    <row r="18" spans="1:12" ht="16.5" thickBot="1">
      <c r="A18" s="103" t="s">
        <v>11</v>
      </c>
      <c r="B18" s="83"/>
      <c r="C18" s="83"/>
      <c r="D18" s="134"/>
      <c r="E18" s="84"/>
      <c r="F18" s="84"/>
      <c r="G18" s="84"/>
      <c r="H18" s="106"/>
      <c r="K18" s="112" t="s">
        <v>69</v>
      </c>
    </row>
    <row r="19" spans="1:12" ht="18.75">
      <c r="A19" s="17"/>
      <c r="B19" s="73" t="s">
        <v>84</v>
      </c>
      <c r="C19" s="132"/>
      <c r="D19" s="137">
        <v>202048</v>
      </c>
      <c r="E19" s="133"/>
      <c r="F19" s="75"/>
      <c r="G19" s="74">
        <v>-388.64</v>
      </c>
      <c r="H19" s="76">
        <f t="shared" ref="H19:H31" si="0">SUM(D19:G19)</f>
        <v>201659.36</v>
      </c>
      <c r="I19" s="115"/>
      <c r="J19" s="116"/>
      <c r="K19" s="117">
        <f>(D27-K27)/2</f>
        <v>3750</v>
      </c>
    </row>
    <row r="20" spans="1:12" ht="18.75">
      <c r="A20" s="17"/>
      <c r="B20" s="56" t="s">
        <v>85</v>
      </c>
      <c r="C20" s="135"/>
      <c r="D20" s="138">
        <v>202047</v>
      </c>
      <c r="E20" s="136"/>
      <c r="F20" s="58"/>
      <c r="G20" s="57"/>
      <c r="H20" s="59">
        <f t="shared" si="0"/>
        <v>202047</v>
      </c>
      <c r="I20" s="115"/>
      <c r="J20" s="116"/>
      <c r="K20" s="117">
        <f>(D27-K27)/2</f>
        <v>3750</v>
      </c>
    </row>
    <row r="21" spans="1:12">
      <c r="A21" s="17"/>
      <c r="B21" s="60" t="s">
        <v>12</v>
      </c>
      <c r="C21" s="131" t="s">
        <v>13</v>
      </c>
      <c r="D21" s="75">
        <f>70500</f>
        <v>70500</v>
      </c>
      <c r="E21" s="75"/>
      <c r="F21" s="58"/>
      <c r="G21" s="58">
        <v>-4683.1899999999996</v>
      </c>
      <c r="H21" s="59">
        <f t="shared" si="0"/>
        <v>65816.81</v>
      </c>
      <c r="J21" s="116"/>
    </row>
    <row r="22" spans="1:12" ht="18.75">
      <c r="A22" s="17"/>
      <c r="B22" s="60" t="s">
        <v>80</v>
      </c>
      <c r="C22" s="61" t="s">
        <v>6</v>
      </c>
      <c r="D22" s="58">
        <v>425000</v>
      </c>
      <c r="E22" s="58"/>
      <c r="F22" s="58"/>
      <c r="G22" s="58"/>
      <c r="H22" s="59">
        <f t="shared" si="0"/>
        <v>425000</v>
      </c>
      <c r="J22" s="116"/>
    </row>
    <row r="23" spans="1:12" ht="16.5" customHeight="1">
      <c r="A23" s="17"/>
      <c r="B23" s="60" t="s">
        <v>14</v>
      </c>
      <c r="C23" s="61" t="s">
        <v>6</v>
      </c>
      <c r="D23" s="58">
        <v>50000</v>
      </c>
      <c r="E23" s="58"/>
      <c r="F23" s="58"/>
      <c r="G23" s="58"/>
      <c r="H23" s="59">
        <f t="shared" si="0"/>
        <v>50000</v>
      </c>
      <c r="J23" s="116"/>
    </row>
    <row r="24" spans="1:12">
      <c r="A24" s="4"/>
      <c r="B24" s="60" t="s">
        <v>15</v>
      </c>
      <c r="C24" s="61" t="s">
        <v>59</v>
      </c>
      <c r="D24" s="58">
        <v>75000</v>
      </c>
      <c r="E24" s="58"/>
      <c r="F24" s="58"/>
      <c r="G24" s="58"/>
      <c r="H24" s="59">
        <f t="shared" si="0"/>
        <v>75000</v>
      </c>
      <c r="J24" s="116"/>
    </row>
    <row r="25" spans="1:12">
      <c r="A25" s="17"/>
      <c r="B25" s="62" t="s">
        <v>16</v>
      </c>
      <c r="C25" s="61" t="s">
        <v>8</v>
      </c>
      <c r="D25" s="58">
        <v>40000</v>
      </c>
      <c r="E25" s="58"/>
      <c r="F25" s="58"/>
      <c r="G25" s="58">
        <v>9056.0300000000007</v>
      </c>
      <c r="H25" s="59">
        <f t="shared" si="0"/>
        <v>49056.03</v>
      </c>
      <c r="J25" s="116"/>
    </row>
    <row r="26" spans="1:12">
      <c r="A26" s="17"/>
      <c r="B26" s="62" t="s">
        <v>17</v>
      </c>
      <c r="C26" s="61" t="s">
        <v>8</v>
      </c>
      <c r="D26" s="58">
        <v>10000</v>
      </c>
      <c r="E26" s="58"/>
      <c r="F26" s="58"/>
      <c r="G26" s="58"/>
      <c r="H26" s="59">
        <f t="shared" si="0"/>
        <v>10000</v>
      </c>
      <c r="J26" s="116"/>
      <c r="K26" s="118"/>
    </row>
    <row r="27" spans="1:12">
      <c r="A27" s="17"/>
      <c r="B27" s="60" t="s">
        <v>38</v>
      </c>
      <c r="C27" s="61"/>
      <c r="D27" s="57">
        <v>130000</v>
      </c>
      <c r="E27" s="58"/>
      <c r="F27" s="58"/>
      <c r="G27" s="58"/>
      <c r="H27" s="59">
        <f t="shared" si="0"/>
        <v>130000</v>
      </c>
      <c r="I27" s="117" t="s">
        <v>67</v>
      </c>
      <c r="J27" s="116"/>
      <c r="K27" s="116">
        <f>49*2500</f>
        <v>122500</v>
      </c>
      <c r="L27" s="119"/>
    </row>
    <row r="28" spans="1:12" ht="18.75">
      <c r="A28" s="17"/>
      <c r="B28" s="60" t="s">
        <v>68</v>
      </c>
      <c r="C28" s="61"/>
      <c r="D28" s="58"/>
      <c r="E28" s="58">
        <v>275000</v>
      </c>
      <c r="F28" s="58"/>
      <c r="G28" s="58">
        <v>39505.449999999997</v>
      </c>
      <c r="H28" s="59">
        <f t="shared" si="0"/>
        <v>314505.45</v>
      </c>
      <c r="I28" s="120"/>
    </row>
    <row r="29" spans="1:12">
      <c r="A29" s="17"/>
      <c r="B29" s="60" t="s">
        <v>81</v>
      </c>
      <c r="C29" s="61"/>
      <c r="D29" s="58"/>
      <c r="E29" s="58">
        <v>30000</v>
      </c>
      <c r="F29" s="58"/>
      <c r="G29" s="58"/>
      <c r="H29" s="59">
        <f t="shared" si="0"/>
        <v>30000</v>
      </c>
      <c r="I29" s="120"/>
    </row>
    <row r="30" spans="1:12">
      <c r="A30" s="4"/>
      <c r="B30" s="60" t="s">
        <v>18</v>
      </c>
      <c r="C30" s="61"/>
      <c r="D30" s="58"/>
      <c r="E30" s="58">
        <v>30000</v>
      </c>
      <c r="F30" s="58"/>
      <c r="G30" s="58"/>
      <c r="H30" s="59">
        <f t="shared" si="0"/>
        <v>30000</v>
      </c>
    </row>
    <row r="31" spans="1:12">
      <c r="A31" s="17"/>
      <c r="B31" s="89" t="s">
        <v>19</v>
      </c>
      <c r="C31" s="90"/>
      <c r="D31" s="91"/>
      <c r="E31" s="91"/>
      <c r="F31" s="91">
        <v>10000</v>
      </c>
      <c r="G31" s="91"/>
      <c r="H31" s="92">
        <f t="shared" si="0"/>
        <v>10000</v>
      </c>
      <c r="I31" s="115" t="s">
        <v>9</v>
      </c>
    </row>
    <row r="32" spans="1:12">
      <c r="A32" s="17"/>
      <c r="B32" s="100" t="s">
        <v>20</v>
      </c>
      <c r="C32" s="101"/>
      <c r="D32" s="99">
        <f>SUM(D19:D31)</f>
        <v>1204595</v>
      </c>
      <c r="E32" s="99">
        <f>SUM(E19:E31)</f>
        <v>335000</v>
      </c>
      <c r="F32" s="99">
        <f t="shared" ref="F32:H32" si="1">SUM(F19:F31)</f>
        <v>10000</v>
      </c>
      <c r="G32" s="99">
        <f t="shared" si="1"/>
        <v>43489.649999999994</v>
      </c>
      <c r="H32" s="105">
        <f t="shared" si="1"/>
        <v>1593084.65</v>
      </c>
    </row>
    <row r="33" spans="1:11" ht="16.5" thickBot="1">
      <c r="A33" s="17"/>
      <c r="B33" s="5"/>
      <c r="C33" s="5"/>
      <c r="D33" s="54"/>
      <c r="E33" s="50"/>
      <c r="F33" s="50"/>
      <c r="G33" s="50"/>
      <c r="H33" s="51"/>
      <c r="J33" s="116"/>
      <c r="K33" s="118"/>
    </row>
    <row r="34" spans="1:11" ht="19.5" thickBot="1">
      <c r="A34" s="103" t="s">
        <v>86</v>
      </c>
      <c r="B34" s="82"/>
      <c r="C34" s="82"/>
      <c r="D34" s="85"/>
      <c r="E34" s="85"/>
      <c r="F34" s="85"/>
      <c r="G34" s="85"/>
      <c r="H34" s="107"/>
      <c r="J34" s="116"/>
      <c r="K34" s="118"/>
    </row>
    <row r="35" spans="1:11">
      <c r="A35" s="17"/>
      <c r="B35" s="77" t="s">
        <v>57</v>
      </c>
      <c r="C35" s="70"/>
      <c r="D35" s="71"/>
      <c r="E35" s="71"/>
      <c r="F35" s="71">
        <v>150000</v>
      </c>
      <c r="G35" s="71"/>
      <c r="H35" s="72">
        <f>SUM(D35:G35)</f>
        <v>150000</v>
      </c>
      <c r="K35" s="118"/>
    </row>
    <row r="36" spans="1:11">
      <c r="A36" s="17"/>
      <c r="B36" s="93" t="s">
        <v>58</v>
      </c>
      <c r="C36" s="86"/>
      <c r="D36" s="87"/>
      <c r="E36" s="87"/>
      <c r="F36" s="87">
        <v>500000</v>
      </c>
      <c r="G36" s="87"/>
      <c r="H36" s="88">
        <f>SUM(D36:G36)</f>
        <v>500000</v>
      </c>
    </row>
    <row r="37" spans="1:11">
      <c r="A37" s="17"/>
      <c r="B37" s="100" t="s">
        <v>60</v>
      </c>
      <c r="C37" s="101"/>
      <c r="D37" s="99">
        <f>SUM(D35:D36)</f>
        <v>0</v>
      </c>
      <c r="E37" s="99">
        <f>SUM(E35:E36)</f>
        <v>0</v>
      </c>
      <c r="F37" s="99">
        <f>SUM(F35:F36)</f>
        <v>650000</v>
      </c>
      <c r="G37" s="99">
        <f>SUM(G35:G36)</f>
        <v>0</v>
      </c>
      <c r="H37" s="105">
        <f>SUM(H35:H36)</f>
        <v>650000</v>
      </c>
    </row>
    <row r="38" spans="1:11" ht="16.5" thickBot="1">
      <c r="A38" s="4"/>
      <c r="B38" s="20"/>
      <c r="C38" s="20"/>
      <c r="D38" s="48"/>
      <c r="E38" s="48"/>
      <c r="F38" s="48"/>
      <c r="G38" s="48"/>
      <c r="H38" s="49"/>
    </row>
    <row r="39" spans="1:11" ht="16.5" thickBot="1">
      <c r="A39" s="103" t="s">
        <v>65</v>
      </c>
      <c r="B39" s="82"/>
      <c r="C39" s="82"/>
      <c r="D39" s="85"/>
      <c r="E39" s="85"/>
      <c r="F39" s="85"/>
      <c r="G39" s="85"/>
      <c r="H39" s="107"/>
      <c r="J39" s="116"/>
      <c r="K39" s="118"/>
    </row>
    <row r="40" spans="1:11">
      <c r="A40" s="17"/>
      <c r="B40" s="77" t="s">
        <v>82</v>
      </c>
      <c r="C40" s="70"/>
      <c r="D40" s="71"/>
      <c r="E40" s="71"/>
      <c r="F40" s="71">
        <v>110000</v>
      </c>
      <c r="G40" s="71"/>
      <c r="H40" s="72">
        <f>SUM(D40:G40)</f>
        <v>110000</v>
      </c>
    </row>
    <row r="41" spans="1:11">
      <c r="A41" s="17"/>
      <c r="B41" s="100" t="s">
        <v>66</v>
      </c>
      <c r="C41" s="101"/>
      <c r="D41" s="99">
        <f>SUM(D38:D40)</f>
        <v>0</v>
      </c>
      <c r="E41" s="99">
        <f t="shared" ref="E41:H41" si="2">SUM(E38:E40)</f>
        <v>0</v>
      </c>
      <c r="F41" s="99">
        <f t="shared" si="2"/>
        <v>110000</v>
      </c>
      <c r="G41" s="99">
        <f t="shared" si="2"/>
        <v>0</v>
      </c>
      <c r="H41" s="105">
        <f t="shared" si="2"/>
        <v>110000</v>
      </c>
    </row>
    <row r="42" spans="1:11" ht="16.5" thickBot="1">
      <c r="A42" s="4"/>
      <c r="B42" s="20"/>
      <c r="C42" s="20"/>
      <c r="D42" s="48"/>
      <c r="E42" s="48"/>
      <c r="F42" s="48"/>
      <c r="G42" s="48"/>
      <c r="H42" s="49"/>
    </row>
    <row r="43" spans="1:11" ht="16.5" thickBot="1">
      <c r="A43" s="103" t="s">
        <v>64</v>
      </c>
      <c r="B43" s="82"/>
      <c r="C43" s="82"/>
      <c r="D43" s="85"/>
      <c r="E43" s="85"/>
      <c r="F43" s="85"/>
      <c r="G43" s="85"/>
      <c r="H43" s="107"/>
      <c r="J43" s="116"/>
      <c r="K43" s="118"/>
    </row>
    <row r="44" spans="1:11">
      <c r="A44" s="17"/>
      <c r="B44" s="78" t="s">
        <v>21</v>
      </c>
      <c r="C44" s="79"/>
      <c r="D44" s="80"/>
      <c r="E44" s="80"/>
      <c r="F44" s="80">
        <v>19405</v>
      </c>
      <c r="G44" s="80"/>
      <c r="H44" s="81">
        <f>SUM(D44:G44)</f>
        <v>19405</v>
      </c>
    </row>
    <row r="45" spans="1:11">
      <c r="A45" s="17"/>
      <c r="B45" s="63" t="s">
        <v>54</v>
      </c>
      <c r="C45" s="64"/>
      <c r="D45" s="65"/>
      <c r="E45" s="65"/>
      <c r="F45" s="65"/>
      <c r="G45" s="65">
        <v>91675</v>
      </c>
      <c r="H45" s="66">
        <f>SUM(D45:G45)</f>
        <v>91675</v>
      </c>
    </row>
    <row r="46" spans="1:11">
      <c r="A46" s="17"/>
      <c r="B46" s="94" t="s">
        <v>22</v>
      </c>
      <c r="C46" s="95"/>
      <c r="D46" s="96"/>
      <c r="E46" s="96"/>
      <c r="F46" s="96">
        <v>75000</v>
      </c>
      <c r="G46" s="96"/>
      <c r="H46" s="97">
        <f>SUM(D46:G46)</f>
        <v>75000</v>
      </c>
      <c r="I46" s="111" t="s">
        <v>9</v>
      </c>
    </row>
    <row r="47" spans="1:11">
      <c r="A47" s="4"/>
      <c r="B47" s="100" t="s">
        <v>63</v>
      </c>
      <c r="C47" s="102"/>
      <c r="D47" s="99">
        <f>SUM(D44:D46)</f>
        <v>0</v>
      </c>
      <c r="E47" s="99">
        <f>SUM(E44:E46)</f>
        <v>0</v>
      </c>
      <c r="F47" s="99">
        <f>SUM(F44:F46)</f>
        <v>94405</v>
      </c>
      <c r="G47" s="99">
        <f>SUM(G44:G46)</f>
        <v>91675</v>
      </c>
      <c r="H47" s="105">
        <f>SUM(H44:H46)</f>
        <v>186080</v>
      </c>
      <c r="I47" s="119" t="s">
        <v>9</v>
      </c>
    </row>
    <row r="48" spans="1:11" ht="18.75" thickBot="1">
      <c r="A48" s="4"/>
      <c r="B48" s="5"/>
      <c r="C48" s="5"/>
      <c r="D48" s="52"/>
      <c r="E48" s="52"/>
      <c r="F48" s="52"/>
      <c r="G48" s="52"/>
      <c r="H48" s="53"/>
    </row>
    <row r="49" spans="1:13" ht="16.5" thickBot="1">
      <c r="A49" s="123" t="s">
        <v>74</v>
      </c>
      <c r="B49" s="124"/>
      <c r="C49" s="124"/>
      <c r="D49" s="125">
        <f>+D16+D37+D41+D47+D32</f>
        <v>1251595</v>
      </c>
      <c r="E49" s="125">
        <f>+E16+E37+E41+E47+E32</f>
        <v>335000</v>
      </c>
      <c r="F49" s="125">
        <f>+F16+F37+F41+F47+F32</f>
        <v>864405</v>
      </c>
      <c r="G49" s="125">
        <f>+G16+G37+G41+G47+G32</f>
        <v>148240.32000000001</v>
      </c>
      <c r="H49" s="130">
        <f>+H16+H37+H41+H47+H32</f>
        <v>2599240.3199999998</v>
      </c>
      <c r="I49" s="121"/>
    </row>
    <row r="50" spans="1:13" s="8" customFormat="1">
      <c r="A50" s="126"/>
      <c r="B50" s="127"/>
      <c r="C50" s="127"/>
      <c r="D50" s="128"/>
      <c r="E50" s="128"/>
      <c r="F50" s="128"/>
      <c r="G50" s="128"/>
      <c r="H50" s="129"/>
      <c r="I50" s="122"/>
      <c r="J50" s="113"/>
      <c r="K50" s="113"/>
      <c r="L50" s="113"/>
      <c r="M50" s="113"/>
    </row>
    <row r="51" spans="1:13" ht="18.75">
      <c r="A51" s="108" t="s">
        <v>62</v>
      </c>
      <c r="B51" s="5"/>
      <c r="C51" s="5"/>
      <c r="D51" s="5"/>
      <c r="E51" s="5"/>
      <c r="F51" s="5"/>
      <c r="G51" s="21"/>
      <c r="H51" s="18"/>
    </row>
    <row r="52" spans="1:13" ht="18.75">
      <c r="A52" s="108" t="s">
        <v>79</v>
      </c>
      <c r="B52" s="5"/>
      <c r="C52" s="5"/>
      <c r="D52" s="5"/>
      <c r="E52" s="5"/>
      <c r="F52" s="5"/>
      <c r="G52" s="5"/>
      <c r="H52" s="7"/>
    </row>
    <row r="53" spans="1:13" ht="16.5" thickBot="1">
      <c r="A53" s="139" t="s">
        <v>87</v>
      </c>
      <c r="B53" s="47"/>
      <c r="C53" s="47"/>
      <c r="D53" s="47"/>
      <c r="E53" s="47"/>
      <c r="F53" s="47"/>
      <c r="G53" s="47"/>
      <c r="H53" s="109"/>
    </row>
  </sheetData>
  <mergeCells count="2">
    <mergeCell ref="A2:H2"/>
    <mergeCell ref="A9:H9"/>
  </mergeCells>
  <pageMargins left="0.7" right="0.7" top="0.75" bottom="0.75" header="0.3" footer="0.3"/>
  <pageSetup scale="63" orientation="portrait" horizontalDpi="300" verticalDpi="300" r:id="rId1"/>
  <headerFooter>
    <oddHeader>&amp;C&amp;"Times New Roman,Bold"&amp;12California State University, Northridge
 2018/19  Lottery Approved Budget
&amp;R&amp;KFF0000DRAFT FOR INTERNAL
 DISCUSSION PURPOSES ONLY
&amp;K000000Approved 12/10/2018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8" sqref="C8"/>
    </sheetView>
  </sheetViews>
  <sheetFormatPr defaultRowHeight="12.75"/>
  <cols>
    <col min="1" max="1" width="29.85546875" customWidth="1"/>
    <col min="2" max="2" width="11.28515625" bestFit="1" customWidth="1"/>
  </cols>
  <sheetData>
    <row r="1" spans="1:5" ht="15.75">
      <c r="A1" s="146" t="s">
        <v>47</v>
      </c>
      <c r="B1" s="146"/>
      <c r="C1" s="146"/>
      <c r="D1" s="146"/>
      <c r="E1" s="146"/>
    </row>
    <row r="3" spans="1:5">
      <c r="A3" t="s">
        <v>48</v>
      </c>
      <c r="B3" s="30">
        <v>3451</v>
      </c>
    </row>
    <row r="4" spans="1:5">
      <c r="A4" t="s">
        <v>49</v>
      </c>
      <c r="B4" s="30">
        <v>155992</v>
      </c>
    </row>
    <row r="5" spans="1:5">
      <c r="A5" t="s">
        <v>50</v>
      </c>
      <c r="B5" s="30">
        <v>155603</v>
      </c>
    </row>
    <row r="6" spans="1:5">
      <c r="A6" t="s">
        <v>51</v>
      </c>
      <c r="B6" s="30">
        <v>150000</v>
      </c>
      <c r="C6" t="s">
        <v>55</v>
      </c>
    </row>
    <row r="7" spans="1:5">
      <c r="A7" t="s">
        <v>52</v>
      </c>
      <c r="B7" s="30">
        <v>500000</v>
      </c>
      <c r="C7" t="s">
        <v>55</v>
      </c>
    </row>
    <row r="8" spans="1:5">
      <c r="A8" t="s">
        <v>53</v>
      </c>
      <c r="B8" s="33">
        <v>107500</v>
      </c>
    </row>
    <row r="9" spans="1:5" ht="13.5" thickBot="1">
      <c r="B9" s="37">
        <f>SUM(B3:B8)</f>
        <v>1072546</v>
      </c>
    </row>
    <row r="10" spans="1:5" ht="13.5" thickTop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6"/>
  <sheetViews>
    <sheetView workbookViewId="0">
      <selection activeCell="D33" sqref="D33"/>
    </sheetView>
  </sheetViews>
  <sheetFormatPr defaultRowHeight="12.75"/>
  <cols>
    <col min="1" max="1" width="32.140625" customWidth="1"/>
    <col min="2" max="2" width="14.85546875" style="22" customWidth="1"/>
    <col min="3" max="3" width="11.85546875" style="22" bestFit="1" customWidth="1"/>
    <col min="4" max="4" width="12.140625" style="22" customWidth="1"/>
    <col min="5" max="5" width="12.28515625" bestFit="1" customWidth="1"/>
  </cols>
  <sheetData>
    <row r="1" spans="1:6">
      <c r="A1" s="147" t="s">
        <v>45</v>
      </c>
      <c r="B1" s="147"/>
      <c r="C1" s="147"/>
      <c r="D1" s="147"/>
      <c r="E1" s="147"/>
    </row>
    <row r="2" spans="1:6">
      <c r="B2" s="22" t="s">
        <v>23</v>
      </c>
      <c r="C2" s="22" t="s">
        <v>24</v>
      </c>
      <c r="D2" s="22" t="s">
        <v>25</v>
      </c>
      <c r="E2" s="23" t="s">
        <v>44</v>
      </c>
    </row>
    <row r="3" spans="1:6">
      <c r="A3" s="27" t="s">
        <v>29</v>
      </c>
    </row>
    <row r="4" spans="1:6">
      <c r="A4" t="s">
        <v>8</v>
      </c>
      <c r="B4" s="25"/>
      <c r="C4" s="28">
        <v>13803.12</v>
      </c>
      <c r="D4" s="25"/>
      <c r="E4" s="24"/>
    </row>
    <row r="5" spans="1:6">
      <c r="A5" t="s">
        <v>26</v>
      </c>
      <c r="B5" s="25"/>
      <c r="C5" s="28">
        <v>7530.67</v>
      </c>
      <c r="D5" s="25"/>
      <c r="E5" s="24"/>
    </row>
    <row r="6" spans="1:6">
      <c r="A6" t="s">
        <v>2</v>
      </c>
      <c r="B6" s="25"/>
      <c r="C6" s="25"/>
      <c r="D6" s="25">
        <v>9539.58</v>
      </c>
      <c r="E6" s="24"/>
    </row>
    <row r="7" spans="1:6">
      <c r="A7" s="27" t="s">
        <v>27</v>
      </c>
      <c r="B7" s="25"/>
      <c r="C7" s="25"/>
      <c r="D7" s="25"/>
      <c r="E7" s="24"/>
    </row>
    <row r="8" spans="1:6">
      <c r="A8" t="s">
        <v>28</v>
      </c>
      <c r="B8" s="25">
        <v>76116</v>
      </c>
      <c r="D8" s="25"/>
      <c r="E8" s="24"/>
    </row>
    <row r="9" spans="1:6">
      <c r="A9" t="s">
        <v>30</v>
      </c>
      <c r="B9" s="34">
        <v>3450.67</v>
      </c>
      <c r="C9" s="35"/>
      <c r="D9" s="34"/>
      <c r="E9" s="36"/>
    </row>
    <row r="10" spans="1:6">
      <c r="B10" s="25">
        <f>SUM(B3:B9)</f>
        <v>79566.67</v>
      </c>
      <c r="C10" s="25">
        <f t="shared" ref="C10:D10" si="0">SUM(C3:C9)</f>
        <v>21333.79</v>
      </c>
      <c r="D10" s="25">
        <f t="shared" si="0"/>
        <v>9539.58</v>
      </c>
      <c r="E10" s="24">
        <f>SUM(B10:D10)</f>
        <v>110440.04</v>
      </c>
    </row>
    <row r="11" spans="1:6">
      <c r="B11" s="25"/>
      <c r="C11" s="25"/>
      <c r="D11" s="25"/>
      <c r="E11" s="24"/>
    </row>
    <row r="12" spans="1:6">
      <c r="A12" s="147" t="s">
        <v>46</v>
      </c>
      <c r="B12" s="147"/>
      <c r="C12" s="147"/>
      <c r="D12" s="147"/>
      <c r="E12" s="24"/>
    </row>
    <row r="13" spans="1:6" ht="25.5">
      <c r="B13" s="25" t="s">
        <v>35</v>
      </c>
      <c r="C13" s="29" t="s">
        <v>36</v>
      </c>
      <c r="D13" s="25" t="s">
        <v>37</v>
      </c>
      <c r="E13" s="24"/>
    </row>
    <row r="14" spans="1:6">
      <c r="A14" t="s">
        <v>34</v>
      </c>
      <c r="B14" s="28">
        <v>110440.94</v>
      </c>
      <c r="C14" s="28">
        <f>SUM(C15:C17)</f>
        <v>30873.370000000003</v>
      </c>
      <c r="D14" s="28">
        <f>B14-C14</f>
        <v>79567.570000000007</v>
      </c>
      <c r="E14" s="24"/>
    </row>
    <row r="15" spans="1:6">
      <c r="A15" t="s">
        <v>31</v>
      </c>
      <c r="B15" s="28">
        <v>24784.46</v>
      </c>
      <c r="C15" s="28">
        <f>13803.12+7530.67</f>
        <v>21333.79</v>
      </c>
      <c r="D15" s="28">
        <f t="shared" ref="D15:D17" si="1">B15-C15</f>
        <v>3450.6699999999983</v>
      </c>
      <c r="E15" s="24" t="s">
        <v>9</v>
      </c>
      <c r="F15" t="s">
        <v>9</v>
      </c>
    </row>
    <row r="16" spans="1:6">
      <c r="A16" t="s">
        <v>32</v>
      </c>
      <c r="B16" s="28">
        <v>76116</v>
      </c>
      <c r="C16" s="25"/>
      <c r="D16" s="28">
        <f t="shared" si="1"/>
        <v>76116</v>
      </c>
      <c r="E16" s="24"/>
    </row>
    <row r="17" spans="1:5">
      <c r="A17" t="s">
        <v>33</v>
      </c>
      <c r="B17" s="28">
        <v>9539.58</v>
      </c>
      <c r="C17" s="28">
        <v>9539.58</v>
      </c>
      <c r="D17" s="25">
        <f t="shared" si="1"/>
        <v>0</v>
      </c>
      <c r="E17" s="24"/>
    </row>
    <row r="18" spans="1:5">
      <c r="B18" s="25"/>
      <c r="C18" s="25"/>
      <c r="D18" s="25"/>
      <c r="E18" s="24"/>
    </row>
    <row r="19" spans="1:5">
      <c r="B19" s="25"/>
      <c r="C19" s="25"/>
      <c r="D19" s="25"/>
      <c r="E19" s="24"/>
    </row>
    <row r="20" spans="1:5">
      <c r="B20" s="25"/>
      <c r="C20" s="25"/>
      <c r="D20" s="25"/>
      <c r="E20" s="24"/>
    </row>
    <row r="21" spans="1:5">
      <c r="B21" s="25"/>
      <c r="C21" s="25"/>
      <c r="D21" s="25"/>
      <c r="E21" s="24"/>
    </row>
    <row r="22" spans="1:5">
      <c r="B22" s="25"/>
      <c r="C22" s="25"/>
      <c r="D22" s="25"/>
      <c r="E22" s="24"/>
    </row>
    <row r="23" spans="1:5">
      <c r="B23" s="25"/>
      <c r="C23" s="25"/>
      <c r="D23" s="25"/>
      <c r="E23" s="24"/>
    </row>
    <row r="24" spans="1:5">
      <c r="B24" s="25"/>
      <c r="C24" s="25"/>
      <c r="D24" s="25"/>
      <c r="E24" s="24"/>
    </row>
    <row r="25" spans="1:5">
      <c r="B25" s="25"/>
      <c r="C25" s="25"/>
      <c r="D25" s="25"/>
      <c r="E25" s="24"/>
    </row>
    <row r="26" spans="1:5">
      <c r="B26" s="25"/>
      <c r="C26" s="25"/>
      <c r="D26" s="25"/>
      <c r="E26" s="24"/>
    </row>
    <row r="27" spans="1:5">
      <c r="B27" s="25"/>
      <c r="C27" s="25"/>
      <c r="D27" s="25"/>
      <c r="E27" s="24"/>
    </row>
    <row r="28" spans="1:5">
      <c r="B28" s="25"/>
      <c r="C28" s="25"/>
      <c r="D28" s="25"/>
      <c r="E28" s="24"/>
    </row>
    <row r="29" spans="1:5">
      <c r="B29" s="25"/>
      <c r="C29" s="25"/>
      <c r="D29" s="25"/>
      <c r="E29" s="24"/>
    </row>
    <row r="30" spans="1:5">
      <c r="B30" s="26"/>
      <c r="C30" s="26"/>
      <c r="D30" s="26"/>
    </row>
    <row r="31" spans="1:5">
      <c r="B31" s="26"/>
      <c r="C31" s="26"/>
      <c r="D31" s="26"/>
    </row>
    <row r="32" spans="1:5">
      <c r="B32" s="26"/>
      <c r="C32" s="26"/>
      <c r="D32" s="26"/>
    </row>
    <row r="33" spans="2:4">
      <c r="B33" s="26"/>
      <c r="C33" s="26"/>
      <c r="D33" s="26"/>
    </row>
    <row r="34" spans="2:4">
      <c r="B34" s="26"/>
      <c r="C34" s="26"/>
      <c r="D34" s="26"/>
    </row>
    <row r="35" spans="2:4">
      <c r="B35" s="26"/>
      <c r="C35" s="26"/>
      <c r="D35" s="26"/>
    </row>
    <row r="36" spans="2:4">
      <c r="B36" s="26"/>
      <c r="C36" s="26"/>
      <c r="D36" s="26"/>
    </row>
  </sheetData>
  <mergeCells count="2">
    <mergeCell ref="A1:E1"/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K23" sqref="K23"/>
    </sheetView>
  </sheetViews>
  <sheetFormatPr defaultRowHeight="12.75"/>
  <cols>
    <col min="1" max="1" width="33.42578125" customWidth="1"/>
    <col min="2" max="2" width="12.28515625" bestFit="1" customWidth="1"/>
  </cols>
  <sheetData>
    <row r="1" spans="1:2">
      <c r="B1" s="23" t="s">
        <v>43</v>
      </c>
    </row>
    <row r="2" spans="1:2">
      <c r="A2" t="s">
        <v>39</v>
      </c>
      <c r="B2" s="30" t="e">
        <f>#REF!</f>
        <v>#REF!</v>
      </c>
    </row>
    <row r="3" spans="1:2">
      <c r="A3" t="s">
        <v>41</v>
      </c>
      <c r="B3" s="30" t="e">
        <f>#REF!</f>
        <v>#REF!</v>
      </c>
    </row>
    <row r="4" spans="1:2">
      <c r="A4" t="s">
        <v>40</v>
      </c>
      <c r="B4" s="30">
        <v>87500</v>
      </c>
    </row>
    <row r="5" spans="1:2">
      <c r="A5" t="s">
        <v>42</v>
      </c>
      <c r="B5" s="33" t="e">
        <f>#REF!+#REF!</f>
        <v>#REF!</v>
      </c>
    </row>
    <row r="6" spans="1:2">
      <c r="A6" s="32" t="s">
        <v>4</v>
      </c>
      <c r="B6" s="31" t="e">
        <f>SUM(B2:B5)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18-19 Lottery 11282018</vt:lpstr>
      <vt:lpstr>Sheet1</vt:lpstr>
      <vt:lpstr>Carryforwards</vt:lpstr>
      <vt:lpstr>Instructional 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A Jones</dc:creator>
  <cp:lastModifiedBy>Dorman, Christine L</cp:lastModifiedBy>
  <cp:lastPrinted>2018-11-02T17:01:49Z</cp:lastPrinted>
  <dcterms:created xsi:type="dcterms:W3CDTF">2015-08-25T16:24:40Z</dcterms:created>
  <dcterms:modified xsi:type="dcterms:W3CDTF">2019-04-12T15:44:13Z</dcterms:modified>
</cp:coreProperties>
</file>