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odeName="ThisWorkbook"/>
  <mc:AlternateContent xmlns:mc="http://schemas.openxmlformats.org/markup-compatibility/2006">
    <mc:Choice Requires="x15">
      <x15ac:absPath xmlns:x15ac="http://schemas.microsoft.com/office/spreadsheetml/2010/11/ac" url="W:\public_html\me209\"/>
    </mc:Choice>
  </mc:AlternateContent>
  <bookViews>
    <workbookView xWindow="0" yWindow="0" windowWidth="14970" windowHeight="10605" firstSheet="1" activeTab="1"/>
  </bookViews>
  <sheets>
    <sheet name="data" sheetId="3" state="hidden" r:id="rId1"/>
    <sheet name="dataTable" sheetId="4" r:id="rId2"/>
  </sheets>
  <definedNames>
    <definedName name="Ar">data!$F$11</definedName>
    <definedName name="C_">data!$F$2</definedName>
    <definedName name="Cl">data!$F$6</definedName>
    <definedName name="deltaT">#REF!</definedName>
    <definedName name="EngrGasConst">#REF!</definedName>
    <definedName name="F">data!$F$12</definedName>
    <definedName name="Gas_Constant">#REF!</definedName>
    <definedName name="H">data!$F$3</definedName>
    <definedName name="Kr">data!$F$8</definedName>
    <definedName name="Molar_Mass">#REF!</definedName>
    <definedName name="molarMass">dataTable!$B$2:$B$39</definedName>
    <definedName name="molarMassTable">dataTable!$A$2:$B$39</definedName>
    <definedName name="N">data!$F$4</definedName>
    <definedName name="Name">dataTable!$A$2:$A$39</definedName>
    <definedName name="Ne">data!$F$9</definedName>
    <definedName name="O">data!$F$5</definedName>
    <definedName name="pFactor">#REF!</definedName>
    <definedName name="Pmax">#REF!</definedName>
    <definedName name="Pmin">#REF!</definedName>
    <definedName name="Pressure">#REF!</definedName>
    <definedName name="Psteps">#REF!</definedName>
    <definedName name="S">data!$F$7</definedName>
    <definedName name="Steps">#REF!</definedName>
    <definedName name="Substance">#REF!</definedName>
    <definedName name="Tmax">#REF!</definedName>
    <definedName name="Tmin">#REF!</definedName>
    <definedName name="Tsteps">#REF!</definedName>
    <definedName name="universalGasConstant">8.31447</definedName>
    <definedName name="Xe">data!$F$10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3" l="1"/>
  <c r="B30" i="3"/>
  <c r="B39" i="3"/>
  <c r="B38" i="3"/>
  <c r="B37" i="3"/>
  <c r="B36" i="3"/>
  <c r="B35" i="3"/>
  <c r="B34" i="3"/>
  <c r="B33" i="3"/>
  <c r="B32" i="3"/>
  <c r="B31" i="3"/>
  <c r="D28" i="3"/>
  <c r="B27" i="3"/>
  <c r="B29" i="3"/>
  <c r="B26" i="3"/>
  <c r="B28" i="3"/>
  <c r="B25" i="3"/>
  <c r="B23" i="3"/>
  <c r="B24" i="3"/>
  <c r="B22" i="3"/>
  <c r="B21" i="3"/>
  <c r="B19" i="3"/>
  <c r="B18" i="3"/>
  <c r="B17" i="3"/>
  <c r="B15" i="3"/>
  <c r="B14" i="3"/>
  <c r="B12" i="3"/>
  <c r="B13" i="3"/>
  <c r="B11" i="3"/>
  <c r="B10" i="3"/>
  <c r="B9" i="3"/>
  <c r="B8" i="3"/>
  <c r="B7" i="3"/>
  <c r="B6" i="3"/>
  <c r="B4" i="3"/>
  <c r="B2" i="3"/>
</calcChain>
</file>

<file path=xl/sharedStrings.xml><?xml version="1.0" encoding="utf-8"?>
<sst xmlns="http://schemas.openxmlformats.org/spreadsheetml/2006/main" count="132" uniqueCount="85">
  <si>
    <t>Air</t>
  </si>
  <si>
    <t>Acetylene</t>
  </si>
  <si>
    <t>C2H2</t>
  </si>
  <si>
    <t>Ammonia</t>
  </si>
  <si>
    <t>Argon</t>
  </si>
  <si>
    <t>Ar</t>
  </si>
  <si>
    <t>Benzene</t>
  </si>
  <si>
    <t>Butadiene</t>
  </si>
  <si>
    <t>Butane</t>
  </si>
  <si>
    <t>C4H10</t>
  </si>
  <si>
    <t>CO2</t>
  </si>
  <si>
    <t>CO</t>
  </si>
  <si>
    <t>Chlorine</t>
  </si>
  <si>
    <t>Ethane</t>
  </si>
  <si>
    <t>C2H6</t>
  </si>
  <si>
    <t>Ethylene</t>
  </si>
  <si>
    <t>C2H4</t>
  </si>
  <si>
    <t>Fluorine</t>
  </si>
  <si>
    <t>Helium</t>
  </si>
  <si>
    <t>He</t>
  </si>
  <si>
    <t>Hexane</t>
  </si>
  <si>
    <t>Hydrogen</t>
  </si>
  <si>
    <t>H</t>
  </si>
  <si>
    <t>Nitrogen</t>
  </si>
  <si>
    <t>Oxygen</t>
  </si>
  <si>
    <t>Isobutene</t>
  </si>
  <si>
    <t>Krypton</t>
  </si>
  <si>
    <t>Methane</t>
  </si>
  <si>
    <t>CH4</t>
  </si>
  <si>
    <t>Neon</t>
  </si>
  <si>
    <t>Ne</t>
  </si>
  <si>
    <t>NO2</t>
  </si>
  <si>
    <t>N2</t>
  </si>
  <si>
    <t>Octane</t>
  </si>
  <si>
    <t>O2</t>
  </si>
  <si>
    <t>Ozone</t>
  </si>
  <si>
    <t>Pentane</t>
  </si>
  <si>
    <t>Propane</t>
  </si>
  <si>
    <t>C3H8</t>
  </si>
  <si>
    <t>Propylene</t>
  </si>
  <si>
    <t>Toluene</t>
  </si>
  <si>
    <t>Water</t>
  </si>
  <si>
    <t>H2O</t>
  </si>
  <si>
    <t>Xenon</t>
  </si>
  <si>
    <t>NH3</t>
  </si>
  <si>
    <t>O3</t>
  </si>
  <si>
    <t>C3H6</t>
  </si>
  <si>
    <t>Xe</t>
  </si>
  <si>
    <t>Sulfur Dioxide</t>
  </si>
  <si>
    <t>SO2</t>
  </si>
  <si>
    <t>C7H8</t>
  </si>
  <si>
    <t>C5H12</t>
  </si>
  <si>
    <t>C8H18</t>
  </si>
  <si>
    <t>Nitrous Oxide</t>
  </si>
  <si>
    <t>N2O</t>
  </si>
  <si>
    <t>Nitric Oxide</t>
  </si>
  <si>
    <t>Methyl Chloride</t>
  </si>
  <si>
    <t>CH3Cl</t>
  </si>
  <si>
    <t>Kr</t>
  </si>
  <si>
    <t>C4H8</t>
  </si>
  <si>
    <t>Hydrogen Sulfide</t>
  </si>
  <si>
    <t>H2S</t>
  </si>
  <si>
    <t>Hydrogen Chloride</t>
  </si>
  <si>
    <t xml:space="preserve">HCl </t>
  </si>
  <si>
    <t>C6H14</t>
  </si>
  <si>
    <t>F2</t>
  </si>
  <si>
    <t>Ethyl Chloride</t>
  </si>
  <si>
    <t>C2H5Cl</t>
  </si>
  <si>
    <t>Carbon Monoxide</t>
  </si>
  <si>
    <t>Carbon Dioxide</t>
  </si>
  <si>
    <t>Cl2</t>
  </si>
  <si>
    <t>C4H6</t>
  </si>
  <si>
    <t>C6H6</t>
  </si>
  <si>
    <t>Name</t>
  </si>
  <si>
    <t>Formula</t>
  </si>
  <si>
    <t>molarMass</t>
  </si>
  <si>
    <t>C</t>
  </si>
  <si>
    <t>N</t>
  </si>
  <si>
    <t>O</t>
  </si>
  <si>
    <t>Cl</t>
  </si>
  <si>
    <t>S</t>
  </si>
  <si>
    <r>
      <t>kg/m</t>
    </r>
    <r>
      <rPr>
        <vertAlign val="superscript"/>
        <sz val="11"/>
        <color theme="1"/>
        <rFont val="Arial"/>
        <family val="2"/>
      </rPr>
      <t>3</t>
    </r>
  </si>
  <si>
    <t>F</t>
  </si>
  <si>
    <t>NO</t>
  </si>
  <si>
    <t>Nitrogen Dioxide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</si>
</sst>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5" x14ac:knownFonts="1"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4" fillId="0" borderId="1" xfId="0" applyFont="1" applyBorder="1"/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9"/>
  <sheetViews>
    <sheetView topLeftCell="A17" workbookViewId="0">
      <selection activeCell="B20" sqref="B20"/>
    </sheetView>
  </sheetViews>
  <sheetFormatPr defaultRowHeight="14.25" x14ac:dyDescent="0.2"/>
  <cols>
    <col min="1" max="1" width="17.125" customWidth="1"/>
    <col min="2" max="2" width="9.75" customWidth="1"/>
  </cols>
  <sheetData>
    <row r="1" spans="1:8" x14ac:dyDescent="0.2">
      <c r="A1" t="s">
        <v>73</v>
      </c>
      <c r="B1" t="s">
        <v>75</v>
      </c>
      <c r="C1" t="s">
        <v>74</v>
      </c>
      <c r="D1" t="s">
        <v>75</v>
      </c>
    </row>
    <row r="2" spans="1:8" x14ac:dyDescent="0.2">
      <c r="A2" t="s">
        <v>1</v>
      </c>
      <c r="B2" s="1">
        <f>2*C_+2*H</f>
        <v>26.037279999999999</v>
      </c>
      <c r="C2" t="s">
        <v>2</v>
      </c>
      <c r="D2">
        <v>26.04</v>
      </c>
      <c r="E2" t="s">
        <v>76</v>
      </c>
      <c r="F2">
        <v>12.0107</v>
      </c>
    </row>
    <row r="3" spans="1:8" x14ac:dyDescent="0.2">
      <c r="A3" t="s">
        <v>0</v>
      </c>
      <c r="B3">
        <v>28.966000000000001</v>
      </c>
      <c r="C3" t="s">
        <v>0</v>
      </c>
      <c r="D3">
        <v>28.966000000000001</v>
      </c>
      <c r="E3" t="s">
        <v>22</v>
      </c>
      <c r="F3">
        <v>1.0079400000000001</v>
      </c>
    </row>
    <row r="4" spans="1:8" ht="16.5" x14ac:dyDescent="0.2">
      <c r="A4" t="s">
        <v>3</v>
      </c>
      <c r="B4" s="1">
        <f>N+3*H</f>
        <v>17.030519999999999</v>
      </c>
      <c r="C4" t="s">
        <v>44</v>
      </c>
      <c r="D4">
        <v>17.02</v>
      </c>
      <c r="E4" t="s">
        <v>77</v>
      </c>
      <c r="F4">
        <v>14.0067</v>
      </c>
      <c r="H4" t="s">
        <v>81</v>
      </c>
    </row>
    <row r="5" spans="1:8" x14ac:dyDescent="0.2">
      <c r="A5" t="s">
        <v>4</v>
      </c>
      <c r="B5">
        <v>39.948</v>
      </c>
      <c r="C5" t="s">
        <v>5</v>
      </c>
      <c r="D5">
        <v>39.948</v>
      </c>
      <c r="E5" t="s">
        <v>78</v>
      </c>
      <c r="F5">
        <v>15.9994</v>
      </c>
    </row>
    <row r="6" spans="1:8" x14ac:dyDescent="0.2">
      <c r="A6" t="s">
        <v>6</v>
      </c>
      <c r="B6" s="1">
        <f>6*C_+6*H</f>
        <v>78.111840000000001</v>
      </c>
      <c r="C6" t="s">
        <v>72</v>
      </c>
      <c r="D6">
        <v>78.11</v>
      </c>
      <c r="E6" t="s">
        <v>79</v>
      </c>
      <c r="F6">
        <v>35.453000000000003</v>
      </c>
    </row>
    <row r="7" spans="1:8" x14ac:dyDescent="0.2">
      <c r="A7" t="s">
        <v>7</v>
      </c>
      <c r="B7" s="1">
        <f>4*C_+6*H</f>
        <v>54.090440000000001</v>
      </c>
      <c r="C7" t="s">
        <v>71</v>
      </c>
      <c r="D7">
        <v>54.09</v>
      </c>
      <c r="E7" t="s">
        <v>80</v>
      </c>
      <c r="F7">
        <v>32.064999999999998</v>
      </c>
    </row>
    <row r="8" spans="1:8" x14ac:dyDescent="0.2">
      <c r="A8" t="s">
        <v>8</v>
      </c>
      <c r="B8">
        <f>4*C_+10*H</f>
        <v>58.122199999999999</v>
      </c>
      <c r="C8" t="s">
        <v>9</v>
      </c>
      <c r="D8">
        <v>58.12</v>
      </c>
      <c r="E8" t="s">
        <v>58</v>
      </c>
      <c r="F8">
        <v>83.798000000000002</v>
      </c>
    </row>
    <row r="9" spans="1:8" x14ac:dyDescent="0.2">
      <c r="A9" t="s">
        <v>69</v>
      </c>
      <c r="B9">
        <f>C_+2*O</f>
        <v>44.009500000000003</v>
      </c>
      <c r="C9" t="s">
        <v>10</v>
      </c>
      <c r="D9">
        <v>44.01</v>
      </c>
      <c r="E9" t="s">
        <v>30</v>
      </c>
      <c r="F9">
        <v>20.1797</v>
      </c>
    </row>
    <row r="10" spans="1:8" x14ac:dyDescent="0.2">
      <c r="A10" t="s">
        <v>68</v>
      </c>
      <c r="B10">
        <f>C_+O</f>
        <v>28.010100000000001</v>
      </c>
      <c r="C10" t="s">
        <v>11</v>
      </c>
      <c r="D10">
        <v>28.010999999999999</v>
      </c>
      <c r="E10" t="s">
        <v>47</v>
      </c>
      <c r="F10">
        <v>131.29300000000001</v>
      </c>
    </row>
    <row r="11" spans="1:8" x14ac:dyDescent="0.2">
      <c r="A11" t="s">
        <v>12</v>
      </c>
      <c r="B11">
        <f>2*Cl</f>
        <v>70.906000000000006</v>
      </c>
      <c r="C11" t="s">
        <v>70</v>
      </c>
      <c r="D11">
        <v>70.906000000000006</v>
      </c>
      <c r="E11" t="s">
        <v>5</v>
      </c>
      <c r="F11">
        <v>39.948</v>
      </c>
    </row>
    <row r="12" spans="1:8" x14ac:dyDescent="0.2">
      <c r="A12" t="s">
        <v>13</v>
      </c>
      <c r="B12" s="1">
        <f>2*C_+6*H</f>
        <v>30.069040000000001</v>
      </c>
      <c r="C12" t="s">
        <v>14</v>
      </c>
      <c r="D12">
        <v>30.07</v>
      </c>
      <c r="E12" t="s">
        <v>82</v>
      </c>
      <c r="F12">
        <v>18.998403199999998</v>
      </c>
    </row>
    <row r="13" spans="1:8" x14ac:dyDescent="0.2">
      <c r="A13" t="s">
        <v>66</v>
      </c>
      <c r="B13" s="1">
        <f>B12-H+Cl</f>
        <v>64.514099999999999</v>
      </c>
      <c r="C13" t="s">
        <v>67</v>
      </c>
      <c r="D13">
        <v>64.515000000000001</v>
      </c>
    </row>
    <row r="14" spans="1:8" x14ac:dyDescent="0.2">
      <c r="A14" t="s">
        <v>15</v>
      </c>
      <c r="B14" s="1">
        <f>2*C_+4*H</f>
        <v>28.053159999999998</v>
      </c>
      <c r="C14" t="s">
        <v>16</v>
      </c>
      <c r="D14">
        <v>28.053999999999998</v>
      </c>
    </row>
    <row r="15" spans="1:8" x14ac:dyDescent="0.2">
      <c r="A15" t="s">
        <v>17</v>
      </c>
      <c r="B15">
        <f>2*F</f>
        <v>37.996806399999997</v>
      </c>
      <c r="C15" t="s">
        <v>65</v>
      </c>
      <c r="D15">
        <v>37.996000000000002</v>
      </c>
    </row>
    <row r="16" spans="1:8" x14ac:dyDescent="0.2">
      <c r="A16" t="s">
        <v>18</v>
      </c>
      <c r="B16">
        <v>4.0026020000000004</v>
      </c>
      <c r="C16" t="s">
        <v>19</v>
      </c>
      <c r="D16">
        <v>4.0199999999999996</v>
      </c>
    </row>
    <row r="17" spans="1:4" x14ac:dyDescent="0.2">
      <c r="A17" t="s">
        <v>20</v>
      </c>
      <c r="B17">
        <f>6*C_+14*H</f>
        <v>86.175359999999998</v>
      </c>
      <c r="C17" t="s">
        <v>64</v>
      </c>
      <c r="D17">
        <v>86.17</v>
      </c>
    </row>
    <row r="18" spans="1:4" x14ac:dyDescent="0.2">
      <c r="A18" t="s">
        <v>62</v>
      </c>
      <c r="B18">
        <f>H+Cl</f>
        <v>36.460940000000001</v>
      </c>
      <c r="C18" t="s">
        <v>63</v>
      </c>
      <c r="D18">
        <v>36.460999999999999</v>
      </c>
    </row>
    <row r="19" spans="1:4" x14ac:dyDescent="0.2">
      <c r="A19" t="s">
        <v>60</v>
      </c>
      <c r="B19">
        <f>2*H+S</f>
        <v>34.080880000000001</v>
      </c>
      <c r="C19" t="s">
        <v>61</v>
      </c>
      <c r="D19">
        <v>34.076000000000001</v>
      </c>
    </row>
    <row r="20" spans="1:4" x14ac:dyDescent="0.2">
      <c r="A20" t="s">
        <v>21</v>
      </c>
      <c r="B20">
        <f>2*H</f>
        <v>2.0158800000000001</v>
      </c>
      <c r="C20" t="s">
        <v>42</v>
      </c>
      <c r="D20">
        <v>2.016</v>
      </c>
    </row>
    <row r="21" spans="1:4" x14ac:dyDescent="0.2">
      <c r="A21" t="s">
        <v>25</v>
      </c>
      <c r="B21" s="1">
        <f>4*C_+8*H</f>
        <v>56.106319999999997</v>
      </c>
      <c r="C21" t="s">
        <v>59</v>
      </c>
      <c r="D21">
        <v>56.107999999999997</v>
      </c>
    </row>
    <row r="22" spans="1:4" x14ac:dyDescent="0.2">
      <c r="A22" t="s">
        <v>26</v>
      </c>
      <c r="B22">
        <f>Kr</f>
        <v>83.798000000000002</v>
      </c>
      <c r="C22" t="s">
        <v>58</v>
      </c>
      <c r="D22">
        <v>83.8</v>
      </c>
    </row>
    <row r="23" spans="1:4" x14ac:dyDescent="0.2">
      <c r="A23" t="s">
        <v>27</v>
      </c>
      <c r="B23" s="1">
        <f>C_+4*H</f>
        <v>16.042459999999998</v>
      </c>
      <c r="C23" t="s">
        <v>28</v>
      </c>
      <c r="D23">
        <v>16.044</v>
      </c>
    </row>
    <row r="24" spans="1:4" x14ac:dyDescent="0.2">
      <c r="A24" t="s">
        <v>56</v>
      </c>
      <c r="B24" s="1">
        <f>B23-H+Cl</f>
        <v>50.487520000000004</v>
      </c>
      <c r="C24" t="s">
        <v>57</v>
      </c>
      <c r="D24">
        <v>50.488</v>
      </c>
    </row>
    <row r="25" spans="1:4" x14ac:dyDescent="0.2">
      <c r="A25" t="s">
        <v>29</v>
      </c>
      <c r="B25">
        <f>Ne</f>
        <v>20.1797</v>
      </c>
      <c r="C25" t="s">
        <v>30</v>
      </c>
      <c r="D25">
        <v>20.178999999999998</v>
      </c>
    </row>
    <row r="26" spans="1:4" x14ac:dyDescent="0.2">
      <c r="A26" t="s">
        <v>55</v>
      </c>
      <c r="B26">
        <f>N+O</f>
        <v>30.0061</v>
      </c>
      <c r="C26" t="s">
        <v>83</v>
      </c>
      <c r="D26">
        <v>30.006</v>
      </c>
    </row>
    <row r="27" spans="1:4" x14ac:dyDescent="0.2">
      <c r="A27" t="s">
        <v>23</v>
      </c>
      <c r="B27">
        <f>2*N</f>
        <v>28.013400000000001</v>
      </c>
      <c r="C27" t="s">
        <v>32</v>
      </c>
      <c r="D27">
        <v>28.013000000000002</v>
      </c>
    </row>
    <row r="28" spans="1:4" x14ac:dyDescent="0.2">
      <c r="A28" t="s">
        <v>84</v>
      </c>
      <c r="B28">
        <f>B26+O</f>
        <v>46.005499999999998</v>
      </c>
      <c r="C28" t="s">
        <v>31</v>
      </c>
      <c r="D28">
        <f>D26+O</f>
        <v>46.005400000000002</v>
      </c>
    </row>
    <row r="29" spans="1:4" x14ac:dyDescent="0.2">
      <c r="A29" t="s">
        <v>53</v>
      </c>
      <c r="B29">
        <f>B27+O</f>
        <v>44.012799999999999</v>
      </c>
      <c r="C29" t="s">
        <v>54</v>
      </c>
      <c r="D29">
        <v>44.012</v>
      </c>
    </row>
    <row r="30" spans="1:4" x14ac:dyDescent="0.2">
      <c r="A30" t="s">
        <v>33</v>
      </c>
      <c r="B30">
        <f>8*C_+18*H</f>
        <v>114.22852</v>
      </c>
      <c r="C30" t="s">
        <v>52</v>
      </c>
      <c r="D30">
        <v>114.22</v>
      </c>
    </row>
    <row r="31" spans="1:4" x14ac:dyDescent="0.2">
      <c r="A31" t="s">
        <v>24</v>
      </c>
      <c r="B31">
        <f>2*O</f>
        <v>31.998799999999999</v>
      </c>
      <c r="C31" t="s">
        <v>34</v>
      </c>
      <c r="D31">
        <v>31.998999999999999</v>
      </c>
    </row>
    <row r="32" spans="1:4" x14ac:dyDescent="0.2">
      <c r="A32" t="s">
        <v>35</v>
      </c>
      <c r="B32">
        <f>3*O</f>
        <v>47.998199999999997</v>
      </c>
      <c r="C32" t="s">
        <v>45</v>
      </c>
      <c r="D32">
        <v>47.997999999999998</v>
      </c>
    </row>
    <row r="33" spans="1:4" x14ac:dyDescent="0.2">
      <c r="A33" t="s">
        <v>36</v>
      </c>
      <c r="B33" s="1">
        <f>5*C_+12*H</f>
        <v>72.148780000000002</v>
      </c>
      <c r="C33" t="s">
        <v>51</v>
      </c>
      <c r="D33">
        <v>72.150000000000006</v>
      </c>
    </row>
    <row r="34" spans="1:4" x14ac:dyDescent="0.2">
      <c r="A34" t="s">
        <v>37</v>
      </c>
      <c r="B34" s="1">
        <f>3*C_+8*H</f>
        <v>44.095619999999997</v>
      </c>
      <c r="C34" t="s">
        <v>38</v>
      </c>
      <c r="D34">
        <v>44.097000000000001</v>
      </c>
    </row>
    <row r="35" spans="1:4" x14ac:dyDescent="0.2">
      <c r="A35" t="s">
        <v>39</v>
      </c>
      <c r="B35" s="1">
        <f>3*C_+9*H</f>
        <v>45.103560000000002</v>
      </c>
      <c r="C35" t="s">
        <v>46</v>
      </c>
      <c r="D35">
        <v>42.08</v>
      </c>
    </row>
    <row r="36" spans="1:4" x14ac:dyDescent="0.2">
      <c r="A36" t="s">
        <v>48</v>
      </c>
      <c r="B36">
        <f>S+2*O</f>
        <v>64.063800000000001</v>
      </c>
      <c r="C36" t="s">
        <v>49</v>
      </c>
      <c r="D36">
        <v>64.06</v>
      </c>
    </row>
    <row r="37" spans="1:4" x14ac:dyDescent="0.2">
      <c r="A37" t="s">
        <v>40</v>
      </c>
      <c r="B37" s="1">
        <f>7*C_+8*H</f>
        <v>92.138419999999996</v>
      </c>
      <c r="C37" t="s">
        <v>50</v>
      </c>
      <c r="D37">
        <v>92.13</v>
      </c>
    </row>
    <row r="38" spans="1:4" x14ac:dyDescent="0.2">
      <c r="A38" t="s">
        <v>41</v>
      </c>
      <c r="B38" s="1">
        <f>2*H+O</f>
        <v>18.015280000000001</v>
      </c>
      <c r="C38" t="s">
        <v>42</v>
      </c>
      <c r="D38">
        <v>18.02</v>
      </c>
    </row>
    <row r="39" spans="1:4" x14ac:dyDescent="0.2">
      <c r="A39" t="s">
        <v>43</v>
      </c>
      <c r="B39">
        <f>Xe</f>
        <v>131.29300000000001</v>
      </c>
      <c r="C39" t="s">
        <v>47</v>
      </c>
      <c r="D39">
        <v>131.30000000000001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39"/>
  <sheetViews>
    <sheetView tabSelected="1" workbookViewId="0">
      <selection activeCell="N62" sqref="N62"/>
    </sheetView>
  </sheetViews>
  <sheetFormatPr defaultRowHeight="14.25" x14ac:dyDescent="0.2"/>
  <cols>
    <col min="1" max="1" width="15.25" customWidth="1"/>
  </cols>
  <sheetData>
    <row r="1" spans="1:2" ht="15" thickBot="1" x14ac:dyDescent="0.25">
      <c r="A1" s="2" t="s">
        <v>73</v>
      </c>
      <c r="B1" s="3" t="s">
        <v>75</v>
      </c>
    </row>
    <row r="2" spans="1:2" ht="15" thickBot="1" x14ac:dyDescent="0.25">
      <c r="A2" s="4" t="s">
        <v>1</v>
      </c>
      <c r="B2" s="5">
        <v>26.038</v>
      </c>
    </row>
    <row r="3" spans="1:2" ht="15" thickBot="1" x14ac:dyDescent="0.25">
      <c r="A3" s="4" t="s">
        <v>0</v>
      </c>
      <c r="B3" s="5">
        <v>28.965199999999999</v>
      </c>
    </row>
    <row r="4" spans="1:2" ht="15" thickBot="1" x14ac:dyDescent="0.25">
      <c r="A4" s="4" t="s">
        <v>3</v>
      </c>
      <c r="B4" s="5">
        <v>17.030999999999999</v>
      </c>
    </row>
    <row r="5" spans="1:2" ht="15" thickBot="1" x14ac:dyDescent="0.25">
      <c r="A5" s="4" t="s">
        <v>4</v>
      </c>
      <c r="B5" s="5">
        <v>39.948</v>
      </c>
    </row>
    <row r="6" spans="1:2" ht="15" thickBot="1" x14ac:dyDescent="0.25">
      <c r="A6" s="4" t="s">
        <v>6</v>
      </c>
      <c r="B6" s="5">
        <v>78.114000000000004</v>
      </c>
    </row>
    <row r="7" spans="1:2" ht="15" thickBot="1" x14ac:dyDescent="0.25">
      <c r="A7" s="4" t="s">
        <v>7</v>
      </c>
      <c r="B7" s="5">
        <v>54.091999999999999</v>
      </c>
    </row>
    <row r="8" spans="1:2" ht="15" thickBot="1" x14ac:dyDescent="0.25">
      <c r="A8" s="4" t="s">
        <v>8</v>
      </c>
      <c r="B8" s="5">
        <v>58.124000000000002</v>
      </c>
    </row>
    <row r="9" spans="1:2" ht="15" thickBot="1" x14ac:dyDescent="0.25">
      <c r="A9" s="4" t="s">
        <v>69</v>
      </c>
      <c r="B9" s="5">
        <v>44.009</v>
      </c>
    </row>
    <row r="10" spans="1:2" ht="15" thickBot="1" x14ac:dyDescent="0.25">
      <c r="A10" s="4" t="s">
        <v>68</v>
      </c>
      <c r="B10" s="6">
        <v>28.01</v>
      </c>
    </row>
    <row r="11" spans="1:2" ht="15" thickBot="1" x14ac:dyDescent="0.25">
      <c r="A11" s="4" t="s">
        <v>12</v>
      </c>
      <c r="B11" s="7">
        <v>70.900000000000006</v>
      </c>
    </row>
    <row r="12" spans="1:2" ht="15" thickBot="1" x14ac:dyDescent="0.25">
      <c r="A12" s="4" t="s">
        <v>13</v>
      </c>
      <c r="B12" s="6">
        <v>30.07</v>
      </c>
    </row>
    <row r="13" spans="1:2" ht="15" thickBot="1" x14ac:dyDescent="0.25">
      <c r="A13" s="4" t="s">
        <v>66</v>
      </c>
      <c r="B13" s="5">
        <v>64.512</v>
      </c>
    </row>
    <row r="14" spans="1:2" ht="15" thickBot="1" x14ac:dyDescent="0.25">
      <c r="A14" s="4" t="s">
        <v>15</v>
      </c>
      <c r="B14" s="5">
        <v>28.053999999999998</v>
      </c>
    </row>
    <row r="15" spans="1:2" ht="15" thickBot="1" x14ac:dyDescent="0.25">
      <c r="A15" s="4" t="s">
        <v>17</v>
      </c>
      <c r="B15" s="5">
        <v>37.996000000000002</v>
      </c>
    </row>
    <row r="16" spans="1:2" ht="15" thickBot="1" x14ac:dyDescent="0.25">
      <c r="A16" s="4" t="s">
        <v>18</v>
      </c>
      <c r="B16" s="5">
        <v>4.0026000000000002</v>
      </c>
    </row>
    <row r="17" spans="1:2" ht="15" thickBot="1" x14ac:dyDescent="0.25">
      <c r="A17" s="4" t="s">
        <v>20</v>
      </c>
      <c r="B17" s="5">
        <v>86.177999999999997</v>
      </c>
    </row>
    <row r="18" spans="1:2" ht="15" thickBot="1" x14ac:dyDescent="0.25">
      <c r="A18" s="4" t="s">
        <v>62</v>
      </c>
      <c r="B18" s="5">
        <v>36.457999999999998</v>
      </c>
    </row>
    <row r="19" spans="1:2" ht="15" thickBot="1" x14ac:dyDescent="0.25">
      <c r="A19" s="4" t="s">
        <v>60</v>
      </c>
      <c r="B19" s="5">
        <v>34.076000000000001</v>
      </c>
    </row>
    <row r="20" spans="1:2" ht="15" thickBot="1" x14ac:dyDescent="0.25">
      <c r="A20" s="4" t="s">
        <v>21</v>
      </c>
      <c r="B20" s="8">
        <v>2.016</v>
      </c>
    </row>
    <row r="21" spans="1:2" ht="15" thickBot="1" x14ac:dyDescent="0.25">
      <c r="A21" s="4" t="s">
        <v>25</v>
      </c>
      <c r="B21" s="9">
        <v>56.107999999999997</v>
      </c>
    </row>
    <row r="22" spans="1:2" ht="15" thickBot="1" x14ac:dyDescent="0.25">
      <c r="A22" s="4" t="s">
        <v>26</v>
      </c>
      <c r="B22" s="5">
        <v>83.798000000000002</v>
      </c>
    </row>
    <row r="23" spans="1:2" ht="15" thickBot="1" x14ac:dyDescent="0.25">
      <c r="A23" s="4" t="s">
        <v>27</v>
      </c>
      <c r="B23" s="5">
        <v>16.042999999999999</v>
      </c>
    </row>
    <row r="24" spans="1:2" ht="15" thickBot="1" x14ac:dyDescent="0.25">
      <c r="A24" s="4" t="s">
        <v>56</v>
      </c>
      <c r="B24" s="5">
        <v>50.484999999999999</v>
      </c>
    </row>
    <row r="25" spans="1:2" ht="15" thickBot="1" x14ac:dyDescent="0.25">
      <c r="A25" s="4" t="s">
        <v>29</v>
      </c>
      <c r="B25" s="6">
        <v>20.18</v>
      </c>
    </row>
    <row r="26" spans="1:2" ht="15" thickBot="1" x14ac:dyDescent="0.25">
      <c r="A26" s="4" t="s">
        <v>55</v>
      </c>
      <c r="B26" s="5">
        <v>30.006</v>
      </c>
    </row>
    <row r="27" spans="1:2" ht="15" thickBot="1" x14ac:dyDescent="0.25">
      <c r="A27" s="4" t="s">
        <v>23</v>
      </c>
      <c r="B27" s="5">
        <v>28.013999999999999</v>
      </c>
    </row>
    <row r="28" spans="1:2" ht="15" thickBot="1" x14ac:dyDescent="0.25">
      <c r="A28" s="4" t="s">
        <v>84</v>
      </c>
      <c r="B28" s="5">
        <v>46.005000000000003</v>
      </c>
    </row>
    <row r="29" spans="1:2" ht="15" thickBot="1" x14ac:dyDescent="0.25">
      <c r="A29" s="4" t="s">
        <v>53</v>
      </c>
      <c r="B29" s="5">
        <v>44.012999999999998</v>
      </c>
    </row>
    <row r="30" spans="1:2" ht="15" thickBot="1" x14ac:dyDescent="0.25">
      <c r="A30" s="4" t="s">
        <v>33</v>
      </c>
      <c r="B30" s="5">
        <v>114.232</v>
      </c>
    </row>
    <row r="31" spans="1:2" ht="15" thickBot="1" x14ac:dyDescent="0.25">
      <c r="A31" s="4" t="s">
        <v>24</v>
      </c>
      <c r="B31" s="5">
        <v>31.998000000000001</v>
      </c>
    </row>
    <row r="32" spans="1:2" ht="15" thickBot="1" x14ac:dyDescent="0.25">
      <c r="A32" s="4" t="s">
        <v>35</v>
      </c>
      <c r="B32" s="5">
        <v>47.997</v>
      </c>
    </row>
    <row r="33" spans="1:2" ht="15" thickBot="1" x14ac:dyDescent="0.25">
      <c r="A33" s="4" t="s">
        <v>36</v>
      </c>
      <c r="B33" s="5">
        <v>72.150999999999996</v>
      </c>
    </row>
    <row r="34" spans="1:2" ht="15" thickBot="1" x14ac:dyDescent="0.25">
      <c r="A34" s="4" t="s">
        <v>37</v>
      </c>
      <c r="B34" s="5">
        <v>44.097000000000001</v>
      </c>
    </row>
    <row r="35" spans="1:2" ht="15" thickBot="1" x14ac:dyDescent="0.25">
      <c r="A35" s="4" t="s">
        <v>39</v>
      </c>
      <c r="B35" s="5">
        <v>42.081000000000003</v>
      </c>
    </row>
    <row r="36" spans="1:2" ht="15" thickBot="1" x14ac:dyDescent="0.25">
      <c r="A36" s="4" t="s">
        <v>48</v>
      </c>
      <c r="B36" s="5">
        <v>64.058000000000007</v>
      </c>
    </row>
    <row r="37" spans="1:2" ht="15" thickBot="1" x14ac:dyDescent="0.25">
      <c r="A37" s="4" t="s">
        <v>40</v>
      </c>
      <c r="B37" s="5">
        <v>92.141000000000005</v>
      </c>
    </row>
    <row r="38" spans="1:2" ht="15" thickBot="1" x14ac:dyDescent="0.25">
      <c r="A38" s="4" t="s">
        <v>41</v>
      </c>
      <c r="B38" s="5">
        <v>18.015000000000001</v>
      </c>
    </row>
    <row r="39" spans="1:2" ht="15" thickBot="1" x14ac:dyDescent="0.25">
      <c r="A39" s="4" t="s">
        <v>43</v>
      </c>
      <c r="B39" s="5">
        <v>131.29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data</vt:lpstr>
      <vt:lpstr>dataTable</vt:lpstr>
      <vt:lpstr>Ar</vt:lpstr>
      <vt:lpstr>C_</vt:lpstr>
      <vt:lpstr>Cl</vt:lpstr>
      <vt:lpstr>F</vt:lpstr>
      <vt:lpstr>H</vt:lpstr>
      <vt:lpstr>Kr</vt:lpstr>
      <vt:lpstr>molarMass</vt:lpstr>
      <vt:lpstr>molarMassTable</vt:lpstr>
      <vt:lpstr>N</vt:lpstr>
      <vt:lpstr>Name</vt:lpstr>
      <vt:lpstr>Ne</vt:lpstr>
      <vt:lpstr>O</vt:lpstr>
      <vt:lpstr>S</vt:lpstr>
      <vt:lpstr>Xe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Caretto</dc:creator>
  <cp:lastModifiedBy>Larry Caretto</cp:lastModifiedBy>
  <dcterms:created xsi:type="dcterms:W3CDTF">2014-01-10T22:29:57Z</dcterms:created>
  <dcterms:modified xsi:type="dcterms:W3CDTF">2017-01-27T00:14:07Z</dcterms:modified>
</cp:coreProperties>
</file>