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<sst xmlns="http://schemas.openxmlformats.org/spreadsheetml/2006/main" count="152" uniqueCount="95">
  <si>
    <t>Bond issued on 1/1/2000.  7.6% coupon; 10 million face value; 10 years.</t>
  </si>
  <si>
    <t>Issued to yield 8%</t>
  </si>
  <si>
    <t>Bond issued on 1/1/2000.  8.4% coupon; 10 million face value; 10 years.</t>
  </si>
  <si>
    <t>Bond issued on 1/1/2000.  0% coupon; 10 million face value; 10 years.</t>
  </si>
  <si>
    <t>Face value</t>
  </si>
  <si>
    <t>coupon rate</t>
  </si>
  <si>
    <t>yield rate</t>
  </si>
  <si>
    <t>interest payment</t>
  </si>
  <si>
    <t>PV(4,20)</t>
  </si>
  <si>
    <t>Set up an interest amortization table and determine interest expense for the first</t>
  </si>
  <si>
    <t>two years (4 interest payments)</t>
  </si>
  <si>
    <t>Explain the difference between the straight line and the effective rate method of</t>
  </si>
  <si>
    <t>amortizing discount or premium</t>
  </si>
  <si>
    <t>Determine the issue price of the bond (assume semi-annual compounding!)</t>
  </si>
  <si>
    <t>B</t>
  </si>
  <si>
    <t>Explain the terms:  coupon rate, effective rate; yield rate; bond discount</t>
  </si>
  <si>
    <t>Explain the terms:  face value; issue price; premium; carrying value; maturity value</t>
  </si>
  <si>
    <t xml:space="preserve">Bond conversion:  20 year, 8.3%, $20 million, issued to yield 8%.  </t>
  </si>
  <si>
    <t>Carrying value as of year 5 (before final interest has been paid)</t>
  </si>
  <si>
    <t>dr. bonds</t>
  </si>
  <si>
    <t>dr. premium</t>
  </si>
  <si>
    <t xml:space="preserve">   cr. Common stock</t>
  </si>
  <si>
    <t xml:space="preserve">   cr. Paid in capital</t>
  </si>
  <si>
    <t xml:space="preserve"> par value of stock $2, market value $ 48. </t>
  </si>
  <si>
    <t xml:space="preserve">Bonds are converted into 400,000 shares of common stock, </t>
  </si>
  <si>
    <t>determine the amount of the final interest expense</t>
  </si>
  <si>
    <t>Record payment of interest</t>
  </si>
  <si>
    <t>record conversion of the bonds</t>
  </si>
  <si>
    <t>Explain why a company might like to convert bonds, rather than repurchase them</t>
  </si>
  <si>
    <t>A</t>
  </si>
  <si>
    <t>10 year, 7.4% Bond with face value of $10 million was issued to yield 8% for</t>
  </si>
  <si>
    <t>PV(4,40)</t>
  </si>
  <si>
    <t>record the repurchase of the bonds (retirement)</t>
  </si>
  <si>
    <t>Carrying value as of beginning of year 7</t>
  </si>
  <si>
    <t xml:space="preserve">Bonds are repurchased on June 30th for </t>
  </si>
  <si>
    <t>Explain why the bonds have gotten so much "cheaper".  What is the likely reason?</t>
  </si>
  <si>
    <t>dr. interest expense</t>
  </si>
  <si>
    <t xml:space="preserve">   cr. Cash</t>
  </si>
  <si>
    <t>cr. Extraordinary gain on</t>
  </si>
  <si>
    <t>early retirement of bonds</t>
  </si>
  <si>
    <t>Yield rate</t>
  </si>
  <si>
    <t xml:space="preserve">              Interest</t>
  </si>
  <si>
    <t>expense</t>
  </si>
  <si>
    <t>payment</t>
  </si>
  <si>
    <t>amortization</t>
  </si>
  <si>
    <t>disc. (premium)</t>
  </si>
  <si>
    <t>carrying value</t>
  </si>
  <si>
    <t xml:space="preserve">   cr. Cash (int. payable)</t>
  </si>
  <si>
    <t>The bonds have gotten "so much cheaper" for any one or a combination of the following reasons;</t>
  </si>
  <si>
    <t>1.  The company is preceived to be much riskier than it used to be, therefore a higher discount rate is being used in the market</t>
  </si>
  <si>
    <t>2.  Interest rates in general have increased (inflation)</t>
  </si>
  <si>
    <t>a</t>
  </si>
  <si>
    <t>b</t>
  </si>
  <si>
    <t>c</t>
  </si>
  <si>
    <t>d</t>
  </si>
  <si>
    <t>coupon rate = rate used to determine interest payments</t>
  </si>
  <si>
    <t xml:space="preserve">yield rate; effective rate; market rate; required rate of return: </t>
  </si>
  <si>
    <t>all mean the same thing: the rate at which the promised</t>
  </si>
  <si>
    <t>cash flows are discounted = discount rate</t>
  </si>
  <si>
    <t>bond discount: the difference between face value and issue</t>
  </si>
  <si>
    <t>price, if the issue price is less than the face value</t>
  </si>
  <si>
    <t>Issue price</t>
  </si>
  <si>
    <t>face value: number of bonds * $1,000 (printed on face of bond)</t>
  </si>
  <si>
    <t>issue price: amount actually paid (received) for the bond (issue)</t>
  </si>
  <si>
    <t>premium: the difference between face value and issue price if</t>
  </si>
  <si>
    <t>the bond is sold for more than face value</t>
  </si>
  <si>
    <t>carrying value: face value + unamortized premium or minus</t>
  </si>
  <si>
    <t>unamortized discount at a point in time (changes each period)</t>
  </si>
  <si>
    <t>maturity value: amount to be paid at maturity = face value</t>
  </si>
  <si>
    <t>Explain why companies would issue zero coupon bonds and why some investors like to purchase them</t>
  </si>
  <si>
    <t>Reasons for issuing (purchasing) zero coupon bonds:</t>
  </si>
  <si>
    <t>Cash flow considerations (issuing company); possible tax</t>
  </si>
  <si>
    <t xml:space="preserve">considerations (purchaser) Note: this depends on current </t>
  </si>
  <si>
    <t>tax law. Sometimes recipient has been required to accrue</t>
  </si>
  <si>
    <t>(recognize) and declare the interest income, even though it</t>
  </si>
  <si>
    <t>has not yet been received.</t>
  </si>
  <si>
    <t>Partial interest table for zero coupon bond</t>
  </si>
  <si>
    <t>If straight line amortization is used, the procedure is as follows:</t>
  </si>
  <si>
    <t>total premium (discount)/number of periods = amount of premium (discount) amortized.</t>
  </si>
  <si>
    <t>Discount</t>
  </si>
  <si>
    <t># periods</t>
  </si>
  <si>
    <t>amortized/</t>
  </si>
  <si>
    <t>period</t>
  </si>
  <si>
    <t xml:space="preserve">If the straight line method is used, the amount of interest expense is always the same: </t>
  </si>
  <si>
    <t>int expense</t>
  </si>
  <si>
    <t>int. paymnt</t>
  </si>
  <si>
    <t>disc. Amt.</t>
  </si>
  <si>
    <t>Under the effective interest method the amount of interest expense changes each period,</t>
  </si>
  <si>
    <t>but the interest expense as a percentage of carrying value (book value) remains the same.</t>
  </si>
  <si>
    <t>reason for conversion: eliminate the need to pay interest = cash</t>
  </si>
  <si>
    <t>flow considerations, also eliminates the need to eventually</t>
  </si>
  <si>
    <t>raise funds to repay the face value (maturity value)</t>
  </si>
  <si>
    <t xml:space="preserve">Bond repurchase:  20 year, 8.3%, $20 million, issued to yield 8%.  </t>
  </si>
  <si>
    <t>Bond practice cases (discussed in class)</t>
  </si>
  <si>
    <t>issue 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</si>
</sst>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workbookViewId="0" topLeftCell="D45">
      <selection activeCell="K54" sqref="K54"/>
    </sheetView>
  </sheetViews>
  <sheetFormatPr defaultColWidth="9.140625" defaultRowHeight="12.75"/>
  <cols>
    <col min="2" max="2" width="17.8515625" style="0" customWidth="1"/>
    <col min="3" max="3" width="11.28125" style="0" customWidth="1"/>
    <col min="5" max="5" width="11.140625" style="0" bestFit="1" customWidth="1"/>
    <col min="6" max="6" width="6.421875" style="0" customWidth="1"/>
    <col min="7" max="7" width="11.421875" style="0" customWidth="1"/>
    <col min="8" max="8" width="9.28125" style="0" customWidth="1"/>
    <col min="9" max="9" width="12.140625" style="0" customWidth="1"/>
    <col min="11" max="11" width="14.140625" style="0" customWidth="1"/>
    <col min="12" max="12" width="11.140625" style="0" bestFit="1" customWidth="1"/>
    <col min="13" max="13" width="6.57421875" style="0" customWidth="1"/>
    <col min="14" max="14" width="11.140625" style="0" bestFit="1" customWidth="1"/>
    <col min="15" max="15" width="3.140625" style="0" customWidth="1"/>
    <col min="16" max="16" width="11.140625" style="0" bestFit="1" customWidth="1"/>
    <col min="17" max="17" width="4.00390625" style="0" customWidth="1"/>
  </cols>
  <sheetData>
    <row r="1" ht="12.75">
      <c r="A1" s="8" t="s">
        <v>93</v>
      </c>
    </row>
    <row r="2" spans="1:10" ht="12.75">
      <c r="A2">
        <v>1</v>
      </c>
      <c r="B2" s="1" t="s">
        <v>0</v>
      </c>
      <c r="C2" s="5"/>
      <c r="D2" s="5"/>
      <c r="E2" s="5"/>
      <c r="F2" s="5"/>
      <c r="G2" s="5"/>
      <c r="H2" s="5"/>
      <c r="I2" s="5"/>
      <c r="J2" s="5"/>
    </row>
    <row r="3" spans="2:10" ht="12.75">
      <c r="B3" s="1" t="s">
        <v>1</v>
      </c>
      <c r="C3" s="5"/>
      <c r="D3" s="5"/>
      <c r="E3" s="5"/>
      <c r="F3" s="5"/>
      <c r="G3" s="5"/>
      <c r="H3" s="5"/>
      <c r="I3" s="5"/>
      <c r="J3" s="5"/>
    </row>
    <row r="4" spans="6:10" ht="12.75">
      <c r="F4" s="5"/>
      <c r="G4" s="5"/>
      <c r="H4" s="5"/>
      <c r="I4" s="5"/>
      <c r="J4" s="5"/>
    </row>
    <row r="5" spans="1:10" ht="12.75">
      <c r="A5" t="s">
        <v>29</v>
      </c>
      <c r="B5" s="5" t="s">
        <v>13</v>
      </c>
      <c r="C5" s="5"/>
      <c r="D5" s="5"/>
      <c r="E5" s="5"/>
      <c r="F5" s="5"/>
      <c r="G5" s="5"/>
      <c r="H5" s="5"/>
      <c r="I5" s="5"/>
      <c r="J5" s="5"/>
    </row>
    <row r="6" spans="2:10" ht="12.75"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t="s">
        <v>14</v>
      </c>
      <c r="B7" s="5" t="s">
        <v>15</v>
      </c>
      <c r="C7" s="5"/>
      <c r="D7" s="5"/>
      <c r="E7" s="5"/>
      <c r="F7" s="5"/>
      <c r="G7" s="5"/>
      <c r="H7" s="5"/>
      <c r="I7" s="5"/>
      <c r="J7" s="5"/>
    </row>
    <row r="8" spans="6:10" ht="12.75">
      <c r="F8" s="5"/>
      <c r="G8" s="5"/>
      <c r="H8" s="5"/>
      <c r="I8" s="5"/>
      <c r="J8" s="5"/>
    </row>
    <row r="9" spans="4:10" ht="12.75">
      <c r="D9" t="s">
        <v>8</v>
      </c>
      <c r="F9" s="5"/>
      <c r="G9" s="5" t="s">
        <v>55</v>
      </c>
      <c r="H9" s="5"/>
      <c r="I9" s="5"/>
      <c r="J9" s="5"/>
    </row>
    <row r="10" spans="2:14" ht="12.75">
      <c r="B10" t="s">
        <v>4</v>
      </c>
      <c r="C10" s="3">
        <v>10000000</v>
      </c>
      <c r="D10">
        <v>0.456</v>
      </c>
      <c r="E10" s="3">
        <f>+C10*D10</f>
        <v>4560000</v>
      </c>
      <c r="F10" s="5"/>
      <c r="G10" s="5"/>
      <c r="H10" s="5"/>
      <c r="I10" s="5"/>
      <c r="J10" s="5"/>
      <c r="N10" s="3"/>
    </row>
    <row r="11" spans="2:10" ht="12.75">
      <c r="B11" t="s">
        <v>5</v>
      </c>
      <c r="C11">
        <f>7.6%/2</f>
        <v>0.038</v>
      </c>
      <c r="E11" s="3"/>
      <c r="G11" t="s">
        <v>56</v>
      </c>
      <c r="I11" s="5"/>
      <c r="J11" s="5"/>
    </row>
    <row r="12" spans="2:10" ht="12.75">
      <c r="B12" t="s">
        <v>6</v>
      </c>
      <c r="C12">
        <f>8%/2</f>
        <v>0.04</v>
      </c>
      <c r="E12" s="3"/>
      <c r="G12" t="s">
        <v>57</v>
      </c>
      <c r="I12" s="5"/>
      <c r="J12" s="5"/>
    </row>
    <row r="13" spans="2:14" ht="12.75">
      <c r="B13" t="s">
        <v>7</v>
      </c>
      <c r="C13" s="3">
        <f>+C10*C11</f>
        <v>380000</v>
      </c>
      <c r="D13">
        <v>13.59</v>
      </c>
      <c r="E13" s="10">
        <f>+C13*D13</f>
        <v>5164200</v>
      </c>
      <c r="G13" t="s">
        <v>58</v>
      </c>
      <c r="I13" s="5"/>
      <c r="J13" s="5"/>
      <c r="N13" s="3"/>
    </row>
    <row r="14" spans="2:14" ht="12.75">
      <c r="B14" s="8" t="s">
        <v>61</v>
      </c>
      <c r="E14" s="9">
        <f>SUM(E10:E13)</f>
        <v>9724200</v>
      </c>
      <c r="F14" s="5"/>
      <c r="G14" s="5" t="s">
        <v>59</v>
      </c>
      <c r="H14" s="5"/>
      <c r="I14" s="5"/>
      <c r="J14" s="5"/>
      <c r="N14" s="3"/>
    </row>
    <row r="15" spans="5:14" ht="12.75">
      <c r="E15" s="3"/>
      <c r="F15" s="5"/>
      <c r="G15" s="5" t="s">
        <v>60</v>
      </c>
      <c r="H15" s="5"/>
      <c r="I15" s="5"/>
      <c r="J15" s="5"/>
      <c r="N15" s="3"/>
    </row>
    <row r="16" spans="5:14" ht="12.75">
      <c r="E16" s="3"/>
      <c r="F16" s="5"/>
      <c r="G16" s="5"/>
      <c r="H16" s="5"/>
      <c r="I16" s="5"/>
      <c r="J16" s="5"/>
      <c r="N16" s="3"/>
    </row>
    <row r="17" spans="1:14" ht="12.75">
      <c r="A17">
        <v>2</v>
      </c>
      <c r="B17" s="1" t="s">
        <v>2</v>
      </c>
      <c r="C17" s="5"/>
      <c r="D17" s="5"/>
      <c r="E17" s="5"/>
      <c r="F17" s="5"/>
      <c r="G17" s="5"/>
      <c r="H17" s="5"/>
      <c r="I17" s="5"/>
      <c r="J17" s="5"/>
      <c r="L17" s="3"/>
      <c r="N17" s="3"/>
    </row>
    <row r="18" spans="2:14" ht="12.75">
      <c r="B18" s="1" t="s">
        <v>1</v>
      </c>
      <c r="C18" s="5"/>
      <c r="D18" s="5"/>
      <c r="E18" s="5"/>
      <c r="F18" s="5"/>
      <c r="G18" s="5"/>
      <c r="H18" s="5"/>
      <c r="I18" s="5"/>
      <c r="J18" s="5"/>
      <c r="N18" s="3"/>
    </row>
    <row r="19" spans="2:14" ht="12.75">
      <c r="B19" s="5"/>
      <c r="C19" s="5"/>
      <c r="D19" s="5"/>
      <c r="E19" s="5"/>
      <c r="F19" s="5"/>
      <c r="G19" s="5"/>
      <c r="H19" s="5"/>
      <c r="I19" s="5"/>
      <c r="J19" s="5"/>
      <c r="N19" s="3"/>
    </row>
    <row r="20" spans="1:14" ht="12.75">
      <c r="A20" t="s">
        <v>51</v>
      </c>
      <c r="B20" s="5" t="s">
        <v>13</v>
      </c>
      <c r="C20" s="5"/>
      <c r="D20" s="5"/>
      <c r="E20" s="5"/>
      <c r="F20" s="5"/>
      <c r="G20" s="5"/>
      <c r="H20" s="5"/>
      <c r="I20" s="5"/>
      <c r="J20" s="5"/>
      <c r="L20" s="3"/>
      <c r="N20" s="3"/>
    </row>
    <row r="21" spans="1:14" ht="12.75">
      <c r="A21" t="s">
        <v>52</v>
      </c>
      <c r="B21" s="5" t="s">
        <v>16</v>
      </c>
      <c r="C21" s="5"/>
      <c r="D21" s="5"/>
      <c r="E21" s="5"/>
      <c r="F21" s="5"/>
      <c r="G21" s="5"/>
      <c r="H21" s="5"/>
      <c r="I21" s="5"/>
      <c r="J21" s="5"/>
      <c r="N21" s="3"/>
    </row>
    <row r="22" spans="2:14" ht="12.75">
      <c r="B22" s="5"/>
      <c r="C22" s="5"/>
      <c r="D22" s="5"/>
      <c r="E22" s="5"/>
      <c r="F22" s="5"/>
      <c r="G22" s="5"/>
      <c r="H22" s="5"/>
      <c r="I22" s="5"/>
      <c r="J22" s="5"/>
      <c r="N22" s="3"/>
    </row>
    <row r="23" spans="4:14" ht="12.75">
      <c r="D23" t="s">
        <v>8</v>
      </c>
      <c r="E23" s="3"/>
      <c r="F23" s="5"/>
      <c r="G23" s="5" t="s">
        <v>62</v>
      </c>
      <c r="H23" s="5"/>
      <c r="I23" s="5"/>
      <c r="J23" s="5"/>
      <c r="N23" s="3"/>
    </row>
    <row r="24" spans="2:14" ht="12.75">
      <c r="B24" t="s">
        <v>4</v>
      </c>
      <c r="C24" s="3">
        <v>10000000</v>
      </c>
      <c r="D24">
        <v>0.456</v>
      </c>
      <c r="E24" s="3">
        <f>+C24*D24</f>
        <v>4560000</v>
      </c>
      <c r="F24" s="5"/>
      <c r="G24" s="5" t="s">
        <v>63</v>
      </c>
      <c r="H24" s="5"/>
      <c r="I24" s="5"/>
      <c r="J24" s="5"/>
      <c r="N24" s="3"/>
    </row>
    <row r="25" spans="2:14" ht="12.75">
      <c r="B25" t="s">
        <v>5</v>
      </c>
      <c r="C25">
        <f>8.4%/2</f>
        <v>0.042</v>
      </c>
      <c r="E25" s="3"/>
      <c r="F25" s="5"/>
      <c r="G25" s="5" t="s">
        <v>64</v>
      </c>
      <c r="H25" s="5"/>
      <c r="I25" s="5"/>
      <c r="J25" s="5"/>
      <c r="N25" s="3"/>
    </row>
    <row r="26" spans="2:14" ht="12.75">
      <c r="B26" t="s">
        <v>6</v>
      </c>
      <c r="C26">
        <f>8%/2</f>
        <v>0.04</v>
      </c>
      <c r="E26" s="3"/>
      <c r="F26" s="5"/>
      <c r="G26" s="5" t="s">
        <v>65</v>
      </c>
      <c r="H26" s="5"/>
      <c r="I26" s="5"/>
      <c r="J26" s="5"/>
      <c r="N26" s="3"/>
    </row>
    <row r="27" spans="2:14" ht="12.75">
      <c r="B27" t="s">
        <v>7</v>
      </c>
      <c r="C27" s="3">
        <f>+C24*C25</f>
        <v>420000</v>
      </c>
      <c r="D27">
        <v>13.59</v>
      </c>
      <c r="E27" s="10">
        <f>+C27*D27</f>
        <v>5707800</v>
      </c>
      <c r="F27" s="5"/>
      <c r="G27" s="5" t="s">
        <v>66</v>
      </c>
      <c r="H27" s="5"/>
      <c r="I27" s="5"/>
      <c r="J27" s="5"/>
      <c r="N27" s="3"/>
    </row>
    <row r="28" spans="2:14" ht="12.75">
      <c r="B28" s="8" t="s">
        <v>61</v>
      </c>
      <c r="E28" s="9">
        <f>SUM(E24:E27)</f>
        <v>10267800</v>
      </c>
      <c r="F28" s="5"/>
      <c r="G28" s="5" t="s">
        <v>67</v>
      </c>
      <c r="H28" s="5"/>
      <c r="I28" s="5"/>
      <c r="J28" s="5"/>
      <c r="N28" s="3"/>
    </row>
    <row r="29" spans="2:14" ht="12.75">
      <c r="B29" s="8"/>
      <c r="E29" s="9"/>
      <c r="F29" s="5"/>
      <c r="G29" s="5" t="s">
        <v>68</v>
      </c>
      <c r="H29" s="5"/>
      <c r="I29" s="5"/>
      <c r="J29" s="5"/>
      <c r="N29" s="3"/>
    </row>
    <row r="30" spans="8:14" ht="12.75">
      <c r="H30" s="5"/>
      <c r="I30" s="5"/>
      <c r="J30" s="5"/>
      <c r="N30" s="3"/>
    </row>
    <row r="31" spans="5:14" ht="12.75">
      <c r="E31" s="3"/>
      <c r="F31" s="5"/>
      <c r="G31" s="5"/>
      <c r="H31" s="5"/>
      <c r="I31" s="5"/>
      <c r="J31" s="5"/>
      <c r="N31" s="3"/>
    </row>
    <row r="32" spans="1:14" ht="12.75">
      <c r="A32">
        <v>3</v>
      </c>
      <c r="B32" s="1" t="s">
        <v>3</v>
      </c>
      <c r="C32" s="5"/>
      <c r="D32" s="5"/>
      <c r="E32" s="5"/>
      <c r="F32" s="5"/>
      <c r="G32" s="5"/>
      <c r="H32" s="5"/>
      <c r="I32" s="5"/>
      <c r="J32" s="5"/>
      <c r="L32" s="3"/>
      <c r="N32" s="3"/>
    </row>
    <row r="33" spans="2:14" ht="12.75">
      <c r="B33" s="5"/>
      <c r="C33" s="5"/>
      <c r="D33" s="5"/>
      <c r="E33" s="5"/>
      <c r="F33" s="5"/>
      <c r="G33" s="5"/>
      <c r="H33" s="5"/>
      <c r="I33" s="5"/>
      <c r="J33" s="5"/>
      <c r="N33" s="3"/>
    </row>
    <row r="34" spans="1:14" ht="12.75">
      <c r="A34" t="s">
        <v>51</v>
      </c>
      <c r="B34" s="5" t="s">
        <v>13</v>
      </c>
      <c r="C34" s="5"/>
      <c r="D34" s="5"/>
      <c r="E34" s="5"/>
      <c r="F34" s="5"/>
      <c r="G34" s="5"/>
      <c r="H34" s="5"/>
      <c r="I34" s="5"/>
      <c r="J34" s="5"/>
      <c r="N34" s="3"/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N35" s="3"/>
    </row>
    <row r="36" spans="1:14" ht="12.75">
      <c r="A36" t="s">
        <v>52</v>
      </c>
      <c r="B36" s="5" t="s">
        <v>69</v>
      </c>
      <c r="C36" s="5"/>
      <c r="D36" s="5"/>
      <c r="E36" s="5"/>
      <c r="F36" s="5"/>
      <c r="G36" s="5"/>
      <c r="H36" s="5"/>
      <c r="I36" s="5"/>
      <c r="J36" s="5"/>
      <c r="N36" s="3"/>
    </row>
    <row r="37" spans="2:14" ht="12.75">
      <c r="B37" s="5"/>
      <c r="C37" s="5"/>
      <c r="D37" s="5"/>
      <c r="E37" s="5"/>
      <c r="F37" s="5"/>
      <c r="G37" s="5"/>
      <c r="H37" s="5"/>
      <c r="I37" s="5"/>
      <c r="J37" s="5"/>
      <c r="N37" s="3"/>
    </row>
    <row r="38" spans="2:14" ht="12.75">
      <c r="B38" s="5"/>
      <c r="C38" s="5"/>
      <c r="D38" t="s">
        <v>8</v>
      </c>
      <c r="E38" s="5"/>
      <c r="F38" s="5"/>
      <c r="G38" s="5"/>
      <c r="H38" s="5"/>
      <c r="I38" s="5"/>
      <c r="J38" s="5"/>
      <c r="N38" s="3"/>
    </row>
    <row r="39" spans="2:14" ht="12.75">
      <c r="B39" t="s">
        <v>4</v>
      </c>
      <c r="C39" s="3">
        <v>10000000</v>
      </c>
      <c r="D39">
        <v>0.456</v>
      </c>
      <c r="E39" s="3">
        <f>+C39*D39</f>
        <v>4560000</v>
      </c>
      <c r="F39" s="5"/>
      <c r="G39" s="5" t="s">
        <v>70</v>
      </c>
      <c r="H39" s="5"/>
      <c r="I39" s="5"/>
      <c r="J39" s="5"/>
      <c r="N39" s="3"/>
    </row>
    <row r="40" spans="2:14" ht="12.75">
      <c r="B40" t="s">
        <v>5</v>
      </c>
      <c r="C40">
        <f>0%/2</f>
        <v>0</v>
      </c>
      <c r="E40" s="3"/>
      <c r="F40" s="5"/>
      <c r="G40" s="5"/>
      <c r="H40" s="5"/>
      <c r="I40" s="5"/>
      <c r="J40" s="5"/>
      <c r="N40" s="3"/>
    </row>
    <row r="41" spans="2:14" ht="12.75">
      <c r="B41" t="s">
        <v>6</v>
      </c>
      <c r="C41">
        <f>8%/2</f>
        <v>0.04</v>
      </c>
      <c r="E41" s="3"/>
      <c r="F41" s="5"/>
      <c r="G41" s="5" t="s">
        <v>71</v>
      </c>
      <c r="H41" s="5"/>
      <c r="I41" s="5"/>
      <c r="J41" s="5"/>
      <c r="N41" s="3"/>
    </row>
    <row r="42" spans="2:14" ht="12.75">
      <c r="B42" t="s">
        <v>7</v>
      </c>
      <c r="C42">
        <f>+C39*C40</f>
        <v>0</v>
      </c>
      <c r="D42">
        <v>13.59</v>
      </c>
      <c r="E42" s="10">
        <f>+C42*D42</f>
        <v>0</v>
      </c>
      <c r="F42" s="5"/>
      <c r="G42" s="5" t="s">
        <v>72</v>
      </c>
      <c r="H42" s="5"/>
      <c r="I42" s="5"/>
      <c r="J42" s="5"/>
      <c r="N42" s="3"/>
    </row>
    <row r="43" spans="2:14" ht="12.75">
      <c r="B43" s="8" t="s">
        <v>61</v>
      </c>
      <c r="C43" s="8"/>
      <c r="D43" s="8"/>
      <c r="E43" s="9">
        <f>SUM(E39:E42)</f>
        <v>4560000</v>
      </c>
      <c r="F43" s="5"/>
      <c r="G43" s="5" t="s">
        <v>73</v>
      </c>
      <c r="H43" s="5"/>
      <c r="I43" s="5"/>
      <c r="J43" s="5"/>
      <c r="N43" s="3"/>
    </row>
    <row r="44" spans="2:14" ht="12.75">
      <c r="B44" s="5"/>
      <c r="C44" s="5"/>
      <c r="D44" s="5"/>
      <c r="E44" s="5"/>
      <c r="F44" s="5"/>
      <c r="G44" s="5" t="s">
        <v>74</v>
      </c>
      <c r="H44" s="5"/>
      <c r="I44" s="5"/>
      <c r="J44" s="5"/>
      <c r="N44" s="3"/>
    </row>
    <row r="45" spans="2:14" ht="12.75">
      <c r="B45" s="5"/>
      <c r="C45" s="5"/>
      <c r="D45" s="5"/>
      <c r="E45" s="5"/>
      <c r="F45" s="5"/>
      <c r="G45" s="5" t="s">
        <v>75</v>
      </c>
      <c r="H45" s="5"/>
      <c r="I45" s="5"/>
      <c r="J45" s="5"/>
      <c r="N45" s="3"/>
    </row>
    <row r="46" spans="2:14" ht="12.75">
      <c r="B46" s="8" t="s">
        <v>76</v>
      </c>
      <c r="C46" s="5"/>
      <c r="D46" s="5"/>
      <c r="E46" s="5"/>
      <c r="F46" s="5"/>
      <c r="G46" s="5"/>
      <c r="H46" s="5"/>
      <c r="I46" s="5"/>
      <c r="J46" s="5"/>
      <c r="N46" s="3"/>
    </row>
    <row r="47" spans="2:14" ht="12.75">
      <c r="B47" s="5"/>
      <c r="C47" s="5"/>
      <c r="D47" s="5" t="s">
        <v>41</v>
      </c>
      <c r="E47" s="5"/>
      <c r="F47" t="s">
        <v>44</v>
      </c>
      <c r="G47" s="5"/>
      <c r="H47" s="5"/>
      <c r="I47" s="5"/>
      <c r="J47" s="5"/>
      <c r="N47" s="3"/>
    </row>
    <row r="48" spans="2:14" ht="12.75">
      <c r="B48" t="s">
        <v>46</v>
      </c>
      <c r="C48" s="6" t="s">
        <v>40</v>
      </c>
      <c r="D48" s="6" t="s">
        <v>42</v>
      </c>
      <c r="E48" s="6" t="s">
        <v>43</v>
      </c>
      <c r="F48" t="s">
        <v>45</v>
      </c>
      <c r="G48" s="5"/>
      <c r="H48" s="5"/>
      <c r="I48" s="5"/>
      <c r="J48" s="5"/>
      <c r="N48" s="3"/>
    </row>
    <row r="49" spans="2:14" ht="12.75">
      <c r="B49" s="3">
        <f>+E43</f>
        <v>4560000</v>
      </c>
      <c r="C49" s="4">
        <f>+$C$65</f>
        <v>0.04</v>
      </c>
      <c r="D49" s="3">
        <f>+B49*C49</f>
        <v>182400</v>
      </c>
      <c r="E49" s="3">
        <f>+$C$42</f>
        <v>0</v>
      </c>
      <c r="G49" s="3">
        <f>+D49-E49</f>
        <v>182400</v>
      </c>
      <c r="H49" s="5"/>
      <c r="I49" s="5"/>
      <c r="J49" s="5"/>
      <c r="N49" s="3"/>
    </row>
    <row r="50" spans="2:14" ht="12.75">
      <c r="B50" s="3">
        <f>+B49+G49</f>
        <v>4742400</v>
      </c>
      <c r="C50" s="4">
        <f>+$C$65</f>
        <v>0.04</v>
      </c>
      <c r="D50" s="3">
        <f>+B50*C50</f>
        <v>189696</v>
      </c>
      <c r="E50" s="3">
        <f>+$C$42</f>
        <v>0</v>
      </c>
      <c r="G50" s="3">
        <f>+D50-E50</f>
        <v>189696</v>
      </c>
      <c r="H50" s="5"/>
      <c r="I50" s="5"/>
      <c r="J50" s="5"/>
      <c r="N50" s="3"/>
    </row>
    <row r="51" spans="2:14" ht="12.75">
      <c r="B51" s="3">
        <f>+B50+G50</f>
        <v>4932096</v>
      </c>
      <c r="C51" s="4">
        <f>+$C$65</f>
        <v>0.04</v>
      </c>
      <c r="D51" s="3">
        <f>+B51*C51</f>
        <v>197283.84</v>
      </c>
      <c r="E51" s="3">
        <f>+$C$42</f>
        <v>0</v>
      </c>
      <c r="G51" s="3">
        <f>+D51-E51</f>
        <v>197283.84</v>
      </c>
      <c r="H51" s="5"/>
      <c r="I51" s="5"/>
      <c r="J51" s="5"/>
      <c r="N51" s="3"/>
    </row>
    <row r="52" spans="2:14" ht="12.75">
      <c r="B52" s="3">
        <f>+B51+G51</f>
        <v>5129379.84</v>
      </c>
      <c r="C52" s="4">
        <f>+$C$65</f>
        <v>0.04</v>
      </c>
      <c r="D52" s="3">
        <f>+B52*C52</f>
        <v>205175.1936</v>
      </c>
      <c r="E52" s="3">
        <f>+$C$42</f>
        <v>0</v>
      </c>
      <c r="G52" s="3">
        <f>+D52-E52</f>
        <v>205175.1936</v>
      </c>
      <c r="H52" s="5"/>
      <c r="I52" s="5"/>
      <c r="J52" s="5"/>
      <c r="N52" s="3"/>
    </row>
    <row r="53" spans="2:14" ht="12.75">
      <c r="B53" s="3">
        <f>+B52+G52</f>
        <v>5334555.0336</v>
      </c>
      <c r="C53" s="4">
        <f>+$C$65</f>
        <v>0.04</v>
      </c>
      <c r="D53" s="3">
        <f>+B53*C53</f>
        <v>213382.201344</v>
      </c>
      <c r="E53" s="3">
        <f>+$C$42</f>
        <v>0</v>
      </c>
      <c r="G53" s="3">
        <f>+D53-E53</f>
        <v>213382.201344</v>
      </c>
      <c r="H53" s="5"/>
      <c r="I53" s="5"/>
      <c r="J53" s="5"/>
      <c r="N53" s="3"/>
    </row>
    <row r="54" spans="2:14" ht="12.75">
      <c r="B54" s="5"/>
      <c r="C54" s="5"/>
      <c r="D54" s="5"/>
      <c r="E54" s="5"/>
      <c r="F54" s="5"/>
      <c r="G54" s="5"/>
      <c r="H54" s="5"/>
      <c r="I54" s="5"/>
      <c r="J54" s="5"/>
      <c r="N54" s="3"/>
    </row>
    <row r="55" spans="1:20" ht="12.75">
      <c r="A55">
        <v>4</v>
      </c>
      <c r="B55" s="1" t="s">
        <v>30</v>
      </c>
      <c r="C55" s="5"/>
      <c r="D55" s="5"/>
      <c r="E55" s="5"/>
      <c r="F55" s="5"/>
      <c r="G55" s="5"/>
      <c r="H55" s="5"/>
      <c r="I55" s="2">
        <f>+E67</f>
        <v>9588300</v>
      </c>
      <c r="J55" s="5"/>
      <c r="L55" s="3"/>
      <c r="N55" s="3"/>
      <c r="P55" s="3"/>
      <c r="Q55" s="4"/>
      <c r="R55" s="3"/>
      <c r="S55" s="3"/>
      <c r="T55" s="3"/>
    </row>
    <row r="56" spans="2:20" ht="12.75">
      <c r="B56" s="5"/>
      <c r="C56" s="5"/>
      <c r="D56" s="5"/>
      <c r="E56" s="5"/>
      <c r="F56" s="5"/>
      <c r="G56" s="5"/>
      <c r="H56" s="5"/>
      <c r="I56" s="5"/>
      <c r="J56" s="5"/>
      <c r="N56" s="3"/>
      <c r="P56" s="3"/>
      <c r="Q56" s="4"/>
      <c r="R56" s="3"/>
      <c r="S56" s="3"/>
      <c r="T56" s="3"/>
    </row>
    <row r="57" spans="1:20" ht="12.75">
      <c r="A57" t="s">
        <v>51</v>
      </c>
      <c r="B57" s="5" t="s">
        <v>9</v>
      </c>
      <c r="C57" s="5"/>
      <c r="D57" s="5"/>
      <c r="E57" s="5"/>
      <c r="F57" s="5"/>
      <c r="G57" s="5"/>
      <c r="H57" s="5"/>
      <c r="I57" s="5"/>
      <c r="J57" s="5"/>
      <c r="N57" s="3"/>
      <c r="P57" s="3"/>
      <c r="Q57" s="4"/>
      <c r="R57" s="3"/>
      <c r="S57" s="3"/>
      <c r="T57" s="3"/>
    </row>
    <row r="58" spans="2:20" ht="12.75">
      <c r="B58" s="5" t="s">
        <v>10</v>
      </c>
      <c r="C58" s="5"/>
      <c r="D58" s="5"/>
      <c r="E58" s="5"/>
      <c r="F58" s="5"/>
      <c r="G58" s="5"/>
      <c r="H58" s="5"/>
      <c r="I58" s="5"/>
      <c r="J58" s="5"/>
      <c r="L58" s="3"/>
      <c r="N58" s="3"/>
      <c r="P58" s="3"/>
      <c r="Q58" s="4"/>
      <c r="R58" s="3"/>
      <c r="S58" s="3"/>
      <c r="T58" s="3"/>
    </row>
    <row r="59" spans="2:20" ht="12.75">
      <c r="B59" s="5"/>
      <c r="C59" s="5"/>
      <c r="D59" s="5"/>
      <c r="E59" s="5"/>
      <c r="F59" s="5"/>
      <c r="G59" s="5"/>
      <c r="H59" s="5"/>
      <c r="I59" s="5"/>
      <c r="J59" s="5"/>
      <c r="N59" s="3"/>
      <c r="P59" s="3"/>
      <c r="Q59" s="4"/>
      <c r="R59" s="3"/>
      <c r="S59" s="3"/>
      <c r="T59" s="3"/>
    </row>
    <row r="60" spans="1:20" ht="12.75">
      <c r="A60" t="s">
        <v>52</v>
      </c>
      <c r="B60" s="5" t="s">
        <v>11</v>
      </c>
      <c r="C60" s="5"/>
      <c r="D60" s="5"/>
      <c r="E60" s="5"/>
      <c r="F60" s="5"/>
      <c r="G60" s="5"/>
      <c r="H60" s="5"/>
      <c r="I60" s="5"/>
      <c r="J60" s="5"/>
      <c r="N60" s="3"/>
      <c r="P60" s="3"/>
      <c r="Q60" s="4"/>
      <c r="R60" s="3"/>
      <c r="S60" s="3"/>
      <c r="T60" s="3"/>
    </row>
    <row r="61" spans="2:20" ht="12.75">
      <c r="B61" s="5" t="s">
        <v>12</v>
      </c>
      <c r="C61" s="5"/>
      <c r="D61" s="5"/>
      <c r="E61" s="5"/>
      <c r="F61" s="5"/>
      <c r="G61" s="1"/>
      <c r="H61" s="1"/>
      <c r="I61" s="1" t="s">
        <v>41</v>
      </c>
      <c r="J61" s="1"/>
      <c r="K61" s="1" t="s">
        <v>44</v>
      </c>
      <c r="N61" s="3"/>
      <c r="P61" s="3"/>
      <c r="Q61" s="4"/>
      <c r="R61" s="3"/>
      <c r="S61" s="3"/>
      <c r="T61" s="3"/>
    </row>
    <row r="62" spans="2:20" ht="12.75">
      <c r="B62" s="5"/>
      <c r="C62" s="5"/>
      <c r="D62" t="s">
        <v>8</v>
      </c>
      <c r="E62" s="5"/>
      <c r="F62" s="5"/>
      <c r="G62" s="1" t="s">
        <v>46</v>
      </c>
      <c r="H62" s="11" t="s">
        <v>40</v>
      </c>
      <c r="I62" s="11" t="s">
        <v>42</v>
      </c>
      <c r="J62" s="11" t="s">
        <v>43</v>
      </c>
      <c r="K62" s="1" t="s">
        <v>45</v>
      </c>
      <c r="N62" s="3"/>
      <c r="P62" s="3"/>
      <c r="Q62" s="4"/>
      <c r="R62" s="3"/>
      <c r="S62" s="3"/>
      <c r="T62" s="3"/>
    </row>
    <row r="63" spans="2:20" ht="12.75">
      <c r="B63" t="s">
        <v>4</v>
      </c>
      <c r="C63" s="3">
        <v>10000000</v>
      </c>
      <c r="D63">
        <v>0.456</v>
      </c>
      <c r="E63" s="3">
        <f>+C63*D63</f>
        <v>4560000</v>
      </c>
      <c r="F63" s="5"/>
      <c r="G63" s="3">
        <f>+E67</f>
        <v>9588300</v>
      </c>
      <c r="H63" s="4">
        <f>+$C$65</f>
        <v>0.04</v>
      </c>
      <c r="I63" s="3">
        <f>+G63*H63</f>
        <v>383532</v>
      </c>
      <c r="J63" s="3">
        <f>+$C$66</f>
        <v>370000.00000000006</v>
      </c>
      <c r="K63" s="3">
        <f>+I63-J63</f>
        <v>13531.999999999942</v>
      </c>
      <c r="N63" s="3"/>
      <c r="P63" s="3"/>
      <c r="Q63" s="4"/>
      <c r="R63" s="3"/>
      <c r="S63" s="3"/>
      <c r="T63" s="3"/>
    </row>
    <row r="64" spans="2:20" ht="12.75">
      <c r="B64" t="s">
        <v>5</v>
      </c>
      <c r="C64">
        <f>7.4%/2</f>
        <v>0.037000000000000005</v>
      </c>
      <c r="E64" s="3"/>
      <c r="F64" s="5"/>
      <c r="G64" s="3">
        <f>+G63+K63</f>
        <v>9601832</v>
      </c>
      <c r="H64" s="4">
        <f>+$C$65</f>
        <v>0.04</v>
      </c>
      <c r="I64" s="3">
        <f>+G64*H64</f>
        <v>384073.28</v>
      </c>
      <c r="J64" s="3">
        <f>+$C$66</f>
        <v>370000.00000000006</v>
      </c>
      <c r="K64" s="3">
        <f>+I64-J64</f>
        <v>14073.27999999997</v>
      </c>
      <c r="N64" s="3"/>
      <c r="P64" s="3"/>
      <c r="Q64" s="4"/>
      <c r="R64" s="3"/>
      <c r="S64" s="3"/>
      <c r="T64" s="3"/>
    </row>
    <row r="65" spans="2:20" ht="12.75">
      <c r="B65" t="s">
        <v>6</v>
      </c>
      <c r="C65">
        <f>8%/2</f>
        <v>0.04</v>
      </c>
      <c r="E65" s="3"/>
      <c r="F65" s="5"/>
      <c r="G65" s="3">
        <f>+G64+K64</f>
        <v>9615905.28</v>
      </c>
      <c r="H65" s="4">
        <f>+$C$65</f>
        <v>0.04</v>
      </c>
      <c r="I65" s="3">
        <f>+G65*H65</f>
        <v>384636.21119999996</v>
      </c>
      <c r="J65" s="3">
        <f>+$C$66</f>
        <v>370000.00000000006</v>
      </c>
      <c r="K65" s="3">
        <f>+I65-J65</f>
        <v>14636.211199999903</v>
      </c>
      <c r="N65" s="3"/>
      <c r="P65" s="3"/>
      <c r="Q65" s="4"/>
      <c r="R65" s="3"/>
      <c r="S65" s="3"/>
      <c r="T65" s="3"/>
    </row>
    <row r="66" spans="2:20" ht="12.75">
      <c r="B66" t="s">
        <v>7</v>
      </c>
      <c r="C66" s="3">
        <f>+C63*C64</f>
        <v>370000.00000000006</v>
      </c>
      <c r="D66">
        <v>13.59</v>
      </c>
      <c r="E66" s="10">
        <f>+C66*D66</f>
        <v>5028300.000000001</v>
      </c>
      <c r="F66" s="5"/>
      <c r="G66" s="3">
        <f>+G65+K65</f>
        <v>9630541.4912</v>
      </c>
      <c r="H66" s="4">
        <f>+$C$65</f>
        <v>0.04</v>
      </c>
      <c r="I66" s="3">
        <f>+G66*H66</f>
        <v>385221.65964800003</v>
      </c>
      <c r="J66" s="3">
        <f>+$C$66</f>
        <v>370000.00000000006</v>
      </c>
      <c r="K66" s="3">
        <f>+I66-J66</f>
        <v>15221.659647999972</v>
      </c>
      <c r="N66" s="3"/>
      <c r="P66" s="3"/>
      <c r="Q66" s="4"/>
      <c r="R66" s="3"/>
      <c r="S66" s="3"/>
      <c r="T66" s="3"/>
    </row>
    <row r="67" spans="2:20" ht="12.75">
      <c r="B67" s="8" t="s">
        <v>94</v>
      </c>
      <c r="C67" s="8"/>
      <c r="D67" s="8"/>
      <c r="E67" s="9">
        <f>SUM(E63:E66)</f>
        <v>9588300</v>
      </c>
      <c r="F67" s="5"/>
      <c r="G67" s="3">
        <f>+G66+K66</f>
        <v>9645763.150848</v>
      </c>
      <c r="H67" s="4">
        <f>+$C$65</f>
        <v>0.04</v>
      </c>
      <c r="I67" s="3">
        <f>+G67*H67</f>
        <v>385830.52603392</v>
      </c>
      <c r="J67" s="3">
        <f>+$C$66</f>
        <v>370000.00000000006</v>
      </c>
      <c r="K67" s="3">
        <f>+I67-J67</f>
        <v>15830.526033919945</v>
      </c>
      <c r="N67" s="3"/>
      <c r="P67" s="3"/>
      <c r="Q67" s="4"/>
      <c r="R67" s="3"/>
      <c r="S67" s="3"/>
      <c r="T67" s="3"/>
    </row>
    <row r="68" spans="5:20" ht="12.75">
      <c r="E68" s="3"/>
      <c r="F68" s="5"/>
      <c r="G68" s="3"/>
      <c r="H68" s="4"/>
      <c r="I68" s="3"/>
      <c r="J68" s="3"/>
      <c r="K68" s="3"/>
      <c r="N68" s="3"/>
      <c r="P68" s="3"/>
      <c r="Q68" s="4"/>
      <c r="R68" s="3"/>
      <c r="S68" s="3"/>
      <c r="T68" s="3"/>
    </row>
    <row r="69" spans="2:20" ht="12.75">
      <c r="B69" t="s">
        <v>77</v>
      </c>
      <c r="E69" s="3"/>
      <c r="F69" s="5"/>
      <c r="G69" s="3"/>
      <c r="H69" s="4"/>
      <c r="I69" s="3"/>
      <c r="J69" s="3"/>
      <c r="K69" s="3" t="s">
        <v>81</v>
      </c>
      <c r="N69" s="3"/>
      <c r="P69" s="3"/>
      <c r="Q69" s="4"/>
      <c r="R69" s="3"/>
      <c r="S69" s="3"/>
      <c r="T69" s="3"/>
    </row>
    <row r="70" spans="5:20" ht="12.75">
      <c r="E70" s="3"/>
      <c r="F70" s="5"/>
      <c r="G70" s="3"/>
      <c r="H70" s="4"/>
      <c r="I70" s="3" t="s">
        <v>79</v>
      </c>
      <c r="J70" s="3" t="s">
        <v>80</v>
      </c>
      <c r="K70" s="3" t="s">
        <v>82</v>
      </c>
      <c r="N70" s="3"/>
      <c r="P70" s="3"/>
      <c r="Q70" s="4"/>
      <c r="R70" s="3"/>
      <c r="S70" s="3"/>
      <c r="T70" s="3"/>
    </row>
    <row r="71" spans="2:20" ht="12.75">
      <c r="B71" t="s">
        <v>78</v>
      </c>
      <c r="E71" s="3"/>
      <c r="F71" s="5"/>
      <c r="G71" s="3"/>
      <c r="H71" s="4"/>
      <c r="I71" s="3">
        <f>+C63-G63</f>
        <v>411700</v>
      </c>
      <c r="J71" s="3">
        <v>40</v>
      </c>
      <c r="K71" s="3">
        <f>+I71/J71</f>
        <v>10292.5</v>
      </c>
      <c r="N71" s="3"/>
      <c r="P71" s="3"/>
      <c r="Q71" s="4"/>
      <c r="R71" s="3"/>
      <c r="S71" s="3"/>
      <c r="T71" s="3"/>
    </row>
    <row r="72" spans="5:20" ht="12.75">
      <c r="E72" s="3"/>
      <c r="F72" s="5"/>
      <c r="G72" s="3"/>
      <c r="H72" s="4"/>
      <c r="I72" s="3" t="s">
        <v>85</v>
      </c>
      <c r="J72" s="3" t="s">
        <v>86</v>
      </c>
      <c r="K72" s="3" t="s">
        <v>84</v>
      </c>
      <c r="N72" s="3"/>
      <c r="P72" s="3"/>
      <c r="Q72" s="4"/>
      <c r="R72" s="3"/>
      <c r="S72" s="3"/>
      <c r="T72" s="3"/>
    </row>
    <row r="73" spans="2:20" ht="12.75">
      <c r="B73" t="s">
        <v>83</v>
      </c>
      <c r="E73" s="3"/>
      <c r="F73" s="5"/>
      <c r="G73" s="3"/>
      <c r="H73" s="4"/>
      <c r="I73" s="3">
        <f>+C66</f>
        <v>370000.00000000006</v>
      </c>
      <c r="J73" s="3">
        <f>+K71</f>
        <v>10292.5</v>
      </c>
      <c r="K73" s="3">
        <f>+I73+J73</f>
        <v>380292.50000000006</v>
      </c>
      <c r="N73" s="3"/>
      <c r="P73" s="3"/>
      <c r="Q73" s="4"/>
      <c r="R73" s="3"/>
      <c r="S73" s="3"/>
      <c r="T73" s="3"/>
    </row>
    <row r="74" spans="2:20" ht="12.75">
      <c r="B74" t="s">
        <v>87</v>
      </c>
      <c r="E74" s="3"/>
      <c r="F74" s="5"/>
      <c r="G74" s="3"/>
      <c r="H74" s="4"/>
      <c r="I74" s="3"/>
      <c r="J74" s="3"/>
      <c r="K74" s="3"/>
      <c r="N74" s="3"/>
      <c r="P74" s="3"/>
      <c r="Q74" s="4"/>
      <c r="R74" s="3"/>
      <c r="S74" s="3"/>
      <c r="T74" s="3"/>
    </row>
    <row r="75" spans="2:20" ht="12.75">
      <c r="B75" t="s">
        <v>88</v>
      </c>
      <c r="E75" s="3"/>
      <c r="F75" s="5"/>
      <c r="G75" s="3"/>
      <c r="H75" s="4"/>
      <c r="I75" s="3"/>
      <c r="J75" s="3"/>
      <c r="K75" s="3"/>
      <c r="N75" s="3"/>
      <c r="P75" s="3"/>
      <c r="Q75" s="4"/>
      <c r="R75" s="3"/>
      <c r="S75" s="3"/>
      <c r="T75" s="3"/>
    </row>
    <row r="76" spans="2:20" ht="12.75">
      <c r="B76" s="5"/>
      <c r="C76" s="5"/>
      <c r="D76" s="5"/>
      <c r="E76" s="5"/>
      <c r="F76" s="5"/>
      <c r="G76" s="5"/>
      <c r="H76" s="5"/>
      <c r="I76" s="5"/>
      <c r="J76" s="5"/>
      <c r="N76" s="3"/>
      <c r="P76" s="3"/>
      <c r="Q76" s="4"/>
      <c r="R76" s="3"/>
      <c r="S76" s="3"/>
      <c r="T76" s="3"/>
    </row>
    <row r="77" spans="1:20" ht="12.75">
      <c r="A77">
        <v>5</v>
      </c>
      <c r="B77" s="1" t="s">
        <v>17</v>
      </c>
      <c r="C77" s="5"/>
      <c r="D77" s="5"/>
      <c r="E77" s="5"/>
      <c r="F77" s="5"/>
      <c r="G77" s="5"/>
      <c r="H77" s="5"/>
      <c r="I77" s="5"/>
      <c r="J77" s="5"/>
      <c r="L77" s="3"/>
      <c r="N77" s="3"/>
      <c r="P77" s="3"/>
      <c r="Q77" s="4"/>
      <c r="R77" s="3"/>
      <c r="S77" s="3"/>
      <c r="T77" s="3"/>
    </row>
    <row r="78" spans="2:20" ht="12.75">
      <c r="B78" s="1" t="s">
        <v>18</v>
      </c>
      <c r="C78" s="5"/>
      <c r="D78" s="5"/>
      <c r="E78" s="5"/>
      <c r="F78" s="5"/>
      <c r="G78" s="5"/>
      <c r="H78" s="5"/>
      <c r="I78" s="2">
        <f>+G97</f>
        <v>20519693.915632088</v>
      </c>
      <c r="N78" s="3"/>
      <c r="P78" s="3"/>
      <c r="Q78" s="4"/>
      <c r="R78" s="3"/>
      <c r="S78" s="3"/>
      <c r="T78" s="3"/>
    </row>
    <row r="79" spans="2:20" ht="12.75">
      <c r="B79" s="1" t="s">
        <v>24</v>
      </c>
      <c r="C79" s="5"/>
      <c r="D79" s="5"/>
      <c r="E79" s="5"/>
      <c r="F79" s="5"/>
      <c r="G79" s="5"/>
      <c r="H79" s="5"/>
      <c r="I79" s="5"/>
      <c r="J79" s="5"/>
      <c r="N79" s="3"/>
      <c r="P79" s="3"/>
      <c r="Q79" s="4"/>
      <c r="R79" s="3"/>
      <c r="S79" s="3"/>
      <c r="T79" s="3"/>
    </row>
    <row r="80" spans="2:20" ht="12.75">
      <c r="B80" s="1" t="s">
        <v>23</v>
      </c>
      <c r="C80" s="5"/>
      <c r="D80" s="5"/>
      <c r="E80" s="5"/>
      <c r="F80" s="5"/>
      <c r="G80" s="5"/>
      <c r="H80" s="5"/>
      <c r="I80" s="5"/>
      <c r="J80" s="5"/>
      <c r="L80" s="3"/>
      <c r="N80" s="3"/>
      <c r="P80" s="3"/>
      <c r="Q80" s="4"/>
      <c r="R80" s="3"/>
      <c r="S80" s="3"/>
      <c r="T80" s="3"/>
    </row>
    <row r="81" spans="1:20" ht="12.75">
      <c r="A81" t="s">
        <v>51</v>
      </c>
      <c r="B81" s="5" t="s">
        <v>25</v>
      </c>
      <c r="C81" s="5"/>
      <c r="D81" s="5"/>
      <c r="E81" s="5"/>
      <c r="F81" s="5"/>
      <c r="G81" s="5"/>
      <c r="H81" s="5"/>
      <c r="I81" s="5"/>
      <c r="J81" s="5"/>
      <c r="N81" s="3"/>
      <c r="P81" s="3"/>
      <c r="Q81" s="4"/>
      <c r="R81" s="3"/>
      <c r="S81" s="3"/>
      <c r="T81" s="3"/>
    </row>
    <row r="82" spans="1:20" ht="12.75">
      <c r="A82" t="s">
        <v>52</v>
      </c>
      <c r="B82" s="5" t="s">
        <v>26</v>
      </c>
      <c r="C82" s="5"/>
      <c r="D82" s="5"/>
      <c r="E82" s="5"/>
      <c r="F82" s="5"/>
      <c r="G82" s="5"/>
      <c r="H82" s="5"/>
      <c r="I82" s="5"/>
      <c r="J82" s="5"/>
      <c r="K82" s="3"/>
      <c r="L82" s="3"/>
      <c r="N82" s="3"/>
      <c r="P82" s="3"/>
      <c r="Q82" s="4"/>
      <c r="R82" s="3"/>
      <c r="S82" s="3"/>
      <c r="T82" s="3"/>
    </row>
    <row r="83" spans="1:20" ht="12.75">
      <c r="A83" t="s">
        <v>53</v>
      </c>
      <c r="B83" s="5" t="s">
        <v>27</v>
      </c>
      <c r="C83" s="5"/>
      <c r="D83" s="5"/>
      <c r="E83" s="5"/>
      <c r="F83" s="5"/>
      <c r="G83" s="5"/>
      <c r="H83" s="5"/>
      <c r="I83" s="5"/>
      <c r="J83" s="5"/>
      <c r="L83" s="3"/>
      <c r="N83" s="3"/>
      <c r="P83" s="3"/>
      <c r="Q83" s="4"/>
      <c r="R83" s="3"/>
      <c r="S83" s="3"/>
      <c r="T83" s="3"/>
    </row>
    <row r="84" spans="1:20" ht="12.75">
      <c r="A84" t="s">
        <v>54</v>
      </c>
      <c r="B84" s="5" t="s">
        <v>28</v>
      </c>
      <c r="D84" s="5"/>
      <c r="E84" s="5"/>
      <c r="F84" s="5"/>
      <c r="G84" s="5"/>
      <c r="H84" s="5"/>
      <c r="I84" s="5"/>
      <c r="J84" s="5"/>
      <c r="L84" s="3"/>
      <c r="N84" s="3"/>
      <c r="P84" s="3"/>
      <c r="Q84" s="4"/>
      <c r="R84" s="3"/>
      <c r="S84" s="3"/>
      <c r="T84" s="3"/>
    </row>
    <row r="85" spans="2:20" ht="12.75">
      <c r="B85" s="5"/>
      <c r="C85" s="5"/>
      <c r="D85" s="5"/>
      <c r="E85" s="5"/>
      <c r="F85" s="5"/>
      <c r="G85" s="5"/>
      <c r="H85" s="5"/>
      <c r="I85" s="5"/>
      <c r="J85" s="5"/>
      <c r="N85" s="3"/>
      <c r="P85" s="3"/>
      <c r="Q85" s="4"/>
      <c r="R85" s="3"/>
      <c r="S85" s="3"/>
      <c r="T85" s="3"/>
    </row>
    <row r="86" spans="4:20" ht="12.75">
      <c r="D86" t="s">
        <v>31</v>
      </c>
      <c r="E86" s="3"/>
      <c r="F86" s="5"/>
      <c r="G86" s="5"/>
      <c r="H86" s="5"/>
      <c r="I86" s="5" t="s">
        <v>41</v>
      </c>
      <c r="J86" s="5"/>
      <c r="K86" t="s">
        <v>44</v>
      </c>
      <c r="Q86" s="4"/>
      <c r="R86" s="3"/>
      <c r="S86" s="3"/>
      <c r="T86" s="3"/>
    </row>
    <row r="87" spans="2:20" ht="12.75">
      <c r="B87" t="s">
        <v>4</v>
      </c>
      <c r="C87" s="3">
        <v>20000000</v>
      </c>
      <c r="D87">
        <v>0.208</v>
      </c>
      <c r="E87" s="3">
        <f>+C87*D87</f>
        <v>4160000</v>
      </c>
      <c r="F87" s="5"/>
      <c r="G87" t="s">
        <v>46</v>
      </c>
      <c r="H87" s="6" t="s">
        <v>40</v>
      </c>
      <c r="I87" s="6" t="s">
        <v>42</v>
      </c>
      <c r="J87" s="6" t="s">
        <v>43</v>
      </c>
      <c r="K87" t="s">
        <v>45</v>
      </c>
      <c r="Q87" s="4"/>
      <c r="R87" s="3"/>
      <c r="S87" s="3"/>
      <c r="T87" s="3"/>
    </row>
    <row r="88" spans="2:20" ht="12.75">
      <c r="B88" t="s">
        <v>5</v>
      </c>
      <c r="C88">
        <f>8.3%/2</f>
        <v>0.0415</v>
      </c>
      <c r="E88" s="3"/>
      <c r="F88" s="5"/>
      <c r="G88" s="3">
        <f>+E91</f>
        <v>20588190</v>
      </c>
      <c r="H88" s="4">
        <f>+$C$65</f>
        <v>0.04</v>
      </c>
      <c r="I88" s="3">
        <f aca="true" t="shared" si="0" ref="I88:I102">+G88*H88</f>
        <v>823527.6</v>
      </c>
      <c r="J88" s="3">
        <f>+$C$90</f>
        <v>830000</v>
      </c>
      <c r="K88" s="3">
        <f aca="true" t="shared" si="1" ref="K88:K102">+I88-J88</f>
        <v>-6472.400000000023</v>
      </c>
      <c r="Q88" s="4"/>
      <c r="R88" s="3"/>
      <c r="S88" s="3"/>
      <c r="T88" s="3"/>
    </row>
    <row r="89" spans="2:20" ht="12.75">
      <c r="B89" t="s">
        <v>6</v>
      </c>
      <c r="C89">
        <f>8%/2</f>
        <v>0.04</v>
      </c>
      <c r="E89" s="3"/>
      <c r="F89" s="5">
        <v>1</v>
      </c>
      <c r="G89" s="3">
        <f aca="true" t="shared" si="2" ref="G89:G102">+G88+K88</f>
        <v>20581717.6</v>
      </c>
      <c r="H89" s="4">
        <f aca="true" t="shared" si="3" ref="H89:H102">+$C$65</f>
        <v>0.04</v>
      </c>
      <c r="I89" s="3">
        <f t="shared" si="0"/>
        <v>823268.704</v>
      </c>
      <c r="J89" s="3">
        <f>+$C$90</f>
        <v>830000</v>
      </c>
      <c r="K89" s="3">
        <f t="shared" si="1"/>
        <v>-6731.295999999973</v>
      </c>
      <c r="Q89" s="4"/>
      <c r="R89" s="3"/>
      <c r="S89" s="3"/>
      <c r="T89" s="3"/>
    </row>
    <row r="90" spans="2:20" ht="12.75">
      <c r="B90" t="s">
        <v>7</v>
      </c>
      <c r="C90" s="3">
        <f>+C87*C88</f>
        <v>830000</v>
      </c>
      <c r="D90">
        <v>19.793</v>
      </c>
      <c r="E90" s="10">
        <f>+C90*D90</f>
        <v>16428190</v>
      </c>
      <c r="F90" s="5"/>
      <c r="G90" s="3">
        <f t="shared" si="2"/>
        <v>20574986.304</v>
      </c>
      <c r="H90" s="4">
        <f t="shared" si="3"/>
        <v>0.04</v>
      </c>
      <c r="I90" s="3">
        <f t="shared" si="0"/>
        <v>822999.4521600001</v>
      </c>
      <c r="J90" s="3">
        <f aca="true" t="shared" si="4" ref="J90:J102">+$C$90</f>
        <v>830000</v>
      </c>
      <c r="K90" s="3">
        <f t="shared" si="1"/>
        <v>-7000.547839999897</v>
      </c>
      <c r="Q90" s="4"/>
      <c r="R90" s="3"/>
      <c r="S90" s="3"/>
      <c r="T90" s="3"/>
    </row>
    <row r="91" spans="2:20" ht="12.75">
      <c r="B91" s="8" t="s">
        <v>61</v>
      </c>
      <c r="C91" s="8"/>
      <c r="D91" s="8"/>
      <c r="E91" s="9">
        <f>SUM(E87:E90)</f>
        <v>20588190</v>
      </c>
      <c r="F91" s="5">
        <v>2</v>
      </c>
      <c r="G91" s="3">
        <f t="shared" si="2"/>
        <v>20567985.756160002</v>
      </c>
      <c r="H91" s="4">
        <f t="shared" si="3"/>
        <v>0.04</v>
      </c>
      <c r="I91" s="3">
        <f t="shared" si="0"/>
        <v>822719.4302464001</v>
      </c>
      <c r="J91" s="3">
        <f t="shared" si="4"/>
        <v>830000</v>
      </c>
      <c r="K91" s="3">
        <f t="shared" si="1"/>
        <v>-7280.569753599935</v>
      </c>
      <c r="Q91" s="4"/>
      <c r="R91" s="3"/>
      <c r="S91" s="3"/>
      <c r="T91" s="3"/>
    </row>
    <row r="92" spans="6:20" ht="12.75">
      <c r="F92" s="5"/>
      <c r="G92" s="3">
        <f t="shared" si="2"/>
        <v>20560705.186406404</v>
      </c>
      <c r="H92" s="4">
        <f t="shared" si="3"/>
        <v>0.04</v>
      </c>
      <c r="I92" s="3">
        <f t="shared" si="0"/>
        <v>822428.2074562561</v>
      </c>
      <c r="J92" s="3">
        <f t="shared" si="4"/>
        <v>830000</v>
      </c>
      <c r="K92" s="3">
        <f t="shared" si="1"/>
        <v>-7571.7925437438535</v>
      </c>
      <c r="Q92" s="4"/>
      <c r="R92" s="3"/>
      <c r="S92" s="3"/>
      <c r="T92" s="3"/>
    </row>
    <row r="93" spans="2:20" ht="12.75">
      <c r="B93" s="5" t="s">
        <v>36</v>
      </c>
      <c r="C93" s="5"/>
      <c r="D93" s="7">
        <f>+I97</f>
        <v>820787.7566252835</v>
      </c>
      <c r="E93" s="5"/>
      <c r="F93" s="5">
        <v>3</v>
      </c>
      <c r="G93" s="3">
        <f t="shared" si="2"/>
        <v>20553133.39386266</v>
      </c>
      <c r="H93" s="4">
        <f t="shared" si="3"/>
        <v>0.04</v>
      </c>
      <c r="I93" s="3">
        <f t="shared" si="0"/>
        <v>822125.3357545064</v>
      </c>
      <c r="J93" s="3">
        <f t="shared" si="4"/>
        <v>830000</v>
      </c>
      <c r="K93" s="3">
        <f t="shared" si="1"/>
        <v>-7874.664245493594</v>
      </c>
      <c r="Q93" s="4"/>
      <c r="R93" s="3"/>
      <c r="S93" s="3"/>
      <c r="T93" s="3"/>
    </row>
    <row r="94" spans="2:20" ht="12.75">
      <c r="B94" s="5" t="s">
        <v>20</v>
      </c>
      <c r="C94" s="5"/>
      <c r="D94" s="7">
        <f>-K97</f>
        <v>9212.24337471649</v>
      </c>
      <c r="E94" s="5"/>
      <c r="F94" s="5"/>
      <c r="G94" s="3">
        <f t="shared" si="2"/>
        <v>20545258.729617167</v>
      </c>
      <c r="H94" s="4">
        <f t="shared" si="3"/>
        <v>0.04</v>
      </c>
      <c r="I94" s="3">
        <f t="shared" si="0"/>
        <v>821810.3491846867</v>
      </c>
      <c r="J94" s="3">
        <f t="shared" si="4"/>
        <v>830000</v>
      </c>
      <c r="K94" s="3">
        <f t="shared" si="1"/>
        <v>-8189.650815313333</v>
      </c>
      <c r="Q94" s="4"/>
      <c r="R94" s="3"/>
      <c r="S94" s="3"/>
      <c r="T94" s="3"/>
    </row>
    <row r="95" spans="2:20" ht="12.75">
      <c r="B95" s="5" t="s">
        <v>47</v>
      </c>
      <c r="C95" s="5"/>
      <c r="D95" s="5"/>
      <c r="E95" s="7">
        <f>+J97</f>
        <v>830000</v>
      </c>
      <c r="F95" s="5">
        <v>4</v>
      </c>
      <c r="G95" s="3">
        <f t="shared" si="2"/>
        <v>20537069.078801855</v>
      </c>
      <c r="H95" s="4">
        <f t="shared" si="3"/>
        <v>0.04</v>
      </c>
      <c r="I95" s="3">
        <f t="shared" si="0"/>
        <v>821482.7631520742</v>
      </c>
      <c r="J95" s="3">
        <f t="shared" si="4"/>
        <v>830000</v>
      </c>
      <c r="K95" s="3">
        <f t="shared" si="1"/>
        <v>-8517.236847925815</v>
      </c>
      <c r="Q95" s="4"/>
      <c r="R95" s="3"/>
      <c r="S95" s="3"/>
      <c r="T95" s="3"/>
    </row>
    <row r="96" spans="2:20" ht="12.75">
      <c r="B96" s="5"/>
      <c r="C96" s="5"/>
      <c r="D96" s="5"/>
      <c r="E96" s="5"/>
      <c r="F96" s="5"/>
      <c r="G96" s="3">
        <f t="shared" si="2"/>
        <v>20528551.84195393</v>
      </c>
      <c r="H96" s="4">
        <f t="shared" si="3"/>
        <v>0.04</v>
      </c>
      <c r="I96" s="3">
        <f t="shared" si="0"/>
        <v>821142.0736781572</v>
      </c>
      <c r="J96" s="3">
        <f t="shared" si="4"/>
        <v>830000</v>
      </c>
      <c r="K96" s="3">
        <f t="shared" si="1"/>
        <v>-8857.926321842824</v>
      </c>
      <c r="Q96" s="4"/>
      <c r="R96" s="3"/>
      <c r="S96" s="3"/>
      <c r="T96" s="3"/>
    </row>
    <row r="97" spans="2:20" ht="12.75">
      <c r="B97" t="s">
        <v>19</v>
      </c>
      <c r="C97" s="3">
        <f>+C87</f>
        <v>20000000</v>
      </c>
      <c r="E97" s="3"/>
      <c r="F97" s="5">
        <v>5</v>
      </c>
      <c r="G97" s="3">
        <f t="shared" si="2"/>
        <v>20519693.915632088</v>
      </c>
      <c r="H97" s="4">
        <f t="shared" si="3"/>
        <v>0.04</v>
      </c>
      <c r="I97" s="3">
        <f t="shared" si="0"/>
        <v>820787.7566252835</v>
      </c>
      <c r="J97" s="3">
        <f t="shared" si="4"/>
        <v>830000</v>
      </c>
      <c r="K97" s="3">
        <f t="shared" si="1"/>
        <v>-9212.24337471649</v>
      </c>
      <c r="Q97" s="4"/>
      <c r="R97" s="3"/>
      <c r="S97" s="3"/>
      <c r="T97" s="3"/>
    </row>
    <row r="98" spans="2:20" ht="12.75">
      <c r="B98" t="s">
        <v>20</v>
      </c>
      <c r="C98" s="3">
        <f>+G98-C87</f>
        <v>510481.67225737125</v>
      </c>
      <c r="E98" s="3"/>
      <c r="F98" s="5"/>
      <c r="G98" s="3">
        <f t="shared" si="2"/>
        <v>20510481.67225737</v>
      </c>
      <c r="H98" s="4">
        <f t="shared" si="3"/>
        <v>0.04</v>
      </c>
      <c r="I98" s="3">
        <f t="shared" si="0"/>
        <v>820419.2668902948</v>
      </c>
      <c r="J98" s="3">
        <f t="shared" si="4"/>
        <v>830000</v>
      </c>
      <c r="K98" s="3">
        <f t="shared" si="1"/>
        <v>-9580.73310970515</v>
      </c>
      <c r="Q98" s="4"/>
      <c r="R98" s="3"/>
      <c r="S98" s="3"/>
      <c r="T98" s="3"/>
    </row>
    <row r="99" spans="2:20" ht="12.75">
      <c r="B99" t="s">
        <v>21</v>
      </c>
      <c r="E99" s="3">
        <v>800000</v>
      </c>
      <c r="F99" s="5">
        <v>6</v>
      </c>
      <c r="G99" s="3">
        <f t="shared" si="2"/>
        <v>20500900.939147666</v>
      </c>
      <c r="H99" s="4">
        <f t="shared" si="3"/>
        <v>0.04</v>
      </c>
      <c r="I99" s="3">
        <f t="shared" si="0"/>
        <v>820036.0375659066</v>
      </c>
      <c r="J99" s="3">
        <f t="shared" si="4"/>
        <v>830000</v>
      </c>
      <c r="K99" s="3">
        <f t="shared" si="1"/>
        <v>-9963.962434093351</v>
      </c>
      <c r="Q99" s="4"/>
      <c r="R99" s="3"/>
      <c r="S99" s="3"/>
      <c r="T99" s="3"/>
    </row>
    <row r="100" spans="2:20" ht="12.75">
      <c r="B100" t="s">
        <v>22</v>
      </c>
      <c r="E100" s="3">
        <f>+C97+C98-E99</f>
        <v>19710481.67225737</v>
      </c>
      <c r="F100" s="5"/>
      <c r="G100" s="3">
        <f t="shared" si="2"/>
        <v>20490936.97671357</v>
      </c>
      <c r="H100" s="4">
        <f t="shared" si="3"/>
        <v>0.04</v>
      </c>
      <c r="I100" s="3">
        <f t="shared" si="0"/>
        <v>819637.4790685428</v>
      </c>
      <c r="J100" s="3">
        <f t="shared" si="4"/>
        <v>830000</v>
      </c>
      <c r="K100" s="3">
        <f t="shared" si="1"/>
        <v>-10362.52093145717</v>
      </c>
      <c r="Q100" s="4"/>
      <c r="R100" s="3"/>
      <c r="S100" s="3"/>
      <c r="T100" s="3"/>
    </row>
    <row r="101" spans="2:20" ht="12.75">
      <c r="B101" s="5"/>
      <c r="C101" s="5"/>
      <c r="D101" s="5"/>
      <c r="E101" s="5"/>
      <c r="F101" s="5">
        <v>7</v>
      </c>
      <c r="G101" s="3">
        <f t="shared" si="2"/>
        <v>20480574.455782115</v>
      </c>
      <c r="H101" s="4">
        <f t="shared" si="3"/>
        <v>0.04</v>
      </c>
      <c r="I101" s="3">
        <f t="shared" si="0"/>
        <v>819222.9782312847</v>
      </c>
      <c r="J101" s="3">
        <f t="shared" si="4"/>
        <v>830000</v>
      </c>
      <c r="K101" s="3">
        <f t="shared" si="1"/>
        <v>-10777.021768715349</v>
      </c>
      <c r="Q101" s="4"/>
      <c r="R101" s="3"/>
      <c r="S101" s="3"/>
      <c r="T101" s="3"/>
    </row>
    <row r="102" spans="1:20" ht="12.75">
      <c r="A102" t="s">
        <v>89</v>
      </c>
      <c r="B102" s="5"/>
      <c r="C102" s="5"/>
      <c r="D102" s="5"/>
      <c r="E102" s="5"/>
      <c r="F102" s="5"/>
      <c r="G102" s="3">
        <f t="shared" si="2"/>
        <v>20469797.4340134</v>
      </c>
      <c r="H102" s="4">
        <f t="shared" si="3"/>
        <v>0.04</v>
      </c>
      <c r="I102" s="3">
        <f t="shared" si="0"/>
        <v>818791.897360536</v>
      </c>
      <c r="J102" s="3">
        <f t="shared" si="4"/>
        <v>830000</v>
      </c>
      <c r="K102" s="3">
        <f t="shared" si="1"/>
        <v>-11208.102639463963</v>
      </c>
      <c r="Q102" s="4"/>
      <c r="R102" s="3"/>
      <c r="S102" s="3"/>
      <c r="T102" s="3"/>
    </row>
    <row r="103" spans="2:20" ht="12.75">
      <c r="B103" s="5" t="s">
        <v>90</v>
      </c>
      <c r="C103" s="5"/>
      <c r="D103" s="5"/>
      <c r="E103" s="5"/>
      <c r="F103" s="5"/>
      <c r="G103" s="3"/>
      <c r="H103" s="4"/>
      <c r="I103" s="3"/>
      <c r="J103" s="3"/>
      <c r="K103" s="3"/>
      <c r="Q103" s="4"/>
      <c r="R103" s="3"/>
      <c r="S103" s="3"/>
      <c r="T103" s="3"/>
    </row>
    <row r="104" spans="2:20" ht="12.75">
      <c r="B104" s="5" t="s">
        <v>91</v>
      </c>
      <c r="C104" s="5"/>
      <c r="D104" s="5"/>
      <c r="E104" s="5"/>
      <c r="F104" s="5"/>
      <c r="G104" s="3"/>
      <c r="H104" s="4"/>
      <c r="I104" s="3"/>
      <c r="J104" s="3"/>
      <c r="K104" s="3"/>
      <c r="Q104" s="4"/>
      <c r="R104" s="3"/>
      <c r="S104" s="3"/>
      <c r="T104" s="3"/>
    </row>
    <row r="105" spans="2:20" ht="12.75">
      <c r="B105" s="5"/>
      <c r="C105" s="5"/>
      <c r="D105" s="5"/>
      <c r="E105" s="5"/>
      <c r="F105" s="5"/>
      <c r="G105" s="3"/>
      <c r="H105" s="4"/>
      <c r="I105" s="3"/>
      <c r="J105" s="3"/>
      <c r="K105" s="3"/>
      <c r="Q105" s="4"/>
      <c r="R105" s="3"/>
      <c r="S105" s="3"/>
      <c r="T105" s="3"/>
    </row>
    <row r="106" spans="1:20" ht="12.75">
      <c r="A106">
        <v>6</v>
      </c>
      <c r="B106" s="1" t="s">
        <v>92</v>
      </c>
      <c r="C106" s="5"/>
      <c r="D106" s="5"/>
      <c r="E106" s="5"/>
      <c r="F106" s="5"/>
      <c r="G106" s="5"/>
      <c r="H106" s="5"/>
      <c r="I106" s="5"/>
      <c r="J106" s="5"/>
      <c r="Q106" s="4"/>
      <c r="R106" s="3"/>
      <c r="S106" s="3"/>
      <c r="T106" s="3"/>
    </row>
    <row r="107" spans="2:20" ht="12.75">
      <c r="B107" s="1" t="s">
        <v>33</v>
      </c>
      <c r="C107" s="5"/>
      <c r="D107" s="5"/>
      <c r="E107" s="5"/>
      <c r="F107" s="5"/>
      <c r="G107" s="2">
        <f>+G101</f>
        <v>20480574.455782115</v>
      </c>
      <c r="H107" s="5"/>
      <c r="J107" s="5"/>
      <c r="L107" s="3"/>
      <c r="N107" s="3"/>
      <c r="Q107" s="4"/>
      <c r="R107" s="3"/>
      <c r="S107" s="3"/>
      <c r="T107" s="3"/>
    </row>
    <row r="108" spans="2:20" ht="12.75">
      <c r="B108" s="1" t="s">
        <v>34</v>
      </c>
      <c r="C108" s="1"/>
      <c r="D108" s="1"/>
      <c r="E108" s="5"/>
      <c r="F108" s="5"/>
      <c r="G108" s="2">
        <v>17378760</v>
      </c>
      <c r="H108" s="5"/>
      <c r="J108" s="5"/>
      <c r="N108" s="3"/>
      <c r="Q108" s="4"/>
      <c r="R108" s="3"/>
      <c r="S108" s="3"/>
      <c r="T108" s="3"/>
    </row>
    <row r="109" spans="2:20" ht="12.75">
      <c r="B109" s="5"/>
      <c r="C109" s="5"/>
      <c r="D109" s="5"/>
      <c r="E109" s="5"/>
      <c r="F109" s="5"/>
      <c r="G109" s="5"/>
      <c r="H109" s="5"/>
      <c r="I109" s="5"/>
      <c r="J109" s="5"/>
      <c r="N109" s="3"/>
      <c r="Q109" s="4"/>
      <c r="R109" s="3"/>
      <c r="S109" s="3"/>
      <c r="T109" s="3"/>
    </row>
    <row r="110" spans="1:20" ht="12.75">
      <c r="A110" t="s">
        <v>51</v>
      </c>
      <c r="B110" s="5" t="s">
        <v>25</v>
      </c>
      <c r="C110" s="5"/>
      <c r="D110" s="5"/>
      <c r="E110" s="5"/>
      <c r="F110" s="5"/>
      <c r="G110" s="5"/>
      <c r="H110" s="5"/>
      <c r="I110" s="5"/>
      <c r="J110" s="5"/>
      <c r="L110" s="3"/>
      <c r="N110" s="3"/>
      <c r="Q110" s="4"/>
      <c r="R110" s="3"/>
      <c r="S110" s="3"/>
      <c r="T110" s="3"/>
    </row>
    <row r="111" spans="1:20" ht="12.75">
      <c r="A111" t="s">
        <v>52</v>
      </c>
      <c r="B111" s="5" t="s">
        <v>26</v>
      </c>
      <c r="C111" s="5"/>
      <c r="D111" s="5"/>
      <c r="E111" s="5"/>
      <c r="F111" s="5"/>
      <c r="G111" s="5"/>
      <c r="H111" s="5"/>
      <c r="I111" s="5"/>
      <c r="J111" s="5"/>
      <c r="N111" s="3"/>
      <c r="Q111" s="4"/>
      <c r="R111" s="3"/>
      <c r="S111" s="3"/>
      <c r="T111" s="3"/>
    </row>
    <row r="112" spans="1:10" ht="12.75">
      <c r="A112" t="s">
        <v>53</v>
      </c>
      <c r="B112" s="5" t="s">
        <v>32</v>
      </c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t="s">
        <v>54</v>
      </c>
      <c r="B113" s="5" t="s">
        <v>35</v>
      </c>
      <c r="C113" s="5"/>
      <c r="D113" s="5"/>
      <c r="E113" s="5"/>
      <c r="F113" s="5"/>
      <c r="G113" s="5"/>
      <c r="H113" s="5"/>
      <c r="I113" s="5"/>
      <c r="J113" s="5"/>
    </row>
    <row r="114" spans="4:16" ht="12.75">
      <c r="D114" s="5"/>
      <c r="E114" s="5"/>
      <c r="F114" s="5"/>
      <c r="G114" s="5"/>
      <c r="H114" s="5"/>
      <c r="I114" s="5"/>
      <c r="J114" s="5"/>
      <c r="P114" s="3"/>
    </row>
    <row r="116" spans="2:5" ht="12.75">
      <c r="B116" t="s">
        <v>36</v>
      </c>
      <c r="E116" s="3">
        <f>+I101</f>
        <v>819222.9782312847</v>
      </c>
    </row>
    <row r="117" spans="2:5" ht="12.75">
      <c r="B117" t="s">
        <v>20</v>
      </c>
      <c r="E117" s="3">
        <f>-K101</f>
        <v>10777.021768715349</v>
      </c>
    </row>
    <row r="118" spans="2:7" ht="12.75">
      <c r="B118" t="s">
        <v>37</v>
      </c>
      <c r="G118" s="3">
        <f>+J101</f>
        <v>830000</v>
      </c>
    </row>
    <row r="120" spans="2:3" ht="12.75">
      <c r="B120" t="s">
        <v>19</v>
      </c>
      <c r="C120" s="3">
        <f>+C87</f>
        <v>20000000</v>
      </c>
    </row>
    <row r="121" spans="2:3" ht="12.75">
      <c r="B121" t="s">
        <v>20</v>
      </c>
      <c r="C121" s="3">
        <f>+G102-C87</f>
        <v>469797.4340134002</v>
      </c>
    </row>
    <row r="122" spans="2:5" ht="12.75">
      <c r="B122" t="s">
        <v>37</v>
      </c>
      <c r="E122" s="3">
        <f>+G108</f>
        <v>17378760</v>
      </c>
    </row>
    <row r="123" ht="12.75">
      <c r="B123" t="s">
        <v>38</v>
      </c>
    </row>
    <row r="124" spans="2:5" ht="12.75">
      <c r="B124" t="s">
        <v>39</v>
      </c>
      <c r="E124" s="3">
        <f>+C120+C121-E122</f>
        <v>3091037.4340134</v>
      </c>
    </row>
    <row r="127" ht="12.75">
      <c r="B127" t="s">
        <v>48</v>
      </c>
    </row>
    <row r="128" ht="12.75">
      <c r="B128" t="s">
        <v>49</v>
      </c>
    </row>
    <row r="129" ht="12.75">
      <c r="B129" t="s">
        <v>50</v>
      </c>
    </row>
  </sheetData>
  <printOptions/>
  <pageMargins left="0.75" right="0.75" top="1" bottom="1" header="0.5" footer="0.5"/>
  <pageSetup horizontalDpi="300" verticalDpi="300" orientation="landscape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Heidemarie Lundblad</dc:creator>
  <cp:keywords/>
  <dc:description/>
  <cp:lastModifiedBy>Heidemarie Lundblad</cp:lastModifiedBy>
  <cp:lastPrinted>2000-11-29T18:20:20Z</cp:lastPrinted>
  <dcterms:created xsi:type="dcterms:W3CDTF">2000-11-21T18:47:51Z</dcterms:created>
  <dcterms:modified xsi:type="dcterms:W3CDTF">2000-12-04T17:34:30Z</dcterms:modified>
  <cp:category/>
  <cp:version/>
  <cp:contentType/>
  <cp:contentStatus/>
</cp:coreProperties>
</file>