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2035\Desktop\Pepperdine\CourseMaterial\LP-Extension\"/>
    </mc:Choice>
  </mc:AlternateContent>
  <xr:revisionPtr revIDLastSave="0" documentId="8_{7E914F10-0913-40F7-83E1-EBDA2FD369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duces-12Integ" sheetId="8" r:id="rId1"/>
    <sheet name="IntegClose1" sheetId="9" r:id="rId2"/>
    <sheet name="IntegFixedCost" sheetId="11" r:id="rId3"/>
    <sheet name="IntegL&amp;Hcap" sheetId="13" r:id="rId4"/>
    <sheet name="Chopra" sheetId="12" r:id="rId5"/>
  </sheets>
  <definedNames>
    <definedName name="solver_adj" localSheetId="4" hidden="1">Chopra!$C$10:$G$14,Chopra!$K$10:$L$14</definedName>
    <definedName name="solver_adj" localSheetId="1" hidden="1">IntegClose1!$B$9:$F$13,IntegClose1!$K$9:$K$13</definedName>
    <definedName name="solver_adj" localSheetId="2" hidden="1">IntegFixedCost!$B$9:$F$13,IntegFixedCost!$K$9:$K$13</definedName>
    <definedName name="solver_adj" localSheetId="3" hidden="1">'IntegL&amp;Hcap'!$B$9:$F$13,'IntegL&amp;Hcap'!$J$9:$K$13</definedName>
    <definedName name="solver_adj" localSheetId="0" hidden="1">'Produces-12Integ'!$B$9:$F$13,'Produces-12Integ'!$L$9:$L$13</definedName>
    <definedName name="solver_cvg" localSheetId="4" hidden="1">0.000001</definedName>
    <definedName name="solver_cvg" localSheetId="1" hidden="1">0.000001</definedName>
    <definedName name="solver_cvg" localSheetId="2" hidden="1">0.000001</definedName>
    <definedName name="solver_cvg" localSheetId="3" hidden="1">0.000001</definedName>
    <definedName name="solver_cvg" localSheetId="0" hidden="1">0.000001</definedName>
    <definedName name="solver_drv" localSheetId="4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0" hidden="1">1</definedName>
    <definedName name="solver_dua" localSheetId="4" hidden="1">1</definedName>
    <definedName name="solver_dua" localSheetId="1" hidden="1">1</definedName>
    <definedName name="solver_dua" localSheetId="2" hidden="1">1</definedName>
    <definedName name="solver_dua" localSheetId="3" hidden="1">1</definedName>
    <definedName name="solver_dua" localSheetId="0" hidden="1">1</definedName>
    <definedName name="solver_eng" localSheetId="4" hidden="1">2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ng" localSheetId="0" hidden="1">2</definedName>
    <definedName name="solver_est" localSheetId="4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0" hidden="1">1</definedName>
    <definedName name="solver_ibd" localSheetId="4" hidden="1">2</definedName>
    <definedName name="solver_ibd" localSheetId="1" hidden="1">2</definedName>
    <definedName name="solver_ibd" localSheetId="2" hidden="1">2</definedName>
    <definedName name="solver_ibd" localSheetId="3" hidden="1">2</definedName>
    <definedName name="solver_ibd" localSheetId="0" hidden="1">2</definedName>
    <definedName name="solver_itr" localSheetId="4" hidden="1">1000</definedName>
    <definedName name="solver_itr" localSheetId="1" hidden="1">1000</definedName>
    <definedName name="solver_itr" localSheetId="2" hidden="1">1000</definedName>
    <definedName name="solver_itr" localSheetId="3" hidden="1">1000</definedName>
    <definedName name="solver_itr" localSheetId="0" hidden="1">1000</definedName>
    <definedName name="solver_lhs1" localSheetId="4" hidden="1">Chopra!$C$15:$G$15</definedName>
    <definedName name="solver_lhs1" localSheetId="1" hidden="1">IntegClose1!$B$9:$F$13</definedName>
    <definedName name="solver_lhs1" localSheetId="2" hidden="1">IntegFixedCost!$B$9:$F$13</definedName>
    <definedName name="solver_lhs1" localSheetId="3" hidden="1">'IntegL&amp;Hcap'!$B$14:$F$14</definedName>
    <definedName name="solver_lhs1" localSheetId="0" hidden="1">'Produces-12Integ'!$B$14:$F$14</definedName>
    <definedName name="solver_lhs10" localSheetId="4" hidden="1">Chopra!$K$15</definedName>
    <definedName name="solver_lhs10" localSheetId="1" hidden="1">IntegClose1!$K$14</definedName>
    <definedName name="solver_lhs10" localSheetId="2" hidden="1">IntegFixedCost!$K$14</definedName>
    <definedName name="solver_lhs10" localSheetId="3" hidden="1">'IntegL&amp;Hcap'!$J$14</definedName>
    <definedName name="solver_lhs2" localSheetId="4" hidden="1">Chopra!$H$10:$H$14</definedName>
    <definedName name="solver_lhs2" localSheetId="1" hidden="1">IntegClose1!$B$14:$F$14</definedName>
    <definedName name="solver_lhs2" localSheetId="2" hidden="1">IntegFixedCost!$B$14:$F$14</definedName>
    <definedName name="solver_lhs2" localSheetId="3" hidden="1">'IntegL&amp;Hcap'!$G$9:$G$13</definedName>
    <definedName name="solver_lhs2" localSheetId="0" hidden="1">'Produces-12Integ'!$G$9:$G$13</definedName>
    <definedName name="solver_lhs3" localSheetId="4" hidden="1">Chopra!$K$10:$L$14</definedName>
    <definedName name="solver_lhs3" localSheetId="1" hidden="1">IntegClose1!$G$9:$G$13</definedName>
    <definedName name="solver_lhs3" localSheetId="2" hidden="1">IntegFixedCost!$G$9:$G$13</definedName>
    <definedName name="solver_lhs3" localSheetId="3" hidden="1">'IntegL&amp;Hcap'!$J$9:$K$13</definedName>
    <definedName name="solver_lhs3" localSheetId="0" hidden="1">'Produces-12Integ'!$L$14</definedName>
    <definedName name="solver_lhs4" localSheetId="4" hidden="1">Chopra!$M$10:$M$14</definedName>
    <definedName name="solver_lhs4" localSheetId="1" hidden="1">IntegClose1!$K$9:$K$13</definedName>
    <definedName name="solver_lhs4" localSheetId="2" hidden="1">IntegFixedCost!$K$9:$K$13</definedName>
    <definedName name="solver_lhs4" localSheetId="3" hidden="1">'IntegL&amp;Hcap'!$L$9:$L$13</definedName>
    <definedName name="solver_lhs4" localSheetId="0" hidden="1">'Produces-12Integ'!$L$9:$L$13</definedName>
    <definedName name="solver_lhs5" localSheetId="4" hidden="1">Chopra!$K$10:$K$14</definedName>
    <definedName name="solver_lhs5" localSheetId="1" hidden="1">IntegClose1!$K$9:$K$13</definedName>
    <definedName name="solver_lhs5" localSheetId="2" hidden="1">IntegFixedCost!$K$9:$K$13</definedName>
    <definedName name="solver_lhs5" localSheetId="3" hidden="1">'IntegL&amp;Hcap'!$J$9:$J$13</definedName>
    <definedName name="solver_lhs6" localSheetId="4" hidden="1">Chopra!$K$15</definedName>
    <definedName name="solver_lhs6" localSheetId="1" hidden="1">IntegClose1!$K$14</definedName>
    <definedName name="solver_lhs6" localSheetId="2" hidden="1">IntegFixedCost!$K$14</definedName>
    <definedName name="solver_lhs6" localSheetId="3" hidden="1">'IntegL&amp;Hcap'!$J$14</definedName>
    <definedName name="solver_lhs7" localSheetId="4" hidden="1">Chopra!$K$15</definedName>
    <definedName name="solver_lhs7" localSheetId="1" hidden="1">IntegClose1!$K$14</definedName>
    <definedName name="solver_lhs7" localSheetId="2" hidden="1">IntegFixedCost!$K$14</definedName>
    <definedName name="solver_lhs7" localSheetId="3" hidden="1">'IntegL&amp;Hcap'!$J$14</definedName>
    <definedName name="solver_lhs8" localSheetId="4" hidden="1">Chopra!$K$15</definedName>
    <definedName name="solver_lhs8" localSheetId="1" hidden="1">IntegClose1!$K$14</definedName>
    <definedName name="solver_lhs8" localSheetId="2" hidden="1">IntegFixedCost!$K$14</definedName>
    <definedName name="solver_lhs8" localSheetId="3" hidden="1">'IntegL&amp;Hcap'!$J$14</definedName>
    <definedName name="solver_lhs9" localSheetId="4" hidden="1">Chopra!$K$15</definedName>
    <definedName name="solver_lhs9" localSheetId="1" hidden="1">IntegClose1!$K$14</definedName>
    <definedName name="solver_lhs9" localSheetId="2" hidden="1">IntegFixedCost!$K$14</definedName>
    <definedName name="solver_lhs9" localSheetId="3" hidden="1">'IntegL&amp;Hcap'!$J$14</definedName>
    <definedName name="solver_lin" localSheetId="4" hidden="1">1</definedName>
    <definedName name="solver_lin" localSheetId="1" hidden="1">1</definedName>
    <definedName name="solver_lin" localSheetId="2" hidden="1">1</definedName>
    <definedName name="solver_lin" localSheetId="3" hidden="1">1</definedName>
    <definedName name="solver_lin" localSheetId="0" hidden="1">1</definedName>
    <definedName name="solver_lva" localSheetId="4" hidden="1">2</definedName>
    <definedName name="solver_lva" localSheetId="1" hidden="1">2</definedName>
    <definedName name="solver_lva" localSheetId="2" hidden="1">2</definedName>
    <definedName name="solver_lva" localSheetId="3" hidden="1">2</definedName>
    <definedName name="solver_lva" localSheetId="0" hidden="1">2</definedName>
    <definedName name="solver_mip" localSheetId="4" hidden="1">1000</definedName>
    <definedName name="solver_mip" localSheetId="1" hidden="1">1000</definedName>
    <definedName name="solver_mip" localSheetId="2" hidden="1">1000</definedName>
    <definedName name="solver_mip" localSheetId="3" hidden="1">1000</definedName>
    <definedName name="solver_mip" localSheetId="0" hidden="1">1000</definedName>
    <definedName name="solver_mni" localSheetId="4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0" hidden="1">30</definedName>
    <definedName name="solver_mrt" localSheetId="4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0" hidden="1">0.075</definedName>
    <definedName name="solver_msl" localSheetId="4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0" hidden="1">2</definedName>
    <definedName name="solver_neg" localSheetId="4" hidden="1">1</definedName>
    <definedName name="solver_neg" localSheetId="1" hidden="1">2</definedName>
    <definedName name="solver_neg" localSheetId="2" hidden="1">2</definedName>
    <definedName name="solver_neg" localSheetId="3" hidden="1">1</definedName>
    <definedName name="solver_neg" localSheetId="0" hidden="1">1</definedName>
    <definedName name="solver_nod" localSheetId="4" hidden="1">1000</definedName>
    <definedName name="solver_nod" localSheetId="1" hidden="1">1000</definedName>
    <definedName name="solver_nod" localSheetId="2" hidden="1">1000</definedName>
    <definedName name="solver_nod" localSheetId="3" hidden="1">1000</definedName>
    <definedName name="solver_nod" localSheetId="0" hidden="1">1000</definedName>
    <definedName name="solver_num" localSheetId="4" hidden="1">4</definedName>
    <definedName name="solver_num" localSheetId="1" hidden="1">6</definedName>
    <definedName name="solver_num" localSheetId="2" hidden="1">5</definedName>
    <definedName name="solver_num" localSheetId="3" hidden="1">4</definedName>
    <definedName name="solver_num" localSheetId="0" hidden="1">4</definedName>
    <definedName name="solver_nwt" localSheetId="4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0" hidden="1">1</definedName>
    <definedName name="solver_ofx" localSheetId="4" hidden="1">2</definedName>
    <definedName name="solver_ofx" localSheetId="1" hidden="1">2</definedName>
    <definedName name="solver_ofx" localSheetId="2" hidden="1">2</definedName>
    <definedName name="solver_ofx" localSheetId="3" hidden="1">2</definedName>
    <definedName name="solver_ofx" localSheetId="0" hidden="1">2</definedName>
    <definedName name="solver_opt" localSheetId="4" hidden="1">Chopra!$I$16</definedName>
    <definedName name="solver_opt" localSheetId="1" hidden="1">IntegClose1!$G$15</definedName>
    <definedName name="solver_opt" localSheetId="2" hidden="1">IntegFixedCost!$H$15</definedName>
    <definedName name="solver_opt" localSheetId="3" hidden="1">'IntegL&amp;Hcap'!$H$15</definedName>
    <definedName name="solver_opt" localSheetId="0" hidden="1">'Produces-12Integ'!$G$15</definedName>
    <definedName name="solver_pre" localSheetId="4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0" hidden="1">0.000001</definedName>
    <definedName name="solver_pro" localSheetId="4" hidden="1">2</definedName>
    <definedName name="solver_pro" localSheetId="1" hidden="1">2</definedName>
    <definedName name="solver_pro" localSheetId="2" hidden="1">2</definedName>
    <definedName name="solver_pro" localSheetId="3" hidden="1">2</definedName>
    <definedName name="solver_pro" localSheetId="0" hidden="1">2</definedName>
    <definedName name="solver_rbv" localSheetId="4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0" hidden="1">1</definedName>
    <definedName name="solver_rel1" localSheetId="4" hidden="1">3</definedName>
    <definedName name="solver_rel1" localSheetId="1" hidden="1">3</definedName>
    <definedName name="solver_rel1" localSheetId="2" hidden="1">3</definedName>
    <definedName name="solver_rel1" localSheetId="3" hidden="1">3</definedName>
    <definedName name="solver_rel1" localSheetId="0" hidden="1">3</definedName>
    <definedName name="solver_rel10" localSheetId="4" hidden="1">2</definedName>
    <definedName name="solver_rel10" localSheetId="1" hidden="1">2</definedName>
    <definedName name="solver_rel10" localSheetId="2" hidden="1">2</definedName>
    <definedName name="solver_rel10" localSheetId="3" hidden="1">2</definedName>
    <definedName name="solver_rel2" localSheetId="4" hidden="1">1</definedName>
    <definedName name="solver_rel2" localSheetId="1" hidden="1">3</definedName>
    <definedName name="solver_rel2" localSheetId="2" hidden="1">3</definedName>
    <definedName name="solver_rel2" localSheetId="3" hidden="1">1</definedName>
    <definedName name="solver_rel2" localSheetId="0" hidden="1">1</definedName>
    <definedName name="solver_rel3" localSheetId="4" hidden="1">5</definedName>
    <definedName name="solver_rel3" localSheetId="1" hidden="1">1</definedName>
    <definedName name="solver_rel3" localSheetId="2" hidden="1">1</definedName>
    <definedName name="solver_rel3" localSheetId="3" hidden="1">5</definedName>
    <definedName name="solver_rel3" localSheetId="0" hidden="1">1</definedName>
    <definedName name="solver_rel4" localSheetId="4" hidden="1">1</definedName>
    <definedName name="solver_rel4" localSheetId="1" hidden="1">5</definedName>
    <definedName name="solver_rel4" localSheetId="2" hidden="1">5</definedName>
    <definedName name="solver_rel4" localSheetId="3" hidden="1">1</definedName>
    <definedName name="solver_rel4" localSheetId="0" hidden="1">5</definedName>
    <definedName name="solver_rel5" localSheetId="4" hidden="1">3</definedName>
    <definedName name="solver_rel5" localSheetId="1" hidden="1">3</definedName>
    <definedName name="solver_rel5" localSheetId="2" hidden="1">3</definedName>
    <definedName name="solver_rel5" localSheetId="3" hidden="1">3</definedName>
    <definedName name="solver_rel6" localSheetId="4" hidden="1">2</definedName>
    <definedName name="solver_rel6" localSheetId="1" hidden="1">2</definedName>
    <definedName name="solver_rel6" localSheetId="2" hidden="1">2</definedName>
    <definedName name="solver_rel6" localSheetId="3" hidden="1">2</definedName>
    <definedName name="solver_rel7" localSheetId="4" hidden="1">2</definedName>
    <definedName name="solver_rel7" localSheetId="1" hidden="1">2</definedName>
    <definedName name="solver_rel7" localSheetId="2" hidden="1">2</definedName>
    <definedName name="solver_rel7" localSheetId="3" hidden="1">2</definedName>
    <definedName name="solver_rel8" localSheetId="4" hidden="1">2</definedName>
    <definedName name="solver_rel8" localSheetId="1" hidden="1">2</definedName>
    <definedName name="solver_rel8" localSheetId="2" hidden="1">2</definedName>
    <definedName name="solver_rel8" localSheetId="3" hidden="1">2</definedName>
    <definedName name="solver_rel9" localSheetId="4" hidden="1">2</definedName>
    <definedName name="solver_rel9" localSheetId="1" hidden="1">2</definedName>
    <definedName name="solver_rel9" localSheetId="2" hidden="1">2</definedName>
    <definedName name="solver_rel9" localSheetId="3" hidden="1">2</definedName>
    <definedName name="solver_reo" localSheetId="4" hidden="1">2</definedName>
    <definedName name="solver_reo" localSheetId="1" hidden="1">2</definedName>
    <definedName name="solver_reo" localSheetId="2" hidden="1">2</definedName>
    <definedName name="solver_reo" localSheetId="3" hidden="1">2</definedName>
    <definedName name="solver_reo" localSheetId="0" hidden="1">2</definedName>
    <definedName name="solver_rep" localSheetId="4" hidden="1">2</definedName>
    <definedName name="solver_rep" localSheetId="1" hidden="1">2</definedName>
    <definedName name="solver_rep" localSheetId="2" hidden="1">2</definedName>
    <definedName name="solver_rep" localSheetId="3" hidden="1">2</definedName>
    <definedName name="solver_rep" localSheetId="0" hidden="1">2</definedName>
    <definedName name="solver_rhs1" localSheetId="4" hidden="1">Chopra!$C$17:$G$17</definedName>
    <definedName name="solver_rhs1" localSheetId="1" hidden="1">0</definedName>
    <definedName name="solver_rhs1" localSheetId="2" hidden="1">0</definedName>
    <definedName name="solver_rhs1" localSheetId="3" hidden="1">'IntegL&amp;Hcap'!$B$16:$F$16</definedName>
    <definedName name="solver_rhs1" localSheetId="0" hidden="1">'Produces-12Integ'!$B$16:$F$16</definedName>
    <definedName name="solver_rhs10" localSheetId="4" hidden="1">Chopra!$K$16</definedName>
    <definedName name="solver_rhs10" localSheetId="1" hidden="1">IntegClose1!$K$15</definedName>
    <definedName name="solver_rhs10" localSheetId="2" hidden="1">IntegFixedCost!$K$15</definedName>
    <definedName name="solver_rhs10" localSheetId="3" hidden="1">'IntegL&amp;Hcap'!$J$15</definedName>
    <definedName name="solver_rhs2" localSheetId="4" hidden="1">0</definedName>
    <definedName name="solver_rhs2" localSheetId="1" hidden="1">IntegClose1!$B$16:$F$16</definedName>
    <definedName name="solver_rhs2" localSheetId="2" hidden="1">IntegFixedCost!$B$16:$F$16</definedName>
    <definedName name="solver_rhs2" localSheetId="3" hidden="1">0</definedName>
    <definedName name="solver_rhs2" localSheetId="0" hidden="1">0</definedName>
    <definedName name="solver_rhs3" localSheetId="4" hidden="1">"binary"</definedName>
    <definedName name="solver_rhs3" localSheetId="1" hidden="1">IntegClose1!$I$9:$I$13</definedName>
    <definedName name="solver_rhs3" localSheetId="2" hidden="1">IntegFixedCost!$I$9:$I$13</definedName>
    <definedName name="solver_rhs3" localSheetId="3" hidden="1">"binary"</definedName>
    <definedName name="solver_rhs3" localSheetId="0" hidden="1">4</definedName>
    <definedName name="solver_rhs4" localSheetId="4" hidden="1">1</definedName>
    <definedName name="solver_rhs4" localSheetId="1" hidden="1">"binary"</definedName>
    <definedName name="solver_rhs4" localSheetId="2" hidden="1">"binary"</definedName>
    <definedName name="solver_rhs4" localSheetId="3" hidden="1">1</definedName>
    <definedName name="solver_rhs4" localSheetId="0" hidden="1">"binary"</definedName>
    <definedName name="solver_rhs5" localSheetId="4" hidden="1">0</definedName>
    <definedName name="solver_rhs5" localSheetId="1" hidden="1">0</definedName>
    <definedName name="solver_rhs5" localSheetId="2" hidden="1">0</definedName>
    <definedName name="solver_rhs5" localSheetId="3" hidden="1">0</definedName>
    <definedName name="solver_rhs6" localSheetId="4" hidden="1">Chopra!$K$16</definedName>
    <definedName name="solver_rhs6" localSheetId="1" hidden="1">IntegClose1!$K$15</definedName>
    <definedName name="solver_rhs6" localSheetId="2" hidden="1">IntegFixedCost!$K$15</definedName>
    <definedName name="solver_rhs6" localSheetId="3" hidden="1">'IntegL&amp;Hcap'!$J$15</definedName>
    <definedName name="solver_rhs7" localSheetId="4" hidden="1">Chopra!$K$16</definedName>
    <definedName name="solver_rhs7" localSheetId="1" hidden="1">IntegClose1!$K$15</definedName>
    <definedName name="solver_rhs7" localSheetId="2" hidden="1">IntegFixedCost!$K$15</definedName>
    <definedName name="solver_rhs7" localSheetId="3" hidden="1">'IntegL&amp;Hcap'!$J$15</definedName>
    <definedName name="solver_rhs8" localSheetId="4" hidden="1">Chopra!$K$16</definedName>
    <definedName name="solver_rhs8" localSheetId="1" hidden="1">IntegClose1!$K$15</definedName>
    <definedName name="solver_rhs8" localSheetId="2" hidden="1">IntegFixedCost!$K$15</definedName>
    <definedName name="solver_rhs8" localSheetId="3" hidden="1">'IntegL&amp;Hcap'!$J$15</definedName>
    <definedName name="solver_rhs9" localSheetId="4" hidden="1">Chopra!$K$16</definedName>
    <definedName name="solver_rhs9" localSheetId="1" hidden="1">IntegClose1!$K$15</definedName>
    <definedName name="solver_rhs9" localSheetId="2" hidden="1">IntegFixedCost!$K$15</definedName>
    <definedName name="solver_rhs9" localSheetId="3" hidden="1">'IntegL&amp;Hcap'!$J$15</definedName>
    <definedName name="solver_rlx" localSheetId="4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0" hidden="1">2</definedName>
    <definedName name="solver_rsd" localSheetId="4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0" hidden="1">0</definedName>
    <definedName name="solver_scl" localSheetId="4" hidden="1">2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cl" localSheetId="0" hidden="1">2</definedName>
    <definedName name="solver_sho" localSheetId="4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0" hidden="1">2</definedName>
    <definedName name="solver_ssz" localSheetId="4" hidden="1">0</definedName>
    <definedName name="solver_ssz" localSheetId="1" hidden="1">0</definedName>
    <definedName name="solver_ssz" localSheetId="2" hidden="1">0</definedName>
    <definedName name="solver_ssz" localSheetId="3" hidden="1">0</definedName>
    <definedName name="solver_ssz" localSheetId="0" hidden="1">0</definedName>
    <definedName name="solver_tim" localSheetId="4" hidden="1">100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0" hidden="1">100</definedName>
    <definedName name="solver_tms" localSheetId="4" hidden="1">2</definedName>
    <definedName name="solver_tms" localSheetId="1" hidden="1">2</definedName>
    <definedName name="solver_tms" localSheetId="2" hidden="1">2</definedName>
    <definedName name="solver_tms" localSheetId="3" hidden="1">2</definedName>
    <definedName name="solver_tms" localSheetId="0" hidden="1">2</definedName>
    <definedName name="solver_tol" localSheetId="4" hidden="1">0.00005</definedName>
    <definedName name="solver_tol" localSheetId="1" hidden="1">0.00005</definedName>
    <definedName name="solver_tol" localSheetId="2" hidden="1">0.00005</definedName>
    <definedName name="solver_tol" localSheetId="3" hidden="1">0.00005</definedName>
    <definedName name="solver_tol" localSheetId="0" hidden="1">0.00005</definedName>
    <definedName name="solver_typ" localSheetId="4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0" hidden="1">2</definedName>
    <definedName name="solver_val" localSheetId="4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0" hidden="1">0</definedName>
    <definedName name="solver_ver" localSheetId="4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3" l="1"/>
  <c r="G11" i="13"/>
  <c r="G12" i="13"/>
  <c r="G13" i="13"/>
  <c r="G9" i="13"/>
  <c r="R14" i="13"/>
  <c r="G15" i="13"/>
  <c r="L10" i="13"/>
  <c r="L11" i="13"/>
  <c r="L12" i="13"/>
  <c r="L13" i="13"/>
  <c r="L9" i="13"/>
  <c r="K16" i="11"/>
  <c r="G15" i="11"/>
  <c r="H18" i="8"/>
  <c r="G9" i="8"/>
  <c r="L14" i="8"/>
  <c r="J17" i="8"/>
  <c r="J16" i="8"/>
  <c r="J15" i="8"/>
  <c r="G15" i="8"/>
  <c r="G10" i="8"/>
  <c r="G11" i="8"/>
  <c r="G12" i="8"/>
  <c r="G13" i="8"/>
  <c r="F14" i="8"/>
  <c r="C14" i="8"/>
  <c r="D14" i="8"/>
  <c r="E14" i="8"/>
  <c r="B14" i="8"/>
  <c r="H15" i="13" l="1"/>
  <c r="H15" i="11"/>
  <c r="Q27" i="13" l="1"/>
  <c r="P27" i="13"/>
  <c r="R27" i="13" s="1"/>
  <c r="Q26" i="13"/>
  <c r="P26" i="13"/>
  <c r="R26" i="13" s="1"/>
  <c r="Q25" i="13"/>
  <c r="P25" i="13"/>
  <c r="R25" i="13" s="1"/>
  <c r="Q24" i="13"/>
  <c r="P24" i="13"/>
  <c r="R24" i="13" s="1"/>
  <c r="Q23" i="13"/>
  <c r="P23" i="13"/>
  <c r="R23" i="13" s="1"/>
  <c r="G9" i="11"/>
  <c r="G15" i="9"/>
  <c r="L16" i="11"/>
  <c r="S24" i="13" l="1"/>
  <c r="S26" i="13"/>
  <c r="S23" i="13"/>
  <c r="S27" i="13"/>
  <c r="S25" i="13"/>
  <c r="O10" i="13" l="1"/>
  <c r="O11" i="13"/>
  <c r="O12" i="13"/>
  <c r="O13" i="13"/>
  <c r="O9" i="13"/>
  <c r="F14" i="13"/>
  <c r="E14" i="13"/>
  <c r="D14" i="13"/>
  <c r="C14" i="13"/>
  <c r="B14" i="13"/>
  <c r="R15" i="12"/>
  <c r="H10" i="12"/>
  <c r="M10" i="12"/>
  <c r="H16" i="12"/>
  <c r="M11" i="12"/>
  <c r="M12" i="12"/>
  <c r="M13" i="12"/>
  <c r="M14" i="12"/>
  <c r="H11" i="12"/>
  <c r="H12" i="12"/>
  <c r="H13" i="12"/>
  <c r="H14" i="12"/>
  <c r="S14" i="12"/>
  <c r="S13" i="12"/>
  <c r="S12" i="12"/>
  <c r="S11" i="12"/>
  <c r="S10" i="12"/>
  <c r="G15" i="12"/>
  <c r="F15" i="12"/>
  <c r="E15" i="12"/>
  <c r="D15" i="12"/>
  <c r="C15" i="12"/>
  <c r="I16" i="12" l="1"/>
  <c r="K14" i="11" l="1"/>
  <c r="F14" i="11"/>
  <c r="E14" i="11"/>
  <c r="D14" i="11"/>
  <c r="C14" i="11"/>
  <c r="B14" i="11"/>
  <c r="G13" i="11"/>
  <c r="G12" i="11"/>
  <c r="G11" i="11"/>
  <c r="G10" i="11"/>
  <c r="G10" i="9"/>
  <c r="G11" i="9"/>
  <c r="G12" i="9"/>
  <c r="G13" i="9"/>
  <c r="G9" i="9"/>
  <c r="K19" i="9"/>
  <c r="K18" i="9"/>
  <c r="K17" i="9"/>
  <c r="K14" i="9"/>
  <c r="L14" i="9"/>
  <c r="L12" i="11"/>
  <c r="L9" i="11"/>
  <c r="L11" i="11"/>
  <c r="L11" i="9"/>
  <c r="L12" i="9"/>
  <c r="L13" i="11"/>
  <c r="L10" i="9"/>
  <c r="L9" i="9"/>
  <c r="L14" i="11"/>
  <c r="L10" i="11"/>
  <c r="L13" i="9"/>
  <c r="F14" i="9" l="1"/>
  <c r="E14" i="9"/>
  <c r="D14" i="9"/>
  <c r="C14" i="9"/>
  <c r="B14" i="9"/>
  <c r="H15" i="9" l="1"/>
</calcChain>
</file>

<file path=xl/sharedStrings.xml><?xml version="1.0" encoding="utf-8"?>
<sst xmlns="http://schemas.openxmlformats.org/spreadsheetml/2006/main" count="207" uniqueCount="40">
  <si>
    <t>Demand</t>
  </si>
  <si>
    <t>Supply Region</t>
  </si>
  <si>
    <t>N. America</t>
  </si>
  <si>
    <t>S. America</t>
  </si>
  <si>
    <t>Europe</t>
  </si>
  <si>
    <t>Asia</t>
  </si>
  <si>
    <t>Africa</t>
  </si>
  <si>
    <t>Supply</t>
  </si>
  <si>
    <t>Euro-Reg1</t>
  </si>
  <si>
    <t>Euro-Reg2</t>
  </si>
  <si>
    <t>Euro-Reg3</t>
  </si>
  <si>
    <t>Euro-Reg4</t>
  </si>
  <si>
    <t>Euro-Reg5</t>
  </si>
  <si>
    <t>Euro-Reg-1</t>
  </si>
  <si>
    <t>Euro-Reg-2</t>
  </si>
  <si>
    <t>Euro-Reg-3</t>
  </si>
  <si>
    <t>Euro-Reg-4</t>
  </si>
  <si>
    <t>Euro-Reg-5</t>
  </si>
  <si>
    <t>&lt;=</t>
  </si>
  <si>
    <t>&gt;=</t>
  </si>
  <si>
    <t>Y-Variables</t>
  </si>
  <si>
    <t>Ddemand</t>
  </si>
  <si>
    <t>Extra</t>
  </si>
  <si>
    <t>Y-L-Cap</t>
  </si>
  <si>
    <t>Y-H-Cap</t>
  </si>
  <si>
    <t xml:space="preserve">Fixed-Cost-Low </t>
  </si>
  <si>
    <t>Cap-Low</t>
  </si>
  <si>
    <t>Fixed-Cost-High</t>
  </si>
  <si>
    <t>Cap-High</t>
  </si>
  <si>
    <t>Production</t>
  </si>
  <si>
    <t>Investment</t>
  </si>
  <si>
    <t>F-Cost-L</t>
  </si>
  <si>
    <t>F-Cost-H</t>
  </si>
  <si>
    <t>Closing One Plant- No Fixed Cost Considerations</t>
  </si>
  <si>
    <t>Closing Decision- Including Fixed Cost Considerations</t>
  </si>
  <si>
    <t>Considering High and Low Capacities</t>
  </si>
  <si>
    <t>LHS</t>
  </si>
  <si>
    <t>Y</t>
  </si>
  <si>
    <t>The lecture is recorded at</t>
  </si>
  <si>
    <t>https://youtu.be/DA9DrsSw87A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</si>
</sst>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1"/>
      <name val="Book Antiqua"/>
      <family val="1"/>
    </font>
    <font>
      <i/>
      <sz val="11"/>
      <name val="Book Antiqua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17" xfId="0" applyFont="1" applyBorder="1"/>
    <xf numFmtId="0" fontId="2" fillId="0" borderId="10" xfId="0" applyFont="1" applyBorder="1"/>
    <xf numFmtId="0" fontId="2" fillId="0" borderId="0" xfId="0" applyFont="1" applyBorder="1"/>
    <xf numFmtId="164" fontId="2" fillId="0" borderId="0" xfId="0" applyNumberFormat="1" applyFont="1"/>
    <xf numFmtId="164" fontId="2" fillId="0" borderId="15" xfId="1" applyNumberFormat="1" applyFont="1" applyBorder="1"/>
    <xf numFmtId="0" fontId="2" fillId="0" borderId="1" xfId="0" applyFont="1" applyBorder="1"/>
    <xf numFmtId="164" fontId="2" fillId="0" borderId="0" xfId="1" applyNumberFormat="1" applyFont="1" applyFill="1" applyBorder="1"/>
    <xf numFmtId="164" fontId="2" fillId="0" borderId="10" xfId="1" applyNumberFormat="1" applyFont="1" applyFill="1" applyBorder="1"/>
    <xf numFmtId="164" fontId="2" fillId="0" borderId="22" xfId="1" applyNumberFormat="1" applyFont="1" applyFill="1" applyBorder="1"/>
    <xf numFmtId="164" fontId="2" fillId="0" borderId="5" xfId="1" applyNumberFormat="1" applyFont="1" applyFill="1" applyBorder="1"/>
    <xf numFmtId="164" fontId="2" fillId="0" borderId="3" xfId="1" applyNumberFormat="1" applyFont="1" applyFill="1" applyBorder="1"/>
    <xf numFmtId="164" fontId="2" fillId="0" borderId="6" xfId="1" applyNumberFormat="1" applyFont="1" applyFill="1" applyBorder="1"/>
    <xf numFmtId="164" fontId="2" fillId="0" borderId="8" xfId="1" applyNumberFormat="1" applyFont="1" applyFill="1" applyBorder="1"/>
    <xf numFmtId="0" fontId="2" fillId="0" borderId="11" xfId="0" applyFont="1" applyBorder="1"/>
    <xf numFmtId="0" fontId="2" fillId="0" borderId="8" xfId="0" applyFont="1" applyBorder="1" applyAlignment="1">
      <alignment horizontal="right"/>
    </xf>
    <xf numFmtId="164" fontId="2" fillId="0" borderId="21" xfId="1" applyNumberFormat="1" applyFont="1" applyBorder="1"/>
    <xf numFmtId="0" fontId="2" fillId="0" borderId="23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1" applyNumberFormat="1" applyFont="1" applyFill="1" applyBorder="1"/>
    <xf numFmtId="0" fontId="2" fillId="0" borderId="21" xfId="0" applyFont="1" applyFill="1" applyBorder="1"/>
    <xf numFmtId="0" fontId="2" fillId="0" borderId="23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164" fontId="2" fillId="0" borderId="9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/>
    <xf numFmtId="0" fontId="4" fillId="0" borderId="11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0" xfId="0" applyFont="1" applyBorder="1"/>
    <xf numFmtId="0" fontId="3" fillId="0" borderId="3" xfId="0" applyFont="1" applyBorder="1"/>
    <xf numFmtId="164" fontId="3" fillId="0" borderId="4" xfId="1" applyNumberFormat="1" applyFont="1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0" fontId="3" fillId="0" borderId="6" xfId="0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23" xfId="0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22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6" xfId="0" applyFont="1" applyBorder="1"/>
    <xf numFmtId="0" fontId="3" fillId="0" borderId="13" xfId="0" applyFont="1" applyBorder="1"/>
    <xf numFmtId="0" fontId="3" fillId="0" borderId="5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21" xfId="0" applyFont="1" applyFill="1" applyBorder="1"/>
    <xf numFmtId="0" fontId="3" fillId="0" borderId="23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13" xfId="0" applyFont="1" applyFill="1" applyBorder="1"/>
    <xf numFmtId="164" fontId="3" fillId="0" borderId="16" xfId="1" applyNumberFormat="1" applyFont="1" applyFill="1" applyBorder="1"/>
    <xf numFmtId="164" fontId="3" fillId="0" borderId="10" xfId="1" applyNumberFormat="1" applyFont="1" applyFill="1" applyBorder="1"/>
    <xf numFmtId="164" fontId="3" fillId="0" borderId="22" xfId="1" applyNumberFormat="1" applyFont="1" applyFill="1" applyBorder="1"/>
    <xf numFmtId="164" fontId="3" fillId="0" borderId="3" xfId="1" applyNumberFormat="1" applyFont="1" applyFill="1" applyBorder="1"/>
    <xf numFmtId="164" fontId="3" fillId="0" borderId="0" xfId="1" applyNumberFormat="1" applyFont="1" applyFill="1" applyBorder="1"/>
    <xf numFmtId="164" fontId="3" fillId="0" borderId="5" xfId="1" applyNumberFormat="1" applyFont="1" applyFill="1" applyBorder="1"/>
    <xf numFmtId="0" fontId="3" fillId="0" borderId="14" xfId="0" applyFont="1" applyFill="1" applyBorder="1"/>
    <xf numFmtId="164" fontId="3" fillId="0" borderId="6" xfId="1" applyNumberFormat="1" applyFont="1" applyFill="1" applyBorder="1"/>
    <xf numFmtId="164" fontId="3" fillId="0" borderId="8" xfId="1" applyNumberFormat="1" applyFont="1" applyFill="1" applyBorder="1"/>
    <xf numFmtId="164" fontId="3" fillId="0" borderId="9" xfId="1" applyNumberFormat="1" applyFont="1" applyFill="1" applyBorder="1"/>
    <xf numFmtId="1" fontId="2" fillId="0" borderId="10" xfId="1" applyNumberFormat="1" applyFont="1" applyFill="1" applyBorder="1" applyAlignment="1">
      <alignment horizontal="center"/>
    </xf>
    <xf numFmtId="1" fontId="2" fillId="0" borderId="22" xfId="1" applyNumberFormat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center"/>
    </xf>
    <xf numFmtId="1" fontId="2" fillId="0" borderId="8" xfId="1" applyNumberFormat="1" applyFont="1" applyFill="1" applyBorder="1" applyAlignment="1">
      <alignment horizontal="center"/>
    </xf>
    <xf numFmtId="164" fontId="2" fillId="0" borderId="21" xfId="0" applyNumberFormat="1" applyFont="1" applyBorder="1"/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3" xfId="0" applyFont="1" applyFill="1" applyBorder="1"/>
    <xf numFmtId="0" fontId="2" fillId="0" borderId="6" xfId="0" applyFont="1" applyFill="1" applyBorder="1"/>
    <xf numFmtId="0" fontId="2" fillId="0" borderId="10" xfId="0" applyFont="1" applyBorder="1" applyAlignment="1">
      <alignment horizontal="center"/>
    </xf>
    <xf numFmtId="1" fontId="2" fillId="0" borderId="9" xfId="1" applyNumberFormat="1" applyFont="1" applyFill="1" applyBorder="1" applyAlignment="1">
      <alignment horizontal="center"/>
    </xf>
    <xf numFmtId="0" fontId="2" fillId="0" borderId="16" xfId="0" applyFont="1" applyBorder="1"/>
    <xf numFmtId="0" fontId="2" fillId="0" borderId="3" xfId="0" applyFont="1" applyBorder="1"/>
    <xf numFmtId="0" fontId="2" fillId="0" borderId="6" xfId="0" applyFont="1" applyBorder="1"/>
    <xf numFmtId="1" fontId="2" fillId="0" borderId="16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1" fontId="2" fillId="0" borderId="6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3" fillId="0" borderId="21" xfId="0" applyNumberFormat="1" applyFont="1" applyBorder="1"/>
    <xf numFmtId="0" fontId="5" fillId="0" borderId="0" xfId="2"/>
  </cellXfs>
  <cellStyles count="3">
    <cellStyle name="Comma" xfId="1" builtinId="3"/>
    <cellStyle name="Hyperlink" xfId="2" builtinId="8"/>
    <cellStyle name="Normal" xfId="0" builtinId="0"/>
  </cellStyles>
  <dxfs count="9">
    <dxf>
      <font>
        <color rgb="FF00610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</dxf>
    <dxf>
      <font>
        <b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</dxf>
    <dxf>
      <font>
        <b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</dxf>
    <dxf>
      <font>
        <b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DA9DrsSw8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A4DDF-2125-4949-8268-3F0D83A329D8}">
  <dimension ref="A1:L18"/>
  <sheetViews>
    <sheetView tabSelected="1" zoomScale="200" zoomScaleNormal="200" workbookViewId="0">
      <selection activeCell="H2" sqref="H2"/>
    </sheetView>
  </sheetViews>
  <sheetFormatPr defaultColWidth="9.140625" defaultRowHeight="13.5" x14ac:dyDescent="0.25"/>
  <cols>
    <col min="1" max="1" width="13.85546875" style="1" customWidth="1"/>
    <col min="2" max="6" width="10.28515625" style="1" bestFit="1" customWidth="1"/>
    <col min="7" max="7" width="7.7109375" style="1" customWidth="1"/>
    <col min="8" max="8" width="5.140625" style="1" bestFit="1" customWidth="1"/>
    <col min="9" max="16384" width="9.140625" style="1"/>
  </cols>
  <sheetData>
    <row r="1" spans="1:12" ht="14.25" thickBot="1" x14ac:dyDescent="0.3">
      <c r="A1" s="24" t="s">
        <v>1</v>
      </c>
      <c r="B1" s="25" t="s">
        <v>13</v>
      </c>
      <c r="C1" s="26" t="s">
        <v>14</v>
      </c>
      <c r="D1" s="26" t="s">
        <v>15</v>
      </c>
      <c r="E1" s="26" t="s">
        <v>16</v>
      </c>
      <c r="F1" s="27" t="s">
        <v>17</v>
      </c>
      <c r="G1"/>
      <c r="H1" s="5" t="s">
        <v>38</v>
      </c>
    </row>
    <row r="2" spans="1:12" x14ac:dyDescent="0.25">
      <c r="A2" s="92" t="s">
        <v>8</v>
      </c>
      <c r="B2" s="99">
        <v>65</v>
      </c>
      <c r="C2" s="80">
        <v>110</v>
      </c>
      <c r="D2" s="80">
        <v>80</v>
      </c>
      <c r="E2" s="80">
        <v>125</v>
      </c>
      <c r="F2" s="81">
        <v>105</v>
      </c>
      <c r="G2"/>
      <c r="H2" s="119" t="s">
        <v>39</v>
      </c>
    </row>
    <row r="3" spans="1:12" x14ac:dyDescent="0.25">
      <c r="A3" s="92" t="s">
        <v>9</v>
      </c>
      <c r="B3" s="100">
        <v>100</v>
      </c>
      <c r="C3" s="82">
        <v>85</v>
      </c>
      <c r="D3" s="82">
        <v>70</v>
      </c>
      <c r="E3" s="82">
        <v>70</v>
      </c>
      <c r="F3" s="83">
        <v>115</v>
      </c>
      <c r="G3"/>
    </row>
    <row r="4" spans="1:12" x14ac:dyDescent="0.25">
      <c r="A4" s="92" t="s">
        <v>10</v>
      </c>
      <c r="B4" s="100">
        <v>70</v>
      </c>
      <c r="C4" s="82">
        <v>110</v>
      </c>
      <c r="D4" s="82">
        <v>95</v>
      </c>
      <c r="E4" s="82">
        <v>90</v>
      </c>
      <c r="F4" s="83">
        <v>60</v>
      </c>
      <c r="G4"/>
    </row>
    <row r="5" spans="1:12" x14ac:dyDescent="0.25">
      <c r="A5" s="92" t="s">
        <v>11</v>
      </c>
      <c r="B5" s="100">
        <v>140</v>
      </c>
      <c r="C5" s="82">
        <v>85</v>
      </c>
      <c r="D5" s="82">
        <v>90</v>
      </c>
      <c r="E5" s="82">
        <v>60</v>
      </c>
      <c r="F5" s="83">
        <v>80</v>
      </c>
      <c r="G5"/>
    </row>
    <row r="6" spans="1:12" ht="14.25" thickBot="1" x14ac:dyDescent="0.3">
      <c r="A6" s="93" t="s">
        <v>12</v>
      </c>
      <c r="B6" s="101">
        <v>110</v>
      </c>
      <c r="C6" s="84">
        <v>85</v>
      </c>
      <c r="D6" s="84">
        <v>85</v>
      </c>
      <c r="E6" s="84">
        <v>105</v>
      </c>
      <c r="F6" s="95">
        <v>75</v>
      </c>
      <c r="G6"/>
    </row>
    <row r="7" spans="1:12" ht="14.25" thickBot="1" x14ac:dyDescent="0.3">
      <c r="A7" s="4"/>
      <c r="B7" s="5"/>
      <c r="C7" s="5"/>
      <c r="D7" s="5"/>
      <c r="E7" s="5"/>
      <c r="F7" s="5"/>
    </row>
    <row r="8" spans="1:12" ht="14.25" thickBot="1" x14ac:dyDescent="0.3">
      <c r="A8" s="96" t="s">
        <v>1</v>
      </c>
      <c r="B8" s="108" t="s">
        <v>13</v>
      </c>
      <c r="C8" s="94" t="s">
        <v>14</v>
      </c>
      <c r="D8" s="94" t="s">
        <v>15</v>
      </c>
      <c r="E8" s="94" t="s">
        <v>16</v>
      </c>
      <c r="F8" s="109" t="s">
        <v>17</v>
      </c>
      <c r="G8" s="31" t="s">
        <v>36</v>
      </c>
      <c r="J8" s="106" t="s">
        <v>7</v>
      </c>
      <c r="L8" s="1" t="s">
        <v>37</v>
      </c>
    </row>
    <row r="9" spans="1:12" ht="14.25" thickBot="1" x14ac:dyDescent="0.3">
      <c r="A9" s="96" t="s">
        <v>8</v>
      </c>
      <c r="B9" s="108">
        <v>0</v>
      </c>
      <c r="C9" s="94">
        <v>0</v>
      </c>
      <c r="D9" s="94">
        <v>0</v>
      </c>
      <c r="E9" s="94">
        <v>0</v>
      </c>
      <c r="F9" s="109">
        <v>0</v>
      </c>
      <c r="G9" s="6">
        <f>SUM(B9:F9)-J9*L9</f>
        <v>0</v>
      </c>
      <c r="H9" s="1" t="s">
        <v>18</v>
      </c>
      <c r="J9" s="114">
        <v>15</v>
      </c>
      <c r="L9" s="115">
        <v>0</v>
      </c>
    </row>
    <row r="10" spans="1:12" ht="14.25" thickBot="1" x14ac:dyDescent="0.3">
      <c r="A10" s="97" t="s">
        <v>9</v>
      </c>
      <c r="B10" s="103">
        <v>0</v>
      </c>
      <c r="C10" s="102">
        <v>2.0000000000000151</v>
      </c>
      <c r="D10" s="102">
        <v>15</v>
      </c>
      <c r="E10" s="102">
        <v>0</v>
      </c>
      <c r="F10" s="104">
        <v>0</v>
      </c>
      <c r="G10" s="6">
        <f t="shared" ref="G10:G13" si="0">SUM(B10:F10)-J10*L10</f>
        <v>-2.9999999999999858</v>
      </c>
      <c r="H10" s="1" t="s">
        <v>18</v>
      </c>
      <c r="J10" s="114">
        <v>20</v>
      </c>
      <c r="L10" s="116">
        <v>1</v>
      </c>
    </row>
    <row r="11" spans="1:12" ht="14.25" thickBot="1" x14ac:dyDescent="0.3">
      <c r="A11" s="97" t="s">
        <v>10</v>
      </c>
      <c r="B11" s="103">
        <v>12.000000000000002</v>
      </c>
      <c r="C11" s="102">
        <v>0</v>
      </c>
      <c r="D11" s="102">
        <v>0</v>
      </c>
      <c r="E11" s="102">
        <v>0</v>
      </c>
      <c r="F11" s="104">
        <v>7.9999999999999982</v>
      </c>
      <c r="G11" s="6">
        <f t="shared" si="0"/>
        <v>0</v>
      </c>
      <c r="H11" s="1" t="s">
        <v>18</v>
      </c>
      <c r="J11" s="114">
        <v>20</v>
      </c>
      <c r="L11" s="116">
        <v>1</v>
      </c>
    </row>
    <row r="12" spans="1:12" ht="14.25" thickBot="1" x14ac:dyDescent="0.3">
      <c r="A12" s="97" t="s">
        <v>11</v>
      </c>
      <c r="B12" s="103">
        <v>0</v>
      </c>
      <c r="C12" s="102">
        <v>0</v>
      </c>
      <c r="D12" s="102">
        <v>0</v>
      </c>
      <c r="E12" s="102">
        <v>20</v>
      </c>
      <c r="F12" s="104">
        <v>0</v>
      </c>
      <c r="G12" s="6">
        <f t="shared" si="0"/>
        <v>-5</v>
      </c>
      <c r="H12" s="1" t="s">
        <v>18</v>
      </c>
      <c r="J12" s="114">
        <v>25</v>
      </c>
      <c r="L12" s="116">
        <v>1</v>
      </c>
    </row>
    <row r="13" spans="1:12" ht="14.25" thickBot="1" x14ac:dyDescent="0.3">
      <c r="A13" s="98" t="s">
        <v>12</v>
      </c>
      <c r="B13" s="105">
        <v>0</v>
      </c>
      <c r="C13" s="106">
        <v>16.999999999999986</v>
      </c>
      <c r="D13" s="106">
        <v>0</v>
      </c>
      <c r="E13" s="106">
        <v>0</v>
      </c>
      <c r="F13" s="107">
        <v>7.0000000000000018</v>
      </c>
      <c r="G13" s="6">
        <f t="shared" si="0"/>
        <v>0</v>
      </c>
      <c r="H13" s="1" t="s">
        <v>18</v>
      </c>
      <c r="J13" s="114">
        <v>24</v>
      </c>
      <c r="L13" s="117">
        <v>1</v>
      </c>
    </row>
    <row r="14" spans="1:12" x14ac:dyDescent="0.25">
      <c r="A14" s="1" t="s">
        <v>36</v>
      </c>
      <c r="B14" s="110">
        <f>SUM(B9:B13)</f>
        <v>12.000000000000002</v>
      </c>
      <c r="C14" s="110">
        <f t="shared" ref="C14:E14" si="1">SUM(C9:C13)</f>
        <v>19</v>
      </c>
      <c r="D14" s="110">
        <f t="shared" si="1"/>
        <v>15</v>
      </c>
      <c r="E14" s="110">
        <f t="shared" si="1"/>
        <v>20</v>
      </c>
      <c r="F14" s="110">
        <f>SUM(F9:F13)</f>
        <v>15</v>
      </c>
      <c r="L14" s="1">
        <f>SUM(L9:L13)</f>
        <v>4</v>
      </c>
    </row>
    <row r="15" spans="1:12" ht="14.25" thickBot="1" x14ac:dyDescent="0.3">
      <c r="B15" s="31" t="s">
        <v>19</v>
      </c>
      <c r="C15" s="31" t="s">
        <v>19</v>
      </c>
      <c r="D15" s="31" t="s">
        <v>19</v>
      </c>
      <c r="E15" s="31" t="s">
        <v>19</v>
      </c>
      <c r="F15" s="31" t="s">
        <v>19</v>
      </c>
      <c r="G15" s="6">
        <f>SUMPRODUCT(B2:F6,B9:F13)</f>
        <v>5710</v>
      </c>
      <c r="H15" s="6"/>
      <c r="J15" s="1">
        <f>SUM(J9:J13)</f>
        <v>104</v>
      </c>
    </row>
    <row r="16" spans="1:12" ht="14.25" thickBot="1" x14ac:dyDescent="0.3">
      <c r="A16" s="16" t="s">
        <v>0</v>
      </c>
      <c r="B16" s="111">
        <v>12</v>
      </c>
      <c r="C16" s="112">
        <v>19</v>
      </c>
      <c r="D16" s="112">
        <v>15</v>
      </c>
      <c r="E16" s="112">
        <v>20</v>
      </c>
      <c r="F16" s="113">
        <v>15</v>
      </c>
      <c r="J16" s="1">
        <f>SUM(B16:F16)</f>
        <v>81</v>
      </c>
    </row>
    <row r="17" spans="7:11" x14ac:dyDescent="0.25">
      <c r="J17" s="1">
        <f>J15-J16</f>
        <v>23</v>
      </c>
      <c r="K17" s="6"/>
    </row>
    <row r="18" spans="7:11" x14ac:dyDescent="0.25">
      <c r="G18" s="1">
        <v>5545</v>
      </c>
      <c r="H18" s="6">
        <f>G15-G18</f>
        <v>165</v>
      </c>
    </row>
  </sheetData>
  <conditionalFormatting sqref="B9:F13">
    <cfRule type="expression" dxfId="8" priority="2">
      <formula>B9&lt;0.001</formula>
    </cfRule>
  </conditionalFormatting>
  <conditionalFormatting sqref="B9:F13">
    <cfRule type="expression" dxfId="7" priority="1">
      <formula>B9&gt;0.001</formula>
    </cfRule>
  </conditionalFormatting>
  <hyperlinks>
    <hyperlink ref="H2" r:id="rId1" xr:uid="{63B3DC98-9352-4A8A-8B12-2511D752FB2F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299F5-431A-4D7B-B892-A67E80DB8D97}">
  <dimension ref="A1:L19"/>
  <sheetViews>
    <sheetView zoomScale="200" zoomScaleNormal="200" workbookViewId="0">
      <selection activeCell="G12" sqref="G12"/>
    </sheetView>
  </sheetViews>
  <sheetFormatPr defaultColWidth="9.140625" defaultRowHeight="13.5" x14ac:dyDescent="0.25"/>
  <cols>
    <col min="1" max="1" width="13.85546875" style="1" customWidth="1"/>
    <col min="2" max="6" width="10.28515625" style="1" bestFit="1" customWidth="1"/>
    <col min="7" max="7" width="7.7109375" style="1" customWidth="1"/>
    <col min="8" max="8" width="7.140625" style="1" bestFit="1" customWidth="1"/>
    <col min="9" max="9" width="4.85546875" style="1" customWidth="1"/>
    <col min="10" max="10" width="9.140625" style="1"/>
    <col min="11" max="11" width="10.7109375" style="1" bestFit="1" customWidth="1"/>
    <col min="12" max="12" width="22.7109375" style="1" bestFit="1" customWidth="1"/>
    <col min="13" max="16384" width="9.140625" style="1"/>
  </cols>
  <sheetData>
    <row r="1" spans="1:12" ht="14.25" thickBot="1" x14ac:dyDescent="0.3">
      <c r="A1" s="24" t="s">
        <v>1</v>
      </c>
      <c r="B1" s="25" t="s">
        <v>13</v>
      </c>
      <c r="C1" s="26" t="s">
        <v>14</v>
      </c>
      <c r="D1" s="26" t="s">
        <v>15</v>
      </c>
      <c r="E1" s="26" t="s">
        <v>16</v>
      </c>
      <c r="F1" s="27" t="s">
        <v>17</v>
      </c>
      <c r="G1"/>
      <c r="H1" s="5"/>
      <c r="I1" s="5"/>
    </row>
    <row r="2" spans="1:12" x14ac:dyDescent="0.25">
      <c r="A2" s="28" t="s">
        <v>8</v>
      </c>
      <c r="B2" s="23">
        <v>65</v>
      </c>
      <c r="C2" s="10">
        <v>110</v>
      </c>
      <c r="D2" s="10">
        <v>80</v>
      </c>
      <c r="E2" s="10">
        <v>125</v>
      </c>
      <c r="F2" s="11">
        <v>105</v>
      </c>
      <c r="G2"/>
    </row>
    <row r="3" spans="1:12" x14ac:dyDescent="0.25">
      <c r="A3" s="28" t="s">
        <v>9</v>
      </c>
      <c r="B3" s="13">
        <v>100</v>
      </c>
      <c r="C3" s="9">
        <v>85</v>
      </c>
      <c r="D3" s="9">
        <v>70</v>
      </c>
      <c r="E3" s="9">
        <v>70</v>
      </c>
      <c r="F3" s="12">
        <v>115</v>
      </c>
      <c r="G3"/>
    </row>
    <row r="4" spans="1:12" x14ac:dyDescent="0.25">
      <c r="A4" s="28" t="s">
        <v>10</v>
      </c>
      <c r="B4" s="13">
        <v>70</v>
      </c>
      <c r="C4" s="9">
        <v>110</v>
      </c>
      <c r="D4" s="9">
        <v>95</v>
      </c>
      <c r="E4" s="9">
        <v>90</v>
      </c>
      <c r="F4" s="12">
        <v>60</v>
      </c>
      <c r="G4"/>
    </row>
    <row r="5" spans="1:12" x14ac:dyDescent="0.25">
      <c r="A5" s="28" t="s">
        <v>11</v>
      </c>
      <c r="B5" s="13">
        <v>140</v>
      </c>
      <c r="C5" s="9">
        <v>85</v>
      </c>
      <c r="D5" s="9">
        <v>90</v>
      </c>
      <c r="E5" s="9">
        <v>60</v>
      </c>
      <c r="F5" s="12">
        <v>80</v>
      </c>
      <c r="G5"/>
    </row>
    <row r="6" spans="1:12" ht="14.25" thickBot="1" x14ac:dyDescent="0.3">
      <c r="A6" s="29" t="s">
        <v>12</v>
      </c>
      <c r="B6" s="14">
        <v>110</v>
      </c>
      <c r="C6" s="15">
        <v>85</v>
      </c>
      <c r="D6" s="15">
        <v>85</v>
      </c>
      <c r="E6" s="15">
        <v>105</v>
      </c>
      <c r="F6" s="30">
        <v>75</v>
      </c>
      <c r="G6"/>
    </row>
    <row r="7" spans="1:12" ht="14.25" thickBot="1" x14ac:dyDescent="0.3">
      <c r="A7" s="4"/>
      <c r="B7" s="5"/>
      <c r="C7" s="5"/>
      <c r="D7" s="5"/>
      <c r="E7" s="5"/>
      <c r="F7" s="5"/>
    </row>
    <row r="8" spans="1:12" ht="14.25" thickBot="1" x14ac:dyDescent="0.3">
      <c r="A8" s="22" t="s">
        <v>1</v>
      </c>
      <c r="B8" s="19" t="s">
        <v>13</v>
      </c>
      <c r="C8" s="8" t="s">
        <v>14</v>
      </c>
      <c r="D8" s="8" t="s">
        <v>15</v>
      </c>
      <c r="E8" s="8" t="s">
        <v>16</v>
      </c>
      <c r="F8" s="8" t="s">
        <v>17</v>
      </c>
      <c r="J8" s="17" t="s">
        <v>7</v>
      </c>
      <c r="K8" s="1" t="s">
        <v>20</v>
      </c>
    </row>
    <row r="9" spans="1:12" ht="14.25" thickBot="1" x14ac:dyDescent="0.3">
      <c r="A9" s="22" t="s">
        <v>8</v>
      </c>
      <c r="B9" s="108"/>
      <c r="C9" s="94"/>
      <c r="D9" s="94"/>
      <c r="E9" s="94"/>
      <c r="F9" s="109"/>
      <c r="G9" s="6">
        <f>SUM(B9:F9)-J9*K9</f>
        <v>0</v>
      </c>
      <c r="H9" s="1" t="s">
        <v>18</v>
      </c>
      <c r="I9" s="31">
        <v>0</v>
      </c>
      <c r="J9" s="7">
        <v>15</v>
      </c>
      <c r="K9" s="1">
        <v>0</v>
      </c>
      <c r="L9" s="1" t="str">
        <f ca="1">_xlfn.FORMULATEXT(G9)</f>
        <v>=SUM(B9:F9)-J9*K9</v>
      </c>
    </row>
    <row r="10" spans="1:12" ht="14.25" thickBot="1" x14ac:dyDescent="0.3">
      <c r="A10" s="20" t="s">
        <v>9</v>
      </c>
      <c r="B10" s="103"/>
      <c r="C10" s="102"/>
      <c r="D10" s="102"/>
      <c r="E10" s="102"/>
      <c r="F10" s="104"/>
      <c r="G10" s="6">
        <f t="shared" ref="G10:G13" si="0">SUM(B10:F10)-J10*K10</f>
        <v>-20</v>
      </c>
      <c r="H10" s="1" t="s">
        <v>18</v>
      </c>
      <c r="I10" s="31">
        <v>0</v>
      </c>
      <c r="J10" s="7">
        <v>20</v>
      </c>
      <c r="K10" s="1">
        <v>1</v>
      </c>
      <c r="L10" s="1" t="str">
        <f t="shared" ref="L10:L13" ca="1" si="1">_xlfn.FORMULATEXT(G10)</f>
        <v>=SUM(B10:F10)-J10*K10</v>
      </c>
    </row>
    <row r="11" spans="1:12" ht="14.25" thickBot="1" x14ac:dyDescent="0.3">
      <c r="A11" s="20" t="s">
        <v>10</v>
      </c>
      <c r="B11" s="103"/>
      <c r="C11" s="102"/>
      <c r="D11" s="102"/>
      <c r="E11" s="102"/>
      <c r="F11" s="104"/>
      <c r="G11" s="6">
        <f t="shared" si="0"/>
        <v>-20</v>
      </c>
      <c r="H11" s="1" t="s">
        <v>18</v>
      </c>
      <c r="I11" s="31">
        <v>0</v>
      </c>
      <c r="J11" s="7">
        <v>20</v>
      </c>
      <c r="K11" s="1">
        <v>1</v>
      </c>
      <c r="L11" s="1" t="str">
        <f t="shared" ca="1" si="1"/>
        <v>=SUM(B11:F11)-J11*K11</v>
      </c>
    </row>
    <row r="12" spans="1:12" ht="14.25" thickBot="1" x14ac:dyDescent="0.3">
      <c r="A12" s="20" t="s">
        <v>11</v>
      </c>
      <c r="B12" s="103"/>
      <c r="C12" s="102"/>
      <c r="D12" s="102"/>
      <c r="E12" s="102"/>
      <c r="F12" s="104"/>
      <c r="G12" s="6">
        <f t="shared" si="0"/>
        <v>-25</v>
      </c>
      <c r="H12" s="1" t="s">
        <v>18</v>
      </c>
      <c r="I12" s="31">
        <v>0</v>
      </c>
      <c r="J12" s="7">
        <v>25</v>
      </c>
      <c r="K12" s="1">
        <v>1</v>
      </c>
      <c r="L12" s="1" t="str">
        <f t="shared" ca="1" si="1"/>
        <v>=SUM(B12:F12)-J12*K12</v>
      </c>
    </row>
    <row r="13" spans="1:12" ht="14.25" thickBot="1" x14ac:dyDescent="0.3">
      <c r="A13" s="21" t="s">
        <v>12</v>
      </c>
      <c r="B13" s="105"/>
      <c r="C13" s="106"/>
      <c r="D13" s="106"/>
      <c r="E13" s="106"/>
      <c r="F13" s="107"/>
      <c r="G13" s="6">
        <f t="shared" si="0"/>
        <v>-24</v>
      </c>
      <c r="H13" s="1" t="s">
        <v>18</v>
      </c>
      <c r="I13" s="31">
        <v>0</v>
      </c>
      <c r="J13" s="18">
        <v>24</v>
      </c>
      <c r="K13" s="1">
        <v>1</v>
      </c>
      <c r="L13" s="1" t="str">
        <f t="shared" ca="1" si="1"/>
        <v>=SUM(B13:F13)-J13*K13</v>
      </c>
    </row>
    <row r="14" spans="1:12" x14ac:dyDescent="0.25">
      <c r="B14" s="6">
        <f t="shared" ref="B14:F14" si="2">SUM(B9:B13)</f>
        <v>0</v>
      </c>
      <c r="C14" s="6">
        <f t="shared" si="2"/>
        <v>0</v>
      </c>
      <c r="D14" s="6">
        <f t="shared" si="2"/>
        <v>0</v>
      </c>
      <c r="E14" s="6">
        <f t="shared" si="2"/>
        <v>0</v>
      </c>
      <c r="F14" s="6">
        <f t="shared" si="2"/>
        <v>0</v>
      </c>
      <c r="K14" s="1">
        <f>SUM(K9:K13)</f>
        <v>4</v>
      </c>
      <c r="L14" s="1" t="str">
        <f ca="1">_xlfn.FORMULATEXT(K14)</f>
        <v>=SUM(K9:K13)</v>
      </c>
    </row>
    <row r="15" spans="1:12" ht="14.25" thickBot="1" x14ac:dyDescent="0.3">
      <c r="B15" s="1" t="s">
        <v>19</v>
      </c>
      <c r="C15" s="1" t="s">
        <v>19</v>
      </c>
      <c r="D15" s="1" t="s">
        <v>19</v>
      </c>
      <c r="E15" s="1" t="s">
        <v>19</v>
      </c>
      <c r="F15" s="1" t="s">
        <v>19</v>
      </c>
      <c r="G15" s="6">
        <f>SUMPRODUCT(B2:F6,B9:F13)</f>
        <v>0</v>
      </c>
      <c r="H15" s="6">
        <f>G15-'Produces-12Integ'!G15</f>
        <v>-5710</v>
      </c>
      <c r="I15" s="6"/>
      <c r="K15" s="1">
        <v>4</v>
      </c>
    </row>
    <row r="16" spans="1:12" ht="14.25" thickBot="1" x14ac:dyDescent="0.3">
      <c r="A16" s="16" t="s">
        <v>0</v>
      </c>
      <c r="B16" s="16">
        <v>12</v>
      </c>
      <c r="C16" s="3">
        <v>19</v>
      </c>
      <c r="D16" s="3">
        <v>15</v>
      </c>
      <c r="E16" s="3">
        <v>20</v>
      </c>
      <c r="F16" s="2">
        <v>15</v>
      </c>
    </row>
    <row r="17" spans="1:11" x14ac:dyDescent="0.25">
      <c r="J17" s="1" t="s">
        <v>7</v>
      </c>
      <c r="K17" s="6">
        <f>SUM(J9:J13)</f>
        <v>104</v>
      </c>
    </row>
    <row r="18" spans="1:11" x14ac:dyDescent="0.25">
      <c r="A18" s="1" t="s">
        <v>33</v>
      </c>
      <c r="J18" s="1" t="s">
        <v>21</v>
      </c>
      <c r="K18" s="6">
        <f>SUM(B16:F16)</f>
        <v>81</v>
      </c>
    </row>
    <row r="19" spans="1:11" x14ac:dyDescent="0.25">
      <c r="J19" s="1" t="s">
        <v>22</v>
      </c>
      <c r="K19" s="6">
        <f>K17-K18</f>
        <v>23</v>
      </c>
    </row>
  </sheetData>
  <conditionalFormatting sqref="B9:F13">
    <cfRule type="expression" dxfId="6" priority="2">
      <formula>B9&lt;0.001</formula>
    </cfRule>
  </conditionalFormatting>
  <conditionalFormatting sqref="B9:F13">
    <cfRule type="expression" dxfId="5" priority="1">
      <formula>B9&gt;0.001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8BB4-B17F-4D07-9EDC-0814C9EA3592}">
  <dimension ref="A1:M19"/>
  <sheetViews>
    <sheetView zoomScale="180" zoomScaleNormal="180" workbookViewId="0">
      <selection activeCell="K17" sqref="K17"/>
    </sheetView>
  </sheetViews>
  <sheetFormatPr defaultColWidth="9.140625" defaultRowHeight="13.5" x14ac:dyDescent="0.25"/>
  <cols>
    <col min="1" max="1" width="13.85546875" style="1" customWidth="1"/>
    <col min="2" max="6" width="10.28515625" style="1" bestFit="1" customWidth="1"/>
    <col min="7" max="7" width="7.7109375" style="1" customWidth="1"/>
    <col min="8" max="8" width="7.140625" style="1" bestFit="1" customWidth="1"/>
    <col min="9" max="9" width="4.85546875" style="1" customWidth="1"/>
    <col min="10" max="10" width="9.140625" style="1"/>
    <col min="11" max="11" width="10.7109375" style="1" bestFit="1" customWidth="1"/>
    <col min="12" max="12" width="32" style="1" bestFit="1" customWidth="1"/>
    <col min="13" max="16384" width="9.140625" style="1"/>
  </cols>
  <sheetData>
    <row r="1" spans="1:13" ht="14.25" thickBot="1" x14ac:dyDescent="0.3">
      <c r="A1" s="24" t="s">
        <v>1</v>
      </c>
      <c r="B1" s="25" t="s">
        <v>13</v>
      </c>
      <c r="C1" s="26" t="s">
        <v>14</v>
      </c>
      <c r="D1" s="26" t="s">
        <v>15</v>
      </c>
      <c r="E1" s="26" t="s">
        <v>16</v>
      </c>
      <c r="F1" s="27" t="s">
        <v>17</v>
      </c>
      <c r="G1"/>
      <c r="H1" s="5"/>
      <c r="I1" s="5"/>
    </row>
    <row r="2" spans="1:13" x14ac:dyDescent="0.25">
      <c r="A2" s="28" t="s">
        <v>8</v>
      </c>
      <c r="B2" s="23">
        <v>65</v>
      </c>
      <c r="C2" s="10">
        <v>110</v>
      </c>
      <c r="D2" s="10">
        <v>80</v>
      </c>
      <c r="E2" s="10">
        <v>125</v>
      </c>
      <c r="F2" s="11">
        <v>105</v>
      </c>
      <c r="G2"/>
    </row>
    <row r="3" spans="1:13" x14ac:dyDescent="0.25">
      <c r="A3" s="28" t="s">
        <v>9</v>
      </c>
      <c r="B3" s="13">
        <v>100</v>
      </c>
      <c r="C3" s="9">
        <v>85</v>
      </c>
      <c r="D3" s="9">
        <v>70</v>
      </c>
      <c r="E3" s="9">
        <v>70</v>
      </c>
      <c r="F3" s="12">
        <v>115</v>
      </c>
      <c r="G3"/>
    </row>
    <row r="4" spans="1:13" x14ac:dyDescent="0.25">
      <c r="A4" s="28" t="s">
        <v>10</v>
      </c>
      <c r="B4" s="13">
        <v>70</v>
      </c>
      <c r="C4" s="9">
        <v>110</v>
      </c>
      <c r="D4" s="9">
        <v>95</v>
      </c>
      <c r="E4" s="9">
        <v>90</v>
      </c>
      <c r="F4" s="12">
        <v>60</v>
      </c>
      <c r="G4"/>
    </row>
    <row r="5" spans="1:13" x14ac:dyDescent="0.25">
      <c r="A5" s="28" t="s">
        <v>11</v>
      </c>
      <c r="B5" s="13">
        <v>140</v>
      </c>
      <c r="C5" s="9">
        <v>85</v>
      </c>
      <c r="D5" s="9">
        <v>90</v>
      </c>
      <c r="E5" s="9">
        <v>60</v>
      </c>
      <c r="F5" s="12">
        <v>80</v>
      </c>
      <c r="G5"/>
    </row>
    <row r="6" spans="1:13" ht="14.25" thickBot="1" x14ac:dyDescent="0.3">
      <c r="A6" s="29" t="s">
        <v>12</v>
      </c>
      <c r="B6" s="14">
        <v>110</v>
      </c>
      <c r="C6" s="15">
        <v>85</v>
      </c>
      <c r="D6" s="15">
        <v>85</v>
      </c>
      <c r="E6" s="15">
        <v>105</v>
      </c>
      <c r="F6" s="30">
        <v>75</v>
      </c>
      <c r="G6"/>
    </row>
    <row r="7" spans="1:13" ht="14.25" thickBot="1" x14ac:dyDescent="0.3">
      <c r="A7" s="4"/>
      <c r="B7" s="5"/>
      <c r="C7" s="5"/>
      <c r="D7" s="5"/>
      <c r="E7" s="5"/>
      <c r="F7" s="5"/>
    </row>
    <row r="8" spans="1:13" ht="14.25" thickBot="1" x14ac:dyDescent="0.3">
      <c r="A8" s="22" t="s">
        <v>1</v>
      </c>
      <c r="B8" s="19" t="s">
        <v>13</v>
      </c>
      <c r="C8" s="8" t="s">
        <v>14</v>
      </c>
      <c r="D8" s="8" t="s">
        <v>15</v>
      </c>
      <c r="E8" s="8" t="s">
        <v>16</v>
      </c>
      <c r="F8" s="8" t="s">
        <v>17</v>
      </c>
      <c r="J8" s="17" t="s">
        <v>7</v>
      </c>
      <c r="K8" s="1" t="s">
        <v>20</v>
      </c>
    </row>
    <row r="9" spans="1:13" ht="14.25" thickBot="1" x14ac:dyDescent="0.3">
      <c r="A9" s="22" t="s">
        <v>8</v>
      </c>
      <c r="B9" s="108">
        <v>10.000000000000021</v>
      </c>
      <c r="C9" s="94">
        <v>0</v>
      </c>
      <c r="D9" s="94">
        <v>4.9999999999999858</v>
      </c>
      <c r="E9" s="94">
        <v>0</v>
      </c>
      <c r="F9" s="109">
        <v>0</v>
      </c>
      <c r="G9" s="6">
        <f>SUM(B9:F9)-J9*K9</f>
        <v>0</v>
      </c>
      <c r="H9" s="1" t="s">
        <v>18</v>
      </c>
      <c r="I9" s="31">
        <v>0</v>
      </c>
      <c r="J9" s="7">
        <v>15</v>
      </c>
      <c r="K9" s="1">
        <v>1</v>
      </c>
      <c r="L9" s="1" t="str">
        <f ca="1">_xlfn.FORMULATEXT(G9)</f>
        <v>=SUM(B9:F9)-J9*K9</v>
      </c>
      <c r="M9" s="1">
        <v>160</v>
      </c>
    </row>
    <row r="10" spans="1:13" ht="14.25" thickBot="1" x14ac:dyDescent="0.3">
      <c r="A10" s="20" t="s">
        <v>9</v>
      </c>
      <c r="B10" s="103">
        <v>0</v>
      </c>
      <c r="C10" s="102">
        <v>0</v>
      </c>
      <c r="D10" s="102">
        <v>0</v>
      </c>
      <c r="E10" s="102">
        <v>0</v>
      </c>
      <c r="F10" s="104">
        <v>0</v>
      </c>
      <c r="G10" s="6">
        <f t="shared" ref="G10:G13" si="0">SUM(B10:F10)-J10*K10</f>
        <v>0</v>
      </c>
      <c r="H10" s="1" t="s">
        <v>18</v>
      </c>
      <c r="I10" s="31">
        <v>0</v>
      </c>
      <c r="J10" s="7">
        <v>20</v>
      </c>
      <c r="K10" s="1">
        <v>0</v>
      </c>
      <c r="L10" s="1" t="str">
        <f t="shared" ref="L10:L13" ca="1" si="1">_xlfn.FORMULATEXT(G10)</f>
        <v>=SUM(B10:F10)-J10*K10</v>
      </c>
      <c r="M10" s="1">
        <v>220</v>
      </c>
    </row>
    <row r="11" spans="1:13" ht="14.25" thickBot="1" x14ac:dyDescent="0.3">
      <c r="A11" s="20" t="s">
        <v>10</v>
      </c>
      <c r="B11" s="103">
        <v>1.9999999999999893</v>
      </c>
      <c r="C11" s="102">
        <v>0</v>
      </c>
      <c r="D11" s="102">
        <v>0</v>
      </c>
      <c r="E11" s="102">
        <v>0</v>
      </c>
      <c r="F11" s="104">
        <v>15</v>
      </c>
      <c r="G11" s="6">
        <f t="shared" si="0"/>
        <v>-3.0000000000000107</v>
      </c>
      <c r="H11" s="1" t="s">
        <v>18</v>
      </c>
      <c r="I11" s="31">
        <v>0</v>
      </c>
      <c r="J11" s="7">
        <v>20</v>
      </c>
      <c r="K11" s="1">
        <v>1</v>
      </c>
      <c r="L11" s="1" t="str">
        <f t="shared" ca="1" si="1"/>
        <v>=SUM(B11:F11)-J11*K11</v>
      </c>
      <c r="M11" s="1">
        <v>150</v>
      </c>
    </row>
    <row r="12" spans="1:13" ht="14.25" thickBot="1" x14ac:dyDescent="0.3">
      <c r="A12" s="20" t="s">
        <v>11</v>
      </c>
      <c r="B12" s="103">
        <v>0</v>
      </c>
      <c r="C12" s="102">
        <v>5.0000000000000053</v>
      </c>
      <c r="D12" s="102">
        <v>0</v>
      </c>
      <c r="E12" s="102">
        <v>19.999999999999993</v>
      </c>
      <c r="F12" s="104">
        <v>0</v>
      </c>
      <c r="G12" s="6">
        <f t="shared" si="0"/>
        <v>0</v>
      </c>
      <c r="H12" s="1" t="s">
        <v>18</v>
      </c>
      <c r="I12" s="31">
        <v>0</v>
      </c>
      <c r="J12" s="7">
        <v>25</v>
      </c>
      <c r="K12" s="1">
        <v>1</v>
      </c>
      <c r="L12" s="1" t="str">
        <f t="shared" ca="1" si="1"/>
        <v>=SUM(B12:F12)-J12*K12</v>
      </c>
      <c r="M12" s="1">
        <v>300</v>
      </c>
    </row>
    <row r="13" spans="1:13" ht="14.25" thickBot="1" x14ac:dyDescent="0.3">
      <c r="A13" s="21" t="s">
        <v>12</v>
      </c>
      <c r="B13" s="105">
        <v>0</v>
      </c>
      <c r="C13" s="106">
        <v>13.999999999999993</v>
      </c>
      <c r="D13" s="106">
        <v>10.000000000000014</v>
      </c>
      <c r="E13" s="106">
        <v>0</v>
      </c>
      <c r="F13" s="107">
        <v>0</v>
      </c>
      <c r="G13" s="6">
        <f t="shared" si="0"/>
        <v>0</v>
      </c>
      <c r="H13" s="1" t="s">
        <v>18</v>
      </c>
      <c r="I13" s="31">
        <v>0</v>
      </c>
      <c r="J13" s="18">
        <v>24</v>
      </c>
      <c r="K13" s="1">
        <v>1</v>
      </c>
      <c r="L13" s="1" t="str">
        <f t="shared" ca="1" si="1"/>
        <v>=SUM(B13:F13)-J13*K13</v>
      </c>
      <c r="M13" s="1">
        <v>300</v>
      </c>
    </row>
    <row r="14" spans="1:13" ht="14.25" thickBot="1" x14ac:dyDescent="0.3">
      <c r="B14" s="6">
        <f t="shared" ref="B14:F14" si="2">SUM(B9:B13)</f>
        <v>12.000000000000011</v>
      </c>
      <c r="C14" s="6">
        <f t="shared" si="2"/>
        <v>19</v>
      </c>
      <c r="D14" s="6">
        <f t="shared" si="2"/>
        <v>15</v>
      </c>
      <c r="E14" s="6">
        <f t="shared" si="2"/>
        <v>19.999999999999993</v>
      </c>
      <c r="F14" s="6">
        <f t="shared" si="2"/>
        <v>15</v>
      </c>
      <c r="K14" s="1">
        <f>SUM(K9:K13)</f>
        <v>4</v>
      </c>
      <c r="L14" s="1" t="str">
        <f ca="1">_xlfn.FORMULATEXT(K14)</f>
        <v>=SUM(K9:K13)</v>
      </c>
    </row>
    <row r="15" spans="1:13" ht="14.25" thickBot="1" x14ac:dyDescent="0.3">
      <c r="B15" s="1" t="s">
        <v>19</v>
      </c>
      <c r="C15" s="1" t="s">
        <v>19</v>
      </c>
      <c r="D15" s="1" t="s">
        <v>19</v>
      </c>
      <c r="E15" s="1" t="s">
        <v>19</v>
      </c>
      <c r="F15" s="1" t="s">
        <v>19</v>
      </c>
      <c r="G15" s="6">
        <f>SUMPRODUCT(B2:F6,B9:F13)</f>
        <v>5755</v>
      </c>
      <c r="H15" s="85">
        <f>G15+K16</f>
        <v>6665</v>
      </c>
      <c r="I15" s="6"/>
      <c r="K15" s="1">
        <v>4</v>
      </c>
    </row>
    <row r="16" spans="1:13" ht="14.25" thickBot="1" x14ac:dyDescent="0.3">
      <c r="A16" s="16" t="s">
        <v>0</v>
      </c>
      <c r="B16" s="16">
        <v>12</v>
      </c>
      <c r="C16" s="3">
        <v>19</v>
      </c>
      <c r="D16" s="3">
        <v>15</v>
      </c>
      <c r="E16" s="3">
        <v>20</v>
      </c>
      <c r="F16" s="2">
        <v>15</v>
      </c>
      <c r="K16" s="1">
        <f>SUMPRODUCT(K9:K13,M9:M13)</f>
        <v>910</v>
      </c>
      <c r="L16" s="1" t="str">
        <f ca="1">_xlfn.FORMULATEXT(K16)</f>
        <v>=SUMPRODUCT(K9:K13,M9:M13)</v>
      </c>
    </row>
    <row r="17" spans="1:11" x14ac:dyDescent="0.25">
      <c r="K17" s="6"/>
    </row>
    <row r="18" spans="1:11" x14ac:dyDescent="0.25">
      <c r="A18" s="1" t="s">
        <v>34</v>
      </c>
      <c r="K18" s="6"/>
    </row>
    <row r="19" spans="1:11" x14ac:dyDescent="0.25">
      <c r="K19" s="6"/>
    </row>
  </sheetData>
  <conditionalFormatting sqref="B9:F13">
    <cfRule type="expression" dxfId="4" priority="2">
      <formula>B9&lt;0.001</formula>
    </cfRule>
  </conditionalFormatting>
  <conditionalFormatting sqref="B9:F13">
    <cfRule type="expression" dxfId="3" priority="1">
      <formula>B9&gt;0.001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4B61-017B-4192-B93C-4996A99E53F2}">
  <dimension ref="A1:T27"/>
  <sheetViews>
    <sheetView zoomScale="150" zoomScaleNormal="150" workbookViewId="0">
      <selection activeCell="D21" sqref="D21"/>
    </sheetView>
  </sheetViews>
  <sheetFormatPr defaultColWidth="9.140625" defaultRowHeight="16.5" x14ac:dyDescent="0.3"/>
  <cols>
    <col min="1" max="1" width="13.85546875" style="33" customWidth="1"/>
    <col min="2" max="6" width="11.7109375" style="33" bestFit="1" customWidth="1"/>
    <col min="7" max="7" width="7.7109375" style="33" customWidth="1"/>
    <col min="8" max="8" width="8.7109375" style="33" bestFit="1" customWidth="1"/>
    <col min="9" max="9" width="4.85546875" style="33" customWidth="1"/>
    <col min="10" max="10" width="11.5703125" style="33" bestFit="1" customWidth="1"/>
    <col min="11" max="11" width="9.5703125" style="33" bestFit="1" customWidth="1"/>
    <col min="12" max="13" width="5" style="33" customWidth="1"/>
    <col min="14" max="14" width="2.140625" style="33" bestFit="1" customWidth="1"/>
    <col min="15" max="15" width="6.42578125" style="33" customWidth="1"/>
    <col min="16" max="16" width="10" style="33" bestFit="1" customWidth="1"/>
    <col min="17" max="17" width="10.42578125" style="33" bestFit="1" customWidth="1"/>
    <col min="18" max="18" width="9.140625" style="33" bestFit="1" customWidth="1"/>
    <col min="19" max="19" width="9.5703125" style="33" bestFit="1" customWidth="1"/>
    <col min="20" max="16384" width="9.140625" style="33"/>
  </cols>
  <sheetData>
    <row r="1" spans="1:20" ht="17.25" thickBot="1" x14ac:dyDescent="0.35">
      <c r="A1" s="65" t="s">
        <v>1</v>
      </c>
      <c r="B1" s="66" t="s">
        <v>13</v>
      </c>
      <c r="C1" s="67" t="s">
        <v>14</v>
      </c>
      <c r="D1" s="67" t="s">
        <v>15</v>
      </c>
      <c r="E1" s="67" t="s">
        <v>16</v>
      </c>
      <c r="F1" s="68" t="s">
        <v>17</v>
      </c>
      <c r="H1" s="37"/>
      <c r="I1" s="37"/>
    </row>
    <row r="2" spans="1:20" x14ac:dyDescent="0.3">
      <c r="A2" s="69" t="s">
        <v>8</v>
      </c>
      <c r="B2" s="70">
        <v>65</v>
      </c>
      <c r="C2" s="71">
        <v>110</v>
      </c>
      <c r="D2" s="71">
        <v>80</v>
      </c>
      <c r="E2" s="71">
        <v>125</v>
      </c>
      <c r="F2" s="72">
        <v>105</v>
      </c>
    </row>
    <row r="3" spans="1:20" x14ac:dyDescent="0.3">
      <c r="A3" s="69" t="s">
        <v>9</v>
      </c>
      <c r="B3" s="73">
        <v>100</v>
      </c>
      <c r="C3" s="74">
        <v>85</v>
      </c>
      <c r="D3" s="74">
        <v>70</v>
      </c>
      <c r="E3" s="74">
        <v>70</v>
      </c>
      <c r="F3" s="75">
        <v>115</v>
      </c>
    </row>
    <row r="4" spans="1:20" x14ac:dyDescent="0.3">
      <c r="A4" s="69" t="s">
        <v>10</v>
      </c>
      <c r="B4" s="73">
        <v>70</v>
      </c>
      <c r="C4" s="74">
        <v>110</v>
      </c>
      <c r="D4" s="74">
        <v>95</v>
      </c>
      <c r="E4" s="74">
        <v>90</v>
      </c>
      <c r="F4" s="75">
        <v>60</v>
      </c>
    </row>
    <row r="5" spans="1:20" x14ac:dyDescent="0.3">
      <c r="A5" s="69" t="s">
        <v>11</v>
      </c>
      <c r="B5" s="73">
        <v>140</v>
      </c>
      <c r="C5" s="74">
        <v>85</v>
      </c>
      <c r="D5" s="74">
        <v>90</v>
      </c>
      <c r="E5" s="74">
        <v>60</v>
      </c>
      <c r="F5" s="75">
        <v>80</v>
      </c>
    </row>
    <row r="6" spans="1:20" ht="17.25" thickBot="1" x14ac:dyDescent="0.35">
      <c r="A6" s="76" t="s">
        <v>12</v>
      </c>
      <c r="B6" s="77">
        <v>110</v>
      </c>
      <c r="C6" s="78">
        <v>85</v>
      </c>
      <c r="D6" s="78">
        <v>85</v>
      </c>
      <c r="E6" s="78">
        <v>105</v>
      </c>
      <c r="F6" s="79">
        <v>75</v>
      </c>
    </row>
    <row r="7" spans="1:20" ht="17.25" thickBot="1" x14ac:dyDescent="0.35">
      <c r="A7" s="34" t="s">
        <v>0</v>
      </c>
      <c r="B7" s="46">
        <v>12</v>
      </c>
      <c r="C7" s="47">
        <v>8</v>
      </c>
      <c r="D7" s="47">
        <v>14</v>
      </c>
      <c r="E7" s="47">
        <v>16</v>
      </c>
      <c r="F7" s="48">
        <v>7</v>
      </c>
      <c r="J7" s="33" t="s">
        <v>30</v>
      </c>
      <c r="O7" s="37" t="s">
        <v>29</v>
      </c>
      <c r="P7" s="37"/>
      <c r="Q7" s="37"/>
      <c r="R7" s="37"/>
      <c r="S7" s="37"/>
      <c r="T7" s="37"/>
    </row>
    <row r="8" spans="1:20" ht="17.25" thickBot="1" x14ac:dyDescent="0.35">
      <c r="A8" s="49" t="s">
        <v>1</v>
      </c>
      <c r="B8" s="50" t="s">
        <v>13</v>
      </c>
      <c r="C8" s="51" t="s">
        <v>14</v>
      </c>
      <c r="D8" s="51" t="s">
        <v>15</v>
      </c>
      <c r="E8" s="51" t="s">
        <v>16</v>
      </c>
      <c r="F8" s="51" t="s">
        <v>17</v>
      </c>
      <c r="J8" s="33" t="s">
        <v>23</v>
      </c>
      <c r="K8" s="33" t="s">
        <v>24</v>
      </c>
      <c r="O8" s="37"/>
      <c r="P8" s="63" t="s">
        <v>26</v>
      </c>
      <c r="Q8" s="63" t="s">
        <v>28</v>
      </c>
      <c r="R8" s="63" t="s">
        <v>31</v>
      </c>
      <c r="S8" s="63" t="s">
        <v>32</v>
      </c>
      <c r="T8" s="37"/>
    </row>
    <row r="9" spans="1:20" x14ac:dyDescent="0.3">
      <c r="A9" s="49" t="s">
        <v>8</v>
      </c>
      <c r="B9" s="108">
        <v>12</v>
      </c>
      <c r="C9" s="94">
        <v>0</v>
      </c>
      <c r="D9" s="94">
        <v>0</v>
      </c>
      <c r="E9" s="94">
        <v>0</v>
      </c>
      <c r="F9" s="109">
        <v>0</v>
      </c>
      <c r="G9" s="54">
        <f>SUM(B9:F9)-J9*P9-K9*Q9</f>
        <v>-3</v>
      </c>
      <c r="H9" s="33" t="s">
        <v>18</v>
      </c>
      <c r="I9" s="55">
        <v>0</v>
      </c>
      <c r="J9" s="86">
        <v>1</v>
      </c>
      <c r="K9" s="87">
        <v>0</v>
      </c>
      <c r="L9" s="37">
        <f>SUM(J9)</f>
        <v>1</v>
      </c>
      <c r="M9" s="37" t="s">
        <v>18</v>
      </c>
      <c r="N9" s="37">
        <v>1</v>
      </c>
      <c r="O9" s="37">
        <f>SUM(B9:F9)</f>
        <v>12</v>
      </c>
      <c r="P9" s="63">
        <v>15</v>
      </c>
      <c r="Q9" s="63">
        <v>30</v>
      </c>
      <c r="R9" s="64">
        <v>100</v>
      </c>
      <c r="S9" s="64">
        <v>200</v>
      </c>
      <c r="T9" s="37"/>
    </row>
    <row r="10" spans="1:20" x14ac:dyDescent="0.3">
      <c r="A10" s="57" t="s">
        <v>9</v>
      </c>
      <c r="B10" s="103">
        <v>0</v>
      </c>
      <c r="C10" s="102">
        <v>10</v>
      </c>
      <c r="D10" s="102">
        <v>15</v>
      </c>
      <c r="E10" s="102">
        <v>0</v>
      </c>
      <c r="F10" s="104">
        <v>0</v>
      </c>
      <c r="G10" s="54">
        <f t="shared" ref="G10:G13" si="0">SUM(B10:F10)-J10*P10-K10*Q10</f>
        <v>0</v>
      </c>
      <c r="H10" s="33" t="s">
        <v>18</v>
      </c>
      <c r="I10" s="55">
        <v>0</v>
      </c>
      <c r="J10" s="88">
        <v>0</v>
      </c>
      <c r="K10" s="89">
        <v>1</v>
      </c>
      <c r="L10" s="37">
        <f t="shared" ref="L10:L13" si="1">SUM(J10)</f>
        <v>0</v>
      </c>
      <c r="M10" s="37" t="s">
        <v>18</v>
      </c>
      <c r="N10" s="37">
        <v>1</v>
      </c>
      <c r="O10" s="37">
        <f t="shared" ref="O10:O13" si="2">SUM(B10:F10)</f>
        <v>25</v>
      </c>
      <c r="P10" s="63">
        <v>15</v>
      </c>
      <c r="Q10" s="63">
        <v>25</v>
      </c>
      <c r="R10" s="64">
        <v>140</v>
      </c>
      <c r="S10" s="64">
        <v>200</v>
      </c>
      <c r="T10" s="37"/>
    </row>
    <row r="11" spans="1:20" x14ac:dyDescent="0.3">
      <c r="A11" s="57" t="s">
        <v>10</v>
      </c>
      <c r="B11" s="103">
        <v>0</v>
      </c>
      <c r="C11" s="102">
        <v>0</v>
      </c>
      <c r="D11" s="102">
        <v>0</v>
      </c>
      <c r="E11" s="102">
        <v>0</v>
      </c>
      <c r="F11" s="104">
        <v>10</v>
      </c>
      <c r="G11" s="54">
        <f t="shared" si="0"/>
        <v>0</v>
      </c>
      <c r="H11" s="33" t="s">
        <v>18</v>
      </c>
      <c r="I11" s="55">
        <v>0</v>
      </c>
      <c r="J11" s="88">
        <v>1</v>
      </c>
      <c r="K11" s="89">
        <v>0</v>
      </c>
      <c r="L11" s="37">
        <f t="shared" si="1"/>
        <v>1</v>
      </c>
      <c r="M11" s="37" t="s">
        <v>18</v>
      </c>
      <c r="N11" s="37">
        <v>1</v>
      </c>
      <c r="O11" s="37">
        <f t="shared" si="2"/>
        <v>10</v>
      </c>
      <c r="P11" s="63">
        <v>10</v>
      </c>
      <c r="Q11" s="63">
        <v>20</v>
      </c>
      <c r="R11" s="64">
        <v>100</v>
      </c>
      <c r="S11" s="64">
        <v>240</v>
      </c>
      <c r="T11" s="37"/>
    </row>
    <row r="12" spans="1:20" x14ac:dyDescent="0.3">
      <c r="A12" s="57" t="s">
        <v>11</v>
      </c>
      <c r="B12" s="103">
        <v>0</v>
      </c>
      <c r="C12" s="102">
        <v>1.9999999999999978</v>
      </c>
      <c r="D12" s="102">
        <v>0</v>
      </c>
      <c r="E12" s="102">
        <v>20</v>
      </c>
      <c r="F12" s="104">
        <v>0</v>
      </c>
      <c r="G12" s="54">
        <f t="shared" si="0"/>
        <v>-3.0000000000000036</v>
      </c>
      <c r="H12" s="33" t="s">
        <v>18</v>
      </c>
      <c r="I12" s="55">
        <v>0</v>
      </c>
      <c r="J12" s="88">
        <v>0</v>
      </c>
      <c r="K12" s="89">
        <v>1</v>
      </c>
      <c r="L12" s="37">
        <f t="shared" si="1"/>
        <v>0</v>
      </c>
      <c r="M12" s="37" t="s">
        <v>18</v>
      </c>
      <c r="N12" s="37">
        <v>1</v>
      </c>
      <c r="O12" s="37">
        <f t="shared" si="2"/>
        <v>21.999999999999996</v>
      </c>
      <c r="P12" s="63">
        <v>15</v>
      </c>
      <c r="Q12" s="63">
        <v>25</v>
      </c>
      <c r="R12" s="64">
        <v>130</v>
      </c>
      <c r="S12" s="64">
        <v>260</v>
      </c>
      <c r="T12" s="37"/>
    </row>
    <row r="13" spans="1:20" ht="17.25" thickBot="1" x14ac:dyDescent="0.35">
      <c r="A13" s="59" t="s">
        <v>12</v>
      </c>
      <c r="B13" s="105">
        <v>0</v>
      </c>
      <c r="C13" s="106">
        <v>6.9999999999999982</v>
      </c>
      <c r="D13" s="106">
        <v>0</v>
      </c>
      <c r="E13" s="106">
        <v>0</v>
      </c>
      <c r="F13" s="107">
        <v>5.0000000000000018</v>
      </c>
      <c r="G13" s="54">
        <f t="shared" si="0"/>
        <v>0</v>
      </c>
      <c r="H13" s="33" t="s">
        <v>18</v>
      </c>
      <c r="I13" s="55">
        <v>0</v>
      </c>
      <c r="J13" s="90">
        <v>1</v>
      </c>
      <c r="K13" s="91">
        <v>0</v>
      </c>
      <c r="L13" s="37">
        <f t="shared" si="1"/>
        <v>1</v>
      </c>
      <c r="M13" s="37" t="s">
        <v>18</v>
      </c>
      <c r="N13" s="37">
        <v>1</v>
      </c>
      <c r="O13" s="37">
        <f t="shared" si="2"/>
        <v>12</v>
      </c>
      <c r="P13" s="63">
        <v>12</v>
      </c>
      <c r="Q13" s="63">
        <v>27</v>
      </c>
      <c r="R13" s="64">
        <v>100</v>
      </c>
      <c r="S13" s="64">
        <v>200</v>
      </c>
      <c r="T13" s="37"/>
    </row>
    <row r="14" spans="1:20" ht="17.25" thickBot="1" x14ac:dyDescent="0.35">
      <c r="B14" s="54">
        <f t="shared" ref="B14:F14" si="3">SUM(B9:B13)</f>
        <v>12</v>
      </c>
      <c r="C14" s="54">
        <f t="shared" si="3"/>
        <v>18.999999999999996</v>
      </c>
      <c r="D14" s="54">
        <f t="shared" si="3"/>
        <v>15</v>
      </c>
      <c r="E14" s="54">
        <f t="shared" si="3"/>
        <v>20</v>
      </c>
      <c r="F14" s="54">
        <f t="shared" si="3"/>
        <v>15.000000000000002</v>
      </c>
      <c r="O14" s="37"/>
      <c r="P14" s="37"/>
      <c r="Q14" s="37"/>
      <c r="R14" s="37">
        <f>SUMPRODUCT(R9:S13,J9:K13)</f>
        <v>760</v>
      </c>
      <c r="S14" s="37"/>
      <c r="T14" s="37"/>
    </row>
    <row r="15" spans="1:20" ht="17.25" thickBot="1" x14ac:dyDescent="0.35">
      <c r="B15" s="33" t="s">
        <v>19</v>
      </c>
      <c r="C15" s="33" t="s">
        <v>19</v>
      </c>
      <c r="D15" s="33" t="s">
        <v>19</v>
      </c>
      <c r="E15" s="33" t="s">
        <v>19</v>
      </c>
      <c r="F15" s="33" t="s">
        <v>19</v>
      </c>
      <c r="G15" s="54">
        <f>SUMPRODUCT(B2:F6,B9:F13)</f>
        <v>5620</v>
      </c>
      <c r="H15" s="118">
        <f>G15+R14</f>
        <v>6380</v>
      </c>
      <c r="I15" s="54"/>
    </row>
    <row r="16" spans="1:20" ht="17.25" thickBot="1" x14ac:dyDescent="0.35">
      <c r="A16" s="62" t="s">
        <v>0</v>
      </c>
      <c r="B16" s="62">
        <v>12</v>
      </c>
      <c r="C16" s="46">
        <v>19</v>
      </c>
      <c r="D16" s="46">
        <v>15</v>
      </c>
      <c r="E16" s="46">
        <v>20</v>
      </c>
      <c r="F16" s="36">
        <v>15</v>
      </c>
    </row>
    <row r="17" spans="1:19" x14ac:dyDescent="0.3">
      <c r="J17" s="54"/>
      <c r="R17" s="1"/>
    </row>
    <row r="18" spans="1:19" x14ac:dyDescent="0.3">
      <c r="A18" s="1" t="s">
        <v>35</v>
      </c>
      <c r="J18" s="54"/>
    </row>
    <row r="19" spans="1:19" x14ac:dyDescent="0.3">
      <c r="J19" s="54"/>
    </row>
    <row r="23" spans="1:19" x14ac:dyDescent="0.3">
      <c r="P23" s="63">
        <f ca="1">RANDBETWEEN(10,20)</f>
        <v>14</v>
      </c>
      <c r="Q23" s="63">
        <f ca="1">RANDBETWEEN(20,30)</f>
        <v>22</v>
      </c>
      <c r="R23" s="64">
        <f ca="1">P23*10</f>
        <v>140</v>
      </c>
      <c r="S23" s="64">
        <f ca="1">R23+(Q23-O18)*5</f>
        <v>250</v>
      </c>
    </row>
    <row r="24" spans="1:19" x14ac:dyDescent="0.3">
      <c r="P24" s="63">
        <f t="shared" ref="P24:P27" ca="1" si="4">RANDBETWEEN(10,20)</f>
        <v>11</v>
      </c>
      <c r="Q24" s="63">
        <f t="shared" ref="Q24:Q27" ca="1" si="5">RANDBETWEEN(20,30)</f>
        <v>27</v>
      </c>
      <c r="R24" s="64">
        <f t="shared" ref="R24:R27" ca="1" si="6">P24*10</f>
        <v>110</v>
      </c>
      <c r="S24" s="64">
        <f ca="1">R24+(Q24-O19)*5</f>
        <v>245</v>
      </c>
    </row>
    <row r="25" spans="1:19" x14ac:dyDescent="0.3">
      <c r="P25" s="63">
        <f t="shared" ca="1" si="4"/>
        <v>10</v>
      </c>
      <c r="Q25" s="63">
        <f t="shared" ca="1" si="5"/>
        <v>25</v>
      </c>
      <c r="R25" s="64">
        <f t="shared" ca="1" si="6"/>
        <v>100</v>
      </c>
      <c r="S25" s="64">
        <f ca="1">R25+(Q25-O20)*5</f>
        <v>225</v>
      </c>
    </row>
    <row r="26" spans="1:19" x14ac:dyDescent="0.3">
      <c r="P26" s="63">
        <f t="shared" ca="1" si="4"/>
        <v>15</v>
      </c>
      <c r="Q26" s="63">
        <f t="shared" ca="1" si="5"/>
        <v>29</v>
      </c>
      <c r="R26" s="64">
        <f t="shared" ca="1" si="6"/>
        <v>150</v>
      </c>
      <c r="S26" s="64">
        <f ca="1">R26+(Q26-O21)*5</f>
        <v>295</v>
      </c>
    </row>
    <row r="27" spans="1:19" x14ac:dyDescent="0.3">
      <c r="P27" s="63">
        <f t="shared" ca="1" si="4"/>
        <v>13</v>
      </c>
      <c r="Q27" s="63">
        <f t="shared" ca="1" si="5"/>
        <v>26</v>
      </c>
      <c r="R27" s="64">
        <f t="shared" ca="1" si="6"/>
        <v>130</v>
      </c>
      <c r="S27" s="64">
        <f ca="1">R27+(Q27-O22)*5</f>
        <v>260</v>
      </c>
    </row>
  </sheetData>
  <conditionalFormatting sqref="B9:F13">
    <cfRule type="expression" dxfId="2" priority="2">
      <formula>B9&lt;0.001</formula>
    </cfRule>
  </conditionalFormatting>
  <conditionalFormatting sqref="B9:F13">
    <cfRule type="expression" dxfId="1" priority="1">
      <formula>B9&gt;0.001</formula>
    </cfRule>
  </conditionalFormatting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F5C95-CBC6-4D77-94F9-2C1CCF352CF3}">
  <dimension ref="A1:AE20"/>
  <sheetViews>
    <sheetView workbookViewId="0">
      <selection activeCell="M17" sqref="M17"/>
    </sheetView>
  </sheetViews>
  <sheetFormatPr defaultColWidth="9.140625" defaultRowHeight="16.5" x14ac:dyDescent="0.3"/>
  <cols>
    <col min="1" max="1" width="2.85546875" style="33" customWidth="1"/>
    <col min="2" max="2" width="13.85546875" style="33" customWidth="1"/>
    <col min="3" max="7" width="10.42578125" style="33" bestFit="1" customWidth="1"/>
    <col min="8" max="8" width="7.7109375" style="33" customWidth="1"/>
    <col min="9" max="9" width="8.7109375" style="33" bestFit="1" customWidth="1"/>
    <col min="10" max="10" width="4.85546875" style="33" customWidth="1"/>
    <col min="11" max="11" width="8.140625" style="33" bestFit="1" customWidth="1"/>
    <col min="12" max="12" width="8.7109375" style="33" bestFit="1" customWidth="1"/>
    <col min="13" max="15" width="8.5703125" style="33" customWidth="1"/>
    <col min="16" max="16" width="15.85546875" style="33" bestFit="1" customWidth="1"/>
    <col min="17" max="17" width="9.140625" style="33" bestFit="1" customWidth="1"/>
    <col min="18" max="18" width="15.85546875" style="33" bestFit="1" customWidth="1"/>
    <col min="19" max="19" width="9.140625" style="33" bestFit="1" customWidth="1"/>
    <col min="20" max="16384" width="9.140625" style="33"/>
  </cols>
  <sheetData>
    <row r="1" spans="1:31" ht="17.25" thickBot="1" x14ac:dyDescent="0.35">
      <c r="A1" s="32"/>
      <c r="B1" s="32"/>
      <c r="C1" s="32">
        <v>1</v>
      </c>
      <c r="D1" s="32">
        <v>2</v>
      </c>
      <c r="E1" s="32">
        <v>3</v>
      </c>
      <c r="F1" s="32">
        <v>4</v>
      </c>
      <c r="G1" s="32">
        <v>5</v>
      </c>
    </row>
    <row r="2" spans="1:31" ht="17.25" thickBot="1" x14ac:dyDescent="0.35">
      <c r="A2" s="32"/>
      <c r="B2" s="34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6" t="s">
        <v>6</v>
      </c>
      <c r="I2" s="37"/>
      <c r="J2" s="37"/>
    </row>
    <row r="3" spans="1:31" x14ac:dyDescent="0.3">
      <c r="A3" s="32">
        <v>1</v>
      </c>
      <c r="B3" s="38" t="s">
        <v>2</v>
      </c>
      <c r="C3" s="39">
        <v>81</v>
      </c>
      <c r="D3" s="40">
        <v>92</v>
      </c>
      <c r="E3" s="40">
        <v>101</v>
      </c>
      <c r="F3" s="40">
        <v>130</v>
      </c>
      <c r="G3" s="41">
        <v>115</v>
      </c>
    </row>
    <row r="4" spans="1:31" x14ac:dyDescent="0.3">
      <c r="A4" s="32">
        <v>2</v>
      </c>
      <c r="B4" s="38" t="s">
        <v>3</v>
      </c>
      <c r="C4" s="39">
        <v>117</v>
      </c>
      <c r="D4" s="40">
        <v>77</v>
      </c>
      <c r="E4" s="40">
        <v>108</v>
      </c>
      <c r="F4" s="40">
        <v>98</v>
      </c>
      <c r="G4" s="41">
        <v>100</v>
      </c>
    </row>
    <row r="5" spans="1:31" x14ac:dyDescent="0.3">
      <c r="A5" s="32">
        <v>3</v>
      </c>
      <c r="B5" s="38" t="s">
        <v>4</v>
      </c>
      <c r="C5" s="39">
        <v>102</v>
      </c>
      <c r="D5" s="40">
        <v>105</v>
      </c>
      <c r="E5" s="40">
        <v>95</v>
      </c>
      <c r="F5" s="40">
        <v>119</v>
      </c>
      <c r="G5" s="41">
        <v>111</v>
      </c>
    </row>
    <row r="6" spans="1:31" x14ac:dyDescent="0.3">
      <c r="A6" s="32">
        <v>4</v>
      </c>
      <c r="B6" s="38" t="s">
        <v>5</v>
      </c>
      <c r="C6" s="39">
        <v>115</v>
      </c>
      <c r="D6" s="40">
        <v>125</v>
      </c>
      <c r="E6" s="40">
        <v>90</v>
      </c>
      <c r="F6" s="40">
        <v>59</v>
      </c>
      <c r="G6" s="41">
        <v>74</v>
      </c>
    </row>
    <row r="7" spans="1:31" ht="17.25" thickBot="1" x14ac:dyDescent="0.35">
      <c r="A7" s="32">
        <v>5</v>
      </c>
      <c r="B7" s="42" t="s">
        <v>6</v>
      </c>
      <c r="C7" s="43">
        <v>142</v>
      </c>
      <c r="D7" s="44">
        <v>100</v>
      </c>
      <c r="E7" s="44">
        <v>103</v>
      </c>
      <c r="F7" s="44">
        <v>105</v>
      </c>
      <c r="G7" s="45">
        <v>71</v>
      </c>
    </row>
    <row r="8" spans="1:31" ht="17.25" thickBot="1" x14ac:dyDescent="0.35">
      <c r="B8" s="34" t="s">
        <v>0</v>
      </c>
      <c r="C8" s="46">
        <v>12</v>
      </c>
      <c r="D8" s="47">
        <v>8</v>
      </c>
      <c r="E8" s="47">
        <v>14</v>
      </c>
      <c r="F8" s="47">
        <v>16</v>
      </c>
      <c r="G8" s="48">
        <v>7</v>
      </c>
      <c r="P8" s="37"/>
      <c r="Q8" s="37"/>
      <c r="R8" s="37"/>
      <c r="S8" s="37"/>
    </row>
    <row r="9" spans="1:31" ht="17.25" thickBot="1" x14ac:dyDescent="0.35">
      <c r="B9" s="49" t="s">
        <v>1</v>
      </c>
      <c r="C9" s="50" t="s">
        <v>13</v>
      </c>
      <c r="D9" s="51" t="s">
        <v>14</v>
      </c>
      <c r="E9" s="51" t="s">
        <v>15</v>
      </c>
      <c r="F9" s="51" t="s">
        <v>16</v>
      </c>
      <c r="G9" s="51" t="s">
        <v>17</v>
      </c>
      <c r="K9" s="33" t="s">
        <v>23</v>
      </c>
      <c r="L9" s="33" t="s">
        <v>24</v>
      </c>
      <c r="O9" s="37"/>
      <c r="P9" s="63" t="s">
        <v>26</v>
      </c>
      <c r="Q9" s="63" t="s">
        <v>28</v>
      </c>
      <c r="R9" s="63" t="s">
        <v>25</v>
      </c>
      <c r="S9" s="63" t="s">
        <v>27</v>
      </c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1" x14ac:dyDescent="0.3">
      <c r="B10" s="49" t="s">
        <v>8</v>
      </c>
      <c r="C10" s="52">
        <v>0</v>
      </c>
      <c r="D10" s="52">
        <v>0</v>
      </c>
      <c r="E10" s="52">
        <v>0</v>
      </c>
      <c r="F10" s="52">
        <v>0</v>
      </c>
      <c r="G10" s="53">
        <v>0</v>
      </c>
      <c r="H10" s="54">
        <f>SUM(C10:G10)-K10*P10-L10*Q10</f>
        <v>0</v>
      </c>
      <c r="I10" s="33" t="s">
        <v>18</v>
      </c>
      <c r="J10" s="55">
        <v>0</v>
      </c>
      <c r="K10" s="56">
        <v>0</v>
      </c>
      <c r="L10" s="53">
        <v>0</v>
      </c>
      <c r="M10" s="37">
        <f>SUM(K10:L10)</f>
        <v>0</v>
      </c>
      <c r="N10" s="37" t="s">
        <v>18</v>
      </c>
      <c r="O10" s="37">
        <v>1</v>
      </c>
      <c r="P10" s="63">
        <v>10</v>
      </c>
      <c r="Q10" s="63">
        <v>20</v>
      </c>
      <c r="R10" s="64">
        <v>6000</v>
      </c>
      <c r="S10" s="64">
        <f>1.5*R10</f>
        <v>9000</v>
      </c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31" x14ac:dyDescent="0.3">
      <c r="B11" s="57" t="s">
        <v>9</v>
      </c>
      <c r="C11" s="37">
        <v>12</v>
      </c>
      <c r="D11" s="37">
        <v>7.9999999999999947</v>
      </c>
      <c r="E11" s="37">
        <v>0</v>
      </c>
      <c r="F11" s="37">
        <v>0</v>
      </c>
      <c r="G11" s="58">
        <v>0</v>
      </c>
      <c r="H11" s="54">
        <f>SUM(C11:G11)-K11*P11-L11*Q11</f>
        <v>0</v>
      </c>
      <c r="I11" s="33" t="s">
        <v>18</v>
      </c>
      <c r="J11" s="55">
        <v>0</v>
      </c>
      <c r="K11" s="38">
        <v>0</v>
      </c>
      <c r="L11" s="58">
        <v>1</v>
      </c>
      <c r="M11" s="37">
        <f t="shared" ref="M11:M14" si="0">SUM(K11:L11)</f>
        <v>1</v>
      </c>
      <c r="N11" s="37" t="s">
        <v>18</v>
      </c>
      <c r="O11" s="37">
        <v>1</v>
      </c>
      <c r="P11" s="63">
        <v>10</v>
      </c>
      <c r="Q11" s="63">
        <v>20</v>
      </c>
      <c r="R11" s="64">
        <v>4500</v>
      </c>
      <c r="S11" s="64">
        <f>1.5*R11</f>
        <v>6750</v>
      </c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31" x14ac:dyDescent="0.3">
      <c r="B12" s="57" t="s">
        <v>10</v>
      </c>
      <c r="C12" s="37">
        <v>0</v>
      </c>
      <c r="D12" s="37">
        <v>0</v>
      </c>
      <c r="E12" s="37">
        <v>0</v>
      </c>
      <c r="F12" s="37">
        <v>0</v>
      </c>
      <c r="G12" s="58">
        <v>0</v>
      </c>
      <c r="H12" s="54">
        <f>SUM(C12:G12)-K12*P12-L12*Q12</f>
        <v>0</v>
      </c>
      <c r="I12" s="33" t="s">
        <v>18</v>
      </c>
      <c r="J12" s="55">
        <v>0</v>
      </c>
      <c r="K12" s="38">
        <v>0</v>
      </c>
      <c r="L12" s="58">
        <v>0</v>
      </c>
      <c r="M12" s="37">
        <f t="shared" si="0"/>
        <v>0</v>
      </c>
      <c r="N12" s="37" t="s">
        <v>18</v>
      </c>
      <c r="O12" s="37">
        <v>1</v>
      </c>
      <c r="P12" s="63">
        <v>10</v>
      </c>
      <c r="Q12" s="63">
        <v>20</v>
      </c>
      <c r="R12" s="64">
        <v>6500</v>
      </c>
      <c r="S12" s="64">
        <f>1.5*R12</f>
        <v>9750</v>
      </c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31" x14ac:dyDescent="0.3">
      <c r="B13" s="57" t="s">
        <v>11</v>
      </c>
      <c r="C13" s="37">
        <v>8.8817841970012523E-16</v>
      </c>
      <c r="D13" s="37">
        <v>0</v>
      </c>
      <c r="E13" s="37">
        <v>4.0000000000000027</v>
      </c>
      <c r="F13" s="37">
        <v>16</v>
      </c>
      <c r="G13" s="58">
        <v>0</v>
      </c>
      <c r="H13" s="54">
        <f>SUM(C13:G13)-K13*P13-L13*Q13</f>
        <v>0</v>
      </c>
      <c r="I13" s="33" t="s">
        <v>18</v>
      </c>
      <c r="J13" s="55">
        <v>0</v>
      </c>
      <c r="K13" s="38">
        <v>0</v>
      </c>
      <c r="L13" s="58">
        <v>1</v>
      </c>
      <c r="M13" s="37">
        <f t="shared" si="0"/>
        <v>1</v>
      </c>
      <c r="N13" s="37" t="s">
        <v>18</v>
      </c>
      <c r="O13" s="37">
        <v>1</v>
      </c>
      <c r="P13" s="63">
        <v>10</v>
      </c>
      <c r="Q13" s="63">
        <v>20</v>
      </c>
      <c r="R13" s="64">
        <v>4100</v>
      </c>
      <c r="S13" s="64">
        <f>1.5*R13</f>
        <v>6150</v>
      </c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31" ht="17.25" thickBot="1" x14ac:dyDescent="0.35">
      <c r="B14" s="59" t="s">
        <v>12</v>
      </c>
      <c r="C14" s="60">
        <v>0</v>
      </c>
      <c r="D14" s="60">
        <v>0</v>
      </c>
      <c r="E14" s="60">
        <v>9.9999999999999964</v>
      </c>
      <c r="F14" s="60">
        <v>0</v>
      </c>
      <c r="G14" s="61">
        <v>7</v>
      </c>
      <c r="H14" s="54">
        <f>SUM(C14:G14)-K14*P14-L14*Q14</f>
        <v>-3.0000000000000036</v>
      </c>
      <c r="I14" s="33" t="s">
        <v>18</v>
      </c>
      <c r="J14" s="55">
        <v>0</v>
      </c>
      <c r="K14" s="42">
        <v>0</v>
      </c>
      <c r="L14" s="61">
        <v>1</v>
      </c>
      <c r="M14" s="37">
        <f t="shared" si="0"/>
        <v>1</v>
      </c>
      <c r="N14" s="37" t="s">
        <v>18</v>
      </c>
      <c r="O14" s="37">
        <v>1</v>
      </c>
      <c r="P14" s="63">
        <v>10</v>
      </c>
      <c r="Q14" s="63">
        <v>20</v>
      </c>
      <c r="R14" s="64">
        <v>4000</v>
      </c>
      <c r="S14" s="64">
        <f>1.5*R14</f>
        <v>6000</v>
      </c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31" x14ac:dyDescent="0.3">
      <c r="C15" s="54">
        <f t="shared" ref="C15:G15" si="1">SUM(C10:C14)</f>
        <v>12</v>
      </c>
      <c r="D15" s="54">
        <f t="shared" si="1"/>
        <v>7.9999999999999947</v>
      </c>
      <c r="E15" s="54">
        <f t="shared" si="1"/>
        <v>14</v>
      </c>
      <c r="F15" s="54">
        <f t="shared" si="1"/>
        <v>16</v>
      </c>
      <c r="G15" s="54">
        <f t="shared" si="1"/>
        <v>7</v>
      </c>
      <c r="O15" s="37"/>
      <c r="P15" s="37"/>
      <c r="Q15" s="37"/>
      <c r="R15" s="37">
        <f>SUMPRODUCT(K10:L14,R10:S14)</f>
        <v>18900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31" ht="17.25" thickBot="1" x14ac:dyDescent="0.35">
      <c r="C16" s="33" t="s">
        <v>19</v>
      </c>
      <c r="D16" s="33" t="s">
        <v>19</v>
      </c>
      <c r="E16" s="33" t="s">
        <v>19</v>
      </c>
      <c r="F16" s="33" t="s">
        <v>19</v>
      </c>
      <c r="G16" s="33" t="s">
        <v>19</v>
      </c>
      <c r="H16" s="54">
        <f>SUMPRODUCT(C3:G7,C10:G14)</f>
        <v>4851</v>
      </c>
      <c r="I16" s="54">
        <f>H16+R15</f>
        <v>23751</v>
      </c>
      <c r="J16" s="54"/>
    </row>
    <row r="17" spans="2:11" ht="17.25" thickBot="1" x14ac:dyDescent="0.35">
      <c r="B17" s="62" t="s">
        <v>0</v>
      </c>
      <c r="C17" s="46">
        <v>12</v>
      </c>
      <c r="D17" s="47">
        <v>8</v>
      </c>
      <c r="E17" s="47">
        <v>14</v>
      </c>
      <c r="F17" s="47">
        <v>16</v>
      </c>
      <c r="G17" s="48">
        <v>7</v>
      </c>
    </row>
    <row r="18" spans="2:11" x14ac:dyDescent="0.3">
      <c r="K18" s="54"/>
    </row>
    <row r="19" spans="2:11" x14ac:dyDescent="0.3">
      <c r="K19" s="54"/>
    </row>
    <row r="20" spans="2:11" x14ac:dyDescent="0.3">
      <c r="K20" s="54"/>
    </row>
  </sheetData>
  <conditionalFormatting sqref="C10:G14">
    <cfRule type="cellIs" dxfId="0" priority="1" operator="greaterThan">
      <formula>0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Produces-12Integ</vt:lpstr>
      <vt:lpstr>IntegClose1</vt:lpstr>
      <vt:lpstr>IntegFixedCost</vt:lpstr>
      <vt:lpstr>IntegL&amp;Hcap</vt:lpstr>
      <vt:lpstr>Chopra</vt:lpstr>
    </vt:vector>
  </TitlesOfParts>
  <Company>Northwestern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Chopra</dc:creator>
  <cp:lastModifiedBy>Asef-Vaziri , Ardavan</cp:lastModifiedBy>
  <dcterms:created xsi:type="dcterms:W3CDTF">2002-04-12T14:17:13Z</dcterms:created>
  <dcterms:modified xsi:type="dcterms:W3CDTF">2023-12-26T19:15:26Z</dcterms:modified>
</cp:coreProperties>
</file>