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Throughput\"/>
    </mc:Choice>
  </mc:AlternateContent>
  <xr:revisionPtr revIDLastSave="0" documentId="8_{D3E2B64F-9D24-4765-AEA9-7A5BB5A299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ot of number of jobs accepted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3" i="1" l="1"/>
  <c r="I112" i="1"/>
  <c r="O111" i="1"/>
  <c r="I111" i="1"/>
  <c r="Q109" i="1"/>
  <c r="I109" i="1"/>
  <c r="R108" i="1"/>
  <c r="I108" i="1"/>
  <c r="J107" i="1"/>
  <c r="I107" i="1"/>
  <c r="K105" i="1"/>
  <c r="L103" i="1"/>
  <c r="L105" i="1" s="1"/>
  <c r="K103" i="1"/>
  <c r="I103" i="1"/>
  <c r="I105" i="1" s="1"/>
  <c r="R102" i="1"/>
  <c r="Q102" i="1"/>
  <c r="O102" i="1"/>
  <c r="N102" i="1"/>
  <c r="M102" i="1"/>
  <c r="L102" i="1"/>
  <c r="K102" i="1"/>
  <c r="J102" i="1"/>
  <c r="I102" i="1"/>
  <c r="R100" i="1"/>
  <c r="R109" i="1" s="1"/>
  <c r="Q100" i="1"/>
  <c r="O100" i="1"/>
  <c r="O113" i="1" s="1"/>
  <c r="N100" i="1"/>
  <c r="N109" i="1" s="1"/>
  <c r="M100" i="1"/>
  <c r="M109" i="1" s="1"/>
  <c r="L100" i="1"/>
  <c r="L109" i="1" s="1"/>
  <c r="K100" i="1"/>
  <c r="K109" i="1" s="1"/>
  <c r="J100" i="1"/>
  <c r="J109" i="1" s="1"/>
  <c r="R99" i="1"/>
  <c r="Q99" i="1"/>
  <c r="Q108" i="1" s="1"/>
  <c r="O99" i="1"/>
  <c r="O108" i="1" s="1"/>
  <c r="N99" i="1"/>
  <c r="N112" i="1" s="1"/>
  <c r="M99" i="1"/>
  <c r="M112" i="1" s="1"/>
  <c r="L99" i="1"/>
  <c r="L112" i="1" s="1"/>
  <c r="K99" i="1"/>
  <c r="K112" i="1" s="1"/>
  <c r="J99" i="1"/>
  <c r="J112" i="1" s="1"/>
  <c r="R98" i="1"/>
  <c r="R103" i="1" s="1"/>
  <c r="R105" i="1" s="1"/>
  <c r="Q98" i="1"/>
  <c r="Q107" i="1" s="1"/>
  <c r="O98" i="1"/>
  <c r="O107" i="1" s="1"/>
  <c r="N98" i="1"/>
  <c r="N107" i="1" s="1"/>
  <c r="M98" i="1"/>
  <c r="M111" i="1" s="1"/>
  <c r="L98" i="1"/>
  <c r="L111" i="1" s="1"/>
  <c r="K98" i="1"/>
  <c r="K111" i="1" s="1"/>
  <c r="J98" i="1"/>
  <c r="J103" i="1" s="1"/>
  <c r="J105" i="1" s="1"/>
  <c r="K88" i="1"/>
  <c r="K87" i="1"/>
  <c r="N86" i="1"/>
  <c r="N87" i="1" s="1"/>
  <c r="K86" i="1"/>
  <c r="N85" i="1"/>
  <c r="M84" i="1"/>
  <c r="K79" i="1"/>
  <c r="C78" i="1"/>
  <c r="C79" i="1" s="1"/>
  <c r="C80" i="1" s="1"/>
  <c r="C81" i="1" s="1"/>
  <c r="C77" i="1"/>
  <c r="C76" i="1"/>
  <c r="C75" i="1"/>
  <c r="E71" i="1"/>
  <c r="G71" i="1" s="1"/>
  <c r="E70" i="1"/>
  <c r="G70" i="1" s="1"/>
  <c r="G69" i="1"/>
  <c r="E69" i="1"/>
  <c r="M56" i="1"/>
  <c r="L52" i="1"/>
  <c r="F52" i="1"/>
  <c r="M52" i="1"/>
  <c r="N52" i="1"/>
  <c r="C53" i="1"/>
  <c r="C52" i="1"/>
  <c r="R107" i="1" l="1"/>
  <c r="O109" i="1"/>
  <c r="N111" i="1"/>
  <c r="O112" i="1"/>
  <c r="M103" i="1"/>
  <c r="M105" i="1" s="1"/>
  <c r="K107" i="1"/>
  <c r="J108" i="1"/>
  <c r="J113" i="1"/>
  <c r="N103" i="1"/>
  <c r="N105" i="1" s="1"/>
  <c r="L107" i="1"/>
  <c r="K108" i="1"/>
  <c r="K113" i="1"/>
  <c r="O103" i="1"/>
  <c r="O105" i="1" s="1"/>
  <c r="M107" i="1"/>
  <c r="L108" i="1"/>
  <c r="J111" i="1"/>
  <c r="L113" i="1"/>
  <c r="Q103" i="1"/>
  <c r="Q105" i="1" s="1"/>
  <c r="M108" i="1"/>
  <c r="M113" i="1"/>
  <c r="N108" i="1"/>
  <c r="N113" i="1"/>
  <c r="N56" i="1"/>
  <c r="L56" i="1"/>
  <c r="B60" i="1"/>
  <c r="P61" i="1"/>
  <c r="P62" i="1" s="1"/>
  <c r="P63" i="1" s="1"/>
  <c r="C57" i="1"/>
  <c r="P60" i="1"/>
  <c r="C56" i="1"/>
  <c r="C60" i="1" s="1"/>
  <c r="I5" i="1"/>
  <c r="D5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" i="1"/>
  <c r="B59" i="1" l="1"/>
  <c r="B61" i="1" s="1"/>
  <c r="B63" i="1"/>
  <c r="E53" i="1"/>
  <c r="E52" i="1"/>
  <c r="E56" i="1"/>
  <c r="E60" i="1" s="1"/>
  <c r="F56" i="1" l="1"/>
  <c r="G56" i="1"/>
  <c r="G58" i="1" s="1"/>
  <c r="H56" i="1"/>
  <c r="H58" i="1" s="1"/>
  <c r="R56" i="1"/>
  <c r="I3" i="1"/>
  <c r="I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I52" i="1" l="1"/>
  <c r="I56" i="1"/>
  <c r="D61" i="1"/>
  <c r="F65" i="1" s="1"/>
  <c r="W2" i="1"/>
  <c r="I58" i="1" l="1"/>
  <c r="L58" i="1"/>
  <c r="L63" i="1" s="1"/>
  <c r="J66" i="1"/>
  <c r="J65" i="1"/>
  <c r="J64" i="1"/>
  <c r="M58" i="1"/>
  <c r="M63" i="1" s="1"/>
  <c r="L59" i="1"/>
  <c r="N58" i="1"/>
  <c r="N59" i="1" s="1"/>
  <c r="D63" i="1"/>
  <c r="E65" i="1" s="1"/>
  <c r="W3" i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I65" i="1" l="1"/>
  <c r="I66" i="1"/>
  <c r="I64" i="1"/>
  <c r="M59" i="1"/>
  <c r="L60" i="1"/>
  <c r="L65" i="1" s="1"/>
  <c r="N63" i="1"/>
  <c r="W56" i="1"/>
  <c r="L61" i="1" l="1"/>
  <c r="L62" i="1" s="1"/>
  <c r="M60" i="1"/>
  <c r="I59" i="1"/>
  <c r="I62" i="1" l="1"/>
  <c r="I60" i="1"/>
</calcChain>
</file>

<file path=xl/sharedStrings.xml><?xml version="1.0" encoding="utf-8"?>
<sst xmlns="http://schemas.openxmlformats.org/spreadsheetml/2006/main" count="57" uniqueCount="44">
  <si>
    <t>day</t>
  </si>
  <si>
    <t>Arrival</t>
  </si>
  <si>
    <t>Rejected</t>
  </si>
  <si>
    <t>WIP</t>
  </si>
  <si>
    <t>contract 1</t>
  </si>
  <si>
    <t>contract 2</t>
  </si>
  <si>
    <t>contract 3</t>
  </si>
  <si>
    <t>Demand</t>
  </si>
  <si>
    <t>Completed</t>
  </si>
  <si>
    <t>U1</t>
  </si>
  <si>
    <t>U2</t>
  </si>
  <si>
    <t>U3</t>
  </si>
  <si>
    <t>ROP</t>
  </si>
  <si>
    <t>EOQ</t>
  </si>
  <si>
    <t>L</t>
  </si>
  <si>
    <t>R</t>
  </si>
  <si>
    <t>SigR</t>
  </si>
  <si>
    <t>LTD</t>
  </si>
  <si>
    <t>SigLTD</t>
  </si>
  <si>
    <t>D=R</t>
  </si>
  <si>
    <t>S</t>
  </si>
  <si>
    <t>H</t>
  </si>
  <si>
    <t>T</t>
  </si>
  <si>
    <t>Max WIP</t>
  </si>
  <si>
    <t>Average</t>
  </si>
  <si>
    <t>StdDev</t>
  </si>
  <si>
    <t>Rp1</t>
  </si>
  <si>
    <t>c</t>
  </si>
  <si>
    <t>Rp</t>
  </si>
  <si>
    <t>U</t>
  </si>
  <si>
    <t>S1</t>
  </si>
  <si>
    <t>S2</t>
  </si>
  <si>
    <t>S3</t>
  </si>
  <si>
    <t>Number of Machines at Each Station</t>
  </si>
  <si>
    <t>Staton-1</t>
  </si>
  <si>
    <t>Staton-2</t>
  </si>
  <si>
    <t>Staton-3</t>
  </si>
  <si>
    <t>Capacity</t>
  </si>
  <si>
    <t>Total # of Machines</t>
  </si>
  <si>
    <t>Process Capacity</t>
  </si>
  <si>
    <t>Implied Utilization</t>
  </si>
  <si>
    <t>Utilization (R=Capacity)</t>
  </si>
  <si>
    <t>Utilization (R=Demand)</t>
  </si>
  <si>
    <t>Implied Utilization (R=demand=16)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</si>
</sst>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sz val="11"/>
      <color rgb="FF00B050"/>
      <name val="Book Antiqu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FF0000"/>
      </bottom>
      <diagonal/>
    </border>
    <border>
      <left/>
      <right/>
      <top/>
      <bottom style="thick">
        <color rgb="FF00FF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0" fillId="0" borderId="0" xfId="0"/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Fill="1" applyBorder="1"/>
    <xf numFmtId="2" fontId="19" fillId="0" borderId="0" xfId="0" applyNumberFormat="1" applyFont="1" applyFill="1" applyBorder="1"/>
    <xf numFmtId="0" fontId="20" fillId="0" borderId="0" xfId="0" applyFont="1" applyFill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[1]Sheet1!$H$37</c:f>
              <c:strCache>
                <c:ptCount val="1"/>
                <c:pt idx="0">
                  <c:v>Process Capacity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[1]Sheet1!$I$36:$O$36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xVal>
          <c:yVal>
            <c:numRef>
              <c:f>[1]Sheet1!$I$37:$O$37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9-42F6-8325-17B6989F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546975"/>
        <c:axId val="201306175"/>
      </c:scatterChart>
      <c:valAx>
        <c:axId val="1877546975"/>
        <c:scaling>
          <c:orientation val="minMax"/>
          <c:max val="9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[1]Sheet1!$H$36</c:f>
              <c:strCache>
                <c:ptCount val="1"/>
                <c:pt idx="0">
                  <c:v>Total # of Machines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01306175"/>
        <c:crosses val="autoZero"/>
        <c:crossBetween val="midCat"/>
      </c:valAx>
      <c:valAx>
        <c:axId val="201306175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[1]Sheet1!$H$37</c:f>
              <c:strCache>
                <c:ptCount val="1"/>
                <c:pt idx="0">
                  <c:v>Process Capacity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77546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Implied Utilization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[1]Sheet1!$H$45</c:f>
              <c:strCache>
                <c:ptCount val="1"/>
                <c:pt idx="0">
                  <c:v>Staton-1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[1]Sheet1!$I$36:$O$36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f>[1]Sheet1!$I$45:$O$45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0.66666666666666663</c:v>
                </c:pt>
                <c:pt idx="6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A-4799-B5D8-F6B4DE8E161B}"/>
            </c:ext>
          </c:extLst>
        </c:ser>
        <c:ser>
          <c:idx val="1"/>
          <c:order val="1"/>
          <c:tx>
            <c:strRef>
              <c:f>[1]Sheet1!$H$46</c:f>
              <c:strCache>
                <c:ptCount val="1"/>
                <c:pt idx="0">
                  <c:v>Staton-2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[1]Sheet1!$I$36:$O$36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f>[1]Sheet1!$I$46:$O$46</c:f>
              <c:numCache>
                <c:formatCode>General</c:formatCode>
                <c:ptCount val="7"/>
                <c:pt idx="0">
                  <c:v>2.6666666666666665</c:v>
                </c:pt>
                <c:pt idx="1">
                  <c:v>1.3333333333333333</c:v>
                </c:pt>
                <c:pt idx="2">
                  <c:v>1.3333333333333333</c:v>
                </c:pt>
                <c:pt idx="3">
                  <c:v>1.3333333333333333</c:v>
                </c:pt>
                <c:pt idx="4">
                  <c:v>0.88888888888888884</c:v>
                </c:pt>
                <c:pt idx="5">
                  <c:v>0.88888888888888884</c:v>
                </c:pt>
                <c:pt idx="6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A-4799-B5D8-F6B4DE8E161B}"/>
            </c:ext>
          </c:extLst>
        </c:ser>
        <c:ser>
          <c:idx val="2"/>
          <c:order val="2"/>
          <c:tx>
            <c:strRef>
              <c:f>[1]Sheet1!$H$47</c:f>
              <c:strCache>
                <c:ptCount val="1"/>
                <c:pt idx="0">
                  <c:v>Staton-3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[1]Sheet1!$I$36:$O$36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f>[1]Sheet1!$I$47:$O$47</c:f>
              <c:numCache>
                <c:formatCode>General</c:formatCode>
                <c:ptCount val="7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A-4799-B5D8-F6B4DE8E1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357375"/>
        <c:axId val="270528095"/>
      </c:lineChart>
      <c:catAx>
        <c:axId val="2106357375"/>
        <c:scaling>
          <c:orientation val="minMax"/>
        </c:scaling>
        <c:delete val="0"/>
        <c:axPos val="b"/>
        <c:title>
          <c:tx>
            <c:strRef>
              <c:f>[1]Sheet1!$H$36</c:f>
              <c:strCache>
                <c:ptCount val="1"/>
                <c:pt idx="0">
                  <c:v>Total # of Machines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70528095"/>
        <c:crosses val="autoZero"/>
        <c:auto val="1"/>
        <c:lblAlgn val="ctr"/>
        <c:lblOffset val="100"/>
        <c:noMultiLvlLbl val="0"/>
      </c:catAx>
      <c:valAx>
        <c:axId val="27052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[1]Sheet1!$H$39</c:f>
              <c:strCache>
                <c:ptCount val="1"/>
                <c:pt idx="0">
                  <c:v>Implied Utilization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06357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[1]Sheet1!$H$41</c:f>
              <c:strCache>
                <c:ptCount val="1"/>
                <c:pt idx="0">
                  <c:v>Staton-1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[1]Sheet1!$I$41:$O$41</c:f>
              <c:numCache>
                <c:formatCode>General</c:formatCode>
                <c:ptCount val="7"/>
                <c:pt idx="0">
                  <c:v>0.75</c:v>
                </c:pt>
                <c:pt idx="1">
                  <c:v>1</c:v>
                </c:pt>
                <c:pt idx="2">
                  <c:v>0.625</c:v>
                </c:pt>
                <c:pt idx="3">
                  <c:v>0.75</c:v>
                </c:pt>
                <c:pt idx="4">
                  <c:v>1</c:v>
                </c:pt>
                <c:pt idx="5">
                  <c:v>0.75</c:v>
                </c:pt>
                <c:pt idx="6">
                  <c:v>0.83333333333333337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2-488C-BF71-E6E0F966266E}"/>
            </c:ext>
          </c:extLst>
        </c:ser>
        <c:ser>
          <c:idx val="1"/>
          <c:order val="1"/>
          <c:tx>
            <c:strRef>
              <c:f>[1]Sheet1!$H$42</c:f>
              <c:strCache>
                <c:ptCount val="1"/>
                <c:pt idx="0">
                  <c:v>Staton-2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[1]Sheet1!$I$42:$O$42</c:f>
              <c:numCache>
                <c:formatCode>General</c:formatCode>
                <c:ptCount val="7"/>
                <c:pt idx="0">
                  <c:v>1</c:v>
                </c:pt>
                <c:pt idx="1">
                  <c:v>0.66666666666666663</c:v>
                </c:pt>
                <c:pt idx="2">
                  <c:v>0.83333333333333337</c:v>
                </c:pt>
                <c:pt idx="3">
                  <c:v>1</c:v>
                </c:pt>
                <c:pt idx="4">
                  <c:v>0.88888888888888884</c:v>
                </c:pt>
                <c:pt idx="5">
                  <c:v>1</c:v>
                </c:pt>
                <c:pt idx="6">
                  <c:v>0.83333333333333337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2-488C-BF71-E6E0F966266E}"/>
            </c:ext>
          </c:extLst>
        </c:ser>
        <c:ser>
          <c:idx val="2"/>
          <c:order val="2"/>
          <c:tx>
            <c:strRef>
              <c:f>[1]Sheet1!$H$43</c:f>
              <c:strCache>
                <c:ptCount val="1"/>
                <c:pt idx="0">
                  <c:v>Staton-3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[1]Sheet1!$I$43:$O$43</c:f>
              <c:numCache>
                <c:formatCode>General</c:formatCode>
                <c:ptCount val="7"/>
                <c:pt idx="0">
                  <c:v>0.6</c:v>
                </c:pt>
                <c:pt idx="1">
                  <c:v>0.8</c:v>
                </c:pt>
                <c:pt idx="2">
                  <c:v>1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B2-488C-BF71-E6E0F966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79903"/>
        <c:axId val="201299103"/>
      </c:lineChart>
      <c:catAx>
        <c:axId val="2030799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99103"/>
        <c:crosses val="autoZero"/>
        <c:auto val="1"/>
        <c:lblAlgn val="ctr"/>
        <c:lblOffset val="100"/>
        <c:noMultiLvlLbl val="0"/>
      </c:catAx>
      <c:valAx>
        <c:axId val="20129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7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78</xdr:row>
      <xdr:rowOff>185737</xdr:rowOff>
    </xdr:from>
    <xdr:to>
      <xdr:col>9</xdr:col>
      <xdr:colOff>95250</xdr:colOff>
      <xdr:row>94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8BAE3C-39F5-4F1B-9EA1-EE055B0F5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300037</xdr:colOff>
      <xdr:row>78</xdr:row>
      <xdr:rowOff>157162</xdr:rowOff>
    </xdr:from>
    <xdr:to>
      <xdr:col>17</xdr:col>
      <xdr:colOff>833437</xdr:colOff>
      <xdr:row>93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3849CC-A711-403E-8E05-FB3725466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719137</xdr:colOff>
      <xdr:row>102</xdr:row>
      <xdr:rowOff>176212</xdr:rowOff>
    </xdr:from>
    <xdr:to>
      <xdr:col>24</xdr:col>
      <xdr:colOff>4762</xdr:colOff>
      <xdr:row>117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4A3C5F-D666-4F8D-AFBD-31C7EC914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6">
          <cell r="H36" t="str">
            <v>Total # of Machines</v>
          </cell>
          <cell r="I36">
            <v>3</v>
          </cell>
          <cell r="J36">
            <v>4</v>
          </cell>
          <cell r="K36">
            <v>5</v>
          </cell>
          <cell r="L36">
            <v>6</v>
          </cell>
          <cell r="M36">
            <v>7</v>
          </cell>
          <cell r="N36">
            <v>8</v>
          </cell>
          <cell r="O36">
            <v>9</v>
          </cell>
        </row>
        <row r="37">
          <cell r="H37" t="str">
            <v>Process Capacity</v>
          </cell>
          <cell r="I37">
            <v>6</v>
          </cell>
          <cell r="J37">
            <v>8</v>
          </cell>
          <cell r="K37">
            <v>10</v>
          </cell>
          <cell r="L37">
            <v>12</v>
          </cell>
          <cell r="M37">
            <v>16</v>
          </cell>
          <cell r="N37">
            <v>18</v>
          </cell>
          <cell r="O37">
            <v>20</v>
          </cell>
        </row>
        <row r="39">
          <cell r="H39" t="str">
            <v>Implied Utilization</v>
          </cell>
        </row>
        <row r="41">
          <cell r="H41" t="str">
            <v>Staton-1</v>
          </cell>
          <cell r="I41">
            <v>0.75</v>
          </cell>
          <cell r="J41">
            <v>1</v>
          </cell>
          <cell r="K41">
            <v>0.625</v>
          </cell>
          <cell r="L41">
            <v>0.75</v>
          </cell>
          <cell r="M41">
            <v>1</v>
          </cell>
          <cell r="N41">
            <v>0.75</v>
          </cell>
          <cell r="O41">
            <v>0.83333333333333337</v>
          </cell>
        </row>
        <row r="42">
          <cell r="H42" t="str">
            <v>Staton-2</v>
          </cell>
          <cell r="I42">
            <v>1</v>
          </cell>
          <cell r="J42">
            <v>0.66666666666666663</v>
          </cell>
          <cell r="K42">
            <v>0.83333333333333337</v>
          </cell>
          <cell r="L42">
            <v>1</v>
          </cell>
          <cell r="M42">
            <v>0.88888888888888884</v>
          </cell>
          <cell r="N42">
            <v>1</v>
          </cell>
          <cell r="O42">
            <v>0.83333333333333337</v>
          </cell>
        </row>
        <row r="43">
          <cell r="H43" t="str">
            <v>Staton-3</v>
          </cell>
          <cell r="I43">
            <v>0.6</v>
          </cell>
          <cell r="J43">
            <v>0.8</v>
          </cell>
          <cell r="K43">
            <v>1</v>
          </cell>
          <cell r="L43">
            <v>0.6</v>
          </cell>
          <cell r="M43">
            <v>0.8</v>
          </cell>
          <cell r="N43">
            <v>0.9</v>
          </cell>
          <cell r="O43">
            <v>1</v>
          </cell>
        </row>
        <row r="45">
          <cell r="H45" t="str">
            <v>Staton-1</v>
          </cell>
          <cell r="I45">
            <v>2</v>
          </cell>
          <cell r="J45">
            <v>2</v>
          </cell>
          <cell r="K45">
            <v>1</v>
          </cell>
          <cell r="L45">
            <v>1</v>
          </cell>
          <cell r="M45">
            <v>1</v>
          </cell>
          <cell r="N45">
            <v>0.66666666666666663</v>
          </cell>
          <cell r="O45">
            <v>0.66666666666666663</v>
          </cell>
        </row>
        <row r="46">
          <cell r="H46" t="str">
            <v>Staton-2</v>
          </cell>
          <cell r="I46">
            <v>2.6666666666666665</v>
          </cell>
          <cell r="J46">
            <v>1.3333333333333333</v>
          </cell>
          <cell r="K46">
            <v>1.3333333333333333</v>
          </cell>
          <cell r="L46">
            <v>1.3333333333333333</v>
          </cell>
          <cell r="M46">
            <v>0.88888888888888884</v>
          </cell>
          <cell r="N46">
            <v>0.88888888888888884</v>
          </cell>
          <cell r="O46">
            <v>0.66666666666666663</v>
          </cell>
        </row>
        <row r="47">
          <cell r="H47" t="str">
            <v>Staton-3</v>
          </cell>
          <cell r="I47">
            <v>1.6</v>
          </cell>
          <cell r="J47">
            <v>1.6</v>
          </cell>
          <cell r="K47">
            <v>1.6</v>
          </cell>
          <cell r="L47">
            <v>0.8</v>
          </cell>
          <cell r="M47">
            <v>0.8</v>
          </cell>
          <cell r="N47">
            <v>0.8</v>
          </cell>
          <cell r="O47">
            <v>0.8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7"/>
  <sheetViews>
    <sheetView tabSelected="1" topLeftCell="A49" zoomScale="172" zoomScaleNormal="172" workbookViewId="0">
      <selection activeCell="A67" sqref="A67:AI127"/>
    </sheetView>
  </sheetViews>
  <sheetFormatPr defaultRowHeight="15" x14ac:dyDescent="0.25"/>
  <cols>
    <col min="1" max="1" width="12" style="6" customWidth="1"/>
    <col min="2" max="2" width="5.28515625" customWidth="1"/>
    <col min="3" max="3" width="8" customWidth="1"/>
    <col min="5" max="5" width="9.140625" style="5"/>
    <col min="11" max="11" width="9.140625" style="6"/>
  </cols>
  <sheetData>
    <row r="1" spans="2:23" ht="27" thickBot="1" x14ac:dyDescent="0.3">
      <c r="B1" s="1" t="s">
        <v>0</v>
      </c>
      <c r="C1" s="11" t="s">
        <v>1</v>
      </c>
      <c r="D1" s="11" t="s">
        <v>2</v>
      </c>
      <c r="E1" s="11" t="s">
        <v>7</v>
      </c>
      <c r="F1" s="11" t="s">
        <v>4</v>
      </c>
      <c r="G1" s="12" t="s">
        <v>5</v>
      </c>
      <c r="H1" s="13" t="s">
        <v>6</v>
      </c>
      <c r="I1" s="14" t="s">
        <v>8</v>
      </c>
      <c r="L1" s="11" t="s">
        <v>9</v>
      </c>
      <c r="M1" s="11" t="s">
        <v>10</v>
      </c>
      <c r="N1" s="11" t="s">
        <v>11</v>
      </c>
      <c r="R1" s="4" t="s">
        <v>3</v>
      </c>
      <c r="W1" s="2" t="s">
        <v>3</v>
      </c>
    </row>
    <row r="2" spans="2:23" ht="15.75" thickTop="1" x14ac:dyDescent="0.25">
      <c r="B2" s="1">
        <v>1</v>
      </c>
      <c r="C2" s="15">
        <v>16</v>
      </c>
      <c r="D2" s="15">
        <v>0</v>
      </c>
      <c r="E2" s="15">
        <f>C2+D2</f>
        <v>16</v>
      </c>
      <c r="F2" s="15">
        <v>2</v>
      </c>
      <c r="G2" s="15">
        <v>0</v>
      </c>
      <c r="H2" s="15">
        <v>0</v>
      </c>
      <c r="I2" s="16">
        <f>SUM(F2:H2)</f>
        <v>2</v>
      </c>
      <c r="L2" s="15">
        <v>0.98</v>
      </c>
      <c r="M2" s="15">
        <v>0.72</v>
      </c>
      <c r="N2" s="15">
        <v>0.62</v>
      </c>
      <c r="R2" s="3">
        <v>8.6199999999999992</v>
      </c>
      <c r="W2">
        <f>C2-I2</f>
        <v>14</v>
      </c>
    </row>
    <row r="3" spans="2:23" x14ac:dyDescent="0.25">
      <c r="B3" s="1">
        <v>2</v>
      </c>
      <c r="C3" s="15">
        <v>16</v>
      </c>
      <c r="D3" s="15">
        <v>0</v>
      </c>
      <c r="E3" s="15">
        <f t="shared" ref="E3:E51" si="0">C3+D3</f>
        <v>16</v>
      </c>
      <c r="F3" s="15">
        <v>5</v>
      </c>
      <c r="G3" s="15">
        <v>0</v>
      </c>
      <c r="H3" s="15">
        <v>0</v>
      </c>
      <c r="I3" s="16">
        <f t="shared" ref="I3:I51" si="1">SUM(F3:H3)</f>
        <v>5</v>
      </c>
      <c r="L3" s="15">
        <v>1</v>
      </c>
      <c r="M3" s="15">
        <v>1</v>
      </c>
      <c r="N3" s="15">
        <v>0.94</v>
      </c>
      <c r="R3" s="3">
        <v>20.56</v>
      </c>
      <c r="W3">
        <f t="shared" ref="W3:W34" si="2">W2+C3-I3</f>
        <v>25</v>
      </c>
    </row>
    <row r="4" spans="2:23" x14ac:dyDescent="0.25">
      <c r="B4" s="1">
        <v>3</v>
      </c>
      <c r="C4" s="15">
        <v>6</v>
      </c>
      <c r="D4" s="15">
        <v>15</v>
      </c>
      <c r="E4" s="15">
        <f t="shared" si="0"/>
        <v>21</v>
      </c>
      <c r="F4" s="15">
        <v>7</v>
      </c>
      <c r="G4" s="15">
        <v>0</v>
      </c>
      <c r="H4" s="15">
        <v>0</v>
      </c>
      <c r="I4" s="16">
        <f t="shared" si="1"/>
        <v>7</v>
      </c>
      <c r="L4" s="15">
        <v>1</v>
      </c>
      <c r="M4" s="15">
        <v>1</v>
      </c>
      <c r="N4" s="15">
        <v>0.6</v>
      </c>
      <c r="R4" s="3">
        <v>24.67</v>
      </c>
      <c r="W4" s="5">
        <f t="shared" si="2"/>
        <v>24</v>
      </c>
    </row>
    <row r="5" spans="2:23" x14ac:dyDescent="0.25">
      <c r="B5" s="1">
        <v>4</v>
      </c>
      <c r="C5" s="15">
        <v>5</v>
      </c>
      <c r="D5" s="15">
        <v>11</v>
      </c>
      <c r="E5" s="15">
        <f t="shared" si="0"/>
        <v>16</v>
      </c>
      <c r="F5" s="15">
        <v>4</v>
      </c>
      <c r="G5" s="15">
        <v>0</v>
      </c>
      <c r="H5" s="15">
        <v>0</v>
      </c>
      <c r="I5" s="16">
        <f>SUM(F5:H5)</f>
        <v>4</v>
      </c>
      <c r="L5" s="15">
        <v>1</v>
      </c>
      <c r="M5" s="15">
        <v>1</v>
      </c>
      <c r="N5" s="15">
        <v>0.47</v>
      </c>
      <c r="R5" s="3">
        <v>24.56</v>
      </c>
      <c r="W5" s="5">
        <f t="shared" si="2"/>
        <v>25</v>
      </c>
    </row>
    <row r="6" spans="2:23" hidden="1" x14ac:dyDescent="0.25">
      <c r="B6" s="1">
        <v>5</v>
      </c>
      <c r="C6" s="15">
        <v>6</v>
      </c>
      <c r="D6" s="15">
        <v>11</v>
      </c>
      <c r="E6" s="15">
        <f t="shared" si="0"/>
        <v>17</v>
      </c>
      <c r="F6" s="15">
        <v>6</v>
      </c>
      <c r="G6" s="15">
        <v>0</v>
      </c>
      <c r="H6" s="15">
        <v>0</v>
      </c>
      <c r="I6" s="16">
        <f t="shared" si="1"/>
        <v>6</v>
      </c>
      <c r="L6" s="15">
        <v>1</v>
      </c>
      <c r="M6" s="15">
        <v>1</v>
      </c>
      <c r="N6" s="15">
        <v>1</v>
      </c>
      <c r="R6" s="3">
        <v>24.62</v>
      </c>
      <c r="W6" s="5">
        <f t="shared" si="2"/>
        <v>25</v>
      </c>
    </row>
    <row r="7" spans="2:23" hidden="1" x14ac:dyDescent="0.25">
      <c r="B7" s="1">
        <v>6</v>
      </c>
      <c r="C7" s="15">
        <v>4</v>
      </c>
      <c r="D7" s="15">
        <v>13</v>
      </c>
      <c r="E7" s="15">
        <f t="shared" si="0"/>
        <v>17</v>
      </c>
      <c r="F7" s="15">
        <v>4</v>
      </c>
      <c r="G7" s="15">
        <v>0</v>
      </c>
      <c r="H7" s="15">
        <v>0</v>
      </c>
      <c r="I7" s="16">
        <f t="shared" si="1"/>
        <v>4</v>
      </c>
      <c r="L7" s="15">
        <v>1</v>
      </c>
      <c r="M7" s="15">
        <v>1</v>
      </c>
      <c r="N7" s="15">
        <v>0.61</v>
      </c>
      <c r="R7" s="3">
        <v>24.85</v>
      </c>
      <c r="W7" s="5">
        <f t="shared" si="2"/>
        <v>25</v>
      </c>
    </row>
    <row r="8" spans="2:23" hidden="1" x14ac:dyDescent="0.25">
      <c r="B8" s="1">
        <v>7</v>
      </c>
      <c r="C8" s="15">
        <v>6</v>
      </c>
      <c r="D8" s="15">
        <v>10</v>
      </c>
      <c r="E8" s="15">
        <f t="shared" si="0"/>
        <v>16</v>
      </c>
      <c r="F8" s="15">
        <v>6</v>
      </c>
      <c r="G8" s="15">
        <v>0</v>
      </c>
      <c r="H8" s="15">
        <v>0</v>
      </c>
      <c r="I8" s="16">
        <f t="shared" si="1"/>
        <v>6</v>
      </c>
      <c r="L8" s="15">
        <v>0.77</v>
      </c>
      <c r="M8" s="15">
        <v>1</v>
      </c>
      <c r="N8" s="15">
        <v>1</v>
      </c>
      <c r="R8" s="3">
        <v>24.76</v>
      </c>
      <c r="W8" s="5">
        <f t="shared" si="2"/>
        <v>25</v>
      </c>
    </row>
    <row r="9" spans="2:23" hidden="1" x14ac:dyDescent="0.25">
      <c r="B9" s="1">
        <v>8</v>
      </c>
      <c r="C9" s="15">
        <v>4</v>
      </c>
      <c r="D9" s="15">
        <v>3</v>
      </c>
      <c r="E9" s="15">
        <f t="shared" si="0"/>
        <v>7</v>
      </c>
      <c r="F9" s="15">
        <v>5</v>
      </c>
      <c r="G9" s="15">
        <v>0</v>
      </c>
      <c r="H9" s="15">
        <v>0</v>
      </c>
      <c r="I9" s="16">
        <f t="shared" si="1"/>
        <v>5</v>
      </c>
      <c r="L9" s="15">
        <v>0.6</v>
      </c>
      <c r="M9" s="15">
        <v>1</v>
      </c>
      <c r="N9" s="15">
        <v>0.88</v>
      </c>
      <c r="R9" s="3">
        <v>24.67</v>
      </c>
      <c r="W9" s="5">
        <f t="shared" si="2"/>
        <v>24</v>
      </c>
    </row>
    <row r="10" spans="2:23" hidden="1" x14ac:dyDescent="0.25">
      <c r="B10" s="1">
        <v>9</v>
      </c>
      <c r="C10" s="15">
        <v>6</v>
      </c>
      <c r="D10" s="15">
        <v>7</v>
      </c>
      <c r="E10" s="15">
        <f t="shared" si="0"/>
        <v>13</v>
      </c>
      <c r="F10" s="15">
        <v>5</v>
      </c>
      <c r="G10" s="15">
        <v>0</v>
      </c>
      <c r="H10" s="15">
        <v>0</v>
      </c>
      <c r="I10" s="16">
        <f t="shared" si="1"/>
        <v>5</v>
      </c>
      <c r="L10" s="15">
        <v>0.6</v>
      </c>
      <c r="M10" s="15">
        <v>1</v>
      </c>
      <c r="N10" s="15">
        <v>0.6</v>
      </c>
      <c r="R10" s="3">
        <v>24.28</v>
      </c>
      <c r="W10" s="5">
        <f t="shared" si="2"/>
        <v>25</v>
      </c>
    </row>
    <row r="11" spans="2:23" hidden="1" x14ac:dyDescent="0.25">
      <c r="B11" s="1">
        <v>10</v>
      </c>
      <c r="C11" s="15">
        <v>4</v>
      </c>
      <c r="D11" s="15">
        <v>10</v>
      </c>
      <c r="E11" s="15">
        <f t="shared" si="0"/>
        <v>14</v>
      </c>
      <c r="F11" s="15">
        <v>7</v>
      </c>
      <c r="G11" s="15">
        <v>0</v>
      </c>
      <c r="H11" s="15">
        <v>0</v>
      </c>
      <c r="I11" s="16">
        <f t="shared" si="1"/>
        <v>7</v>
      </c>
      <c r="L11" s="15">
        <v>0.56000000000000005</v>
      </c>
      <c r="M11" s="15">
        <v>1</v>
      </c>
      <c r="N11" s="15">
        <v>0.3</v>
      </c>
      <c r="R11" s="3">
        <v>24.12</v>
      </c>
      <c r="W11" s="5">
        <f t="shared" si="2"/>
        <v>22</v>
      </c>
    </row>
    <row r="12" spans="2:23" hidden="1" x14ac:dyDescent="0.25">
      <c r="B12" s="1">
        <v>11</v>
      </c>
      <c r="C12" s="15">
        <v>9</v>
      </c>
      <c r="D12" s="15">
        <v>11</v>
      </c>
      <c r="E12" s="15">
        <f t="shared" si="0"/>
        <v>20</v>
      </c>
      <c r="F12" s="15">
        <v>6</v>
      </c>
      <c r="G12" s="15">
        <v>0</v>
      </c>
      <c r="H12" s="15">
        <v>0</v>
      </c>
      <c r="I12" s="16">
        <f t="shared" si="1"/>
        <v>6</v>
      </c>
      <c r="L12" s="15">
        <v>0.99</v>
      </c>
      <c r="M12" s="15">
        <v>1</v>
      </c>
      <c r="N12" s="15">
        <v>0.61</v>
      </c>
      <c r="R12" s="3">
        <v>24.56</v>
      </c>
      <c r="W12" s="5">
        <f t="shared" si="2"/>
        <v>25</v>
      </c>
    </row>
    <row r="13" spans="2:23" hidden="1" x14ac:dyDescent="0.25">
      <c r="B13" s="1">
        <v>12</v>
      </c>
      <c r="C13" s="15">
        <v>5</v>
      </c>
      <c r="D13" s="15">
        <v>11</v>
      </c>
      <c r="E13" s="15">
        <f t="shared" si="0"/>
        <v>16</v>
      </c>
      <c r="F13" s="15">
        <v>6</v>
      </c>
      <c r="G13" s="15">
        <v>0</v>
      </c>
      <c r="H13" s="15">
        <v>0</v>
      </c>
      <c r="I13" s="16">
        <f t="shared" si="1"/>
        <v>6</v>
      </c>
      <c r="L13" s="15">
        <v>0.64</v>
      </c>
      <c r="M13" s="15">
        <v>1</v>
      </c>
      <c r="N13" s="15">
        <v>0.85</v>
      </c>
      <c r="R13" s="3">
        <v>24.57</v>
      </c>
      <c r="W13" s="5">
        <f t="shared" si="2"/>
        <v>24</v>
      </c>
    </row>
    <row r="14" spans="2:23" hidden="1" x14ac:dyDescent="0.25">
      <c r="B14" s="1">
        <v>13</v>
      </c>
      <c r="C14" s="15">
        <v>4</v>
      </c>
      <c r="D14" s="15">
        <v>10</v>
      </c>
      <c r="E14" s="15">
        <f t="shared" si="0"/>
        <v>14</v>
      </c>
      <c r="F14" s="15">
        <v>3</v>
      </c>
      <c r="G14" s="15">
        <v>0</v>
      </c>
      <c r="H14" s="15">
        <v>0</v>
      </c>
      <c r="I14" s="16">
        <f t="shared" si="1"/>
        <v>3</v>
      </c>
      <c r="L14" s="15">
        <v>0.47</v>
      </c>
      <c r="M14" s="15">
        <v>1</v>
      </c>
      <c r="N14" s="15">
        <v>1</v>
      </c>
      <c r="R14" s="3">
        <v>24.76</v>
      </c>
      <c r="W14" s="5">
        <f t="shared" si="2"/>
        <v>25</v>
      </c>
    </row>
    <row r="15" spans="2:23" hidden="1" x14ac:dyDescent="0.25">
      <c r="B15" s="1">
        <v>14</v>
      </c>
      <c r="C15" s="15">
        <v>6</v>
      </c>
      <c r="D15" s="15">
        <v>12</v>
      </c>
      <c r="E15" s="15">
        <f t="shared" si="0"/>
        <v>18</v>
      </c>
      <c r="F15" s="15">
        <v>6</v>
      </c>
      <c r="G15" s="15">
        <v>0</v>
      </c>
      <c r="H15" s="15">
        <v>0</v>
      </c>
      <c r="I15" s="16">
        <f t="shared" si="1"/>
        <v>6</v>
      </c>
      <c r="L15" s="15">
        <v>0.7</v>
      </c>
      <c r="M15" s="15">
        <v>1</v>
      </c>
      <c r="N15" s="15">
        <v>0.94</v>
      </c>
      <c r="R15" s="3">
        <v>24.93</v>
      </c>
      <c r="W15" s="5">
        <f t="shared" si="2"/>
        <v>25</v>
      </c>
    </row>
    <row r="16" spans="2:23" hidden="1" x14ac:dyDescent="0.25">
      <c r="B16" s="1">
        <v>15</v>
      </c>
      <c r="C16" s="15">
        <v>6</v>
      </c>
      <c r="D16" s="15">
        <v>13</v>
      </c>
      <c r="E16" s="15">
        <f t="shared" si="0"/>
        <v>19</v>
      </c>
      <c r="F16" s="15">
        <v>7</v>
      </c>
      <c r="G16" s="15">
        <v>0</v>
      </c>
      <c r="H16" s="15">
        <v>0</v>
      </c>
      <c r="I16" s="16">
        <f t="shared" si="1"/>
        <v>7</v>
      </c>
      <c r="L16" s="15">
        <v>0.7</v>
      </c>
      <c r="M16" s="15">
        <v>1</v>
      </c>
      <c r="N16" s="15">
        <v>0.56000000000000005</v>
      </c>
      <c r="R16" s="3">
        <v>24.61</v>
      </c>
      <c r="W16" s="5">
        <f t="shared" si="2"/>
        <v>24</v>
      </c>
    </row>
    <row r="17" spans="2:23" hidden="1" x14ac:dyDescent="0.25">
      <c r="B17" s="1">
        <v>16</v>
      </c>
      <c r="C17" s="15">
        <v>7</v>
      </c>
      <c r="D17" s="15">
        <v>14</v>
      </c>
      <c r="E17" s="15">
        <f t="shared" si="0"/>
        <v>21</v>
      </c>
      <c r="F17" s="15">
        <v>7</v>
      </c>
      <c r="G17" s="15">
        <v>0</v>
      </c>
      <c r="H17" s="15">
        <v>0</v>
      </c>
      <c r="I17" s="16">
        <f t="shared" si="1"/>
        <v>7</v>
      </c>
      <c r="L17" s="15">
        <v>0.79</v>
      </c>
      <c r="M17" s="15">
        <v>1</v>
      </c>
      <c r="N17" s="15">
        <v>0.79</v>
      </c>
      <c r="R17" s="3">
        <v>24.61</v>
      </c>
      <c r="W17" s="5">
        <f t="shared" si="2"/>
        <v>24</v>
      </c>
    </row>
    <row r="18" spans="2:23" hidden="1" x14ac:dyDescent="0.25">
      <c r="B18" s="1">
        <v>17</v>
      </c>
      <c r="C18" s="15">
        <v>5</v>
      </c>
      <c r="D18" s="15">
        <v>7</v>
      </c>
      <c r="E18" s="15">
        <f t="shared" si="0"/>
        <v>12</v>
      </c>
      <c r="F18" s="15">
        <v>4</v>
      </c>
      <c r="G18" s="15">
        <v>0</v>
      </c>
      <c r="H18" s="15">
        <v>0</v>
      </c>
      <c r="I18" s="16">
        <f t="shared" si="1"/>
        <v>4</v>
      </c>
      <c r="L18" s="15">
        <v>0.57999999999999996</v>
      </c>
      <c r="M18" s="15">
        <v>1</v>
      </c>
      <c r="N18" s="15">
        <v>0.68</v>
      </c>
      <c r="R18" s="3">
        <v>24.59</v>
      </c>
      <c r="W18" s="5">
        <f t="shared" si="2"/>
        <v>25</v>
      </c>
    </row>
    <row r="19" spans="2:23" hidden="1" x14ac:dyDescent="0.25">
      <c r="B19" s="1">
        <v>18</v>
      </c>
      <c r="C19" s="15">
        <v>6</v>
      </c>
      <c r="D19" s="15">
        <v>14</v>
      </c>
      <c r="E19" s="15">
        <f t="shared" si="0"/>
        <v>20</v>
      </c>
      <c r="F19" s="15">
        <v>6</v>
      </c>
      <c r="G19" s="15">
        <v>0</v>
      </c>
      <c r="H19" s="15">
        <v>0</v>
      </c>
      <c r="I19" s="16">
        <f t="shared" si="1"/>
        <v>6</v>
      </c>
      <c r="L19" s="15">
        <v>0.6</v>
      </c>
      <c r="M19" s="15">
        <v>1</v>
      </c>
      <c r="N19" s="15">
        <v>1</v>
      </c>
      <c r="R19" s="3">
        <v>24.86</v>
      </c>
      <c r="W19" s="5">
        <f t="shared" si="2"/>
        <v>25</v>
      </c>
    </row>
    <row r="20" spans="2:23" hidden="1" x14ac:dyDescent="0.25">
      <c r="B20" s="1">
        <v>19</v>
      </c>
      <c r="C20" s="15">
        <v>5</v>
      </c>
      <c r="D20" s="15">
        <v>15</v>
      </c>
      <c r="E20" s="15">
        <f t="shared" si="0"/>
        <v>20</v>
      </c>
      <c r="F20" s="15">
        <v>5</v>
      </c>
      <c r="G20" s="15">
        <v>0</v>
      </c>
      <c r="H20" s="15">
        <v>0</v>
      </c>
      <c r="I20" s="16">
        <f t="shared" si="1"/>
        <v>5</v>
      </c>
      <c r="L20" s="15">
        <v>0.64</v>
      </c>
      <c r="M20" s="15">
        <v>1</v>
      </c>
      <c r="N20" s="15">
        <v>1</v>
      </c>
      <c r="R20" s="3">
        <v>24.79</v>
      </c>
      <c r="W20" s="5">
        <f t="shared" si="2"/>
        <v>25</v>
      </c>
    </row>
    <row r="21" spans="2:23" hidden="1" x14ac:dyDescent="0.25">
      <c r="B21" s="1">
        <v>20</v>
      </c>
      <c r="C21" s="15">
        <v>3</v>
      </c>
      <c r="D21" s="15">
        <v>5</v>
      </c>
      <c r="E21" s="15">
        <f t="shared" si="0"/>
        <v>8</v>
      </c>
      <c r="F21" s="15">
        <v>6</v>
      </c>
      <c r="G21" s="15">
        <v>0</v>
      </c>
      <c r="H21" s="15">
        <v>0</v>
      </c>
      <c r="I21" s="16">
        <f t="shared" si="1"/>
        <v>6</v>
      </c>
      <c r="L21" s="15">
        <v>0.34</v>
      </c>
      <c r="M21" s="15">
        <v>1</v>
      </c>
      <c r="N21" s="15">
        <v>1</v>
      </c>
      <c r="R21" s="3">
        <v>23.95</v>
      </c>
      <c r="W21" s="5">
        <f t="shared" si="2"/>
        <v>22</v>
      </c>
    </row>
    <row r="22" spans="2:23" hidden="1" x14ac:dyDescent="0.25">
      <c r="B22" s="1">
        <v>21</v>
      </c>
      <c r="C22" s="15">
        <v>7</v>
      </c>
      <c r="D22" s="15">
        <v>3</v>
      </c>
      <c r="E22" s="15">
        <f t="shared" si="0"/>
        <v>10</v>
      </c>
      <c r="F22" s="15">
        <v>6</v>
      </c>
      <c r="G22" s="15">
        <v>0</v>
      </c>
      <c r="H22" s="15">
        <v>0</v>
      </c>
      <c r="I22" s="16">
        <f t="shared" si="1"/>
        <v>6</v>
      </c>
      <c r="L22" s="15">
        <v>0.84</v>
      </c>
      <c r="M22" s="15">
        <v>1</v>
      </c>
      <c r="N22" s="15">
        <v>0.34</v>
      </c>
      <c r="R22" s="3">
        <v>23.37</v>
      </c>
      <c r="W22" s="5">
        <f t="shared" si="2"/>
        <v>23</v>
      </c>
    </row>
    <row r="23" spans="2:23" hidden="1" x14ac:dyDescent="0.25">
      <c r="B23" s="1">
        <v>22</v>
      </c>
      <c r="C23" s="15">
        <v>10</v>
      </c>
      <c r="D23" s="15">
        <v>0</v>
      </c>
      <c r="E23" s="15">
        <f t="shared" si="0"/>
        <v>10</v>
      </c>
      <c r="F23" s="15">
        <v>8</v>
      </c>
      <c r="G23" s="15">
        <v>0</v>
      </c>
      <c r="H23" s="15">
        <v>0</v>
      </c>
      <c r="I23" s="16">
        <f t="shared" si="1"/>
        <v>8</v>
      </c>
      <c r="L23" s="15">
        <v>0.9</v>
      </c>
      <c r="M23" s="15">
        <v>1</v>
      </c>
      <c r="N23" s="15">
        <v>7.0000000000000007E-2</v>
      </c>
      <c r="R23" s="3">
        <v>23.42</v>
      </c>
      <c r="W23" s="5">
        <f t="shared" si="2"/>
        <v>25</v>
      </c>
    </row>
    <row r="24" spans="2:23" hidden="1" x14ac:dyDescent="0.25">
      <c r="B24" s="1">
        <v>23</v>
      </c>
      <c r="C24" s="15">
        <v>5</v>
      </c>
      <c r="D24" s="15">
        <v>7</v>
      </c>
      <c r="E24" s="15">
        <f t="shared" si="0"/>
        <v>12</v>
      </c>
      <c r="F24" s="15">
        <v>5</v>
      </c>
      <c r="G24" s="15">
        <v>0</v>
      </c>
      <c r="H24" s="15">
        <v>0</v>
      </c>
      <c r="I24" s="16">
        <f t="shared" si="1"/>
        <v>5</v>
      </c>
      <c r="L24" s="15">
        <v>0.9</v>
      </c>
      <c r="M24" s="15">
        <v>1</v>
      </c>
      <c r="N24" s="15">
        <v>0.65</v>
      </c>
      <c r="R24" s="3">
        <v>24.7</v>
      </c>
      <c r="W24" s="5">
        <f t="shared" si="2"/>
        <v>25</v>
      </c>
    </row>
    <row r="25" spans="2:23" hidden="1" x14ac:dyDescent="0.25">
      <c r="B25" s="1">
        <v>24</v>
      </c>
      <c r="C25" s="15">
        <v>3</v>
      </c>
      <c r="D25" s="15">
        <v>7</v>
      </c>
      <c r="E25" s="15">
        <f t="shared" si="0"/>
        <v>10</v>
      </c>
      <c r="F25" s="15">
        <v>3</v>
      </c>
      <c r="G25" s="15">
        <v>0</v>
      </c>
      <c r="H25" s="15">
        <v>0</v>
      </c>
      <c r="I25" s="16">
        <f t="shared" si="1"/>
        <v>3</v>
      </c>
      <c r="L25" s="15">
        <v>0.35</v>
      </c>
      <c r="M25" s="15">
        <v>1</v>
      </c>
      <c r="N25" s="15">
        <v>0.57999999999999996</v>
      </c>
      <c r="R25" s="3">
        <v>24.45</v>
      </c>
      <c r="W25" s="5">
        <f t="shared" si="2"/>
        <v>25</v>
      </c>
    </row>
    <row r="26" spans="2:23" hidden="1" x14ac:dyDescent="0.25">
      <c r="B26" s="1">
        <v>25</v>
      </c>
      <c r="C26" s="15">
        <v>5</v>
      </c>
      <c r="D26" s="15">
        <v>13</v>
      </c>
      <c r="E26" s="15">
        <f t="shared" si="0"/>
        <v>18</v>
      </c>
      <c r="F26" s="15">
        <v>6</v>
      </c>
      <c r="G26" s="15">
        <v>0</v>
      </c>
      <c r="H26" s="15">
        <v>0</v>
      </c>
      <c r="I26" s="16">
        <f t="shared" si="1"/>
        <v>6</v>
      </c>
      <c r="L26" s="15">
        <v>0.57999999999999996</v>
      </c>
      <c r="M26" s="15">
        <v>1</v>
      </c>
      <c r="N26" s="15">
        <v>0.51</v>
      </c>
      <c r="R26" s="3">
        <v>24.72</v>
      </c>
      <c r="W26" s="5">
        <f t="shared" si="2"/>
        <v>24</v>
      </c>
    </row>
    <row r="27" spans="2:23" hidden="1" x14ac:dyDescent="0.25">
      <c r="B27" s="1">
        <v>26</v>
      </c>
      <c r="C27" s="15">
        <v>9</v>
      </c>
      <c r="D27" s="15">
        <v>10</v>
      </c>
      <c r="E27" s="15">
        <f t="shared" si="0"/>
        <v>19</v>
      </c>
      <c r="F27" s="15">
        <v>8</v>
      </c>
      <c r="G27" s="15">
        <v>0</v>
      </c>
      <c r="H27" s="15">
        <v>0</v>
      </c>
      <c r="I27" s="16">
        <f t="shared" si="1"/>
        <v>8</v>
      </c>
      <c r="L27" s="15">
        <v>0.12</v>
      </c>
      <c r="M27" s="15">
        <v>1</v>
      </c>
      <c r="N27" s="15">
        <v>0.17</v>
      </c>
      <c r="R27" s="3">
        <v>24.48</v>
      </c>
      <c r="W27" s="5">
        <f t="shared" si="2"/>
        <v>25</v>
      </c>
    </row>
    <row r="28" spans="2:23" hidden="1" x14ac:dyDescent="0.25">
      <c r="B28" s="1">
        <v>27</v>
      </c>
      <c r="C28" s="15">
        <v>7</v>
      </c>
      <c r="D28" s="15">
        <v>13</v>
      </c>
      <c r="E28" s="15">
        <f t="shared" si="0"/>
        <v>20</v>
      </c>
      <c r="F28" s="15">
        <v>7</v>
      </c>
      <c r="G28" s="15">
        <v>0</v>
      </c>
      <c r="H28" s="15">
        <v>0</v>
      </c>
      <c r="I28" s="16">
        <f t="shared" si="1"/>
        <v>7</v>
      </c>
      <c r="L28" s="15">
        <v>0</v>
      </c>
      <c r="M28" s="15">
        <v>1</v>
      </c>
      <c r="N28" s="15">
        <v>0.43</v>
      </c>
      <c r="R28" s="3">
        <v>24.71</v>
      </c>
      <c r="W28" s="5">
        <f t="shared" si="2"/>
        <v>25</v>
      </c>
    </row>
    <row r="29" spans="2:23" hidden="1" x14ac:dyDescent="0.25">
      <c r="B29" s="1">
        <v>28</v>
      </c>
      <c r="C29" s="15">
        <v>6</v>
      </c>
      <c r="D29" s="15">
        <v>14</v>
      </c>
      <c r="E29" s="15">
        <f t="shared" si="0"/>
        <v>20</v>
      </c>
      <c r="F29" s="15">
        <v>7</v>
      </c>
      <c r="G29" s="15">
        <v>0</v>
      </c>
      <c r="H29" s="15">
        <v>0</v>
      </c>
      <c r="I29" s="16">
        <f t="shared" si="1"/>
        <v>7</v>
      </c>
      <c r="L29" s="15">
        <v>0</v>
      </c>
      <c r="M29" s="15">
        <v>1</v>
      </c>
      <c r="N29" s="15">
        <v>0.44</v>
      </c>
      <c r="R29" s="3">
        <v>24.7</v>
      </c>
      <c r="W29" s="5">
        <f t="shared" si="2"/>
        <v>24</v>
      </c>
    </row>
    <row r="30" spans="2:23" hidden="1" x14ac:dyDescent="0.25">
      <c r="B30" s="1">
        <v>29</v>
      </c>
      <c r="C30" s="15">
        <v>4</v>
      </c>
      <c r="D30" s="15">
        <v>9</v>
      </c>
      <c r="E30" s="15">
        <f t="shared" si="0"/>
        <v>13</v>
      </c>
      <c r="F30" s="15">
        <v>3</v>
      </c>
      <c r="G30" s="15">
        <v>0</v>
      </c>
      <c r="H30" s="15">
        <v>0</v>
      </c>
      <c r="I30" s="16">
        <f t="shared" si="1"/>
        <v>3</v>
      </c>
      <c r="L30" s="15">
        <v>0</v>
      </c>
      <c r="M30" s="15">
        <v>0.28000000000000003</v>
      </c>
      <c r="N30" s="15">
        <v>0</v>
      </c>
      <c r="R30" s="3">
        <v>24.78</v>
      </c>
      <c r="W30" s="5">
        <f t="shared" si="2"/>
        <v>25</v>
      </c>
    </row>
    <row r="31" spans="2:23" hidden="1" x14ac:dyDescent="0.25">
      <c r="B31" s="1">
        <v>30</v>
      </c>
      <c r="C31" s="15">
        <v>0</v>
      </c>
      <c r="D31" s="15">
        <v>15</v>
      </c>
      <c r="E31" s="15">
        <f t="shared" si="0"/>
        <v>15</v>
      </c>
      <c r="F31" s="15">
        <v>0</v>
      </c>
      <c r="G31" s="15">
        <v>0</v>
      </c>
      <c r="H31" s="15">
        <v>0</v>
      </c>
      <c r="I31" s="16">
        <f t="shared" si="1"/>
        <v>0</v>
      </c>
      <c r="L31" s="15">
        <v>0</v>
      </c>
      <c r="M31" s="15">
        <v>0</v>
      </c>
      <c r="N31" s="15">
        <v>0</v>
      </c>
      <c r="R31" s="3">
        <v>25</v>
      </c>
      <c r="W31" s="5">
        <f t="shared" si="2"/>
        <v>25</v>
      </c>
    </row>
    <row r="32" spans="2:23" hidden="1" x14ac:dyDescent="0.25">
      <c r="B32" s="1">
        <v>31</v>
      </c>
      <c r="C32" s="15">
        <v>0</v>
      </c>
      <c r="D32" s="15">
        <v>18</v>
      </c>
      <c r="E32" s="15">
        <f t="shared" si="0"/>
        <v>18</v>
      </c>
      <c r="F32" s="15">
        <v>0</v>
      </c>
      <c r="G32" s="15">
        <v>0</v>
      </c>
      <c r="H32" s="15">
        <v>0</v>
      </c>
      <c r="I32" s="16">
        <f t="shared" si="1"/>
        <v>0</v>
      </c>
      <c r="L32" s="15">
        <v>0</v>
      </c>
      <c r="M32" s="15">
        <v>0</v>
      </c>
      <c r="N32" s="15">
        <v>0</v>
      </c>
      <c r="R32" s="3">
        <v>25</v>
      </c>
      <c r="W32" s="5">
        <f t="shared" si="2"/>
        <v>25</v>
      </c>
    </row>
    <row r="33" spans="2:23" hidden="1" x14ac:dyDescent="0.25">
      <c r="B33" s="1">
        <v>32</v>
      </c>
      <c r="C33" s="15">
        <v>0</v>
      </c>
      <c r="D33" s="15">
        <v>14</v>
      </c>
      <c r="E33" s="15">
        <f t="shared" si="0"/>
        <v>14</v>
      </c>
      <c r="F33" s="15">
        <v>0</v>
      </c>
      <c r="G33" s="15">
        <v>0</v>
      </c>
      <c r="H33" s="15">
        <v>0</v>
      </c>
      <c r="I33" s="16">
        <f t="shared" si="1"/>
        <v>0</v>
      </c>
      <c r="L33" s="15">
        <v>0</v>
      </c>
      <c r="M33" s="15">
        <v>0</v>
      </c>
      <c r="N33" s="15">
        <v>0</v>
      </c>
      <c r="R33" s="3">
        <v>25</v>
      </c>
      <c r="W33" s="5">
        <f t="shared" si="2"/>
        <v>25</v>
      </c>
    </row>
    <row r="34" spans="2:23" hidden="1" x14ac:dyDescent="0.25">
      <c r="B34" s="1">
        <v>33</v>
      </c>
      <c r="C34" s="15">
        <v>0</v>
      </c>
      <c r="D34" s="15">
        <v>15</v>
      </c>
      <c r="E34" s="15">
        <f t="shared" si="0"/>
        <v>15</v>
      </c>
      <c r="F34" s="15">
        <v>0</v>
      </c>
      <c r="G34" s="15">
        <v>0</v>
      </c>
      <c r="H34" s="15">
        <v>0</v>
      </c>
      <c r="I34" s="16">
        <f t="shared" si="1"/>
        <v>0</v>
      </c>
      <c r="L34" s="15">
        <v>0.22</v>
      </c>
      <c r="M34" s="15">
        <v>0.08</v>
      </c>
      <c r="N34" s="15">
        <v>0.02</v>
      </c>
      <c r="R34" s="3">
        <v>25</v>
      </c>
      <c r="W34" s="5">
        <f t="shared" si="2"/>
        <v>25</v>
      </c>
    </row>
    <row r="35" spans="2:23" hidden="1" x14ac:dyDescent="0.25">
      <c r="B35" s="1">
        <v>34</v>
      </c>
      <c r="C35" s="15">
        <v>4</v>
      </c>
      <c r="D35" s="15">
        <v>9</v>
      </c>
      <c r="E35" s="15">
        <f t="shared" si="0"/>
        <v>13</v>
      </c>
      <c r="F35" s="15">
        <v>4</v>
      </c>
      <c r="G35" s="15">
        <v>0</v>
      </c>
      <c r="H35" s="15">
        <v>0</v>
      </c>
      <c r="I35" s="16">
        <f t="shared" si="1"/>
        <v>4</v>
      </c>
      <c r="L35" s="15">
        <v>1</v>
      </c>
      <c r="M35" s="15">
        <v>0.99</v>
      </c>
      <c r="N35" s="15">
        <v>0.66</v>
      </c>
      <c r="R35" s="3">
        <v>24.77</v>
      </c>
      <c r="W35" s="5">
        <f t="shared" ref="W35:W51" si="3">W34+C35-I35</f>
        <v>25</v>
      </c>
    </row>
    <row r="36" spans="2:23" hidden="1" x14ac:dyDescent="0.25">
      <c r="B36" s="1">
        <v>35</v>
      </c>
      <c r="C36" s="15">
        <v>5</v>
      </c>
      <c r="D36" s="15">
        <v>13</v>
      </c>
      <c r="E36" s="15">
        <f t="shared" si="0"/>
        <v>18</v>
      </c>
      <c r="F36" s="15">
        <v>6</v>
      </c>
      <c r="G36" s="15">
        <v>0</v>
      </c>
      <c r="H36" s="15">
        <v>0</v>
      </c>
      <c r="I36" s="16">
        <f t="shared" si="1"/>
        <v>6</v>
      </c>
      <c r="L36" s="15">
        <v>1</v>
      </c>
      <c r="M36" s="15">
        <v>1</v>
      </c>
      <c r="N36" s="15">
        <v>0.84</v>
      </c>
      <c r="R36" s="3">
        <v>24.74</v>
      </c>
      <c r="W36" s="5">
        <f t="shared" si="3"/>
        <v>24</v>
      </c>
    </row>
    <row r="37" spans="2:23" hidden="1" x14ac:dyDescent="0.25">
      <c r="B37" s="1">
        <v>36</v>
      </c>
      <c r="C37" s="15">
        <v>6</v>
      </c>
      <c r="D37" s="15">
        <v>4</v>
      </c>
      <c r="E37" s="15">
        <f t="shared" si="0"/>
        <v>10</v>
      </c>
      <c r="F37" s="15">
        <v>5</v>
      </c>
      <c r="G37" s="15">
        <v>0</v>
      </c>
      <c r="H37" s="15">
        <v>0</v>
      </c>
      <c r="I37" s="16">
        <f t="shared" si="1"/>
        <v>5</v>
      </c>
      <c r="L37" s="15">
        <v>1</v>
      </c>
      <c r="M37" s="15">
        <v>1</v>
      </c>
      <c r="N37" s="15">
        <v>0.27</v>
      </c>
      <c r="R37" s="3">
        <v>24.56</v>
      </c>
      <c r="W37" s="5">
        <f t="shared" si="3"/>
        <v>25</v>
      </c>
    </row>
    <row r="38" spans="2:23" hidden="1" x14ac:dyDescent="0.25">
      <c r="B38" s="1">
        <v>37</v>
      </c>
      <c r="C38" s="15">
        <v>4</v>
      </c>
      <c r="D38" s="15">
        <v>12</v>
      </c>
      <c r="E38" s="15">
        <f t="shared" si="0"/>
        <v>16</v>
      </c>
      <c r="F38" s="15">
        <v>4</v>
      </c>
      <c r="G38" s="15">
        <v>0</v>
      </c>
      <c r="H38" s="15">
        <v>0</v>
      </c>
      <c r="I38" s="16">
        <f t="shared" si="1"/>
        <v>4</v>
      </c>
      <c r="L38" s="15">
        <v>1</v>
      </c>
      <c r="M38" s="15">
        <v>1</v>
      </c>
      <c r="N38" s="15">
        <v>0.78</v>
      </c>
      <c r="R38" s="3">
        <v>24.91</v>
      </c>
      <c r="W38" s="5">
        <f t="shared" si="3"/>
        <v>25</v>
      </c>
    </row>
    <row r="39" spans="2:23" hidden="1" x14ac:dyDescent="0.25">
      <c r="B39" s="1">
        <v>38</v>
      </c>
      <c r="C39" s="15">
        <v>6</v>
      </c>
      <c r="D39" s="15">
        <v>3</v>
      </c>
      <c r="E39" s="15">
        <f t="shared" si="0"/>
        <v>9</v>
      </c>
      <c r="F39" s="15">
        <v>6</v>
      </c>
      <c r="G39" s="15">
        <v>0</v>
      </c>
      <c r="H39" s="15">
        <v>0</v>
      </c>
      <c r="I39" s="16">
        <f t="shared" si="1"/>
        <v>6</v>
      </c>
      <c r="L39" s="15">
        <v>1</v>
      </c>
      <c r="M39" s="15">
        <v>1</v>
      </c>
      <c r="N39" s="15">
        <v>0.94</v>
      </c>
      <c r="R39" s="3">
        <v>24.41</v>
      </c>
      <c r="W39" s="5">
        <f t="shared" si="3"/>
        <v>25</v>
      </c>
    </row>
    <row r="40" spans="2:23" hidden="1" x14ac:dyDescent="0.25">
      <c r="B40" s="1">
        <v>39</v>
      </c>
      <c r="C40" s="15">
        <v>5</v>
      </c>
      <c r="D40" s="15">
        <v>12</v>
      </c>
      <c r="E40" s="15">
        <f t="shared" si="0"/>
        <v>17</v>
      </c>
      <c r="F40" s="15">
        <v>5</v>
      </c>
      <c r="G40" s="15">
        <v>0</v>
      </c>
      <c r="H40" s="15">
        <v>0</v>
      </c>
      <c r="I40" s="16">
        <f t="shared" si="1"/>
        <v>5</v>
      </c>
      <c r="L40" s="15">
        <v>1</v>
      </c>
      <c r="M40" s="15">
        <v>1</v>
      </c>
      <c r="N40" s="15">
        <v>0.65</v>
      </c>
      <c r="R40" s="3">
        <v>24.68</v>
      </c>
      <c r="W40" s="5">
        <f t="shared" si="3"/>
        <v>25</v>
      </c>
    </row>
    <row r="41" spans="2:23" hidden="1" x14ac:dyDescent="0.25">
      <c r="B41" s="1">
        <v>40</v>
      </c>
      <c r="C41" s="15">
        <v>5</v>
      </c>
      <c r="D41" s="15">
        <v>8</v>
      </c>
      <c r="E41" s="15">
        <f t="shared" si="0"/>
        <v>13</v>
      </c>
      <c r="F41" s="15">
        <v>6</v>
      </c>
      <c r="G41" s="15">
        <v>0</v>
      </c>
      <c r="H41" s="15">
        <v>0</v>
      </c>
      <c r="I41" s="16">
        <f t="shared" si="1"/>
        <v>6</v>
      </c>
      <c r="L41" s="15">
        <v>0.78</v>
      </c>
      <c r="M41" s="15">
        <v>1</v>
      </c>
      <c r="N41" s="15">
        <v>1</v>
      </c>
      <c r="R41" s="3">
        <v>24.43</v>
      </c>
      <c r="W41" s="5">
        <f t="shared" si="3"/>
        <v>24</v>
      </c>
    </row>
    <row r="42" spans="2:23" hidden="1" x14ac:dyDescent="0.25">
      <c r="B42" s="1">
        <v>41</v>
      </c>
      <c r="C42" s="15">
        <v>4</v>
      </c>
      <c r="D42" s="15">
        <v>5</v>
      </c>
      <c r="E42" s="15">
        <f t="shared" si="0"/>
        <v>9</v>
      </c>
      <c r="F42" s="15">
        <v>4</v>
      </c>
      <c r="G42" s="15">
        <v>0</v>
      </c>
      <c r="H42" s="15">
        <v>0</v>
      </c>
      <c r="I42" s="16">
        <f t="shared" si="1"/>
        <v>4</v>
      </c>
      <c r="L42" s="15">
        <v>0.47</v>
      </c>
      <c r="M42" s="15">
        <v>1</v>
      </c>
      <c r="N42" s="15">
        <v>0.82</v>
      </c>
      <c r="R42" s="3">
        <v>24.53</v>
      </c>
      <c r="W42" s="5">
        <f t="shared" si="3"/>
        <v>24</v>
      </c>
    </row>
    <row r="43" spans="2:23" hidden="1" x14ac:dyDescent="0.25">
      <c r="B43" s="1">
        <v>42</v>
      </c>
      <c r="C43" s="15">
        <v>6</v>
      </c>
      <c r="D43" s="15">
        <v>19</v>
      </c>
      <c r="E43" s="15">
        <f t="shared" si="0"/>
        <v>25</v>
      </c>
      <c r="F43" s="15">
        <v>6</v>
      </c>
      <c r="G43" s="15">
        <v>0</v>
      </c>
      <c r="H43" s="15">
        <v>0</v>
      </c>
      <c r="I43" s="16">
        <f t="shared" si="1"/>
        <v>6</v>
      </c>
      <c r="L43" s="15">
        <v>0.7</v>
      </c>
      <c r="M43" s="15">
        <v>1</v>
      </c>
      <c r="N43" s="15">
        <v>0.75</v>
      </c>
      <c r="R43" s="3">
        <v>24.77</v>
      </c>
      <c r="W43" s="5">
        <f t="shared" si="3"/>
        <v>24</v>
      </c>
    </row>
    <row r="44" spans="2:23" hidden="1" x14ac:dyDescent="0.25">
      <c r="B44" s="1">
        <v>43</v>
      </c>
      <c r="C44" s="15">
        <v>8</v>
      </c>
      <c r="D44" s="15">
        <v>12</v>
      </c>
      <c r="E44" s="15">
        <f t="shared" si="0"/>
        <v>20</v>
      </c>
      <c r="F44" s="15">
        <v>7</v>
      </c>
      <c r="G44" s="15">
        <v>0</v>
      </c>
      <c r="H44" s="15">
        <v>0</v>
      </c>
      <c r="I44" s="16">
        <f t="shared" si="1"/>
        <v>7</v>
      </c>
      <c r="L44" s="15">
        <v>0.89</v>
      </c>
      <c r="M44" s="15">
        <v>1</v>
      </c>
      <c r="N44" s="15">
        <v>0.19</v>
      </c>
      <c r="R44" s="3">
        <v>24.65</v>
      </c>
      <c r="W44" s="5">
        <f t="shared" si="3"/>
        <v>25</v>
      </c>
    </row>
    <row r="45" spans="2:23" hidden="1" x14ac:dyDescent="0.25">
      <c r="B45" s="1">
        <v>44</v>
      </c>
      <c r="C45" s="15">
        <v>6</v>
      </c>
      <c r="D45" s="15">
        <v>10</v>
      </c>
      <c r="E45" s="15">
        <f t="shared" si="0"/>
        <v>16</v>
      </c>
      <c r="F45" s="15">
        <v>7</v>
      </c>
      <c r="G45" s="15">
        <v>0</v>
      </c>
      <c r="H45" s="15">
        <v>0</v>
      </c>
      <c r="I45" s="16">
        <f t="shared" si="1"/>
        <v>7</v>
      </c>
      <c r="L45" s="15">
        <v>0.65</v>
      </c>
      <c r="M45" s="15">
        <v>1</v>
      </c>
      <c r="N45" s="15">
        <v>0.72</v>
      </c>
      <c r="R45" s="3">
        <v>24.58</v>
      </c>
      <c r="W45" s="5">
        <f t="shared" si="3"/>
        <v>24</v>
      </c>
    </row>
    <row r="46" spans="2:23" hidden="1" x14ac:dyDescent="0.25">
      <c r="B46" s="1">
        <v>45</v>
      </c>
      <c r="C46" s="15">
        <v>4</v>
      </c>
      <c r="D46" s="15">
        <v>10</v>
      </c>
      <c r="E46" s="15">
        <f t="shared" si="0"/>
        <v>14</v>
      </c>
      <c r="F46" s="15">
        <v>3</v>
      </c>
      <c r="G46" s="15">
        <v>0</v>
      </c>
      <c r="H46" s="15">
        <v>0</v>
      </c>
      <c r="I46" s="16">
        <f t="shared" si="1"/>
        <v>3</v>
      </c>
      <c r="L46" s="15">
        <v>0.55000000000000004</v>
      </c>
      <c r="M46" s="15">
        <v>1</v>
      </c>
      <c r="N46" s="15">
        <v>1</v>
      </c>
      <c r="R46" s="3">
        <v>24.79</v>
      </c>
      <c r="W46" s="5">
        <f t="shared" si="3"/>
        <v>25</v>
      </c>
    </row>
    <row r="47" spans="2:23" hidden="1" x14ac:dyDescent="0.25">
      <c r="B47" s="1">
        <v>46</v>
      </c>
      <c r="C47" s="15">
        <v>5</v>
      </c>
      <c r="D47" s="15">
        <v>11</v>
      </c>
      <c r="E47" s="15">
        <f t="shared" si="0"/>
        <v>16</v>
      </c>
      <c r="F47" s="15">
        <v>5</v>
      </c>
      <c r="G47" s="15">
        <v>0</v>
      </c>
      <c r="H47" s="15">
        <v>0</v>
      </c>
      <c r="I47" s="16">
        <f t="shared" si="1"/>
        <v>5</v>
      </c>
      <c r="L47" s="15">
        <v>0.59</v>
      </c>
      <c r="M47" s="15">
        <v>1</v>
      </c>
      <c r="N47" s="15">
        <v>1</v>
      </c>
      <c r="R47" s="3">
        <v>24.86</v>
      </c>
      <c r="W47" s="5">
        <f t="shared" si="3"/>
        <v>25</v>
      </c>
    </row>
    <row r="48" spans="2:23" hidden="1" x14ac:dyDescent="0.25">
      <c r="B48" s="1">
        <v>47</v>
      </c>
      <c r="C48" s="15">
        <v>7</v>
      </c>
      <c r="D48" s="15">
        <v>16</v>
      </c>
      <c r="E48" s="15">
        <f t="shared" si="0"/>
        <v>23</v>
      </c>
      <c r="F48" s="15">
        <v>7</v>
      </c>
      <c r="G48" s="15">
        <v>0</v>
      </c>
      <c r="H48" s="15">
        <v>0</v>
      </c>
      <c r="I48" s="16">
        <f t="shared" si="1"/>
        <v>7</v>
      </c>
      <c r="L48" s="15">
        <v>0.73</v>
      </c>
      <c r="M48" s="15">
        <v>1</v>
      </c>
      <c r="N48" s="15">
        <v>0.89</v>
      </c>
      <c r="R48" s="3">
        <v>24.63</v>
      </c>
      <c r="W48" s="5">
        <f t="shared" si="3"/>
        <v>25</v>
      </c>
    </row>
    <row r="49" spans="1:23" x14ac:dyDescent="0.25">
      <c r="B49" s="1">
        <v>48</v>
      </c>
      <c r="C49" s="15">
        <v>6</v>
      </c>
      <c r="D49" s="15">
        <v>7</v>
      </c>
      <c r="E49" s="15">
        <f t="shared" si="0"/>
        <v>13</v>
      </c>
      <c r="F49" s="15">
        <v>6</v>
      </c>
      <c r="G49" s="15">
        <v>0</v>
      </c>
      <c r="H49" s="15">
        <v>0</v>
      </c>
      <c r="I49" s="16">
        <f t="shared" si="1"/>
        <v>6</v>
      </c>
      <c r="L49" s="15">
        <v>0.6</v>
      </c>
      <c r="M49" s="15">
        <v>1</v>
      </c>
      <c r="N49" s="15">
        <v>0.43</v>
      </c>
      <c r="R49" s="3">
        <v>24.42</v>
      </c>
      <c r="W49" s="5">
        <f t="shared" si="3"/>
        <v>25</v>
      </c>
    </row>
    <row r="50" spans="1:23" x14ac:dyDescent="0.25">
      <c r="B50" s="1">
        <v>49</v>
      </c>
      <c r="C50" s="15">
        <v>6</v>
      </c>
      <c r="D50" s="15">
        <v>10</v>
      </c>
      <c r="E50" s="15">
        <f t="shared" si="0"/>
        <v>16</v>
      </c>
      <c r="F50" s="15">
        <v>7</v>
      </c>
      <c r="G50" s="15">
        <v>0</v>
      </c>
      <c r="H50" s="15">
        <v>0</v>
      </c>
      <c r="I50" s="16">
        <f t="shared" si="1"/>
        <v>7</v>
      </c>
      <c r="L50" s="15">
        <v>0.84</v>
      </c>
      <c r="M50" s="15">
        <v>1</v>
      </c>
      <c r="N50" s="15">
        <v>0.37</v>
      </c>
      <c r="R50" s="3">
        <v>24.61</v>
      </c>
      <c r="W50" s="5">
        <f t="shared" si="3"/>
        <v>24</v>
      </c>
    </row>
    <row r="51" spans="1:23" x14ac:dyDescent="0.25">
      <c r="B51" s="1">
        <v>50</v>
      </c>
      <c r="C51" s="15">
        <v>6</v>
      </c>
      <c r="D51" s="15">
        <v>10</v>
      </c>
      <c r="E51" s="15">
        <f t="shared" si="0"/>
        <v>16</v>
      </c>
      <c r="F51" s="15">
        <v>5</v>
      </c>
      <c r="G51" s="15">
        <v>0</v>
      </c>
      <c r="H51" s="15">
        <v>0</v>
      </c>
      <c r="I51" s="16">
        <f t="shared" si="1"/>
        <v>5</v>
      </c>
      <c r="L51" s="15">
        <v>0.72</v>
      </c>
      <c r="M51" s="15">
        <v>1</v>
      </c>
      <c r="N51" s="15">
        <v>0.47</v>
      </c>
      <c r="R51" s="3">
        <v>24.79</v>
      </c>
      <c r="W51" s="5">
        <f t="shared" si="3"/>
        <v>25</v>
      </c>
    </row>
    <row r="52" spans="1:23" s="6" customFormat="1" x14ac:dyDescent="0.25">
      <c r="A52" s="6" t="s">
        <v>24</v>
      </c>
      <c r="B52" s="7"/>
      <c r="C52" s="7">
        <f>AVERAGE(C2:C51)</f>
        <v>5.56</v>
      </c>
      <c r="D52" s="7"/>
      <c r="E52" s="7">
        <f>AVERAGE(E2:E51)</f>
        <v>15.58</v>
      </c>
      <c r="F52" s="7">
        <f t="shared" ref="F52:N52" si="4">AVERAGE(F2:F51)</f>
        <v>5.0599999999999996</v>
      </c>
      <c r="G52" s="7"/>
      <c r="H52" s="7"/>
      <c r="I52" s="7">
        <f t="shared" si="4"/>
        <v>5.0599999999999996</v>
      </c>
      <c r="J52" s="7"/>
      <c r="K52" s="7"/>
      <c r="L52" s="7">
        <f>AVERAGE(L2:L51)</f>
        <v>0.64780000000000004</v>
      </c>
      <c r="M52" s="7">
        <f t="shared" si="4"/>
        <v>0.90139999999999987</v>
      </c>
      <c r="N52" s="7">
        <f t="shared" si="4"/>
        <v>0.60880000000000001</v>
      </c>
      <c r="R52" s="7"/>
    </row>
    <row r="53" spans="1:23" s="6" customFormat="1" x14ac:dyDescent="0.25">
      <c r="A53" s="6" t="s">
        <v>25</v>
      </c>
      <c r="B53" s="7"/>
      <c r="C53" s="7">
        <f>_xlfn.STDEV.S(C2:C51)</f>
        <v>2.9976861825380574</v>
      </c>
      <c r="D53" s="7"/>
      <c r="E53" s="7">
        <f t="shared" ref="E53" si="5">_xlfn.STDEV.S(E2:E51)</f>
        <v>4.0055573639530335</v>
      </c>
      <c r="F53" s="7"/>
      <c r="G53" s="7"/>
      <c r="H53" s="7"/>
      <c r="L53" s="7"/>
      <c r="M53" s="7"/>
      <c r="N53" s="7"/>
      <c r="R53" s="7"/>
    </row>
    <row r="54" spans="1:23" s="6" customFormat="1" x14ac:dyDescent="0.25">
      <c r="B54" s="7"/>
      <c r="C54" s="7"/>
      <c r="D54" s="7"/>
      <c r="E54" s="7"/>
      <c r="F54" s="7"/>
      <c r="G54" s="7"/>
      <c r="H54" s="7"/>
      <c r="L54" s="7"/>
      <c r="M54" s="7"/>
      <c r="N54" s="7"/>
      <c r="R54" s="7"/>
    </row>
    <row r="55" spans="1:23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23" x14ac:dyDescent="0.25">
      <c r="A56" s="6" t="s">
        <v>15</v>
      </c>
      <c r="B56" s="7">
        <v>6</v>
      </c>
      <c r="C56" s="8">
        <f>AVERAGE(C2:C51)</f>
        <v>5.56</v>
      </c>
      <c r="D56" s="8">
        <f>AVERAGE(D2:D51)</f>
        <v>10.02</v>
      </c>
      <c r="E56" s="8">
        <f>AVERAGE(E2:E51)</f>
        <v>15.58</v>
      </c>
      <c r="F56" s="8">
        <f>AVERAGE(F1:F50)</f>
        <v>5.0612244897959187</v>
      </c>
      <c r="G56" s="8">
        <f>AVERAGE(G1:G50)</f>
        <v>0</v>
      </c>
      <c r="H56" s="8">
        <f>AVERAGE(H1:H50)</f>
        <v>0</v>
      </c>
      <c r="I56" s="8">
        <f>AVERAGE(I2:I51)</f>
        <v>5.0599999999999996</v>
      </c>
      <c r="J56" s="8"/>
      <c r="K56" s="8"/>
      <c r="L56" s="9">
        <f>AVERAGE(L2:L51)</f>
        <v>0.64780000000000004</v>
      </c>
      <c r="M56" s="9">
        <f>AVERAGE(M2:M51)</f>
        <v>0.90139999999999987</v>
      </c>
      <c r="N56" s="9">
        <f>AVERAGE(N2:N51)</f>
        <v>0.60880000000000001</v>
      </c>
      <c r="O56" s="8"/>
      <c r="P56" s="8"/>
      <c r="R56" s="5">
        <f>AVERAGE(R2:R51)</f>
        <v>24.207999999999998</v>
      </c>
      <c r="W56" s="6">
        <f>AVERAGE(W1:W50)</f>
        <v>24.346938775510203</v>
      </c>
    </row>
    <row r="57" spans="1:23" x14ac:dyDescent="0.25">
      <c r="A57" s="6" t="s">
        <v>16</v>
      </c>
      <c r="B57" s="7">
        <v>3</v>
      </c>
      <c r="C57" s="8">
        <f>_xlfn.STDEV.S(C2:C51)</f>
        <v>2.9976861825380574</v>
      </c>
      <c r="D57" s="8"/>
      <c r="E57" s="8"/>
      <c r="F57" s="8"/>
      <c r="G57" s="8"/>
      <c r="H57" s="8"/>
      <c r="I57" s="8"/>
      <c r="J57" s="8"/>
      <c r="K57" s="8"/>
      <c r="L57" s="8"/>
      <c r="M57" s="8" t="s">
        <v>15</v>
      </c>
      <c r="N57" s="8"/>
      <c r="O57" s="8"/>
      <c r="P57" s="8"/>
    </row>
    <row r="58" spans="1:23" x14ac:dyDescent="0.25">
      <c r="A58" s="6" t="s">
        <v>14</v>
      </c>
      <c r="B58" s="7">
        <v>12</v>
      </c>
      <c r="C58" s="10">
        <v>750</v>
      </c>
      <c r="D58" s="8"/>
      <c r="E58" s="8">
        <v>1250</v>
      </c>
      <c r="F58" s="8"/>
      <c r="G58" s="8">
        <f>G56/24</f>
        <v>0</v>
      </c>
      <c r="H58" s="8">
        <f>H56/24</f>
        <v>0</v>
      </c>
      <c r="I58" s="8">
        <f>I56*0.5</f>
        <v>2.5299999999999998</v>
      </c>
      <c r="J58" s="8"/>
      <c r="K58" s="8"/>
      <c r="L58" s="9">
        <f>$I$56/L56</f>
        <v>7.8110527940722436</v>
      </c>
      <c r="M58" s="9">
        <f t="shared" ref="M58:N58" si="6">$I$56/M56</f>
        <v>5.6134901264699364</v>
      </c>
      <c r="N58" s="9">
        <f t="shared" si="6"/>
        <v>8.3114323258869902</v>
      </c>
      <c r="O58" s="8"/>
      <c r="P58" s="8">
        <v>12</v>
      </c>
    </row>
    <row r="59" spans="1:23" x14ac:dyDescent="0.25">
      <c r="A59" s="6" t="s">
        <v>17</v>
      </c>
      <c r="B59">
        <f>B58*C56</f>
        <v>66.72</v>
      </c>
      <c r="C59" s="10">
        <v>600</v>
      </c>
      <c r="D59" s="8"/>
      <c r="E59" s="8">
        <v>600</v>
      </c>
      <c r="F59" s="8"/>
      <c r="G59" s="8"/>
      <c r="H59" s="8"/>
      <c r="I59" s="8">
        <f>I56*L60/24</f>
        <v>2.1579999999999999</v>
      </c>
      <c r="J59" s="8"/>
      <c r="K59" s="8"/>
      <c r="L59" s="8">
        <f>24/L58</f>
        <v>3.0725691699604747</v>
      </c>
      <c r="M59" s="8">
        <f t="shared" ref="M59:N59" si="7">24/M58</f>
        <v>4.2754150197628453</v>
      </c>
      <c r="N59" s="8">
        <f t="shared" si="7"/>
        <v>2.8875889328063242</v>
      </c>
      <c r="O59" s="8"/>
      <c r="P59" s="8">
        <v>3</v>
      </c>
    </row>
    <row r="60" spans="1:23" x14ac:dyDescent="0.25">
      <c r="A60" s="6" t="s">
        <v>18</v>
      </c>
      <c r="B60">
        <f>SQRT(B58)*B57</f>
        <v>10.392304845413264</v>
      </c>
      <c r="C60" s="8">
        <f>(C58-C59)*C56</f>
        <v>833.99999999999989</v>
      </c>
      <c r="D60" s="8"/>
      <c r="E60" s="8">
        <f>(E58-E59)*E56</f>
        <v>10127</v>
      </c>
      <c r="F60" s="8"/>
      <c r="G60" s="8"/>
      <c r="H60" s="8"/>
      <c r="I60" s="8">
        <f>I58-I59</f>
        <v>0.37199999999999989</v>
      </c>
      <c r="J60" s="8"/>
      <c r="K60" s="8"/>
      <c r="L60" s="8">
        <f>SUM(L59:N59)</f>
        <v>10.235573122529644</v>
      </c>
      <c r="M60" s="8">
        <f>(M58/24)*L60</f>
        <v>2.3940536942533837</v>
      </c>
      <c r="N60" s="8"/>
      <c r="O60" s="8"/>
      <c r="P60" s="8">
        <f>SUM(P58:P59)</f>
        <v>15</v>
      </c>
    </row>
    <row r="61" spans="1:23" x14ac:dyDescent="0.25">
      <c r="B61">
        <f>_xlfn.NORM.INV(0.99,B59,B60)</f>
        <v>90.896116283511475</v>
      </c>
      <c r="C61" s="8"/>
      <c r="D61" s="8">
        <f>E60-C60</f>
        <v>9293</v>
      </c>
      <c r="E61" s="8"/>
      <c r="F61" s="8"/>
      <c r="G61" s="8"/>
      <c r="H61" s="8"/>
      <c r="I61" s="8"/>
      <c r="J61" s="8"/>
      <c r="K61" s="8"/>
      <c r="L61" s="8">
        <f>0.5-L60/24</f>
        <v>7.3517786561264842E-2</v>
      </c>
      <c r="M61" s="8"/>
      <c r="N61" s="8"/>
      <c r="O61" s="8"/>
      <c r="P61" s="8">
        <f>P60*C56</f>
        <v>83.399999999999991</v>
      </c>
    </row>
    <row r="62" spans="1:23" x14ac:dyDescent="0.25">
      <c r="C62" s="8"/>
      <c r="D62" s="8">
        <v>268</v>
      </c>
      <c r="E62" s="8"/>
      <c r="F62" s="8"/>
      <c r="G62" s="8"/>
      <c r="H62" s="8"/>
      <c r="I62" s="8">
        <f>I59+L62</f>
        <v>2.5299999999999998</v>
      </c>
      <c r="J62" s="8"/>
      <c r="K62" s="8"/>
      <c r="L62" s="8">
        <f>I56*L61</f>
        <v>0.37200000000000005</v>
      </c>
      <c r="M62" s="8"/>
      <c r="N62" s="8"/>
      <c r="O62" s="8" t="s">
        <v>12</v>
      </c>
      <c r="P62" s="8">
        <f>60*P61</f>
        <v>5003.9999999999991</v>
      </c>
    </row>
    <row r="63" spans="1:23" x14ac:dyDescent="0.25">
      <c r="A63" s="6" t="s">
        <v>19</v>
      </c>
      <c r="B63">
        <f>C56*30</f>
        <v>166.79999999999998</v>
      </c>
      <c r="C63" s="8"/>
      <c r="D63" s="8">
        <f>D61*D62</f>
        <v>2490524</v>
      </c>
      <c r="E63" s="8"/>
      <c r="F63" s="8"/>
      <c r="G63" s="8"/>
      <c r="H63" s="8" t="s">
        <v>22</v>
      </c>
      <c r="I63" s="8" t="s">
        <v>23</v>
      </c>
      <c r="J63" s="8"/>
      <c r="K63" s="8"/>
      <c r="L63" s="9">
        <f>$E$56/L58</f>
        <v>1.9946094861660082</v>
      </c>
      <c r="M63" s="9">
        <f t="shared" ref="M63:N63" si="8">$E$56/M58</f>
        <v>2.7754569169960472</v>
      </c>
      <c r="N63" s="9">
        <f t="shared" si="8"/>
        <v>1.8745264822134389</v>
      </c>
      <c r="O63" s="8" t="s">
        <v>13</v>
      </c>
      <c r="P63" s="8">
        <f>2*P62</f>
        <v>10007.999999999998</v>
      </c>
    </row>
    <row r="64" spans="1:23" x14ac:dyDescent="0.25">
      <c r="A64" s="6" t="s">
        <v>20</v>
      </c>
      <c r="B64">
        <v>1000</v>
      </c>
      <c r="C64" s="8"/>
      <c r="D64" s="8"/>
      <c r="E64" s="8">
        <v>90000</v>
      </c>
      <c r="F64" s="8"/>
      <c r="G64" s="8"/>
      <c r="H64" s="8">
        <v>0.5</v>
      </c>
      <c r="I64" s="8">
        <f>$M$58*H64</f>
        <v>2.8067450632349682</v>
      </c>
      <c r="J64" s="8">
        <f>$I$56*H64</f>
        <v>2.5299999999999998</v>
      </c>
      <c r="K64" s="8"/>
      <c r="L64" s="8">
        <v>2</v>
      </c>
      <c r="M64" s="8">
        <v>3</v>
      </c>
      <c r="N64" s="8">
        <v>2</v>
      </c>
      <c r="O64" s="8"/>
      <c r="P64" s="8"/>
    </row>
    <row r="65" spans="1:35" x14ac:dyDescent="0.25">
      <c r="A65" s="6" t="s">
        <v>21</v>
      </c>
      <c r="B65">
        <v>5</v>
      </c>
      <c r="C65" s="8"/>
      <c r="D65" s="8"/>
      <c r="E65" s="8">
        <f>D63/E64</f>
        <v>27.672488888888889</v>
      </c>
      <c r="F65" s="8">
        <f>E64/D61</f>
        <v>9.6847089206929944</v>
      </c>
      <c r="G65" s="8"/>
      <c r="H65" s="8">
        <v>1</v>
      </c>
      <c r="I65" s="8">
        <f t="shared" ref="I65:I66" si="9">$M$58*H65</f>
        <v>5.6134901264699364</v>
      </c>
      <c r="J65" s="8">
        <f t="shared" ref="J65:J66" si="10">$I$56*H65</f>
        <v>5.0599999999999996</v>
      </c>
      <c r="K65" s="8"/>
      <c r="L65" s="8">
        <f>L60/24</f>
        <v>0.42648221343873516</v>
      </c>
      <c r="M65" s="8"/>
      <c r="N65" s="8"/>
      <c r="O65" s="8"/>
      <c r="P65" s="8"/>
    </row>
    <row r="66" spans="1:35" x14ac:dyDescent="0.25">
      <c r="C66" s="8"/>
      <c r="D66" s="8"/>
      <c r="E66" s="8"/>
      <c r="F66" s="8"/>
      <c r="G66" s="8"/>
      <c r="H66" s="8">
        <v>3</v>
      </c>
      <c r="I66" s="8">
        <f t="shared" si="9"/>
        <v>16.840470379409808</v>
      </c>
      <c r="J66" s="8">
        <f t="shared" si="10"/>
        <v>15.18</v>
      </c>
      <c r="K66" s="8"/>
      <c r="L66" s="8"/>
      <c r="M66" s="8"/>
      <c r="N66" s="8"/>
      <c r="O66" s="8"/>
      <c r="P66" s="8"/>
    </row>
    <row r="67" spans="1:35" x14ac:dyDescent="0.25">
      <c r="B67" s="6"/>
      <c r="C67" s="6"/>
      <c r="D67" s="6"/>
      <c r="E67" s="6"/>
      <c r="F67" s="6"/>
      <c r="G67" s="6"/>
      <c r="H67" s="6"/>
      <c r="I67" s="6"/>
      <c r="J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x14ac:dyDescent="0.25">
      <c r="B68" s="17"/>
      <c r="C68" s="18" t="s">
        <v>26</v>
      </c>
      <c r="D68" s="18" t="s">
        <v>27</v>
      </c>
      <c r="E68" s="18" t="s">
        <v>28</v>
      </c>
      <c r="F68" s="18" t="s">
        <v>15</v>
      </c>
      <c r="G68" s="18" t="s">
        <v>29</v>
      </c>
      <c r="H68" s="6"/>
      <c r="I68" s="6"/>
      <c r="J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x14ac:dyDescent="0.25">
      <c r="B69" s="17" t="s">
        <v>30</v>
      </c>
      <c r="C69" s="18">
        <v>8</v>
      </c>
      <c r="D69" s="18">
        <v>3</v>
      </c>
      <c r="E69" s="18">
        <f>D69*C69</f>
        <v>24</v>
      </c>
      <c r="F69" s="18">
        <v>19</v>
      </c>
      <c r="G69" s="18">
        <f>F69/E69</f>
        <v>0.79166666666666663</v>
      </c>
      <c r="H69" s="6"/>
      <c r="I69" s="6"/>
      <c r="J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x14ac:dyDescent="0.25">
      <c r="B70" s="17" t="s">
        <v>31</v>
      </c>
      <c r="C70" s="18">
        <v>6</v>
      </c>
      <c r="D70" s="18">
        <v>4</v>
      </c>
      <c r="E70" s="18">
        <f t="shared" ref="E70:E71" si="11">D70*C70</f>
        <v>24</v>
      </c>
      <c r="F70" s="18">
        <v>19</v>
      </c>
      <c r="G70" s="18">
        <f t="shared" ref="G70:G71" si="12">F70/E70</f>
        <v>0.79166666666666663</v>
      </c>
      <c r="H70" s="6"/>
      <c r="I70" s="6"/>
      <c r="J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x14ac:dyDescent="0.25">
      <c r="B71" s="17" t="s">
        <v>32</v>
      </c>
      <c r="C71" s="18">
        <v>10</v>
      </c>
      <c r="D71" s="18">
        <v>2</v>
      </c>
      <c r="E71" s="18">
        <f t="shared" si="11"/>
        <v>20</v>
      </c>
      <c r="F71" s="18">
        <v>19</v>
      </c>
      <c r="G71" s="18">
        <f t="shared" si="12"/>
        <v>0.95</v>
      </c>
      <c r="H71" s="6"/>
      <c r="I71" s="6"/>
      <c r="J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x14ac:dyDescent="0.25">
      <c r="B72" s="6"/>
      <c r="C72" s="6"/>
      <c r="D72" s="6"/>
      <c r="E72" s="6"/>
      <c r="F72" s="6"/>
      <c r="G72" s="6"/>
      <c r="H72" s="6"/>
      <c r="I72" s="6"/>
      <c r="J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x14ac:dyDescent="0.25">
      <c r="B73" s="6"/>
      <c r="C73" s="6"/>
      <c r="D73" s="6"/>
      <c r="E73" s="6"/>
      <c r="F73" s="6"/>
      <c r="G73" s="6"/>
      <c r="H73" s="6"/>
      <c r="I73" s="6"/>
      <c r="J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x14ac:dyDescent="0.25">
      <c r="B74" s="6"/>
      <c r="C74" s="16">
        <v>24</v>
      </c>
      <c r="D74" s="6"/>
      <c r="E74" s="6"/>
      <c r="F74" s="6"/>
      <c r="G74" s="6"/>
      <c r="H74" s="6"/>
      <c r="I74" s="6"/>
      <c r="J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x14ac:dyDescent="0.25">
      <c r="B75" s="6"/>
      <c r="C75" s="6">
        <f>$C$8/C69</f>
        <v>0.75</v>
      </c>
      <c r="D75" s="6"/>
      <c r="E75" s="6"/>
      <c r="F75" s="6"/>
      <c r="G75" s="6"/>
      <c r="H75" s="6"/>
      <c r="I75" s="6"/>
      <c r="J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x14ac:dyDescent="0.25">
      <c r="B76" s="6"/>
      <c r="C76" s="6">
        <f t="shared" ref="C76:C77" si="13">$C$8/C70</f>
        <v>1</v>
      </c>
      <c r="D76" s="6"/>
      <c r="E76" s="6"/>
      <c r="F76" s="6"/>
      <c r="G76" s="6"/>
      <c r="H76" s="6"/>
      <c r="I76" s="6"/>
      <c r="J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x14ac:dyDescent="0.25">
      <c r="B77" s="6"/>
      <c r="C77" s="6">
        <f t="shared" si="13"/>
        <v>0.6</v>
      </c>
      <c r="D77" s="6"/>
      <c r="E77" s="6"/>
      <c r="F77" s="6"/>
      <c r="G77" s="6"/>
      <c r="H77" s="6"/>
      <c r="I77" s="6"/>
      <c r="J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x14ac:dyDescent="0.25">
      <c r="B78" s="6"/>
      <c r="C78" s="6">
        <f>SUM(C75:C77)</f>
        <v>2.35</v>
      </c>
      <c r="D78" s="6"/>
      <c r="E78" s="6"/>
      <c r="F78" s="6"/>
      <c r="G78" s="6"/>
      <c r="H78" s="6"/>
      <c r="I78" s="6"/>
      <c r="J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x14ac:dyDescent="0.25">
      <c r="B79" s="6"/>
      <c r="C79" s="6">
        <f>19*C78</f>
        <v>44.65</v>
      </c>
      <c r="D79" s="6"/>
      <c r="E79" s="6"/>
      <c r="F79" s="6"/>
      <c r="G79" s="6"/>
      <c r="H79" s="6"/>
      <c r="I79" s="6"/>
      <c r="J79" s="6"/>
      <c r="K79" s="6">
        <f>100000/9150</f>
        <v>10.928961748633879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x14ac:dyDescent="0.25">
      <c r="B80" s="6"/>
      <c r="C80" s="6">
        <f>C79/24</f>
        <v>1.8604166666666666</v>
      </c>
      <c r="D80" s="6"/>
      <c r="E80" s="6"/>
      <c r="F80" s="6"/>
      <c r="G80" s="6"/>
      <c r="H80" s="6"/>
      <c r="I80" s="6"/>
      <c r="J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2:35" x14ac:dyDescent="0.25">
      <c r="B81" s="6"/>
      <c r="C81" s="6">
        <f>C80/8</f>
        <v>0.23255208333333333</v>
      </c>
      <c r="D81" s="6"/>
      <c r="E81" s="6"/>
      <c r="F81" s="6"/>
      <c r="G81" s="6"/>
      <c r="H81" s="6"/>
      <c r="I81" s="6"/>
      <c r="J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2:35" x14ac:dyDescent="0.25">
      <c r="B82" s="6"/>
      <c r="C82" s="6"/>
      <c r="D82" s="6"/>
      <c r="E82" s="6"/>
      <c r="F82" s="6"/>
      <c r="G82" s="6"/>
      <c r="H82" s="6"/>
      <c r="I82" s="6"/>
      <c r="J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2:35" x14ac:dyDescent="0.25">
      <c r="B83" s="6"/>
      <c r="C83" s="6"/>
      <c r="D83" s="6"/>
      <c r="E83" s="6"/>
      <c r="F83" s="6"/>
      <c r="G83" s="6"/>
      <c r="H83" s="6"/>
      <c r="I83" s="6"/>
      <c r="J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2:35" x14ac:dyDescent="0.25">
      <c r="B84" s="6"/>
      <c r="C84" s="6"/>
      <c r="D84" s="6"/>
      <c r="E84" s="6"/>
      <c r="F84" s="6"/>
      <c r="G84" s="6"/>
      <c r="H84" s="6"/>
      <c r="I84" s="6"/>
      <c r="J84" s="6"/>
      <c r="L84" s="6"/>
      <c r="M84" s="6">
        <f>150*K85</f>
        <v>825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2:35" x14ac:dyDescent="0.25">
      <c r="B85" s="6"/>
      <c r="C85" s="6"/>
      <c r="D85" s="6"/>
      <c r="E85" s="6"/>
      <c r="F85" s="6"/>
      <c r="G85" s="6"/>
      <c r="H85" s="6"/>
      <c r="I85" s="6"/>
      <c r="J85" s="6"/>
      <c r="K85" s="6">
        <v>5.5</v>
      </c>
      <c r="L85" s="6"/>
      <c r="M85" s="6"/>
      <c r="N85" s="6">
        <f>16*650</f>
        <v>10400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2:35" x14ac:dyDescent="0.25">
      <c r="B86" s="6"/>
      <c r="C86" s="6"/>
      <c r="D86" s="6"/>
      <c r="E86" s="6"/>
      <c r="F86" s="6"/>
      <c r="G86" s="6"/>
      <c r="H86" s="6"/>
      <c r="I86" s="6"/>
      <c r="J86" s="6">
        <v>8</v>
      </c>
      <c r="K86" s="6">
        <f>$K$19/J86</f>
        <v>0</v>
      </c>
      <c r="L86" s="6"/>
      <c r="M86" s="6"/>
      <c r="N86" s="6">
        <f>N85-M84</f>
        <v>9575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2:35" x14ac:dyDescent="0.25">
      <c r="B87" s="6"/>
      <c r="C87" s="6"/>
      <c r="D87" s="6"/>
      <c r="E87" s="6"/>
      <c r="F87" s="6"/>
      <c r="G87" s="6"/>
      <c r="H87" s="6"/>
      <c r="I87" s="6"/>
      <c r="J87" s="6">
        <v>6</v>
      </c>
      <c r="K87" s="6">
        <f t="shared" ref="K87:K88" si="14">$K$19/J87</f>
        <v>0</v>
      </c>
      <c r="L87" s="6"/>
      <c r="M87" s="6"/>
      <c r="N87" s="6">
        <f>100000/N86</f>
        <v>10.443864229765014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2:35" x14ac:dyDescent="0.25">
      <c r="B88" s="6"/>
      <c r="C88" s="6"/>
      <c r="D88" s="6"/>
      <c r="E88" s="6"/>
      <c r="F88" s="6"/>
      <c r="G88" s="6"/>
      <c r="H88" s="6"/>
      <c r="I88" s="6"/>
      <c r="J88" s="6">
        <v>10</v>
      </c>
      <c r="K88" s="6">
        <f t="shared" si="14"/>
        <v>0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2:35" x14ac:dyDescent="0.25">
      <c r="B89" s="6"/>
      <c r="C89" s="6"/>
      <c r="D89" s="6"/>
      <c r="E89" s="6"/>
      <c r="F89" s="6"/>
      <c r="G89" s="6"/>
      <c r="H89" s="6"/>
      <c r="I89" s="6"/>
      <c r="J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2:35" x14ac:dyDescent="0.25">
      <c r="B90" s="6"/>
      <c r="C90" s="6"/>
      <c r="D90" s="6"/>
      <c r="E90" s="6"/>
      <c r="F90" s="6"/>
      <c r="G90" s="6"/>
      <c r="H90" s="6"/>
      <c r="I90" s="6"/>
      <c r="J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2:35" x14ac:dyDescent="0.25">
      <c r="B91" s="6"/>
      <c r="C91" s="6"/>
      <c r="D91" s="6"/>
      <c r="E91" s="6"/>
      <c r="F91" s="6"/>
      <c r="G91" s="6"/>
      <c r="H91" s="6"/>
      <c r="I91" s="6"/>
      <c r="J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2:35" x14ac:dyDescent="0.25">
      <c r="B92" s="6"/>
      <c r="C92" s="6"/>
      <c r="D92" s="6"/>
      <c r="E92" s="6"/>
      <c r="F92" s="6"/>
      <c r="G92" s="6"/>
      <c r="H92" s="6"/>
      <c r="I92" s="6"/>
      <c r="J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2:35" ht="16.5" x14ac:dyDescent="0.3">
      <c r="B93" s="6"/>
      <c r="C93" s="6"/>
      <c r="D93" s="6"/>
      <c r="E93" s="6"/>
      <c r="F93" s="6"/>
      <c r="G93" s="6"/>
      <c r="H93" s="19"/>
      <c r="I93" s="19" t="s">
        <v>33</v>
      </c>
      <c r="J93" s="19"/>
      <c r="K93" s="19"/>
      <c r="L93" s="19"/>
      <c r="M93" s="19"/>
      <c r="N93" s="19"/>
      <c r="O93" s="19"/>
      <c r="P93" s="19"/>
      <c r="Q93" s="19"/>
      <c r="R93" s="19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2:35" ht="16.5" x14ac:dyDescent="0.3">
      <c r="B94" s="6"/>
      <c r="C94" s="6"/>
      <c r="D94" s="6"/>
      <c r="E94" s="6"/>
      <c r="F94" s="6"/>
      <c r="G94" s="6"/>
      <c r="H94" s="19" t="s">
        <v>34</v>
      </c>
      <c r="I94" s="20">
        <v>1</v>
      </c>
      <c r="J94" s="20">
        <v>1</v>
      </c>
      <c r="K94" s="20">
        <v>2</v>
      </c>
      <c r="L94" s="20">
        <v>2</v>
      </c>
      <c r="M94" s="20">
        <v>2</v>
      </c>
      <c r="N94" s="20">
        <v>3</v>
      </c>
      <c r="O94" s="20">
        <v>3</v>
      </c>
      <c r="P94" s="19"/>
      <c r="Q94" s="20">
        <v>3</v>
      </c>
      <c r="R94" s="20">
        <v>3</v>
      </c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2:35" ht="16.5" x14ac:dyDescent="0.3">
      <c r="B95" s="6"/>
      <c r="C95" s="6"/>
      <c r="D95" s="6"/>
      <c r="E95" s="6"/>
      <c r="F95" s="6"/>
      <c r="G95" s="6"/>
      <c r="H95" s="19" t="s">
        <v>35</v>
      </c>
      <c r="I95" s="20">
        <v>1</v>
      </c>
      <c r="J95" s="20">
        <v>2</v>
      </c>
      <c r="K95" s="20">
        <v>2</v>
      </c>
      <c r="L95" s="20">
        <v>2</v>
      </c>
      <c r="M95" s="20">
        <v>3</v>
      </c>
      <c r="N95" s="20">
        <v>3</v>
      </c>
      <c r="O95" s="20">
        <v>4</v>
      </c>
      <c r="P95" s="19"/>
      <c r="Q95" s="20">
        <v>3</v>
      </c>
      <c r="R95" s="20">
        <v>4</v>
      </c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2:35" ht="16.5" x14ac:dyDescent="0.3">
      <c r="B96" s="6"/>
      <c r="C96" s="6"/>
      <c r="D96" s="6"/>
      <c r="E96" s="6"/>
      <c r="F96" s="6"/>
      <c r="G96" s="6"/>
      <c r="H96" s="19" t="s">
        <v>36</v>
      </c>
      <c r="I96" s="20">
        <v>1</v>
      </c>
      <c r="J96" s="20">
        <v>1</v>
      </c>
      <c r="K96" s="20">
        <v>1</v>
      </c>
      <c r="L96" s="20">
        <v>2</v>
      </c>
      <c r="M96" s="20">
        <v>2</v>
      </c>
      <c r="N96" s="20">
        <v>2</v>
      </c>
      <c r="O96" s="20">
        <v>2</v>
      </c>
      <c r="P96" s="19"/>
      <c r="Q96" s="20">
        <v>2</v>
      </c>
      <c r="R96" s="20">
        <v>2</v>
      </c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2:35" ht="16.5" x14ac:dyDescent="0.3">
      <c r="B97" s="6"/>
      <c r="C97" s="6"/>
      <c r="D97" s="6"/>
      <c r="E97" s="6"/>
      <c r="F97" s="6"/>
      <c r="G97" s="6"/>
      <c r="H97" s="19"/>
      <c r="I97" s="19" t="s">
        <v>37</v>
      </c>
      <c r="J97" s="19"/>
      <c r="K97" s="19"/>
      <c r="L97" s="19"/>
      <c r="M97" s="19"/>
      <c r="N97" s="19"/>
      <c r="O97" s="19"/>
      <c r="P97" s="19"/>
      <c r="Q97" s="19"/>
      <c r="R97" s="19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2:35" ht="16.5" x14ac:dyDescent="0.3">
      <c r="B98" s="6"/>
      <c r="C98" s="6"/>
      <c r="D98" s="6"/>
      <c r="E98" s="6"/>
      <c r="F98" s="6"/>
      <c r="G98" s="6"/>
      <c r="H98" s="19" t="s">
        <v>34</v>
      </c>
      <c r="I98" s="20">
        <v>8</v>
      </c>
      <c r="J98" s="20">
        <f>$I98*J94</f>
        <v>8</v>
      </c>
      <c r="K98" s="20">
        <f>$I98*K94</f>
        <v>16</v>
      </c>
      <c r="L98" s="20">
        <f>$I98*L94</f>
        <v>16</v>
      </c>
      <c r="M98" s="20">
        <f>$I98*M94</f>
        <v>16</v>
      </c>
      <c r="N98" s="20">
        <f>$I98*N94</f>
        <v>24</v>
      </c>
      <c r="O98" s="20">
        <f>$I98*O94</f>
        <v>24</v>
      </c>
      <c r="P98" s="19"/>
      <c r="Q98" s="20">
        <f>$I98*Q94</f>
        <v>24</v>
      </c>
      <c r="R98" s="20">
        <f>$I98*R94</f>
        <v>24</v>
      </c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2:35" ht="16.5" x14ac:dyDescent="0.3">
      <c r="B99" s="6"/>
      <c r="C99" s="6"/>
      <c r="D99" s="6"/>
      <c r="E99" s="6"/>
      <c r="F99" s="6"/>
      <c r="G99" s="6"/>
      <c r="H99" s="19" t="s">
        <v>35</v>
      </c>
      <c r="I99" s="20">
        <v>6</v>
      </c>
      <c r="J99" s="20">
        <f>$I99*J95</f>
        <v>12</v>
      </c>
      <c r="K99" s="20">
        <f>$I99*K95</f>
        <v>12</v>
      </c>
      <c r="L99" s="20">
        <f>$I99*L95</f>
        <v>12</v>
      </c>
      <c r="M99" s="20">
        <f>$I99*M95</f>
        <v>18</v>
      </c>
      <c r="N99" s="20">
        <f>$I99*N95</f>
        <v>18</v>
      </c>
      <c r="O99" s="20">
        <f>$I99*O95</f>
        <v>24</v>
      </c>
      <c r="P99" s="19"/>
      <c r="Q99" s="20">
        <f>$I99*Q95</f>
        <v>18</v>
      </c>
      <c r="R99" s="20">
        <f>$I99*R95</f>
        <v>24</v>
      </c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2:35" ht="16.5" x14ac:dyDescent="0.3">
      <c r="B100" s="6"/>
      <c r="C100" s="6"/>
      <c r="D100" s="6"/>
      <c r="E100" s="6"/>
      <c r="F100" s="6"/>
      <c r="G100" s="6"/>
      <c r="H100" s="19" t="s">
        <v>36</v>
      </c>
      <c r="I100" s="20">
        <v>10</v>
      </c>
      <c r="J100" s="20">
        <f>$I100*J96</f>
        <v>10</v>
      </c>
      <c r="K100" s="20">
        <f>$I100*K96</f>
        <v>10</v>
      </c>
      <c r="L100" s="20">
        <f>$I100*L96</f>
        <v>20</v>
      </c>
      <c r="M100" s="20">
        <f>$I100*M96</f>
        <v>20</v>
      </c>
      <c r="N100" s="20">
        <f>$I100*N96</f>
        <v>20</v>
      </c>
      <c r="O100" s="20">
        <f>$I100*O96</f>
        <v>20</v>
      </c>
      <c r="P100" s="19"/>
      <c r="Q100" s="20">
        <f>$I100*Q96</f>
        <v>20</v>
      </c>
      <c r="R100" s="20">
        <f>$I100*R96</f>
        <v>20</v>
      </c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2:35" ht="16.5" x14ac:dyDescent="0.3">
      <c r="B101" s="6"/>
      <c r="C101" s="6"/>
      <c r="D101" s="6"/>
      <c r="E101" s="6"/>
      <c r="F101" s="6"/>
      <c r="G101" s="6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2:35" ht="16.5" x14ac:dyDescent="0.3">
      <c r="B102" s="6"/>
      <c r="C102" s="6"/>
      <c r="D102" s="6"/>
      <c r="E102" s="6"/>
      <c r="F102" s="6"/>
      <c r="G102" s="6"/>
      <c r="H102" s="19" t="s">
        <v>38</v>
      </c>
      <c r="I102" s="19">
        <f>SUM(I94:I96)</f>
        <v>3</v>
      </c>
      <c r="J102" s="19">
        <f>SUM(J94:J96)</f>
        <v>4</v>
      </c>
      <c r="K102" s="19">
        <f>SUM(K94:K96)</f>
        <v>5</v>
      </c>
      <c r="L102" s="19">
        <f>SUM(L94:L96)</f>
        <v>6</v>
      </c>
      <c r="M102" s="19">
        <f>SUM(M94:M96)</f>
        <v>7</v>
      </c>
      <c r="N102" s="19">
        <f>SUM(N94:N96)</f>
        <v>8</v>
      </c>
      <c r="O102" s="19">
        <f>SUM(O94:O96)</f>
        <v>9</v>
      </c>
      <c r="P102" s="19"/>
      <c r="Q102" s="20">
        <f>SUM(Q94:Q96)</f>
        <v>8</v>
      </c>
      <c r="R102" s="20">
        <f>SUM(R94:R96)</f>
        <v>9</v>
      </c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2:35" ht="16.5" x14ac:dyDescent="0.3">
      <c r="B103" s="6"/>
      <c r="C103" s="6"/>
      <c r="D103" s="6"/>
      <c r="E103" s="6"/>
      <c r="F103" s="6"/>
      <c r="G103" s="6"/>
      <c r="H103" s="19" t="s">
        <v>39</v>
      </c>
      <c r="I103" s="19">
        <f>MIN(I98:I100)</f>
        <v>6</v>
      </c>
      <c r="J103" s="19">
        <f>MIN(J98:J100)</f>
        <v>8</v>
      </c>
      <c r="K103" s="19">
        <f>MIN(K98:K100)</f>
        <v>10</v>
      </c>
      <c r="L103" s="19">
        <f>MIN(L98:L100)</f>
        <v>12</v>
      </c>
      <c r="M103" s="19">
        <f>MIN(M98:M100)</f>
        <v>16</v>
      </c>
      <c r="N103" s="19">
        <f>MIN(N98:N100)</f>
        <v>18</v>
      </c>
      <c r="O103" s="19">
        <f>MIN(O98:O100)</f>
        <v>20</v>
      </c>
      <c r="P103" s="19"/>
      <c r="Q103" s="20">
        <f>MIN(Q98:Q100)</f>
        <v>18</v>
      </c>
      <c r="R103" s="20">
        <f>MIN(R98:R100)</f>
        <v>20</v>
      </c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2:35" ht="16.5" x14ac:dyDescent="0.3">
      <c r="B104" s="6"/>
      <c r="C104" s="6"/>
      <c r="D104" s="6"/>
      <c r="E104" s="6"/>
      <c r="F104" s="6"/>
      <c r="G104" s="6"/>
      <c r="H104" s="19" t="s">
        <v>7</v>
      </c>
      <c r="I104" s="19">
        <v>16</v>
      </c>
      <c r="J104" s="19">
        <v>16</v>
      </c>
      <c r="K104" s="19">
        <v>16</v>
      </c>
      <c r="L104" s="19">
        <v>16</v>
      </c>
      <c r="M104" s="19">
        <v>16</v>
      </c>
      <c r="N104" s="19">
        <v>16</v>
      </c>
      <c r="O104" s="19">
        <v>16</v>
      </c>
      <c r="P104" s="19"/>
      <c r="Q104" s="20">
        <v>16</v>
      </c>
      <c r="R104" s="20">
        <v>16</v>
      </c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2:35" ht="16.5" x14ac:dyDescent="0.3">
      <c r="B105" s="6"/>
      <c r="C105" s="6"/>
      <c r="D105" s="6"/>
      <c r="E105" s="6"/>
      <c r="F105" s="6"/>
      <c r="G105" s="6"/>
      <c r="H105" s="19" t="s">
        <v>40</v>
      </c>
      <c r="I105" s="21">
        <f>I104/I103</f>
        <v>2.6666666666666665</v>
      </c>
      <c r="J105" s="21">
        <f t="shared" ref="J105:L105" si="15">J104/J103</f>
        <v>2</v>
      </c>
      <c r="K105" s="21">
        <f t="shared" si="15"/>
        <v>1.6</v>
      </c>
      <c r="L105" s="21">
        <f t="shared" si="15"/>
        <v>1.3333333333333333</v>
      </c>
      <c r="M105" s="19">
        <f>M104/M103</f>
        <v>1</v>
      </c>
      <c r="N105" s="22">
        <f t="shared" ref="N105:O105" si="16">N104/N103</f>
        <v>0.88888888888888884</v>
      </c>
      <c r="O105" s="22">
        <f t="shared" si="16"/>
        <v>0.8</v>
      </c>
      <c r="P105" s="19"/>
      <c r="Q105" s="23">
        <f t="shared" ref="Q105:R105" si="17">Q104/Q103</f>
        <v>0.88888888888888884</v>
      </c>
      <c r="R105" s="23">
        <f t="shared" si="17"/>
        <v>0.8</v>
      </c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2:35" ht="16.5" x14ac:dyDescent="0.3">
      <c r="B106" s="6"/>
      <c r="C106" s="6"/>
      <c r="D106" s="6"/>
      <c r="E106" s="6"/>
      <c r="F106" s="6"/>
      <c r="G106" s="6"/>
      <c r="H106" s="19"/>
      <c r="I106" s="19" t="s">
        <v>41</v>
      </c>
      <c r="J106" s="19"/>
      <c r="K106" s="19"/>
      <c r="L106" s="19"/>
      <c r="M106" s="19"/>
      <c r="N106" s="19"/>
      <c r="O106" s="19"/>
      <c r="P106" s="19"/>
      <c r="Q106" s="24" t="s">
        <v>42</v>
      </c>
      <c r="R106" s="23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2:35" ht="16.5" x14ac:dyDescent="0.3">
      <c r="B107" s="6"/>
      <c r="C107" s="6"/>
      <c r="D107" s="6"/>
      <c r="E107" s="6"/>
      <c r="F107" s="6"/>
      <c r="G107" s="6"/>
      <c r="H107" s="19" t="s">
        <v>34</v>
      </c>
      <c r="I107" s="19">
        <f>I$37/I98</f>
        <v>0.625</v>
      </c>
      <c r="J107" s="19">
        <f>J$37/J98</f>
        <v>0</v>
      </c>
      <c r="K107" s="19">
        <f>K$37/K98</f>
        <v>0</v>
      </c>
      <c r="L107" s="19">
        <f>L$37/L98</f>
        <v>6.25E-2</v>
      </c>
      <c r="M107" s="19">
        <f>M$37/M98</f>
        <v>6.25E-2</v>
      </c>
      <c r="N107" s="19">
        <f>N$37/N98</f>
        <v>1.1250000000000001E-2</v>
      </c>
      <c r="O107" s="19">
        <f>O$37/O98</f>
        <v>0</v>
      </c>
      <c r="P107" s="19"/>
      <c r="Q107" s="23">
        <f>$Q$38/Q98</f>
        <v>0</v>
      </c>
      <c r="R107" s="23">
        <f>$R$38/R98</f>
        <v>1.0379166666666666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2:35" ht="16.5" x14ac:dyDescent="0.3">
      <c r="B108" s="6"/>
      <c r="C108" s="6"/>
      <c r="D108" s="6"/>
      <c r="E108" s="6"/>
      <c r="F108" s="6"/>
      <c r="G108" s="6"/>
      <c r="H108" s="19" t="s">
        <v>35</v>
      </c>
      <c r="I108" s="19">
        <f>I$37/I99</f>
        <v>0.83333333333333337</v>
      </c>
      <c r="J108" s="19">
        <f>J$37/J99</f>
        <v>0</v>
      </c>
      <c r="K108" s="19">
        <f>K$37/K99</f>
        <v>0</v>
      </c>
      <c r="L108" s="19">
        <f>L$37/L99</f>
        <v>8.3333333333333329E-2</v>
      </c>
      <c r="M108" s="19">
        <f>M$37/M99</f>
        <v>5.5555555555555552E-2</v>
      </c>
      <c r="N108" s="19">
        <f>N$37/N99</f>
        <v>1.5000000000000001E-2</v>
      </c>
      <c r="O108" s="19">
        <f>O$37/O99</f>
        <v>0</v>
      </c>
      <c r="P108" s="19"/>
      <c r="Q108" s="23">
        <f t="shared" ref="Q108" si="18">$Q$38/Q99</f>
        <v>0</v>
      </c>
      <c r="R108" s="23">
        <f t="shared" ref="R108:R109" si="19">$R$38/R99</f>
        <v>1.0379166666666666</v>
      </c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2:35" ht="16.5" x14ac:dyDescent="0.3">
      <c r="B109" s="6"/>
      <c r="C109" s="6"/>
      <c r="D109" s="6"/>
      <c r="E109" s="6"/>
      <c r="F109" s="6"/>
      <c r="G109" s="6"/>
      <c r="H109" s="19" t="s">
        <v>36</v>
      </c>
      <c r="I109" s="19">
        <f>I$37/I100</f>
        <v>0.5</v>
      </c>
      <c r="J109" s="19">
        <f>J$37/J100</f>
        <v>0</v>
      </c>
      <c r="K109" s="19">
        <f>K$37/K100</f>
        <v>0</v>
      </c>
      <c r="L109" s="19">
        <f>L$37/L100</f>
        <v>0.05</v>
      </c>
      <c r="M109" s="19">
        <f>M$37/M100</f>
        <v>0.05</v>
      </c>
      <c r="N109" s="19">
        <f>N$37/N100</f>
        <v>1.3500000000000002E-2</v>
      </c>
      <c r="O109" s="19">
        <f>O$37/O100</f>
        <v>0</v>
      </c>
      <c r="P109" s="19"/>
      <c r="Q109" s="23">
        <f>$Q$38/Q100</f>
        <v>0</v>
      </c>
      <c r="R109" s="23">
        <f t="shared" si="19"/>
        <v>1.2455000000000001</v>
      </c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2:35" x14ac:dyDescent="0.25">
      <c r="B110" s="6"/>
      <c r="C110" s="6"/>
      <c r="D110" s="6"/>
      <c r="E110" s="6"/>
      <c r="F110" s="6"/>
      <c r="G110" s="6"/>
      <c r="H110" s="6"/>
      <c r="I110" s="6" t="s">
        <v>43</v>
      </c>
      <c r="J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2:35" x14ac:dyDescent="0.25">
      <c r="B111" s="6"/>
      <c r="C111" s="6"/>
      <c r="D111" s="6"/>
      <c r="E111" s="6"/>
      <c r="F111" s="6"/>
      <c r="G111" s="6"/>
      <c r="H111" s="6" t="s">
        <v>34</v>
      </c>
      <c r="I111" s="6">
        <f>16/I98</f>
        <v>2</v>
      </c>
      <c r="J111" s="6">
        <f>16/J98</f>
        <v>2</v>
      </c>
      <c r="K111" s="6">
        <f>16/K98</f>
        <v>1</v>
      </c>
      <c r="L111" s="6">
        <f>16/L98</f>
        <v>1</v>
      </c>
      <c r="M111" s="6">
        <f>16/M98</f>
        <v>1</v>
      </c>
      <c r="N111" s="6">
        <f>16/N98</f>
        <v>0.66666666666666663</v>
      </c>
      <c r="O111" s="6">
        <f>16/O98</f>
        <v>0.66666666666666663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2:35" x14ac:dyDescent="0.25">
      <c r="B112" s="6"/>
      <c r="C112" s="6"/>
      <c r="D112" s="6"/>
      <c r="E112" s="6"/>
      <c r="F112" s="6"/>
      <c r="G112" s="6"/>
      <c r="H112" s="6" t="s">
        <v>35</v>
      </c>
      <c r="I112" s="6">
        <f>16/I99</f>
        <v>2.6666666666666665</v>
      </c>
      <c r="J112" s="6">
        <f>16/J99</f>
        <v>1.3333333333333333</v>
      </c>
      <c r="K112" s="6">
        <f>16/K99</f>
        <v>1.3333333333333333</v>
      </c>
      <c r="L112" s="6">
        <f>16/L99</f>
        <v>1.3333333333333333</v>
      </c>
      <c r="M112" s="6">
        <f>16/M99</f>
        <v>0.88888888888888884</v>
      </c>
      <c r="N112" s="6">
        <f>16/N99</f>
        <v>0.88888888888888884</v>
      </c>
      <c r="O112" s="6">
        <f>16/O99</f>
        <v>0.66666666666666663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2:35" x14ac:dyDescent="0.25">
      <c r="B113" s="6"/>
      <c r="C113" s="6"/>
      <c r="D113" s="6"/>
      <c r="E113" s="6"/>
      <c r="F113" s="6"/>
      <c r="G113" s="6"/>
      <c r="H113" s="6" t="s">
        <v>36</v>
      </c>
      <c r="I113" s="6">
        <f>16/I100</f>
        <v>1.6</v>
      </c>
      <c r="J113" s="6">
        <f>16/J100</f>
        <v>1.6</v>
      </c>
      <c r="K113" s="6">
        <f>16/K100</f>
        <v>1.6</v>
      </c>
      <c r="L113" s="6">
        <f>16/L100</f>
        <v>0.8</v>
      </c>
      <c r="M113" s="6">
        <f>16/M100</f>
        <v>0.8</v>
      </c>
      <c r="N113" s="6">
        <f>16/N100</f>
        <v>0.8</v>
      </c>
      <c r="O113" s="6">
        <f>16/O100</f>
        <v>0.8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2:35" x14ac:dyDescent="0.25">
      <c r="B114" s="6"/>
      <c r="C114" s="6"/>
      <c r="D114" s="6"/>
      <c r="E114" s="6"/>
      <c r="F114" s="6"/>
      <c r="G114" s="6"/>
      <c r="H114" s="6"/>
      <c r="I114" s="6"/>
      <c r="J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2:35" x14ac:dyDescent="0.25">
      <c r="B115" s="6"/>
      <c r="C115" s="6"/>
      <c r="D115" s="6"/>
      <c r="E115" s="6"/>
      <c r="F115" s="6"/>
      <c r="G115" s="6"/>
      <c r="H115" s="6"/>
      <c r="I115" s="6"/>
      <c r="J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2:35" x14ac:dyDescent="0.25">
      <c r="B116" s="6"/>
      <c r="C116" s="6"/>
      <c r="D116" s="6"/>
      <c r="E116" s="6"/>
      <c r="F116" s="6"/>
      <c r="G116" s="6"/>
      <c r="H116" s="6"/>
      <c r="I116" s="6"/>
      <c r="J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2:35" x14ac:dyDescent="0.25">
      <c r="B117" s="6"/>
      <c r="C117" s="6"/>
      <c r="D117" s="6"/>
      <c r="E117" s="6"/>
      <c r="F117" s="6"/>
      <c r="G117" s="6"/>
      <c r="H117" s="6"/>
      <c r="I117" s="6"/>
      <c r="J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2:35" x14ac:dyDescent="0.25">
      <c r="B118" s="6"/>
      <c r="C118" s="6"/>
      <c r="D118" s="6"/>
      <c r="E118" s="6"/>
      <c r="F118" s="6"/>
      <c r="G118" s="6"/>
      <c r="H118" s="6"/>
      <c r="I118" s="6"/>
      <c r="J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2:35" x14ac:dyDescent="0.25">
      <c r="B119" s="6"/>
      <c r="C119" s="6"/>
      <c r="D119" s="6"/>
      <c r="E119" s="6"/>
      <c r="F119" s="6"/>
      <c r="G119" s="6"/>
      <c r="H119" s="6"/>
      <c r="I119" s="6"/>
      <c r="J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2:35" x14ac:dyDescent="0.25">
      <c r="B120" s="6"/>
      <c r="C120" s="6"/>
      <c r="D120" s="6"/>
      <c r="E120" s="6"/>
      <c r="F120" s="6"/>
      <c r="G120" s="6"/>
      <c r="H120" s="6"/>
      <c r="I120" s="6"/>
      <c r="J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2:35" x14ac:dyDescent="0.25">
      <c r="B121" s="6"/>
      <c r="C121" s="6"/>
      <c r="D121" s="6"/>
      <c r="E121" s="6"/>
      <c r="F121" s="6"/>
      <c r="G121" s="6"/>
      <c r="H121" s="6"/>
      <c r="I121" s="6"/>
      <c r="J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2:35" x14ac:dyDescent="0.25">
      <c r="B122" s="6"/>
      <c r="C122" s="6"/>
      <c r="D122" s="6"/>
      <c r="E122" s="6"/>
      <c r="F122" s="6"/>
      <c r="G122" s="6"/>
      <c r="H122" s="6"/>
      <c r="I122" s="6"/>
      <c r="J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2:35" x14ac:dyDescent="0.25">
      <c r="B123" s="6"/>
      <c r="C123" s="6"/>
      <c r="D123" s="6"/>
      <c r="E123" s="6"/>
      <c r="F123" s="6"/>
      <c r="G123" s="6"/>
      <c r="H123" s="6"/>
      <c r="I123" s="6"/>
      <c r="J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2:35" x14ac:dyDescent="0.25">
      <c r="B124" s="6"/>
      <c r="C124" s="6"/>
      <c r="D124" s="6"/>
      <c r="E124" s="6"/>
      <c r="F124" s="6"/>
      <c r="G124" s="6"/>
      <c r="H124" s="6"/>
      <c r="I124" s="6"/>
      <c r="J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2:35" x14ac:dyDescent="0.25">
      <c r="B125" s="6"/>
      <c r="C125" s="6"/>
      <c r="D125" s="6"/>
      <c r="E125" s="6"/>
      <c r="F125" s="6"/>
      <c r="G125" s="6"/>
      <c r="H125" s="6"/>
      <c r="I125" s="6"/>
      <c r="J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2:35" x14ac:dyDescent="0.25">
      <c r="B126" s="6"/>
      <c r="C126" s="6"/>
      <c r="D126" s="6"/>
      <c r="E126" s="6"/>
      <c r="F126" s="6"/>
      <c r="G126" s="6"/>
      <c r="H126" s="6"/>
      <c r="I126" s="6"/>
      <c r="J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2:35" x14ac:dyDescent="0.25">
      <c r="B127" s="6"/>
      <c r="C127" s="6"/>
      <c r="D127" s="6"/>
      <c r="E127" s="6"/>
      <c r="F127" s="6"/>
      <c r="G127" s="6"/>
      <c r="H127" s="6"/>
      <c r="I127" s="6"/>
      <c r="J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</sheetData>
  <pageMargins left="0.75" right="0.75" top="1" bottom="1" header="0.5" footer="0.5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Plot of number of jobs accepted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 , Ardavan</dc:creator>
  <cp:lastModifiedBy>Asef-Vaziri, Ardavan</cp:lastModifiedBy>
  <dcterms:created xsi:type="dcterms:W3CDTF">2020-11-23T07:59:50Z</dcterms:created>
  <dcterms:modified xsi:type="dcterms:W3CDTF">2020-11-27T15:23:30Z</dcterms:modified>
</cp:coreProperties>
</file>