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Capacity\"/>
    </mc:Choice>
  </mc:AlternateContent>
  <bookViews>
    <workbookView xWindow="0" yWindow="30" windowWidth="11355" windowHeight="3345" firstSheet="11" activeTab="14"/>
  </bookViews>
  <sheets>
    <sheet name="MailRoom" sheetId="17" r:id="rId1"/>
    <sheet name="Paralegal" sheetId="15" r:id="rId2"/>
    <sheet name="Paralegal2" sheetId="16" r:id="rId3"/>
    <sheet name="ThCapMailRoom" sheetId="1" r:id="rId4"/>
    <sheet name="LoadBatchScheduleMailRoom" sheetId="4" r:id="rId5"/>
    <sheet name="CostAccLP" sheetId="10" r:id="rId6"/>
    <sheet name="LPFormulation" sheetId="3" r:id="rId7"/>
    <sheet name="Sensitivity Report 1" sheetId="5" r:id="rId8"/>
    <sheet name="Bottlenek" sheetId="6" r:id="rId9"/>
    <sheet name="TOC-FirstExample" sheetId="12" r:id="rId10"/>
    <sheet name="LPFromTOC" sheetId="7" r:id="rId11"/>
    <sheet name="Sensitivity Report 2" sheetId="9" r:id="rId12"/>
    <sheet name="TOCFirstExExtend" sheetId="8" r:id="rId13"/>
    <sheet name="ROCFirstExExtendSol" sheetId="11" r:id="rId14"/>
    <sheet name="LPFromTOC (2)" sheetId="13" r:id="rId15"/>
  </sheets>
  <definedNames>
    <definedName name="solver_adj" localSheetId="6" hidden="1">LPFormulation!$B$8:$C$8</definedName>
    <definedName name="solver_adj" localSheetId="10" hidden="1">LPFromTOC!$B$10:$C$10</definedName>
    <definedName name="solver_adj" localSheetId="14" hidden="1">'LPFromTOC (2)'!$B$10:$C$10</definedName>
    <definedName name="solver_adj" localSheetId="13" hidden="1">ROCFirstExExtendSol!$B$9:$E$9</definedName>
    <definedName name="solver_adj" localSheetId="12" hidden="1">TOCFirstExExtend!$B$9:$E$9</definedName>
    <definedName name="solver_cvg" localSheetId="6" hidden="1">0.0001</definedName>
    <definedName name="solver_cvg" localSheetId="10" hidden="1">0.0001</definedName>
    <definedName name="solver_cvg" localSheetId="14" hidden="1">0.0001</definedName>
    <definedName name="solver_cvg" localSheetId="13" hidden="1">0.0001</definedName>
    <definedName name="solver_cvg" localSheetId="12" hidden="1">0.0001</definedName>
    <definedName name="solver_drv" localSheetId="6" hidden="1">1</definedName>
    <definedName name="solver_drv" localSheetId="10" hidden="1">1</definedName>
    <definedName name="solver_drv" localSheetId="14" hidden="1">1</definedName>
    <definedName name="solver_drv" localSheetId="13" hidden="1">1</definedName>
    <definedName name="solver_drv" localSheetId="12" hidden="1">1</definedName>
    <definedName name="solver_est" localSheetId="6" hidden="1">1</definedName>
    <definedName name="solver_est" localSheetId="10" hidden="1">1</definedName>
    <definedName name="solver_est" localSheetId="14" hidden="1">1</definedName>
    <definedName name="solver_est" localSheetId="13" hidden="1">1</definedName>
    <definedName name="solver_est" localSheetId="12" hidden="1">1</definedName>
    <definedName name="solver_itr" localSheetId="6" hidden="1">100</definedName>
    <definedName name="solver_itr" localSheetId="10" hidden="1">100</definedName>
    <definedName name="solver_itr" localSheetId="14" hidden="1">100</definedName>
    <definedName name="solver_itr" localSheetId="13" hidden="1">100</definedName>
    <definedName name="solver_itr" localSheetId="12" hidden="1">100</definedName>
    <definedName name="solver_lhs1" localSheetId="6" hidden="1">LPFormulation!$D$3:$D$6</definedName>
    <definedName name="solver_lhs1" localSheetId="10" hidden="1">LPFromTOC!$D$3:$D$8</definedName>
    <definedName name="solver_lhs1" localSheetId="14" hidden="1">'LPFromTOC (2)'!$D$3:$D$8</definedName>
    <definedName name="solver_lhs1" localSheetId="13" hidden="1">ROCFirstExExtendSol!$F$2:$F$7</definedName>
    <definedName name="solver_lhs1" localSheetId="12" hidden="1">TOCFirstExExtend!$F$2:$F$7</definedName>
    <definedName name="solver_lin" localSheetId="6" hidden="1">1</definedName>
    <definedName name="solver_lin" localSheetId="10" hidden="1">1</definedName>
    <definedName name="solver_lin" localSheetId="14" hidden="1">1</definedName>
    <definedName name="solver_lin" localSheetId="13" hidden="1">1</definedName>
    <definedName name="solver_lin" localSheetId="12" hidden="1">1</definedName>
    <definedName name="solver_neg" localSheetId="6" hidden="1">1</definedName>
    <definedName name="solver_neg" localSheetId="10" hidden="1">1</definedName>
    <definedName name="solver_neg" localSheetId="14" hidden="1">1</definedName>
    <definedName name="solver_neg" localSheetId="13" hidden="1">1</definedName>
    <definedName name="solver_neg" localSheetId="12" hidden="1">1</definedName>
    <definedName name="solver_num" localSheetId="6" hidden="1">1</definedName>
    <definedName name="solver_num" localSheetId="10" hidden="1">1</definedName>
    <definedName name="solver_num" localSheetId="14" hidden="1">1</definedName>
    <definedName name="solver_num" localSheetId="13" hidden="1">1</definedName>
    <definedName name="solver_num" localSheetId="12" hidden="1">1</definedName>
    <definedName name="solver_nwt" localSheetId="6" hidden="1">1</definedName>
    <definedName name="solver_nwt" localSheetId="10" hidden="1">1</definedName>
    <definedName name="solver_nwt" localSheetId="14" hidden="1">1</definedName>
    <definedName name="solver_nwt" localSheetId="13" hidden="1">1</definedName>
    <definedName name="solver_nwt" localSheetId="12" hidden="1">1</definedName>
    <definedName name="solver_opt" localSheetId="6" hidden="1">LPFormulation!$D$7</definedName>
    <definedName name="solver_opt" localSheetId="10" hidden="1">LPFromTOC!$D$9</definedName>
    <definedName name="solver_opt" localSheetId="14" hidden="1">'LPFromTOC (2)'!$D$9</definedName>
    <definedName name="solver_opt" localSheetId="13" hidden="1">ROCFirstExExtendSol!$F$8</definedName>
    <definedName name="solver_opt" localSheetId="12" hidden="1">TOCFirstExExtend!$F$8</definedName>
    <definedName name="solver_pre" localSheetId="6" hidden="1">0.000001</definedName>
    <definedName name="solver_pre" localSheetId="10" hidden="1">0.000001</definedName>
    <definedName name="solver_pre" localSheetId="14" hidden="1">0.000001</definedName>
    <definedName name="solver_pre" localSheetId="13" hidden="1">0.000001</definedName>
    <definedName name="solver_pre" localSheetId="12" hidden="1">0.000001</definedName>
    <definedName name="solver_rel1" localSheetId="6" hidden="1">1</definedName>
    <definedName name="solver_rel1" localSheetId="10" hidden="1">1</definedName>
    <definedName name="solver_rel1" localSheetId="14" hidden="1">1</definedName>
    <definedName name="solver_rel1" localSheetId="13" hidden="1">1</definedName>
    <definedName name="solver_rel1" localSheetId="12" hidden="1">1</definedName>
    <definedName name="solver_rhs1" localSheetId="6" hidden="1">LPFormulation!$F$3:$F$6</definedName>
    <definedName name="solver_rhs1" localSheetId="10" hidden="1">LPFromTOC!$F$3:$F$8</definedName>
    <definedName name="solver_rhs1" localSheetId="14" hidden="1">'LPFromTOC (2)'!$F$3:$F$8</definedName>
    <definedName name="solver_rhs1" localSheetId="13" hidden="1">ROCFirstExExtendSol!$H$2:$H$7</definedName>
    <definedName name="solver_rhs1" localSheetId="12" hidden="1">TOCFirstExExtend!$H$2:$H$7</definedName>
    <definedName name="solver_scl" localSheetId="6" hidden="1">2</definedName>
    <definedName name="solver_scl" localSheetId="10" hidden="1">2</definedName>
    <definedName name="solver_scl" localSheetId="14" hidden="1">2</definedName>
    <definedName name="solver_scl" localSheetId="13" hidden="1">2</definedName>
    <definedName name="solver_scl" localSheetId="12" hidden="1">2</definedName>
    <definedName name="solver_sho" localSheetId="6" hidden="1">2</definedName>
    <definedName name="solver_sho" localSheetId="10" hidden="1">2</definedName>
    <definedName name="solver_sho" localSheetId="14" hidden="1">2</definedName>
    <definedName name="solver_sho" localSheetId="13" hidden="1">2</definedName>
    <definedName name="solver_sho" localSheetId="12" hidden="1">2</definedName>
    <definedName name="solver_tim" localSheetId="6" hidden="1">100</definedName>
    <definedName name="solver_tim" localSheetId="10" hidden="1">100</definedName>
    <definedName name="solver_tim" localSheetId="14" hidden="1">100</definedName>
    <definedName name="solver_tim" localSheetId="13" hidden="1">100</definedName>
    <definedName name="solver_tim" localSheetId="12" hidden="1">100</definedName>
    <definedName name="solver_tol" localSheetId="6" hidden="1">0.05</definedName>
    <definedName name="solver_tol" localSheetId="10" hidden="1">0.05</definedName>
    <definedName name="solver_tol" localSheetId="14" hidden="1">0.05</definedName>
    <definedName name="solver_tol" localSheetId="13" hidden="1">0.05</definedName>
    <definedName name="solver_tol" localSheetId="12" hidden="1">0.05</definedName>
    <definedName name="solver_typ" localSheetId="6" hidden="1">1</definedName>
    <definedName name="solver_typ" localSheetId="10" hidden="1">1</definedName>
    <definedName name="solver_typ" localSheetId="14" hidden="1">1</definedName>
    <definedName name="solver_typ" localSheetId="13" hidden="1">1</definedName>
    <definedName name="solver_typ" localSheetId="12" hidden="1">1</definedName>
    <definedName name="solver_val" localSheetId="6" hidden="1">0</definedName>
    <definedName name="solver_val" localSheetId="10" hidden="1">0</definedName>
    <definedName name="solver_val" localSheetId="14" hidden="1">0</definedName>
    <definedName name="solver_val" localSheetId="13" hidden="1">0</definedName>
    <definedName name="solver_val" localSheetId="12" hidden="1">0</definedName>
  </definedNames>
  <calcPr calcId="162913"/>
</workbook>
</file>

<file path=xl/calcChain.xml><?xml version="1.0" encoding="utf-8"?>
<calcChain xmlns="http://schemas.openxmlformats.org/spreadsheetml/2006/main">
  <c r="C10" i="17" l="1"/>
  <c r="C11" i="17"/>
  <c r="C12" i="17"/>
  <c r="G17" i="17" s="1"/>
  <c r="G15" i="17"/>
  <c r="H15" i="17" s="1"/>
  <c r="J15" i="17" s="1"/>
  <c r="G16" i="17"/>
  <c r="M22" i="17" s="1"/>
  <c r="H16" i="17"/>
  <c r="J16" i="17" s="1"/>
  <c r="G18" i="17"/>
  <c r="H18" i="17"/>
  <c r="J18" i="17"/>
  <c r="M21" i="17"/>
  <c r="N21" i="17" s="1"/>
  <c r="P21" i="17" s="1"/>
  <c r="R21" i="17" s="1"/>
  <c r="S21" i="17" s="1"/>
  <c r="M24" i="17"/>
  <c r="W29" i="17" s="1"/>
  <c r="Y29" i="17" s="1"/>
  <c r="Z29" i="17" s="1"/>
  <c r="AB29" i="17" s="1"/>
  <c r="AC29" i="17" s="1"/>
  <c r="N24" i="17"/>
  <c r="P24" i="17" s="1"/>
  <c r="R24" i="17" s="1"/>
  <c r="S24" i="17" s="1"/>
  <c r="W26" i="17"/>
  <c r="Z26" i="17"/>
  <c r="AA26" i="17"/>
  <c r="AB26" i="17"/>
  <c r="AC26" i="17"/>
  <c r="AA27" i="17"/>
  <c r="AA28" i="17"/>
  <c r="AA29" i="17"/>
  <c r="M23" i="17" l="1"/>
  <c r="H17" i="17"/>
  <c r="J17" i="17" s="1"/>
  <c r="W27" i="17"/>
  <c r="Y27" i="17" s="1"/>
  <c r="Z27" i="17" s="1"/>
  <c r="AB27" i="17" s="1"/>
  <c r="AC27" i="17" s="1"/>
  <c r="N22" i="17"/>
  <c r="P22" i="17" s="1"/>
  <c r="R22" i="17" s="1"/>
  <c r="S22" i="17" s="1"/>
  <c r="E3" i="16"/>
  <c r="J3" i="16" s="1"/>
  <c r="L3" i="16" s="1"/>
  <c r="G3" i="16"/>
  <c r="H3" i="16" s="1"/>
  <c r="K3" i="16" s="1"/>
  <c r="M3" i="16" s="1"/>
  <c r="D2" i="16"/>
  <c r="G2" i="16" s="1"/>
  <c r="H2" i="16" s="1"/>
  <c r="K2" i="16" s="1"/>
  <c r="M2" i="16" s="1"/>
  <c r="D3" i="16"/>
  <c r="D4" i="16"/>
  <c r="G4" i="16" s="1"/>
  <c r="H4" i="16" s="1"/>
  <c r="K4" i="16" s="1"/>
  <c r="M4" i="16" s="1"/>
  <c r="F2" i="15"/>
  <c r="G2" i="15" s="1"/>
  <c r="H2" i="15" s="1"/>
  <c r="F3" i="15"/>
  <c r="G3" i="15" s="1"/>
  <c r="H3" i="15" s="1"/>
  <c r="F4" i="15"/>
  <c r="G4" i="15" s="1"/>
  <c r="H4" i="15" s="1"/>
  <c r="F9" i="15"/>
  <c r="G9" i="15"/>
  <c r="F10" i="15"/>
  <c r="G10" i="15"/>
  <c r="F11" i="15"/>
  <c r="G11" i="15"/>
  <c r="I13" i="15"/>
  <c r="D9" i="13"/>
  <c r="D8" i="13"/>
  <c r="D7" i="13"/>
  <c r="D6" i="13"/>
  <c r="D5" i="13"/>
  <c r="D4" i="13"/>
  <c r="D3" i="13"/>
  <c r="Q10" i="12"/>
  <c r="F8" i="8"/>
  <c r="Q4" i="12"/>
  <c r="H4" i="12"/>
  <c r="I4" i="12" s="1"/>
  <c r="G4" i="12"/>
  <c r="Q3" i="12"/>
  <c r="H3" i="12"/>
  <c r="G3" i="12"/>
  <c r="J6" i="10"/>
  <c r="K6" i="10"/>
  <c r="L6" i="10"/>
  <c r="I6" i="10"/>
  <c r="A12" i="11"/>
  <c r="F8" i="11"/>
  <c r="F7" i="11"/>
  <c r="F6" i="11"/>
  <c r="F5" i="11"/>
  <c r="F4" i="11"/>
  <c r="F3" i="11"/>
  <c r="F2" i="11"/>
  <c r="D9" i="7"/>
  <c r="C7" i="10"/>
  <c r="C6" i="10"/>
  <c r="C11" i="10" s="1"/>
  <c r="F7" i="8"/>
  <c r="F3" i="8"/>
  <c r="F4" i="8"/>
  <c r="F5" i="8"/>
  <c r="F6" i="8"/>
  <c r="F2" i="8"/>
  <c r="D8" i="7"/>
  <c r="D7" i="7"/>
  <c r="D6" i="7"/>
  <c r="D5" i="7"/>
  <c r="D4" i="7"/>
  <c r="D3" i="7"/>
  <c r="D7" i="3"/>
  <c r="D4" i="3"/>
  <c r="D5" i="3"/>
  <c r="D6" i="3"/>
  <c r="D3" i="3"/>
  <c r="F6" i="3"/>
  <c r="F5" i="3"/>
  <c r="F4" i="3"/>
  <c r="F3" i="3"/>
  <c r="E6" i="4"/>
  <c r="E4" i="4"/>
  <c r="G4" i="4" s="1"/>
  <c r="E5" i="4"/>
  <c r="G5" i="4" s="1"/>
  <c r="E3" i="4"/>
  <c r="G3" i="4" s="1"/>
  <c r="G6" i="4"/>
  <c r="F5" i="1"/>
  <c r="F6" i="1"/>
  <c r="D4" i="1"/>
  <c r="F4" i="1" s="1"/>
  <c r="D5" i="1"/>
  <c r="D6" i="1"/>
  <c r="D3" i="1"/>
  <c r="F3" i="1" s="1"/>
  <c r="N23" i="17" l="1"/>
  <c r="P23" i="17" s="1"/>
  <c r="R23" i="17" s="1"/>
  <c r="S23" i="17" s="1"/>
  <c r="W28" i="17"/>
  <c r="Y28" i="17" s="1"/>
  <c r="Z28" i="17" s="1"/>
  <c r="AB28" i="17" s="1"/>
  <c r="AC28" i="17" s="1"/>
  <c r="E2" i="16"/>
  <c r="J2" i="16" s="1"/>
  <c r="L2" i="16" s="1"/>
  <c r="E4" i="16"/>
  <c r="J4" i="16" s="1"/>
  <c r="L4" i="16" s="1"/>
  <c r="I3" i="12"/>
  <c r="I3" i="15"/>
  <c r="J3" i="15" s="1"/>
  <c r="L3" i="15"/>
  <c r="I4" i="15"/>
  <c r="J4" i="15" s="1"/>
  <c r="L4" i="15"/>
  <c r="I2" i="15"/>
  <c r="J2" i="15" s="1"/>
  <c r="L2" i="15"/>
</calcChain>
</file>

<file path=xl/sharedStrings.xml><?xml version="1.0" encoding="utf-8"?>
<sst xmlns="http://schemas.openxmlformats.org/spreadsheetml/2006/main" count="355" uniqueCount="189">
  <si>
    <r>
      <t>Mailroom clerk</t>
    </r>
    <r>
      <rPr>
        <sz val="18"/>
        <color rgb="FF1A1A70"/>
        <rFont val="Arial"/>
        <family val="2"/>
      </rPr>
      <t xml:space="preserve"> </t>
    </r>
  </si>
  <si>
    <r>
      <t>Data-entry clerk</t>
    </r>
    <r>
      <rPr>
        <sz val="18"/>
        <color rgb="FF1A1A70"/>
        <rFont val="Arial"/>
        <family val="2"/>
      </rPr>
      <t xml:space="preserve"> </t>
    </r>
  </si>
  <si>
    <r>
      <t>Claims processor</t>
    </r>
    <r>
      <rPr>
        <sz val="18"/>
        <color rgb="FF1A1A70"/>
        <rFont val="Arial"/>
        <family val="2"/>
      </rPr>
      <t xml:space="preserve"> </t>
    </r>
  </si>
  <si>
    <r>
      <t>Claims supervisor</t>
    </r>
    <r>
      <rPr>
        <sz val="18"/>
        <color rgb="FF1A1A70"/>
        <rFont val="Arial"/>
        <family val="2"/>
      </rPr>
      <t xml:space="preserve"> </t>
    </r>
  </si>
  <si>
    <r>
      <t xml:space="preserve">Theoretical capacity of a Resource Unit: </t>
    </r>
    <r>
      <rPr>
        <b/>
        <i/>
        <sz val="18"/>
        <color rgb="FF1A1A70"/>
        <rFont val="Times New Roman"/>
        <family val="1"/>
      </rPr>
      <t>1/T</t>
    </r>
    <r>
      <rPr>
        <b/>
        <i/>
        <vertAlign val="subscript"/>
        <sz val="18"/>
        <color rgb="FF1A1A70"/>
        <rFont val="Times New Roman"/>
        <family val="1"/>
      </rPr>
      <t>p</t>
    </r>
    <r>
      <rPr>
        <sz val="18"/>
        <color rgb="FF1A1A70"/>
        <rFont val="Times New Roman"/>
        <family val="1"/>
      </rPr>
      <t xml:space="preserve"> claims/min</t>
    </r>
  </si>
  <si>
    <r>
      <t xml:space="preserve">Unit Load (min./claim): </t>
    </r>
    <r>
      <rPr>
        <b/>
        <i/>
        <sz val="18"/>
        <color rgb="FF1A1A70"/>
        <rFont val="Times New Roman"/>
        <family val="1"/>
      </rPr>
      <t>Tp</t>
    </r>
  </si>
  <si>
    <r>
      <t xml:space="preserve">Number of the Resouce Units in the Resource Pool:  </t>
    </r>
    <r>
      <rPr>
        <b/>
        <i/>
        <sz val="18"/>
        <color rgb="FF1A1A70"/>
        <rFont val="Times New Roman"/>
        <family val="1"/>
      </rPr>
      <t>c</t>
    </r>
    <r>
      <rPr>
        <b/>
        <i/>
        <vertAlign val="subscript"/>
        <sz val="18"/>
        <color rgb="FF1A1A70"/>
        <rFont val="Times New Roman"/>
        <family val="1"/>
      </rPr>
      <t>p</t>
    </r>
    <r>
      <rPr>
        <b/>
        <i/>
        <sz val="18"/>
        <color rgb="FF1A1A70"/>
        <rFont val="Arial"/>
        <family val="2"/>
      </rPr>
      <t xml:space="preserve"> </t>
    </r>
  </si>
  <si>
    <r>
      <t xml:space="preserve">Theoretical capacity of Resource Pool: </t>
    </r>
    <r>
      <rPr>
        <b/>
        <i/>
        <sz val="18"/>
        <color rgb="FF1A1A70"/>
        <rFont val="Times New Roman"/>
        <family val="1"/>
      </rPr>
      <t>R</t>
    </r>
    <r>
      <rPr>
        <b/>
        <i/>
        <vertAlign val="subscript"/>
        <sz val="18"/>
        <color rgb="FF1A1A70"/>
        <rFont val="Times New Roman"/>
        <family val="1"/>
      </rPr>
      <t>p</t>
    </r>
    <r>
      <rPr>
        <b/>
        <i/>
        <sz val="18"/>
        <color rgb="FF1A1A70"/>
        <rFont val="Times New Roman"/>
        <family val="1"/>
      </rPr>
      <t>=c</t>
    </r>
    <r>
      <rPr>
        <b/>
        <i/>
        <vertAlign val="subscript"/>
        <sz val="18"/>
        <color rgb="FF1A1A70"/>
        <rFont val="Times New Roman"/>
        <family val="1"/>
      </rPr>
      <t>p</t>
    </r>
    <r>
      <rPr>
        <b/>
        <i/>
        <sz val="18"/>
        <color rgb="FF1A1A70"/>
        <rFont val="Times New Roman"/>
        <family val="1"/>
      </rPr>
      <t>/T</t>
    </r>
    <r>
      <rPr>
        <b/>
        <i/>
        <vertAlign val="subscript"/>
        <sz val="18"/>
        <color rgb="FF1A1A70"/>
        <rFont val="Times New Roman"/>
        <family val="1"/>
      </rPr>
      <t>p</t>
    </r>
    <r>
      <rPr>
        <b/>
        <i/>
        <sz val="18"/>
        <color rgb="FF1A1A70"/>
        <rFont val="Times New Roman"/>
        <family val="1"/>
      </rPr>
      <t xml:space="preserve"> </t>
    </r>
    <r>
      <rPr>
        <sz val="18"/>
        <color rgb="FF1A1A70"/>
        <rFont val="Times New Roman"/>
        <family val="1"/>
      </rPr>
      <t>Claims/min</t>
    </r>
  </si>
  <si>
    <t>Resource Pool</t>
  </si>
  <si>
    <t>Scheduled availability (min/day)</t>
  </si>
  <si>
    <r>
      <t xml:space="preserve">Theoretical capacity of Resource Pool: </t>
    </r>
    <r>
      <rPr>
        <b/>
        <i/>
        <sz val="18"/>
        <color rgb="FF1A1A70"/>
        <rFont val="Times New Roman"/>
        <family val="1"/>
      </rPr>
      <t>R</t>
    </r>
    <r>
      <rPr>
        <b/>
        <i/>
        <vertAlign val="subscript"/>
        <sz val="18"/>
        <color rgb="FF1A1A70"/>
        <rFont val="Times New Roman"/>
        <family val="1"/>
      </rPr>
      <t>p</t>
    </r>
    <r>
      <rPr>
        <b/>
        <i/>
        <sz val="18"/>
        <color rgb="FF1A1A70"/>
        <rFont val="Times New Roman"/>
        <family val="1"/>
      </rPr>
      <t>=(c</t>
    </r>
    <r>
      <rPr>
        <b/>
        <i/>
        <vertAlign val="subscript"/>
        <sz val="18"/>
        <color rgb="FF1A1A70"/>
        <rFont val="Times New Roman"/>
        <family val="1"/>
      </rPr>
      <t>p</t>
    </r>
    <r>
      <rPr>
        <b/>
        <i/>
        <sz val="18"/>
        <color rgb="FF1A1A70"/>
        <rFont val="Times New Roman"/>
        <family val="1"/>
      </rPr>
      <t>/T</t>
    </r>
    <r>
      <rPr>
        <b/>
        <i/>
        <vertAlign val="subscript"/>
        <sz val="18"/>
        <color rgb="FF1A1A70"/>
        <rFont val="Times New Roman"/>
        <family val="1"/>
      </rPr>
      <t>p</t>
    </r>
    <r>
      <rPr>
        <b/>
        <i/>
        <sz val="18"/>
        <color rgb="FF1A1A70"/>
        <rFont val="Times New Roman"/>
        <family val="1"/>
      </rPr>
      <t xml:space="preserve"> )(min/day) </t>
    </r>
    <r>
      <rPr>
        <sz val="18"/>
        <color rgb="FF1A1A70"/>
        <rFont val="Times New Roman"/>
        <family val="1"/>
      </rPr>
      <t>Claims/min</t>
    </r>
  </si>
  <si>
    <r>
      <t>Theoretical capacity of a Resource Unit: (</t>
    </r>
    <r>
      <rPr>
        <b/>
        <i/>
        <sz val="18"/>
        <color rgb="FF1A1A70"/>
        <rFont val="Times New Roman"/>
        <family val="1"/>
      </rPr>
      <t>1/T</t>
    </r>
    <r>
      <rPr>
        <b/>
        <i/>
        <vertAlign val="subscript"/>
        <sz val="18"/>
        <color rgb="FF1A1A70"/>
        <rFont val="Times New Roman"/>
        <family val="1"/>
      </rPr>
      <t>p</t>
    </r>
    <r>
      <rPr>
        <sz val="18"/>
        <color rgb="FF1A1A70"/>
        <rFont val="Times New Roman"/>
        <family val="1"/>
      </rPr>
      <t xml:space="preserve"> </t>
    </r>
    <r>
      <rPr>
        <b/>
        <i/>
        <sz val="18"/>
        <color rgb="FF1A1A70"/>
        <rFont val="Times New Roman"/>
        <family val="1"/>
      </rPr>
      <t>)(min/day)</t>
    </r>
    <r>
      <rPr>
        <sz val="18"/>
        <color rgb="FF1A1A70"/>
        <rFont val="Times New Roman"/>
        <family val="1"/>
      </rPr>
      <t xml:space="preserve"> claims/day</t>
    </r>
  </si>
  <si>
    <r>
      <t>Resource pool (p)</t>
    </r>
    <r>
      <rPr>
        <b/>
        <sz val="11"/>
        <color rgb="FF1A1A70"/>
        <rFont val="Arial"/>
        <family val="2"/>
      </rPr>
      <t xml:space="preserve"> </t>
    </r>
  </si>
  <si>
    <r>
      <t>Data-entry clerk</t>
    </r>
    <r>
      <rPr>
        <sz val="11"/>
        <color rgb="FF1A1A70"/>
        <rFont val="Arial"/>
        <family val="2"/>
      </rPr>
      <t xml:space="preserve"> </t>
    </r>
  </si>
  <si>
    <r>
      <t>Claims processor</t>
    </r>
    <r>
      <rPr>
        <sz val="11"/>
        <color rgb="FF1A1A70"/>
        <rFont val="Arial"/>
        <family val="2"/>
      </rPr>
      <t xml:space="preserve"> </t>
    </r>
  </si>
  <si>
    <r>
      <t>Claims supervisor</t>
    </r>
    <r>
      <rPr>
        <sz val="11"/>
        <color rgb="FF1A1A70"/>
        <rFont val="Arial"/>
        <family val="2"/>
      </rPr>
      <t xml:space="preserve"> </t>
    </r>
  </si>
  <si>
    <t>HosClaim</t>
  </si>
  <si>
    <t>PhyClim</t>
  </si>
  <si>
    <r>
      <t>Mailroom clerk</t>
    </r>
    <r>
      <rPr>
        <sz val="11"/>
        <color theme="1"/>
        <rFont val="Arial"/>
        <family val="2"/>
      </rPr>
      <t xml:space="preserve"> </t>
    </r>
  </si>
  <si>
    <t>Available</t>
  </si>
  <si>
    <t>&lt;=</t>
  </si>
  <si>
    <t>Needed</t>
  </si>
  <si>
    <t>Microsoft Excel 12.0 Sensitivity Report</t>
  </si>
  <si>
    <t>Worksheet: [Capacity.xlsx]LPFormulation</t>
  </si>
  <si>
    <t>Report Created: 11/14/2010 11:43:28 AM</t>
  </si>
  <si>
    <t>Adjustable Cells</t>
  </si>
  <si>
    <t>Cell</t>
  </si>
  <si>
    <t>Name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</si>
  <si>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</si>
  <si>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</si>
  <si>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</si>
  <si>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</si>
  <si>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</si>
  <si>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</si>
  <si>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</si>
  <si>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</si>
  <si>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</si>
  <si>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Constraints</t>
  </si>
  <si>
    <t>Shadow</t>
  </si>
  <si>
    <t>Price</t>
  </si>
  <si>
    <t>Constraint</t>
  </si>
  <si>
    <t>R.H. Side</t>
  </si>
  <si>
    <t>$B$8</t>
  </si>
  <si>
    <t>$C$8</t>
  </si>
  <si>
    <t>$D$3</t>
  </si>
  <si>
    <t>Mailroom clerk  Needed</t>
  </si>
  <si>
    <t>$D$4</t>
  </si>
  <si>
    <t>Data-entry clerk  Needed</t>
  </si>
  <si>
    <t>$D$5</t>
  </si>
  <si>
    <t>Claims processor  Needed</t>
  </si>
  <si>
    <t>$D$6</t>
  </si>
  <si>
    <t>Claims supervisor  Needed</t>
  </si>
  <si>
    <t>No. Units in Resource Pool</t>
  </si>
  <si>
    <t>Scheduled avilability hours /day</t>
  </si>
  <si>
    <t xml:space="preserve">Loss Factor </t>
  </si>
  <si>
    <t>Net Availability (Minutes)</t>
  </si>
  <si>
    <t>Worker S</t>
  </si>
  <si>
    <t>Punch press R</t>
  </si>
  <si>
    <t>Punch press B</t>
  </si>
  <si>
    <t>Worker PR</t>
  </si>
  <si>
    <t>Worker PB</t>
  </si>
  <si>
    <t>Forming machine R</t>
  </si>
  <si>
    <t>Forming machine B</t>
  </si>
  <si>
    <t>Worker FR</t>
  </si>
  <si>
    <t>Worker FB</t>
  </si>
  <si>
    <t xml:space="preserve">Welding gun </t>
  </si>
  <si>
    <t>Worker SA</t>
  </si>
  <si>
    <t>Worker FA</t>
  </si>
  <si>
    <t>Inspector</t>
  </si>
  <si>
    <t xml:space="preserve">Effective Capacity of the Resource  Pool (flow units/day) </t>
  </si>
  <si>
    <t>Load Batch</t>
  </si>
  <si>
    <t>(Total) Unit Load (minutes )</t>
  </si>
  <si>
    <t xml:space="preserve">Resource </t>
  </si>
  <si>
    <t>Resource A</t>
  </si>
  <si>
    <t>Resource B</t>
  </si>
  <si>
    <t>Resource C</t>
  </si>
  <si>
    <t>Resource D</t>
  </si>
  <si>
    <t>Product P</t>
  </si>
  <si>
    <t>Product Q</t>
  </si>
  <si>
    <t>Market P</t>
  </si>
  <si>
    <t>Market Q</t>
  </si>
  <si>
    <t>Worksheet: [Capacity.xlsx]LPFromTOC</t>
  </si>
  <si>
    <t>Report Created: 11/14/2010 4:07:52 PM</t>
  </si>
  <si>
    <t>$B$10</t>
  </si>
  <si>
    <t>$C$10</t>
  </si>
  <si>
    <t>Resource A Needed</t>
  </si>
  <si>
    <t>Resource B Needed</t>
  </si>
  <si>
    <t>Resource C Needed</t>
  </si>
  <si>
    <t>Resource D Needed</t>
  </si>
  <si>
    <t>$D$7</t>
  </si>
  <si>
    <t>Market P Needed</t>
  </si>
  <si>
    <t>$D$8</t>
  </si>
  <si>
    <t>Market Q Needed</t>
  </si>
  <si>
    <t>Product PJ</t>
  </si>
  <si>
    <t>Product QJ</t>
  </si>
  <si>
    <t>Production</t>
  </si>
  <si>
    <t>Plumbing</t>
  </si>
  <si>
    <t>Window Cleaning</t>
  </si>
  <si>
    <t>Landscaping</t>
  </si>
  <si>
    <t>Gutter Guards</t>
  </si>
  <si>
    <t>Revenue/job</t>
  </si>
  <si>
    <t>Material cost</t>
  </si>
  <si>
    <t>total Revenue</t>
  </si>
  <si>
    <t>Material Cost</t>
  </si>
  <si>
    <t>Direct labor</t>
  </si>
  <si>
    <t>Administrative OH</t>
  </si>
  <si>
    <t>Non-administrative OH</t>
  </si>
  <si>
    <t>Net Profit</t>
  </si>
  <si>
    <t>Weeks to pay back</t>
  </si>
  <si>
    <t>Labor Hours/job</t>
  </si>
  <si>
    <t>Labor Cost</t>
  </si>
  <si>
    <t>Product</t>
  </si>
  <si>
    <t>A</t>
  </si>
  <si>
    <t>B</t>
  </si>
  <si>
    <t>C</t>
  </si>
  <si>
    <t>D</t>
  </si>
  <si>
    <t>Minutes</t>
  </si>
  <si>
    <t>Profit Margin</t>
  </si>
  <si>
    <t>Profit/Minute</t>
  </si>
  <si>
    <t>Demand</t>
  </si>
  <si>
    <t>P</t>
  </si>
  <si>
    <t>Q</t>
  </si>
  <si>
    <t>Capacity</t>
  </si>
  <si>
    <t>Senior partner</t>
  </si>
  <si>
    <t>Tax lawyer</t>
  </si>
  <si>
    <t>4+1</t>
  </si>
  <si>
    <t>Paralegal</t>
  </si>
  <si>
    <t>Capacity Med Case / day</t>
  </si>
  <si>
    <t>Capacity Sh Case / day</t>
  </si>
  <si>
    <t>Hours Available (hrs per professional per day)</t>
  </si>
  <si>
    <t>No. Of Professionals</t>
  </si>
  <si>
    <t>Unit Load Medical (hrs per contract)</t>
  </si>
  <si>
    <t>Unit Load Shopping (hrs per contract)</t>
  </si>
  <si>
    <t>No. Of Professionals Required</t>
  </si>
  <si>
    <t>Capacity of the Resource Pool /mon</t>
  </si>
  <si>
    <t>Capacity of the Resource Pool /day</t>
  </si>
  <si>
    <t>Capacity of one Resource Unit / day</t>
  </si>
  <si>
    <t>Capacity of one Resource Unit / hr</t>
  </si>
  <si>
    <t>Typical Unit Load (50%Sh 50%Med) hrs</t>
  </si>
  <si>
    <t>Unit Load SH (hrs)</t>
  </si>
  <si>
    <t>Unit Load MD (hrs)</t>
  </si>
  <si>
    <t># Of Resourse Units</t>
  </si>
  <si>
    <t>CWF</t>
  </si>
  <si>
    <t>Teoretical Capacity of a Resource Unit /hr</t>
  </si>
  <si>
    <t>Capacity of a Resource Unit /hr</t>
  </si>
  <si>
    <t xml:space="preserve">Theoretical Capacity of the Resource Pool/hr </t>
  </si>
  <si>
    <t>Capacity of the Resource Pool/hr</t>
  </si>
  <si>
    <t>Theoretical Capacity of the Resource Pool/day</t>
  </si>
  <si>
    <t>Unit Load 50%SH 50%MD</t>
  </si>
  <si>
    <t>`</t>
  </si>
  <si>
    <r>
      <t>Claims supervisor</t>
    </r>
    <r>
      <rPr>
        <sz val="20"/>
        <color rgb="FF1A1A70"/>
        <rFont val="Arial"/>
        <family val="2"/>
      </rPr>
      <t xml:space="preserve"> </t>
    </r>
  </si>
  <si>
    <r>
      <t>Claims processor</t>
    </r>
    <r>
      <rPr>
        <sz val="20"/>
        <color rgb="FF1A1A70"/>
        <rFont val="Arial"/>
        <family val="2"/>
      </rPr>
      <t xml:space="preserve"> </t>
    </r>
  </si>
  <si>
    <r>
      <t>Data-entry clerk</t>
    </r>
    <r>
      <rPr>
        <sz val="20"/>
        <color rgb="FF1A1A70"/>
        <rFont val="Arial"/>
        <family val="2"/>
      </rPr>
      <t xml:space="preserve"> </t>
    </r>
  </si>
  <si>
    <r>
      <t>0.6(1)+0.6(1.5) = 1.2</t>
    </r>
    <r>
      <rPr>
        <b/>
        <sz val="20"/>
        <color rgb="FFFF0000"/>
        <rFont val="Arial"/>
        <family val="2"/>
      </rPr>
      <t xml:space="preserve"> </t>
    </r>
  </si>
  <si>
    <r>
      <t>Mailroom clerk</t>
    </r>
    <r>
      <rPr>
        <b/>
        <sz val="20"/>
        <color rgb="FFFF0000"/>
        <rFont val="Arial"/>
        <family val="2"/>
      </rPr>
      <t xml:space="preserve"> </t>
    </r>
  </si>
  <si>
    <r>
      <t xml:space="preserve">Effective capacity of the Resource Pool: </t>
    </r>
    <r>
      <rPr>
        <b/>
        <i/>
        <sz val="12"/>
        <color rgb="FF1A1A70"/>
        <rFont val="Times New Roman"/>
        <family val="1"/>
      </rPr>
      <t>R</t>
    </r>
    <r>
      <rPr>
        <b/>
        <i/>
        <vertAlign val="subscript"/>
        <sz val="12"/>
        <color rgb="FF1A1A70"/>
        <rFont val="Times New Roman"/>
        <family val="1"/>
      </rPr>
      <t>p</t>
    </r>
    <r>
      <rPr>
        <b/>
        <i/>
        <sz val="12"/>
        <color rgb="FF1A1A70"/>
        <rFont val="Times New Roman"/>
        <family val="1"/>
      </rPr>
      <t xml:space="preserve">=cp/Tp </t>
    </r>
    <r>
      <rPr>
        <sz val="12"/>
        <color rgb="FF1A1A70"/>
        <rFont val="Times New Roman"/>
        <family val="1"/>
      </rPr>
      <t>claims/day</t>
    </r>
  </si>
  <si>
    <r>
      <t xml:space="preserve">Effective capacity of the Resource Pool: </t>
    </r>
    <r>
      <rPr>
        <b/>
        <i/>
        <sz val="12"/>
        <color rgb="FF1A1A70"/>
        <rFont val="Times New Roman"/>
        <family val="1"/>
      </rPr>
      <t>R</t>
    </r>
    <r>
      <rPr>
        <b/>
        <i/>
        <vertAlign val="subscript"/>
        <sz val="12"/>
        <color rgb="FF1A1A70"/>
        <rFont val="Times New Roman"/>
        <family val="1"/>
      </rPr>
      <t>p</t>
    </r>
    <r>
      <rPr>
        <b/>
        <i/>
        <sz val="12"/>
        <color rgb="FF1A1A70"/>
        <rFont val="Times New Roman"/>
        <family val="1"/>
      </rPr>
      <t xml:space="preserve">=cp/Tp </t>
    </r>
    <r>
      <rPr>
        <sz val="12"/>
        <color rgb="FF1A1A70"/>
        <rFont val="Times New Roman"/>
        <family val="1"/>
      </rPr>
      <t>claims/min</t>
    </r>
  </si>
  <si>
    <r>
      <t xml:space="preserve"># of Resouce Units in the Resource Pool: </t>
    </r>
    <r>
      <rPr>
        <b/>
        <i/>
        <sz val="12"/>
        <color rgb="FF1A1A70"/>
        <rFont val="Times New Roman"/>
        <family val="1"/>
      </rPr>
      <t>cp</t>
    </r>
    <r>
      <rPr>
        <b/>
        <i/>
        <sz val="12"/>
        <color rgb="FF1A1A70"/>
        <rFont val="Arial"/>
        <family val="2"/>
      </rPr>
      <t xml:space="preserve"> </t>
    </r>
  </si>
  <si>
    <r>
      <t xml:space="preserve">Effective capacity of Resource Unit: </t>
    </r>
    <r>
      <rPr>
        <b/>
        <i/>
        <sz val="12"/>
        <color rgb="FF1A1A70"/>
        <rFont val="Times New Roman"/>
        <family val="1"/>
      </rPr>
      <t>1/Tp</t>
    </r>
    <r>
      <rPr>
        <sz val="12"/>
        <color rgb="FF1A1A70"/>
        <rFont val="Times New Roman"/>
        <family val="1"/>
      </rPr>
      <t>claims/min</t>
    </r>
  </si>
  <si>
    <t>UL (60%-40%) mix min/claim</t>
  </si>
  <si>
    <t>UL-Hospital min/claim</t>
  </si>
  <si>
    <t>UL-Physician min/claim</t>
  </si>
  <si>
    <r>
      <t xml:space="preserve">Resource Pool </t>
    </r>
    <r>
      <rPr>
        <b/>
        <sz val="20"/>
        <color rgb="FF1A1A70"/>
        <rFont val="Arial"/>
        <family val="2"/>
      </rPr>
      <t xml:space="preserve"> </t>
    </r>
  </si>
  <si>
    <r>
      <t>Claims supervisor</t>
    </r>
    <r>
      <rPr>
        <sz val="12"/>
        <color rgb="FF1A1A70"/>
        <rFont val="Arial"/>
        <family val="2"/>
      </rPr>
      <t xml:space="preserve"> </t>
    </r>
  </si>
  <si>
    <r>
      <t>Claims processor</t>
    </r>
    <r>
      <rPr>
        <sz val="12"/>
        <color rgb="FF1A1A70"/>
        <rFont val="Arial"/>
        <family val="2"/>
      </rPr>
      <t xml:space="preserve"> </t>
    </r>
  </si>
  <si>
    <r>
      <t>Data-entry clerk</t>
    </r>
    <r>
      <rPr>
        <sz val="12"/>
        <color rgb="FF1A1A70"/>
        <rFont val="Arial"/>
        <family val="2"/>
      </rPr>
      <t xml:space="preserve"> </t>
    </r>
  </si>
  <si>
    <r>
      <t>Mailroom clerk</t>
    </r>
    <r>
      <rPr>
        <b/>
        <sz val="12"/>
        <color rgb="FFFF0000"/>
        <rFont val="Arial"/>
        <family val="2"/>
      </rPr>
      <t xml:space="preserve"> </t>
    </r>
  </si>
  <si>
    <t>Utilization</t>
  </si>
  <si>
    <t>Effective capacity of Resource Pool: claims/day</t>
  </si>
  <si>
    <t>Scheduled availability min/day</t>
  </si>
  <si>
    <r>
      <t xml:space="preserve">Unit Load: </t>
    </r>
    <r>
      <rPr>
        <b/>
        <i/>
        <sz val="12"/>
        <color rgb="FF1A1A70"/>
        <rFont val="Times New Roman"/>
        <family val="1"/>
      </rPr>
      <t xml:space="preserve">Tp </t>
    </r>
    <r>
      <rPr>
        <sz val="12"/>
        <color rgb="FF1A1A70"/>
        <rFont val="Times New Roman"/>
        <family val="1"/>
      </rPr>
      <t>min/claim</t>
    </r>
  </si>
  <si>
    <r>
      <t>Mailroom clerk</t>
    </r>
    <r>
      <rPr>
        <sz val="12"/>
        <color rgb="FF1A1A70"/>
        <rFont val="Arial"/>
        <family val="2"/>
      </rPr>
      <t xml:space="preserve"> </t>
    </r>
  </si>
  <si>
    <r>
      <t xml:space="preserve">Effective capacity of Resource Pool: </t>
    </r>
    <r>
      <rPr>
        <b/>
        <i/>
        <sz val="12"/>
        <color rgb="FF1A1A70"/>
        <rFont val="Times New Roman"/>
        <family val="1"/>
      </rPr>
      <t>R</t>
    </r>
    <r>
      <rPr>
        <b/>
        <i/>
        <vertAlign val="subscript"/>
        <sz val="12"/>
        <color rgb="FF1A1A70"/>
        <rFont val="Times New Roman"/>
        <family val="1"/>
      </rPr>
      <t>p</t>
    </r>
    <r>
      <rPr>
        <b/>
        <i/>
        <sz val="12"/>
        <color rgb="FF1A1A70"/>
        <rFont val="Times New Roman"/>
        <family val="1"/>
      </rPr>
      <t>=c</t>
    </r>
    <r>
      <rPr>
        <b/>
        <i/>
        <vertAlign val="subscript"/>
        <sz val="12"/>
        <color rgb="FF1A1A70"/>
        <rFont val="Times New Roman"/>
        <family val="1"/>
      </rPr>
      <t>p</t>
    </r>
    <r>
      <rPr>
        <b/>
        <i/>
        <sz val="12"/>
        <color rgb="FF1A1A70"/>
        <rFont val="Times New Roman"/>
        <family val="1"/>
      </rPr>
      <t>/T</t>
    </r>
    <r>
      <rPr>
        <b/>
        <i/>
        <vertAlign val="subscript"/>
        <sz val="12"/>
        <color rgb="FF1A1A70"/>
        <rFont val="Times New Roman"/>
        <family val="1"/>
      </rPr>
      <t>p</t>
    </r>
    <r>
      <rPr>
        <b/>
        <i/>
        <sz val="12"/>
        <color rgb="FF1A1A70"/>
        <rFont val="Times New Roman"/>
        <family val="1"/>
      </rPr>
      <t xml:space="preserve"> </t>
    </r>
    <r>
      <rPr>
        <sz val="12"/>
        <color rgb="FF1A1A70"/>
        <rFont val="Times New Roman"/>
        <family val="1"/>
      </rPr>
      <t>claims/min</t>
    </r>
  </si>
  <si>
    <r>
      <t xml:space="preserve">Number of the Resouce Units in the Resource Pool:  </t>
    </r>
    <r>
      <rPr>
        <b/>
        <i/>
        <sz val="12"/>
        <color rgb="FF1A1A70"/>
        <rFont val="Times New Roman"/>
        <family val="1"/>
      </rPr>
      <t>c</t>
    </r>
    <r>
      <rPr>
        <b/>
        <i/>
        <vertAlign val="subscript"/>
        <sz val="12"/>
        <color rgb="FF1A1A70"/>
        <rFont val="Times New Roman"/>
        <family val="1"/>
      </rPr>
      <t>p</t>
    </r>
    <r>
      <rPr>
        <b/>
        <i/>
        <sz val="12"/>
        <color rgb="FF1A1A70"/>
        <rFont val="Arial"/>
        <family val="2"/>
      </rPr>
      <t xml:space="preserve"> </t>
    </r>
  </si>
  <si>
    <r>
      <t xml:space="preserve">Effective capacity of Resource Unit: </t>
    </r>
    <r>
      <rPr>
        <b/>
        <i/>
        <sz val="12"/>
        <color rgb="FF1A1A70"/>
        <rFont val="Times New Roman"/>
        <family val="1"/>
      </rPr>
      <t>1/T</t>
    </r>
    <r>
      <rPr>
        <b/>
        <i/>
        <vertAlign val="subscript"/>
        <sz val="12"/>
        <color rgb="FF1A1A70"/>
        <rFont val="Times New Roman"/>
        <family val="1"/>
      </rPr>
      <t>p</t>
    </r>
    <r>
      <rPr>
        <sz val="12"/>
        <color rgb="FF1A1A70"/>
        <rFont val="Times New Roman"/>
        <family val="1"/>
      </rPr>
      <t xml:space="preserve"> claims/min</t>
    </r>
  </si>
  <si>
    <t>Resource</t>
  </si>
  <si>
    <t>Claims Supervisor</t>
  </si>
  <si>
    <t>Claims processor</t>
  </si>
  <si>
    <t>Data-entry Clerk</t>
  </si>
  <si>
    <t>Mailroom Clerk</t>
  </si>
  <si>
    <r>
      <t xml:space="preserve">Unit Load(mins) </t>
    </r>
    <r>
      <rPr>
        <sz val="12"/>
        <color rgb="FF1A1A70"/>
        <rFont val="Times New Roman"/>
        <family val="1"/>
      </rPr>
      <t xml:space="preserve"> </t>
    </r>
  </si>
  <si>
    <r>
      <t>Resource</t>
    </r>
    <r>
      <rPr>
        <sz val="12"/>
        <color rgb="FF1A1A70"/>
        <rFont val="Times New Roman"/>
        <family val="1"/>
      </rPr>
      <t xml:space="preserve"> </t>
    </r>
  </si>
  <si>
    <t>Final Processing</t>
  </si>
  <si>
    <t>Inspection</t>
  </si>
  <si>
    <t>Initial Processing</t>
  </si>
  <si>
    <t>Data Entry</t>
  </si>
  <si>
    <t>Mailroom</t>
  </si>
  <si>
    <r>
      <t xml:space="preserve">Work Content (mins) </t>
    </r>
    <r>
      <rPr>
        <sz val="12"/>
        <color rgb="FF1A1A70"/>
        <rFont val="Times New Roman"/>
        <family val="1"/>
      </rPr>
      <t xml:space="preserve"> </t>
    </r>
  </si>
  <si>
    <r>
      <t>Activity</t>
    </r>
    <r>
      <rPr>
        <sz val="12"/>
        <color rgb="FF1A1A7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</si>
</sst>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0.000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1A1A70"/>
      <name val="Times New Roman"/>
      <family val="1"/>
    </font>
    <font>
      <b/>
      <i/>
      <sz val="18"/>
      <color rgb="FF1A1A70"/>
      <name val="Times New Roman"/>
      <family val="1"/>
    </font>
    <font>
      <b/>
      <i/>
      <sz val="18"/>
      <color rgb="FF1A1A70"/>
      <name val="Arial"/>
      <family val="2"/>
    </font>
    <font>
      <b/>
      <i/>
      <vertAlign val="subscript"/>
      <sz val="18"/>
      <color rgb="FF1A1A70"/>
      <name val="Times New Roman"/>
      <family val="1"/>
    </font>
    <font>
      <sz val="18"/>
      <color rgb="FF1A1A70"/>
      <name val="Arial"/>
      <family val="2"/>
    </font>
    <font>
      <b/>
      <sz val="18"/>
      <color rgb="FF94020C"/>
      <name val="Times New Roman"/>
      <family val="1"/>
    </font>
    <font>
      <sz val="16"/>
      <color rgb="FF1A1A70"/>
      <name val="Times New Roman"/>
      <family val="1"/>
    </font>
    <font>
      <b/>
      <sz val="11"/>
      <color rgb="FF1A1A70"/>
      <name val="Times New Roman"/>
      <family val="1"/>
    </font>
    <font>
      <b/>
      <sz val="11"/>
      <color rgb="FF1A1A70"/>
      <name val="Arial"/>
      <family val="2"/>
    </font>
    <font>
      <sz val="11"/>
      <color rgb="FF1A1A70"/>
      <name val="Times New Roman"/>
      <family val="1"/>
    </font>
    <font>
      <sz val="11"/>
      <color rgb="FF1A1A70"/>
      <name val="Arial"/>
      <family val="2"/>
    </font>
    <font>
      <sz val="11"/>
      <color theme="1"/>
      <name val="Arial"/>
      <family val="2"/>
    </font>
    <font>
      <b/>
      <sz val="11"/>
      <color indexed="1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b/>
      <sz val="11"/>
      <color indexed="1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1A1A70"/>
      <name val="Book Antiqua"/>
      <family val="1"/>
    </font>
    <font>
      <sz val="12"/>
      <color rgb="FFC00000"/>
      <name val="Book Antiqua"/>
      <family val="1"/>
    </font>
    <font>
      <sz val="12"/>
      <color rgb="FF002060"/>
      <name val="Book Antiqua"/>
      <family val="1"/>
    </font>
    <font>
      <sz val="11"/>
      <color theme="1"/>
      <name val="Calibri"/>
      <family val="2"/>
      <scheme val="minor"/>
    </font>
    <font>
      <sz val="12"/>
      <color rgb="FF1A1A70"/>
      <name val="Times New Roman"/>
      <family val="1"/>
    </font>
    <font>
      <sz val="20"/>
      <color rgb="FF1A1A70"/>
      <name val="Arial"/>
      <family val="2"/>
    </font>
    <font>
      <b/>
      <sz val="12"/>
      <color rgb="FFFF0000"/>
      <name val="Times New Roman"/>
      <family val="1"/>
    </font>
    <font>
      <b/>
      <sz val="20"/>
      <color rgb="FFFF0000"/>
      <name val="Arial"/>
      <family val="2"/>
    </font>
    <font>
      <b/>
      <i/>
      <sz val="12"/>
      <color rgb="FF1A1A70"/>
      <name val="Times New Roman"/>
      <family val="1"/>
    </font>
    <font>
      <b/>
      <i/>
      <vertAlign val="subscript"/>
      <sz val="12"/>
      <color rgb="FF1A1A70"/>
      <name val="Times New Roman"/>
      <family val="1"/>
    </font>
    <font>
      <b/>
      <i/>
      <sz val="12"/>
      <color rgb="FF1A1A70"/>
      <name val="Arial"/>
      <family val="2"/>
    </font>
    <font>
      <b/>
      <sz val="20"/>
      <color rgb="FF1A1A70"/>
      <name val="Arial"/>
      <family val="2"/>
    </font>
    <font>
      <sz val="12"/>
      <color rgb="FF002060"/>
      <name val="Times New Roman"/>
      <family val="1"/>
    </font>
    <font>
      <sz val="12"/>
      <color rgb="FF1A1A70"/>
      <name val="Arial"/>
      <family val="2"/>
    </font>
    <font>
      <b/>
      <sz val="12"/>
      <color rgb="FFFF0000"/>
      <name val="Arial"/>
      <family val="2"/>
    </font>
    <font>
      <sz val="12"/>
      <color rgb="FF94020C"/>
      <name val="Times New Roman"/>
      <family val="1"/>
    </font>
    <font>
      <b/>
      <sz val="12"/>
      <color rgb="FF1A1A7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rgb="FF1A1A70"/>
      </left>
      <right style="medium">
        <color rgb="FF1A1A70"/>
      </right>
      <top style="medium">
        <color rgb="FF1A1A70"/>
      </top>
      <bottom style="medium">
        <color rgb="FF1A1A70"/>
      </bottom>
      <diagonal/>
    </border>
    <border>
      <left/>
      <right/>
      <top style="medium">
        <color rgb="FF1A1A70"/>
      </top>
      <bottom style="medium">
        <color rgb="FF1A1A70"/>
      </bottom>
      <diagonal/>
    </border>
    <border>
      <left style="medium">
        <color rgb="FF1A1A70"/>
      </left>
      <right style="medium">
        <color rgb="FF1A1A70"/>
      </right>
      <top style="medium">
        <color rgb="FF1A1A70"/>
      </top>
      <bottom/>
      <diagonal/>
    </border>
    <border>
      <left/>
      <right/>
      <top style="medium">
        <color rgb="FF1A1A70"/>
      </top>
      <bottom/>
      <diagonal/>
    </border>
    <border>
      <left style="medium">
        <color rgb="FF1A1A70"/>
      </left>
      <right/>
      <top style="medium">
        <color rgb="FF1A1A70"/>
      </top>
      <bottom style="medium">
        <color rgb="FF1A1A70"/>
      </bottom>
      <diagonal/>
    </border>
    <border>
      <left style="medium">
        <color indexed="64"/>
      </left>
      <right style="medium">
        <color rgb="FF1A1A70"/>
      </right>
      <top style="medium">
        <color indexed="64"/>
      </top>
      <bottom/>
      <diagonal/>
    </border>
    <border>
      <left style="medium">
        <color rgb="FF1A1A70"/>
      </left>
      <right style="medium">
        <color rgb="FF1A1A70"/>
      </right>
      <top style="medium">
        <color indexed="64"/>
      </top>
      <bottom/>
      <diagonal/>
    </border>
    <border>
      <left style="medium">
        <color rgb="FF1A1A70"/>
      </left>
      <right/>
      <top style="medium">
        <color indexed="64"/>
      </top>
      <bottom/>
      <diagonal/>
    </border>
    <border>
      <left style="medium">
        <color rgb="FF1A1A7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1A1A70"/>
      </right>
      <top style="medium">
        <color rgb="FF1A1A70"/>
      </top>
      <bottom style="medium">
        <color rgb="FF1A1A70"/>
      </bottom>
      <diagonal/>
    </border>
    <border>
      <left style="medium">
        <color rgb="FF1A1A70"/>
      </left>
      <right style="medium">
        <color indexed="64"/>
      </right>
      <top style="medium">
        <color rgb="FF1A1A70"/>
      </top>
      <bottom style="medium">
        <color rgb="FF1A1A70"/>
      </bottom>
      <diagonal/>
    </border>
    <border>
      <left style="medium">
        <color indexed="64"/>
      </left>
      <right style="medium">
        <color rgb="FF1A1A70"/>
      </right>
      <top style="medium">
        <color rgb="FF1A1A70"/>
      </top>
      <bottom style="medium">
        <color indexed="64"/>
      </bottom>
      <diagonal/>
    </border>
    <border>
      <left/>
      <right/>
      <top style="medium">
        <color rgb="FF1A1A70"/>
      </top>
      <bottom style="medium">
        <color indexed="64"/>
      </bottom>
      <diagonal/>
    </border>
    <border>
      <left style="medium">
        <color rgb="FF1A1A70"/>
      </left>
      <right style="medium">
        <color rgb="FF1A1A70"/>
      </right>
      <top style="medium">
        <color rgb="FF1A1A70"/>
      </top>
      <bottom style="medium">
        <color indexed="64"/>
      </bottom>
      <diagonal/>
    </border>
    <border>
      <left style="medium">
        <color rgb="FF1A1A70"/>
      </left>
      <right/>
      <top style="medium">
        <color rgb="FF1A1A70"/>
      </top>
      <bottom style="medium">
        <color indexed="64"/>
      </bottom>
      <diagonal/>
    </border>
    <border>
      <left style="medium">
        <color rgb="FF1A1A70"/>
      </left>
      <right style="medium">
        <color indexed="64"/>
      </right>
      <top style="medium">
        <color rgb="FF1A1A70"/>
      </top>
      <bottom style="medium">
        <color indexed="64"/>
      </bottom>
      <diagonal/>
    </border>
    <border>
      <left style="thick">
        <color rgb="FF1A1A70"/>
      </left>
      <right style="medium">
        <color rgb="FF1A1A70"/>
      </right>
      <top style="medium">
        <color rgb="FF1A1A70"/>
      </top>
      <bottom style="medium">
        <color rgb="FF1A1A70"/>
      </bottom>
      <diagonal/>
    </border>
    <border>
      <left style="medium">
        <color rgb="FF1A1A70"/>
      </left>
      <right style="medium">
        <color rgb="FF002060"/>
      </right>
      <top style="medium">
        <color rgb="FF1A1A70"/>
      </top>
      <bottom style="medium">
        <color rgb="FF002060"/>
      </bottom>
      <diagonal/>
    </border>
    <border>
      <left style="medium">
        <color rgb="FF002060"/>
      </left>
      <right style="medium">
        <color rgb="FF1A1A70"/>
      </right>
      <top style="medium">
        <color rgb="FF1A1A70"/>
      </top>
      <bottom style="medium">
        <color rgb="FF002060"/>
      </bottom>
      <diagonal/>
    </border>
    <border>
      <left style="medium">
        <color rgb="FF1A1A70"/>
      </left>
      <right style="medium">
        <color rgb="FF002060"/>
      </right>
      <top style="medium">
        <color rgb="FF1A1A70"/>
      </top>
      <bottom style="medium">
        <color rgb="FF1A1A70"/>
      </bottom>
      <diagonal/>
    </border>
    <border>
      <left style="medium">
        <color rgb="FF002060"/>
      </left>
      <right style="medium">
        <color rgb="FF1A1A70"/>
      </right>
      <top style="medium">
        <color rgb="FF1A1A70"/>
      </top>
      <bottom style="medium">
        <color rgb="FF1A1A70"/>
      </bottom>
      <diagonal/>
    </border>
    <border>
      <left style="medium">
        <color rgb="FF1A1A70"/>
      </left>
      <right style="medium">
        <color rgb="FF002060"/>
      </right>
      <top style="medium">
        <color rgb="FF002060"/>
      </top>
      <bottom style="medium">
        <color rgb="FF1A1A70"/>
      </bottom>
      <diagonal/>
    </border>
    <border>
      <left style="medium">
        <color rgb="FF002060"/>
      </left>
      <right style="medium">
        <color rgb="FF1A1A70"/>
      </right>
      <top style="medium">
        <color rgb="FF002060"/>
      </top>
      <bottom/>
      <diagonal/>
    </border>
    <border>
      <left style="medium">
        <color rgb="FF1A1A70"/>
      </left>
      <right style="thick">
        <color rgb="FF1A1A70"/>
      </right>
      <top style="medium">
        <color rgb="FF1A1A70"/>
      </top>
      <bottom style="thick">
        <color rgb="FF1A1A70"/>
      </bottom>
      <diagonal/>
    </border>
    <border>
      <left style="medium">
        <color rgb="FF1A1A70"/>
      </left>
      <right style="medium">
        <color rgb="FF1A1A70"/>
      </right>
      <top style="medium">
        <color rgb="FF1A1A70"/>
      </top>
      <bottom style="thick">
        <color rgb="FF1A1A70"/>
      </bottom>
      <diagonal/>
    </border>
    <border>
      <left style="thick">
        <color rgb="FF1A1A70"/>
      </left>
      <right style="medium">
        <color rgb="FF1A1A70"/>
      </right>
      <top style="medium">
        <color rgb="FF1A1A70"/>
      </top>
      <bottom style="thick">
        <color rgb="FF1A1A70"/>
      </bottom>
      <diagonal/>
    </border>
    <border>
      <left style="medium">
        <color rgb="FF1A1A70"/>
      </left>
      <right style="thick">
        <color rgb="FF1A1A70"/>
      </right>
      <top style="medium">
        <color rgb="FF1A1A70"/>
      </top>
      <bottom style="medium">
        <color rgb="FF1A1A70"/>
      </bottom>
      <diagonal/>
    </border>
    <border>
      <left style="medium">
        <color rgb="FF1A1A70"/>
      </left>
      <right style="thick">
        <color rgb="FF1A1A70"/>
      </right>
      <top style="thick">
        <color rgb="FF1A1A70"/>
      </top>
      <bottom/>
      <diagonal/>
    </border>
    <border>
      <left style="medium">
        <color rgb="FF1A1A70"/>
      </left>
      <right style="medium">
        <color rgb="FF1A1A70"/>
      </right>
      <top style="thick">
        <color rgb="FF1A1A70"/>
      </top>
      <bottom/>
      <diagonal/>
    </border>
    <border>
      <left style="thick">
        <color rgb="FF1A1A70"/>
      </left>
      <right style="medium">
        <color rgb="FF1A1A70"/>
      </right>
      <top style="thick">
        <color rgb="FF1A1A70"/>
      </top>
      <bottom/>
      <diagonal/>
    </border>
  </borders>
  <cellStyleXfs count="3">
    <xf numFmtId="0" fontId="0" fillId="0" borderId="0"/>
    <xf numFmtId="0" fontId="15" fillId="0" borderId="0"/>
    <xf numFmtId="9" fontId="29" fillId="0" borderId="0" applyFont="0" applyFill="0" applyBorder="0" applyAlignment="0" applyProtection="0"/>
  </cellStyleXfs>
  <cellXfs count="260">
    <xf numFmtId="0" fontId="0" fillId="0" borderId="0" xfId="0"/>
    <xf numFmtId="0" fontId="2" fillId="0" borderId="2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2" fontId="2" fillId="0" borderId="1" xfId="0" applyNumberFormat="1" applyFont="1" applyBorder="1" applyAlignment="1">
      <alignment horizontal="left" vertical="top" wrapText="1" readingOrder="1"/>
    </xf>
    <xf numFmtId="2" fontId="7" fillId="0" borderId="1" xfId="0" applyNumberFormat="1" applyFont="1" applyBorder="1" applyAlignment="1">
      <alignment horizontal="left" vertical="top" wrapText="1" readingOrder="1"/>
    </xf>
    <xf numFmtId="0" fontId="8" fillId="0" borderId="2" xfId="0" applyFont="1" applyBorder="1" applyAlignment="1">
      <alignment horizontal="left" vertical="top" wrapText="1" readingOrder="1"/>
    </xf>
    <xf numFmtId="0" fontId="8" fillId="0" borderId="1" xfId="0" applyFont="1" applyBorder="1" applyAlignment="1">
      <alignment horizontal="left" vertical="top" wrapText="1" readingOrder="1"/>
    </xf>
    <xf numFmtId="164" fontId="2" fillId="0" borderId="1" xfId="0" applyNumberFormat="1" applyFont="1" applyBorder="1" applyAlignment="1">
      <alignment horizontal="left" vertical="top" wrapText="1" readingOrder="1"/>
    </xf>
    <xf numFmtId="164" fontId="7" fillId="0" borderId="1" xfId="0" applyNumberFormat="1" applyFont="1" applyBorder="1" applyAlignment="1">
      <alignment horizontal="left" vertical="top" wrapText="1" readingOrder="1"/>
    </xf>
    <xf numFmtId="0" fontId="9" fillId="0" borderId="3" xfId="0" applyFont="1" applyBorder="1" applyAlignment="1">
      <alignment horizontal="left" vertical="top" wrapText="1" readingOrder="1"/>
    </xf>
    <xf numFmtId="0" fontId="11" fillId="0" borderId="3" xfId="0" applyFont="1" applyBorder="1" applyAlignment="1">
      <alignment horizontal="left" vertical="top" wrapText="1" readingOrder="1"/>
    </xf>
    <xf numFmtId="0" fontId="11" fillId="0" borderId="6" xfId="0" applyFont="1" applyBorder="1" applyAlignment="1">
      <alignment horizontal="left" vertical="top" wrapText="1" readingOrder="1"/>
    </xf>
    <xf numFmtId="0" fontId="11" fillId="0" borderId="7" xfId="0" applyFont="1" applyBorder="1" applyAlignment="1">
      <alignment horizontal="left" vertical="top" wrapText="1" readingOrder="1"/>
    </xf>
    <xf numFmtId="0" fontId="11" fillId="0" borderId="9" xfId="0" applyFont="1" applyBorder="1" applyAlignment="1">
      <alignment horizontal="left" vertical="top" wrapText="1" readingOrder="1"/>
    </xf>
    <xf numFmtId="0" fontId="11" fillId="0" borderId="10" xfId="0" applyFont="1" applyBorder="1" applyAlignment="1">
      <alignment horizontal="left" vertical="top" wrapText="1" readingOrder="1"/>
    </xf>
    <xf numFmtId="0" fontId="0" fillId="0" borderId="0" xfId="0" applyBorder="1"/>
    <xf numFmtId="0" fontId="9" fillId="0" borderId="11" xfId="0" applyFont="1" applyFill="1" applyBorder="1" applyAlignment="1">
      <alignment horizontal="left" vertical="top" wrapText="1" readingOrder="1"/>
    </xf>
    <xf numFmtId="0" fontId="9" fillId="0" borderId="12" xfId="0" applyFont="1" applyFill="1" applyBorder="1" applyAlignment="1">
      <alignment horizontal="left" vertical="top" wrapText="1" readingOrder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4" xfId="0" applyFont="1" applyBorder="1"/>
    <xf numFmtId="0" fontId="1" fillId="0" borderId="8" xfId="0" applyFont="1" applyBorder="1"/>
    <xf numFmtId="0" fontId="1" fillId="0" borderId="0" xfId="0" applyFont="1" applyAlignment="1">
      <alignment horizontal="left"/>
    </xf>
    <xf numFmtId="0" fontId="0" fillId="0" borderId="14" xfId="0" applyBorder="1" applyAlignment="1">
      <alignment horizontal="left"/>
    </xf>
    <xf numFmtId="0" fontId="1" fillId="0" borderId="0" xfId="0" applyFont="1"/>
    <xf numFmtId="0" fontId="0" fillId="0" borderId="17" xfId="0" applyFill="1" applyBorder="1" applyAlignment="1"/>
    <xf numFmtId="0" fontId="0" fillId="0" borderId="18" xfId="0" applyFill="1" applyBorder="1" applyAlignment="1"/>
    <xf numFmtId="0" fontId="14" fillId="0" borderId="15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0" fillId="0" borderId="17" xfId="0" applyNumberFormat="1" applyFill="1" applyBorder="1" applyAlignment="1"/>
    <xf numFmtId="0" fontId="0" fillId="0" borderId="18" xfId="0" applyNumberFormat="1" applyFill="1" applyBorder="1" applyAlignment="1"/>
    <xf numFmtId="0" fontId="0" fillId="0" borderId="19" xfId="0" applyBorder="1" applyAlignment="1">
      <alignment horizontal="left"/>
    </xf>
    <xf numFmtId="0" fontId="11" fillId="0" borderId="12" xfId="0" applyFont="1" applyBorder="1" applyAlignment="1">
      <alignment horizontal="left" vertical="top" wrapText="1" readingOrder="1"/>
    </xf>
    <xf numFmtId="0" fontId="11" fillId="0" borderId="8" xfId="0" applyFont="1" applyBorder="1" applyAlignment="1">
      <alignment horizontal="left" vertical="top" wrapText="1" readingOrder="1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13" xfId="0" applyNumberFormat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164" fontId="0" fillId="2" borderId="8" xfId="0" applyNumberFormat="1" applyFill="1" applyBorder="1" applyAlignment="1">
      <alignment horizontal="left"/>
    </xf>
    <xf numFmtId="164" fontId="0" fillId="2" borderId="12" xfId="0" applyNumberFormat="1" applyFill="1" applyBorder="1" applyAlignment="1">
      <alignment horizontal="left"/>
    </xf>
    <xf numFmtId="164" fontId="0" fillId="2" borderId="19" xfId="0" applyNumberForma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left" vertical="top" wrapText="1" readingOrder="1"/>
    </xf>
    <xf numFmtId="0" fontId="11" fillId="3" borderId="12" xfId="0" applyFont="1" applyFill="1" applyBorder="1" applyAlignment="1">
      <alignment horizontal="left" vertical="top" wrapText="1" readingOrder="1"/>
    </xf>
    <xf numFmtId="0" fontId="11" fillId="3" borderId="19" xfId="0" applyFont="1" applyFill="1" applyBorder="1" applyAlignment="1">
      <alignment horizontal="left" vertical="top" wrapText="1" readingOrder="1"/>
    </xf>
    <xf numFmtId="0" fontId="16" fillId="0" borderId="8" xfId="1" applyFont="1" applyFill="1" applyBorder="1" applyAlignment="1">
      <alignment horizontal="left"/>
    </xf>
    <xf numFmtId="0" fontId="17" fillId="0" borderId="8" xfId="1" applyFont="1" applyFill="1" applyBorder="1" applyAlignment="1">
      <alignment horizontal="left" vertical="top" wrapText="1"/>
    </xf>
    <xf numFmtId="10" fontId="17" fillId="0" borderId="20" xfId="1" applyNumberFormat="1" applyFont="1" applyFill="1" applyBorder="1" applyAlignment="1">
      <alignment horizontal="left" vertical="top" wrapText="1"/>
    </xf>
    <xf numFmtId="1" fontId="16" fillId="0" borderId="8" xfId="1" applyNumberFormat="1" applyFont="1" applyFill="1" applyBorder="1" applyAlignment="1">
      <alignment horizontal="left"/>
    </xf>
    <xf numFmtId="2" fontId="16" fillId="0" borderId="5" xfId="1" applyNumberFormat="1" applyFont="1" applyFill="1" applyBorder="1" applyAlignment="1">
      <alignment horizontal="left"/>
    </xf>
    <xf numFmtId="0" fontId="16" fillId="0" borderId="12" xfId="1" applyFont="1" applyFill="1" applyBorder="1" applyAlignment="1">
      <alignment horizontal="left"/>
    </xf>
    <xf numFmtId="0" fontId="17" fillId="0" borderId="12" xfId="1" applyFont="1" applyFill="1" applyBorder="1" applyAlignment="1">
      <alignment horizontal="left" vertical="top" wrapText="1"/>
    </xf>
    <xf numFmtId="9" fontId="17" fillId="0" borderId="0" xfId="1" applyNumberFormat="1" applyFont="1" applyFill="1" applyBorder="1" applyAlignment="1">
      <alignment horizontal="left" vertical="top" wrapText="1"/>
    </xf>
    <xf numFmtId="1" fontId="16" fillId="0" borderId="12" xfId="1" applyNumberFormat="1" applyFont="1" applyFill="1" applyBorder="1" applyAlignment="1">
      <alignment horizontal="left"/>
    </xf>
    <xf numFmtId="2" fontId="16" fillId="0" borderId="22" xfId="1" applyNumberFormat="1" applyFont="1" applyFill="1" applyBorder="1" applyAlignment="1">
      <alignment horizontal="left"/>
    </xf>
    <xf numFmtId="0" fontId="18" fillId="4" borderId="12" xfId="1" applyFont="1" applyFill="1" applyBorder="1" applyAlignment="1">
      <alignment horizontal="left"/>
    </xf>
    <xf numFmtId="0" fontId="19" fillId="4" borderId="12" xfId="1" applyFont="1" applyFill="1" applyBorder="1" applyAlignment="1">
      <alignment horizontal="left" vertical="top" wrapText="1"/>
    </xf>
    <xf numFmtId="9" fontId="19" fillId="4" borderId="0" xfId="1" applyNumberFormat="1" applyFont="1" applyFill="1" applyBorder="1" applyAlignment="1">
      <alignment horizontal="left" vertical="top" wrapText="1"/>
    </xf>
    <xf numFmtId="1" fontId="18" fillId="4" borderId="12" xfId="1" applyNumberFormat="1" applyFont="1" applyFill="1" applyBorder="1" applyAlignment="1">
      <alignment horizontal="left"/>
    </xf>
    <xf numFmtId="2" fontId="18" fillId="4" borderId="22" xfId="1" applyNumberFormat="1" applyFont="1" applyFill="1" applyBorder="1" applyAlignment="1">
      <alignment horizontal="left"/>
    </xf>
    <xf numFmtId="10" fontId="17" fillId="0" borderId="0" xfId="1" applyNumberFormat="1" applyFont="1" applyFill="1" applyBorder="1" applyAlignment="1">
      <alignment horizontal="left" vertical="top" wrapText="1"/>
    </xf>
    <xf numFmtId="165" fontId="17" fillId="0" borderId="0" xfId="1" applyNumberFormat="1" applyFont="1" applyFill="1" applyBorder="1" applyAlignment="1">
      <alignment horizontal="left" vertical="top" wrapText="1"/>
    </xf>
    <xf numFmtId="0" fontId="16" fillId="0" borderId="19" xfId="1" applyFont="1" applyFill="1" applyBorder="1" applyAlignment="1">
      <alignment horizontal="left"/>
    </xf>
    <xf numFmtId="0" fontId="17" fillId="0" borderId="19" xfId="1" applyFont="1" applyFill="1" applyBorder="1" applyAlignment="1">
      <alignment horizontal="left" vertical="top" wrapText="1"/>
    </xf>
    <xf numFmtId="10" fontId="17" fillId="0" borderId="21" xfId="1" applyNumberFormat="1" applyFont="1" applyFill="1" applyBorder="1" applyAlignment="1">
      <alignment horizontal="left" vertical="top" wrapText="1"/>
    </xf>
    <xf numFmtId="1" fontId="16" fillId="0" borderId="19" xfId="1" applyNumberFormat="1" applyFont="1" applyFill="1" applyBorder="1" applyAlignment="1">
      <alignment horizontal="left"/>
    </xf>
    <xf numFmtId="2" fontId="16" fillId="0" borderId="23" xfId="1" applyNumberFormat="1" applyFont="1" applyFill="1" applyBorder="1" applyAlignment="1">
      <alignment horizontal="left"/>
    </xf>
    <xf numFmtId="0" fontId="18" fillId="0" borderId="8" xfId="1" applyFont="1" applyFill="1" applyBorder="1" applyAlignment="1">
      <alignment horizontal="left" vertical="top" wrapText="1"/>
    </xf>
    <xf numFmtId="0" fontId="18" fillId="0" borderId="20" xfId="1" applyFont="1" applyFill="1" applyBorder="1" applyAlignment="1">
      <alignment horizontal="left" vertical="top" wrapText="1"/>
    </xf>
    <xf numFmtId="0" fontId="18" fillId="0" borderId="5" xfId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/>
    </xf>
    <xf numFmtId="0" fontId="0" fillId="0" borderId="12" xfId="0" applyBorder="1"/>
    <xf numFmtId="0" fontId="11" fillId="0" borderId="19" xfId="0" applyFont="1" applyFill="1" applyBorder="1" applyAlignment="1">
      <alignment horizontal="left" vertical="top" wrapText="1" readingOrder="1"/>
    </xf>
    <xf numFmtId="0" fontId="11" fillId="0" borderId="8" xfId="0" applyFont="1" applyFill="1" applyBorder="1" applyAlignment="1">
      <alignment horizontal="left" vertical="top" wrapText="1" readingOrder="1"/>
    </xf>
    <xf numFmtId="0" fontId="9" fillId="0" borderId="25" xfId="0" applyFont="1" applyBorder="1" applyAlignment="1">
      <alignment horizontal="left" vertical="top" wrapText="1" readingOrder="1"/>
    </xf>
    <xf numFmtId="0" fontId="11" fillId="0" borderId="5" xfId="0" applyFont="1" applyFill="1" applyBorder="1" applyAlignment="1">
      <alignment horizontal="left" vertical="top" wrapText="1" readingOrder="1"/>
    </xf>
    <xf numFmtId="0" fontId="0" fillId="0" borderId="23" xfId="0" applyBorder="1"/>
    <xf numFmtId="164" fontId="0" fillId="2" borderId="4" xfId="0" applyNumberFormat="1" applyFill="1" applyBorder="1" applyAlignment="1">
      <alignment horizontal="left"/>
    </xf>
    <xf numFmtId="0" fontId="11" fillId="3" borderId="5" xfId="0" applyFont="1" applyFill="1" applyBorder="1" applyAlignment="1">
      <alignment horizontal="left" vertical="top" wrapText="1" readingOrder="1"/>
    </xf>
    <xf numFmtId="164" fontId="0" fillId="2" borderId="11" xfId="0" applyNumberFormat="1" applyFill="1" applyBorder="1" applyAlignment="1">
      <alignment horizontal="left"/>
    </xf>
    <xf numFmtId="0" fontId="11" fillId="3" borderId="22" xfId="0" applyFont="1" applyFill="1" applyBorder="1" applyAlignment="1">
      <alignment horizontal="left" vertical="top" wrapText="1" readingOrder="1"/>
    </xf>
    <xf numFmtId="164" fontId="0" fillId="2" borderId="24" xfId="0" applyNumberFormat="1" applyFill="1" applyBorder="1" applyAlignment="1">
      <alignment horizontal="left"/>
    </xf>
    <xf numFmtId="0" fontId="11" fillId="3" borderId="23" xfId="0" applyFont="1" applyFill="1" applyBorder="1" applyAlignment="1">
      <alignment horizontal="left" vertical="top" wrapText="1" readingOrder="1"/>
    </xf>
    <xf numFmtId="0" fontId="20" fillId="0" borderId="15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2" fontId="0" fillId="0" borderId="17" xfId="0" applyNumberFormat="1" applyFill="1" applyBorder="1" applyAlignment="1"/>
    <xf numFmtId="164" fontId="0" fillId="0" borderId="17" xfId="0" applyNumberFormat="1" applyFill="1" applyBorder="1" applyAlignment="1"/>
    <xf numFmtId="164" fontId="0" fillId="0" borderId="18" xfId="0" applyNumberFormat="1" applyFill="1" applyBorder="1" applyAlignment="1"/>
    <xf numFmtId="0" fontId="0" fillId="0" borderId="4" xfId="0" applyBorder="1"/>
    <xf numFmtId="0" fontId="0" fillId="0" borderId="5" xfId="0" applyBorder="1"/>
    <xf numFmtId="0" fontId="0" fillId="0" borderId="1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3" xfId="0" applyBorder="1"/>
    <xf numFmtId="0" fontId="0" fillId="0" borderId="27" xfId="0" applyBorder="1"/>
    <xf numFmtId="0" fontId="0" fillId="0" borderId="20" xfId="0" applyBorder="1"/>
    <xf numFmtId="0" fontId="0" fillId="0" borderId="11" xfId="0" applyBorder="1"/>
    <xf numFmtId="0" fontId="0" fillId="0" borderId="24" xfId="0" applyBorder="1"/>
    <xf numFmtId="0" fontId="0" fillId="0" borderId="22" xfId="0" applyBorder="1"/>
    <xf numFmtId="0" fontId="0" fillId="0" borderId="21" xfId="0" applyBorder="1"/>
    <xf numFmtId="0" fontId="0" fillId="0" borderId="26" xfId="0" applyBorder="1"/>
    <xf numFmtId="0" fontId="0" fillId="0" borderId="8" xfId="0" applyBorder="1"/>
    <xf numFmtId="0" fontId="0" fillId="0" borderId="19" xfId="0" applyBorder="1"/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Fill="1" applyBorder="1"/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top" wrapText="1"/>
    </xf>
    <xf numFmtId="0" fontId="21" fillId="0" borderId="20" xfId="0" applyFont="1" applyFill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20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2" fillId="0" borderId="8" xfId="0" applyFont="1" applyFill="1" applyBorder="1" applyAlignment="1">
      <alignment horizontal="center" vertical="top" wrapText="1"/>
    </xf>
    <xf numFmtId="0" fontId="22" fillId="0" borderId="26" xfId="0" applyFont="1" applyFill="1" applyBorder="1" applyAlignment="1">
      <alignment horizontal="center" vertical="top" wrapText="1"/>
    </xf>
    <xf numFmtId="0" fontId="21" fillId="0" borderId="31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0" fillId="6" borderId="19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22" fillId="0" borderId="24" xfId="0" applyFont="1" applyBorder="1" applyAlignment="1">
      <alignment horizontal="center" vertical="top" wrapText="1"/>
    </xf>
    <xf numFmtId="0" fontId="22" fillId="0" borderId="21" xfId="0" applyFont="1" applyBorder="1" applyAlignment="1">
      <alignment horizontal="center" vertical="top" wrapText="1"/>
    </xf>
    <xf numFmtId="0" fontId="22" fillId="0" borderId="23" xfId="0" applyFont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 vertical="top" wrapText="1"/>
    </xf>
    <xf numFmtId="0" fontId="22" fillId="0" borderId="13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20" xfId="0" applyFont="1" applyBorder="1" applyAlignment="1">
      <alignment horizontal="center" vertical="top" wrapText="1" readingOrder="1"/>
    </xf>
    <xf numFmtId="0" fontId="11" fillId="0" borderId="8" xfId="0" applyFont="1" applyBorder="1" applyAlignment="1">
      <alignment horizontal="center" vertical="top" wrapText="1" readingOrder="1"/>
    </xf>
    <xf numFmtId="0" fontId="11" fillId="0" borderId="0" xfId="0" applyFont="1" applyBorder="1" applyAlignment="1">
      <alignment horizontal="center" vertical="top" wrapText="1" readingOrder="1"/>
    </xf>
    <xf numFmtId="0" fontId="11" fillId="0" borderId="12" xfId="0" applyFont="1" applyBorder="1" applyAlignment="1">
      <alignment horizontal="center" vertical="top" wrapText="1" readingOrder="1"/>
    </xf>
    <xf numFmtId="0" fontId="11" fillId="0" borderId="21" xfId="0" applyFont="1" applyBorder="1" applyAlignment="1">
      <alignment horizontal="center" vertical="top" wrapText="1" readingOrder="1"/>
    </xf>
    <xf numFmtId="0" fontId="11" fillId="0" borderId="19" xfId="0" applyFont="1" applyBorder="1" applyAlignment="1">
      <alignment horizontal="center" vertical="top" wrapText="1" readingOrder="1"/>
    </xf>
    <xf numFmtId="0" fontId="11" fillId="0" borderId="5" xfId="0" applyFont="1" applyFill="1" applyBorder="1" applyAlignment="1">
      <alignment horizontal="center" vertical="top" wrapText="1" readingOrder="1"/>
    </xf>
    <xf numFmtId="0" fontId="0" fillId="0" borderId="12" xfId="0" applyBorder="1" applyAlignment="1">
      <alignment horizontal="center" readingOrder="1"/>
    </xf>
    <xf numFmtId="0" fontId="0" fillId="0" borderId="23" xfId="0" applyBorder="1" applyAlignment="1">
      <alignment horizontal="center" readingOrder="1"/>
    </xf>
    <xf numFmtId="0" fontId="11" fillId="0" borderId="19" xfId="0" applyFont="1" applyFill="1" applyBorder="1" applyAlignment="1">
      <alignment horizontal="center" vertical="top" wrapText="1" readingOrder="1"/>
    </xf>
    <xf numFmtId="2" fontId="0" fillId="0" borderId="13" xfId="0" applyNumberFormat="1" applyBorder="1" applyAlignment="1">
      <alignment horizontal="center" readingOrder="1"/>
    </xf>
    <xf numFmtId="1" fontId="0" fillId="0" borderId="14" xfId="0" applyNumberFormat="1" applyBorder="1" applyAlignment="1">
      <alignment horizontal="center" readingOrder="1"/>
    </xf>
    <xf numFmtId="0" fontId="11" fillId="0" borderId="11" xfId="0" applyFont="1" applyFill="1" applyBorder="1" applyAlignment="1">
      <alignment horizontal="center" vertical="top" wrapText="1" readingOrder="1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left"/>
    </xf>
    <xf numFmtId="0" fontId="9" fillId="0" borderId="25" xfId="0" applyFont="1" applyFill="1" applyBorder="1" applyAlignment="1">
      <alignment horizontal="left" vertical="top" wrapText="1" readingOrder="1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5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8" xfId="0" applyFont="1" applyFill="1" applyBorder="1" applyAlignment="1">
      <alignment horizontal="left"/>
    </xf>
    <xf numFmtId="0" fontId="0" fillId="0" borderId="0" xfId="0" applyFill="1"/>
    <xf numFmtId="0" fontId="11" fillId="0" borderId="20" xfId="0" applyFont="1" applyFill="1" applyBorder="1" applyAlignment="1">
      <alignment horizontal="center" vertical="top" wrapText="1" readingOrder="1"/>
    </xf>
    <xf numFmtId="0" fontId="11" fillId="0" borderId="8" xfId="0" applyFont="1" applyFill="1" applyBorder="1" applyAlignment="1">
      <alignment horizontal="center" vertical="top" wrapText="1" readingOrder="1"/>
    </xf>
    <xf numFmtId="164" fontId="0" fillId="0" borderId="4" xfId="0" applyNumberFormat="1" applyFill="1" applyBorder="1" applyAlignment="1">
      <alignment horizontal="left"/>
    </xf>
    <xf numFmtId="0" fontId="0" fillId="0" borderId="20" xfId="0" applyFill="1" applyBorder="1" applyAlignment="1">
      <alignment horizontal="center"/>
    </xf>
    <xf numFmtId="0" fontId="11" fillId="0" borderId="12" xfId="0" applyFont="1" applyFill="1" applyBorder="1" applyAlignment="1">
      <alignment horizontal="left" vertical="top" wrapText="1" readingOrder="1"/>
    </xf>
    <xf numFmtId="0" fontId="11" fillId="0" borderId="0" xfId="0" applyFont="1" applyFill="1" applyBorder="1" applyAlignment="1">
      <alignment horizontal="center" vertical="top" wrapText="1" readingOrder="1"/>
    </xf>
    <xf numFmtId="0" fontId="11" fillId="0" borderId="12" xfId="0" applyFont="1" applyFill="1" applyBorder="1" applyAlignment="1">
      <alignment horizontal="center" vertical="top" wrapText="1" readingOrder="1"/>
    </xf>
    <xf numFmtId="164" fontId="0" fillId="0" borderId="11" xfId="0" applyNumberForma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1" fillId="0" borderId="22" xfId="0" applyFont="1" applyFill="1" applyBorder="1" applyAlignment="1">
      <alignment horizontal="left" vertical="top" wrapText="1" readingOrder="1"/>
    </xf>
    <xf numFmtId="0" fontId="11" fillId="0" borderId="21" xfId="0" applyFont="1" applyFill="1" applyBorder="1" applyAlignment="1">
      <alignment horizontal="center" vertical="top" wrapText="1" readingOrder="1"/>
    </xf>
    <xf numFmtId="164" fontId="0" fillId="0" borderId="24" xfId="0" applyNumberFormat="1" applyFill="1" applyBorder="1" applyAlignment="1">
      <alignment horizontal="left"/>
    </xf>
    <xf numFmtId="0" fontId="0" fillId="0" borderId="21" xfId="0" applyFill="1" applyBorder="1" applyAlignment="1">
      <alignment horizontal="center"/>
    </xf>
    <xf numFmtId="0" fontId="11" fillId="0" borderId="23" xfId="0" applyFont="1" applyFill="1" applyBorder="1" applyAlignment="1">
      <alignment horizontal="left" vertical="top" wrapText="1" readingOrder="1"/>
    </xf>
    <xf numFmtId="0" fontId="0" fillId="0" borderId="23" xfId="0" applyFill="1" applyBorder="1" applyAlignment="1">
      <alignment horizontal="center" readingOrder="1"/>
    </xf>
    <xf numFmtId="0" fontId="0" fillId="0" borderId="19" xfId="0" applyFill="1" applyBorder="1" applyAlignment="1">
      <alignment horizontal="left"/>
    </xf>
    <xf numFmtId="2" fontId="0" fillId="0" borderId="13" xfId="0" applyNumberFormat="1" applyFill="1" applyBorder="1" applyAlignment="1">
      <alignment horizontal="center" readingOrder="1"/>
    </xf>
    <xf numFmtId="1" fontId="0" fillId="0" borderId="14" xfId="0" applyNumberFormat="1" applyFill="1" applyBorder="1" applyAlignment="1">
      <alignment horizontal="center" readingOrder="1"/>
    </xf>
    <xf numFmtId="0" fontId="23" fillId="0" borderId="12" xfId="0" applyFont="1" applyFill="1" applyBorder="1" applyAlignment="1">
      <alignment horizontal="left" vertical="top" wrapText="1" readingOrder="1"/>
    </xf>
    <xf numFmtId="0" fontId="23" fillId="0" borderId="0" xfId="0" applyFont="1" applyFill="1" applyBorder="1" applyAlignment="1">
      <alignment horizontal="center" vertical="top" wrapText="1" readingOrder="1"/>
    </xf>
    <xf numFmtId="0" fontId="23" fillId="0" borderId="12" xfId="0" applyFont="1" applyFill="1" applyBorder="1" applyAlignment="1">
      <alignment horizontal="center" vertical="top" wrapText="1" readingOrder="1"/>
    </xf>
    <xf numFmtId="164" fontId="24" fillId="0" borderId="11" xfId="0" applyNumberFormat="1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left" vertical="top" wrapText="1" readingOrder="1"/>
    </xf>
    <xf numFmtId="0" fontId="23" fillId="0" borderId="8" xfId="0" applyFont="1" applyFill="1" applyBorder="1" applyAlignment="1">
      <alignment horizontal="left" vertical="top" wrapText="1" readingOrder="1"/>
    </xf>
    <xf numFmtId="0" fontId="23" fillId="0" borderId="5" xfId="0" applyFont="1" applyFill="1" applyBorder="1" applyAlignment="1">
      <alignment horizontal="center" vertical="top" wrapText="1" readingOrder="1"/>
    </xf>
    <xf numFmtId="0" fontId="24" fillId="0" borderId="12" xfId="0" applyFont="1" applyFill="1" applyBorder="1" applyAlignment="1">
      <alignment horizontal="center" readingOrder="1"/>
    </xf>
    <xf numFmtId="164" fontId="24" fillId="0" borderId="4" xfId="0" applyNumberFormat="1" applyFont="1" applyFill="1" applyBorder="1" applyAlignment="1">
      <alignment horizontal="left"/>
    </xf>
    <xf numFmtId="0" fontId="24" fillId="0" borderId="20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left" vertical="top" wrapText="1" readingOrder="1"/>
    </xf>
    <xf numFmtId="0" fontId="25" fillId="0" borderId="0" xfId="0" applyFont="1" applyAlignment="1">
      <alignment horizontal="left"/>
    </xf>
    <xf numFmtId="0" fontId="26" fillId="0" borderId="0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0" fontId="26" fillId="0" borderId="39" xfId="0" applyFont="1" applyBorder="1" applyAlignment="1">
      <alignment vertical="center" wrapText="1"/>
    </xf>
    <xf numFmtId="0" fontId="26" fillId="0" borderId="38" xfId="0" applyFont="1" applyBorder="1" applyAlignment="1">
      <alignment vertical="center"/>
    </xf>
    <xf numFmtId="166" fontId="26" fillId="0" borderId="36" xfId="0" applyNumberFormat="1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vertical="center"/>
    </xf>
    <xf numFmtId="0" fontId="26" fillId="0" borderId="20" xfId="0" applyFont="1" applyBorder="1" applyAlignment="1">
      <alignment vertical="center" wrapText="1"/>
    </xf>
    <xf numFmtId="0" fontId="26" fillId="0" borderId="42" xfId="0" applyFont="1" applyBorder="1" applyAlignment="1">
      <alignment vertical="center" wrapText="1"/>
    </xf>
    <xf numFmtId="0" fontId="26" fillId="0" borderId="43" xfId="0" applyFont="1" applyBorder="1" applyAlignment="1">
      <alignment vertical="center" wrapText="1"/>
    </xf>
    <xf numFmtId="0" fontId="26" fillId="0" borderId="44" xfId="0" applyFont="1" applyBorder="1" applyAlignment="1">
      <alignment vertical="center" wrapText="1"/>
    </xf>
    <xf numFmtId="0" fontId="26" fillId="0" borderId="45" xfId="0" applyFont="1" applyBorder="1" applyAlignment="1">
      <alignment horizontal="left" vertical="center" wrapText="1"/>
    </xf>
    <xf numFmtId="0" fontId="27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left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2" fontId="30" fillId="0" borderId="52" xfId="0" applyNumberFormat="1" applyFont="1" applyBorder="1" applyAlignment="1">
      <alignment horizontal="center" vertical="center" wrapText="1" readingOrder="1"/>
    </xf>
    <xf numFmtId="1" fontId="30" fillId="0" borderId="52" xfId="0" applyNumberFormat="1" applyFont="1" applyBorder="1" applyAlignment="1">
      <alignment horizontal="center" vertical="center" wrapText="1" readingOrder="1"/>
    </xf>
    <xf numFmtId="0" fontId="30" fillId="0" borderId="52" xfId="0" applyFont="1" applyBorder="1" applyAlignment="1">
      <alignment horizontal="center" vertical="center" wrapText="1" readingOrder="1"/>
    </xf>
    <xf numFmtId="0" fontId="30" fillId="0" borderId="52" xfId="0" applyFont="1" applyBorder="1" applyAlignment="1">
      <alignment vertical="center" wrapText="1" readingOrder="1"/>
    </xf>
    <xf numFmtId="2" fontId="32" fillId="0" borderId="52" xfId="0" applyNumberFormat="1" applyFont="1" applyBorder="1" applyAlignment="1">
      <alignment horizontal="center" vertical="center" wrapText="1" readingOrder="1"/>
    </xf>
    <xf numFmtId="1" fontId="32" fillId="0" borderId="52" xfId="0" applyNumberFormat="1" applyFont="1" applyBorder="1" applyAlignment="1">
      <alignment horizontal="center" vertical="center" wrapText="1" readingOrder="1"/>
    </xf>
    <xf numFmtId="0" fontId="32" fillId="0" borderId="52" xfId="0" applyFont="1" applyBorder="1" applyAlignment="1">
      <alignment horizontal="center" vertical="center" wrapText="1" readingOrder="1"/>
    </xf>
    <xf numFmtId="0" fontId="32" fillId="0" borderId="52" xfId="0" applyFont="1" applyBorder="1" applyAlignment="1">
      <alignment vertical="center" wrapText="1" readingOrder="1"/>
    </xf>
    <xf numFmtId="0" fontId="30" fillId="0" borderId="52" xfId="0" applyFont="1" applyBorder="1" applyAlignment="1">
      <alignment horizontal="left" vertical="center" wrapText="1" readingOrder="1"/>
    </xf>
    <xf numFmtId="9" fontId="38" fillId="0" borderId="52" xfId="2" applyFont="1" applyBorder="1" applyAlignment="1">
      <alignment horizontal="center" vertical="center" wrapText="1" readingOrder="1"/>
    </xf>
    <xf numFmtId="9" fontId="32" fillId="0" borderId="52" xfId="2" applyFont="1" applyBorder="1" applyAlignment="1">
      <alignment horizontal="center" vertical="center" wrapText="1" readingOrder="1"/>
    </xf>
    <xf numFmtId="0" fontId="30" fillId="0" borderId="53" xfId="0" applyFont="1" applyBorder="1" applyAlignment="1">
      <alignment horizontal="center" vertical="center" wrapText="1" readingOrder="1"/>
    </xf>
    <xf numFmtId="0" fontId="30" fillId="0" borderId="54" xfId="0" applyFont="1" applyBorder="1" applyAlignment="1">
      <alignment horizontal="left" vertical="center" wrapText="1" readingOrder="1"/>
    </xf>
    <xf numFmtId="0" fontId="30" fillId="0" borderId="0" xfId="0" applyFont="1" applyBorder="1" applyAlignment="1">
      <alignment horizontal="left" vertical="top" wrapText="1" readingOrder="1"/>
    </xf>
    <xf numFmtId="0" fontId="41" fillId="0" borderId="55" xfId="0" applyFont="1" applyBorder="1" applyAlignment="1">
      <alignment horizontal="center" vertical="center" wrapText="1" readingOrder="1"/>
    </xf>
    <xf numFmtId="0" fontId="41" fillId="0" borderId="56" xfId="0" applyFont="1" applyBorder="1" applyAlignment="1">
      <alignment horizontal="left" vertical="center" wrapText="1" readingOrder="1"/>
    </xf>
    <xf numFmtId="0" fontId="30" fillId="0" borderId="55" xfId="0" applyFont="1" applyBorder="1" applyAlignment="1">
      <alignment horizontal="center" vertical="center" wrapText="1" readingOrder="1"/>
    </xf>
    <xf numFmtId="0" fontId="30" fillId="0" borderId="56" xfId="0" applyFont="1" applyBorder="1" applyAlignment="1">
      <alignment horizontal="left" vertical="center" wrapText="1" readingOrder="1"/>
    </xf>
    <xf numFmtId="0" fontId="42" fillId="0" borderId="57" xfId="0" applyFont="1" applyBorder="1" applyAlignment="1">
      <alignment horizontal="center" vertical="top" wrapText="1" readingOrder="1"/>
    </xf>
    <xf numFmtId="0" fontId="42" fillId="0" borderId="58" xfId="0" applyFont="1" applyBorder="1" applyAlignment="1">
      <alignment horizontal="center" vertical="top" wrapText="1" readingOrder="1"/>
    </xf>
    <xf numFmtId="0" fontId="42" fillId="0" borderId="0" xfId="0" applyFont="1" applyBorder="1" applyAlignment="1">
      <alignment horizontal="center" vertical="top" wrapText="1" readingOrder="1"/>
    </xf>
    <xf numFmtId="0" fontId="41" fillId="0" borderId="59" xfId="0" applyFont="1" applyBorder="1" applyAlignment="1">
      <alignment horizontal="center" vertical="center" wrapText="1" readingOrder="1"/>
    </xf>
    <xf numFmtId="0" fontId="41" fillId="0" borderId="60" xfId="0" applyFont="1" applyBorder="1" applyAlignment="1">
      <alignment horizontal="left" vertical="center" wrapText="1" readingOrder="1"/>
    </xf>
    <xf numFmtId="0" fontId="30" fillId="0" borderId="61" xfId="0" applyFont="1" applyBorder="1" applyAlignment="1">
      <alignment horizontal="left" vertical="center" wrapText="1" readingOrder="1"/>
    </xf>
    <xf numFmtId="0" fontId="30" fillId="0" borderId="62" xfId="0" applyFont="1" applyBorder="1" applyAlignment="1">
      <alignment horizontal="center" vertical="center" wrapText="1" readingOrder="1"/>
    </xf>
    <xf numFmtId="0" fontId="30" fillId="0" borderId="36" xfId="0" applyFont="1" applyBorder="1" applyAlignment="1">
      <alignment horizontal="left" vertical="center" wrapText="1" readingOrder="1"/>
    </xf>
    <xf numFmtId="0" fontId="41" fillId="0" borderId="62" xfId="0" applyFont="1" applyBorder="1" applyAlignment="1">
      <alignment horizontal="center" vertical="center" wrapText="1" readingOrder="1"/>
    </xf>
    <xf numFmtId="0" fontId="41" fillId="0" borderId="36" xfId="0" applyFont="1" applyBorder="1" applyAlignment="1">
      <alignment horizontal="left" vertical="center" wrapText="1" readingOrder="1"/>
    </xf>
    <xf numFmtId="0" fontId="42" fillId="0" borderId="63" xfId="0" applyFont="1" applyBorder="1" applyAlignment="1">
      <alignment horizontal="center" vertical="top" wrapText="1" readingOrder="1"/>
    </xf>
    <xf numFmtId="0" fontId="42" fillId="0" borderId="64" xfId="0" applyFont="1" applyBorder="1" applyAlignment="1">
      <alignment horizontal="center" vertical="top" wrapText="1" readingOrder="1"/>
    </xf>
    <xf numFmtId="0" fontId="42" fillId="0" borderId="65" xfId="0" applyFont="1" applyBorder="1" applyAlignment="1">
      <alignment horizontal="center" vertical="top" wrapText="1" readingOrder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opLeftCell="A16" workbookViewId="0">
      <selection activeCell="V25" sqref="V25:AC29"/>
    </sheetView>
  </sheetViews>
  <sheetFormatPr defaultRowHeight="15" x14ac:dyDescent="0.25"/>
  <cols>
    <col min="1" max="2" width="12.85546875" customWidth="1"/>
    <col min="3" max="3" width="17" customWidth="1"/>
    <col min="6" max="6" width="18.28515625" customWidth="1"/>
    <col min="7" max="7" width="10.7109375" customWidth="1"/>
    <col min="8" max="8" width="19.42578125" customWidth="1"/>
    <col min="9" max="9" width="18.85546875" customWidth="1"/>
    <col min="10" max="10" width="22.85546875" customWidth="1"/>
    <col min="12" max="12" width="17" customWidth="1"/>
    <col min="13" max="13" width="7.7109375" customWidth="1"/>
    <col min="14" max="14" width="15.140625" customWidth="1"/>
    <col min="15" max="15" width="14.85546875" customWidth="1"/>
    <col min="16" max="16" width="17.28515625" customWidth="1"/>
    <col min="17" max="17" width="10.7109375" customWidth="1"/>
    <col min="18" max="18" width="14.7109375" customWidth="1"/>
    <col min="19" max="19" width="9.7109375" customWidth="1"/>
    <col min="22" max="22" width="11.140625" customWidth="1"/>
    <col min="23" max="23" width="9.5703125" customWidth="1"/>
    <col min="24" max="24" width="9.42578125" customWidth="1"/>
    <col min="25" max="25" width="10.85546875" customWidth="1"/>
    <col min="26" max="26" width="16.140625" customWidth="1"/>
    <col min="27" max="27" width="14.28515625" customWidth="1"/>
    <col min="28" max="28" width="16.7109375" customWidth="1"/>
    <col min="29" max="29" width="17.28515625" customWidth="1"/>
  </cols>
  <sheetData>
    <row r="1" spans="1:10" ht="33" customHeight="1" thickTop="1" thickBot="1" x14ac:dyDescent="0.3">
      <c r="A1" s="259" t="s">
        <v>188</v>
      </c>
      <c r="B1" s="258" t="s">
        <v>181</v>
      </c>
      <c r="C1" s="257" t="s">
        <v>187</v>
      </c>
    </row>
    <row r="2" spans="1:10" ht="33" customHeight="1" thickBot="1" x14ac:dyDescent="0.3">
      <c r="A2" s="237" t="s">
        <v>186</v>
      </c>
      <c r="B2" s="254" t="s">
        <v>179</v>
      </c>
      <c r="C2" s="253">
        <v>1</v>
      </c>
    </row>
    <row r="3" spans="1:10" ht="33" customHeight="1" thickBot="1" x14ac:dyDescent="0.3">
      <c r="A3" s="237" t="s">
        <v>185</v>
      </c>
      <c r="B3" s="254" t="s">
        <v>178</v>
      </c>
      <c r="C3" s="253">
        <v>5</v>
      </c>
    </row>
    <row r="4" spans="1:10" ht="33" customHeight="1" thickBot="1" x14ac:dyDescent="0.3">
      <c r="A4" s="237" t="s">
        <v>184</v>
      </c>
      <c r="B4" s="256" t="s">
        <v>177</v>
      </c>
      <c r="C4" s="255">
        <v>6</v>
      </c>
    </row>
    <row r="5" spans="1:10" ht="33" customHeight="1" thickBot="1" x14ac:dyDescent="0.3">
      <c r="A5" s="237" t="s">
        <v>183</v>
      </c>
      <c r="B5" s="254" t="s">
        <v>176</v>
      </c>
      <c r="C5" s="253">
        <v>2.5</v>
      </c>
    </row>
    <row r="6" spans="1:10" ht="33" customHeight="1" thickBot="1" x14ac:dyDescent="0.3">
      <c r="A6" s="252" t="s">
        <v>182</v>
      </c>
      <c r="B6" s="251" t="s">
        <v>177</v>
      </c>
      <c r="C6" s="250">
        <v>2</v>
      </c>
    </row>
    <row r="7" spans="1:10" ht="15.75" thickTop="1" x14ac:dyDescent="0.25"/>
    <row r="8" spans="1:10" ht="15.75" thickBot="1" x14ac:dyDescent="0.3">
      <c r="A8" s="15"/>
      <c r="B8" s="15"/>
      <c r="C8" s="15"/>
    </row>
    <row r="9" spans="1:10" ht="16.5" thickBot="1" x14ac:dyDescent="0.3">
      <c r="A9" s="249"/>
      <c r="B9" s="248" t="s">
        <v>181</v>
      </c>
      <c r="C9" s="247" t="s">
        <v>180</v>
      </c>
    </row>
    <row r="10" spans="1:10" ht="32.25" thickBot="1" x14ac:dyDescent="0.3">
      <c r="A10" s="242"/>
      <c r="B10" s="246" t="s">
        <v>179</v>
      </c>
      <c r="C10" s="245">
        <f>C2</f>
        <v>1</v>
      </c>
    </row>
    <row r="11" spans="1:10" ht="32.25" thickBot="1" x14ac:dyDescent="0.3">
      <c r="A11" s="242"/>
      <c r="B11" s="246" t="s">
        <v>178</v>
      </c>
      <c r="C11" s="245">
        <f>C3</f>
        <v>5</v>
      </c>
    </row>
    <row r="12" spans="1:10" ht="32.25" thickBot="1" x14ac:dyDescent="0.3">
      <c r="A12" s="242"/>
      <c r="B12" s="244" t="s">
        <v>177</v>
      </c>
      <c r="C12" s="243">
        <f>C4+C6</f>
        <v>8</v>
      </c>
    </row>
    <row r="13" spans="1:10" ht="32.25" thickBot="1" x14ac:dyDescent="0.3">
      <c r="A13" s="242"/>
      <c r="B13" s="241" t="s">
        <v>176</v>
      </c>
      <c r="C13" s="240">
        <v>2.5</v>
      </c>
    </row>
    <row r="14" spans="1:10" ht="56.25" customHeight="1" thickBot="1" x14ac:dyDescent="0.3">
      <c r="A14" s="15"/>
      <c r="F14" s="237" t="s">
        <v>175</v>
      </c>
      <c r="G14" s="237" t="s">
        <v>170</v>
      </c>
      <c r="H14" s="237" t="s">
        <v>174</v>
      </c>
      <c r="I14" s="237" t="s">
        <v>173</v>
      </c>
      <c r="J14" s="237" t="s">
        <v>172</v>
      </c>
    </row>
    <row r="15" spans="1:10" ht="22.5" customHeight="1" thickBot="1" x14ac:dyDescent="0.3">
      <c r="F15" s="237" t="s">
        <v>171</v>
      </c>
      <c r="G15" s="231">
        <f>C10</f>
        <v>1</v>
      </c>
      <c r="H15" s="231">
        <f>1/G15</f>
        <v>1</v>
      </c>
      <c r="I15" s="231">
        <v>1</v>
      </c>
      <c r="J15" s="231">
        <f>H15*I15</f>
        <v>1</v>
      </c>
    </row>
    <row r="16" spans="1:10" ht="22.5" customHeight="1" thickBot="1" x14ac:dyDescent="0.3">
      <c r="F16" s="237" t="s">
        <v>165</v>
      </c>
      <c r="G16" s="231">
        <f>C11</f>
        <v>5</v>
      </c>
      <c r="H16" s="231">
        <f>1/G16</f>
        <v>0.2</v>
      </c>
      <c r="I16" s="231">
        <v>8</v>
      </c>
      <c r="J16" s="231">
        <f>H16*I16</f>
        <v>1.6</v>
      </c>
    </row>
    <row r="17" spans="6:29" ht="22.5" customHeight="1" thickBot="1" x14ac:dyDescent="0.3">
      <c r="F17" s="237" t="s">
        <v>164</v>
      </c>
      <c r="G17" s="231">
        <f>C12</f>
        <v>8</v>
      </c>
      <c r="H17" s="231">
        <f>1/G17</f>
        <v>0.125</v>
      </c>
      <c r="I17" s="231">
        <v>12</v>
      </c>
      <c r="J17" s="231">
        <f>H17*I17</f>
        <v>1.5</v>
      </c>
    </row>
    <row r="18" spans="6:29" ht="22.5" customHeight="1" thickBot="1" x14ac:dyDescent="0.3">
      <c r="F18" s="237" t="s">
        <v>163</v>
      </c>
      <c r="G18" s="231">
        <f>C13</f>
        <v>2.5</v>
      </c>
      <c r="H18" s="231">
        <f>1/G18</f>
        <v>0.4</v>
      </c>
      <c r="I18" s="231">
        <v>5</v>
      </c>
      <c r="J18" s="231">
        <f>H18*I18</f>
        <v>2</v>
      </c>
    </row>
    <row r="19" spans="6:29" ht="15.75" thickBot="1" x14ac:dyDescent="0.3"/>
    <row r="20" spans="6:29" ht="69" customHeight="1" thickBot="1" x14ac:dyDescent="0.3">
      <c r="L20" s="232" t="s">
        <v>8</v>
      </c>
      <c r="M20" s="237" t="s">
        <v>170</v>
      </c>
      <c r="N20" s="237" t="s">
        <v>158</v>
      </c>
      <c r="O20" s="237" t="s">
        <v>157</v>
      </c>
      <c r="P20" s="237" t="s">
        <v>156</v>
      </c>
      <c r="Q20" s="237" t="s">
        <v>169</v>
      </c>
      <c r="R20" s="237" t="s">
        <v>168</v>
      </c>
      <c r="S20" s="237" t="s">
        <v>167</v>
      </c>
    </row>
    <row r="21" spans="6:29" ht="16.5" thickBot="1" x14ac:dyDescent="0.3">
      <c r="L21" s="236" t="s">
        <v>166</v>
      </c>
      <c r="M21" s="235">
        <f>G15</f>
        <v>1</v>
      </c>
      <c r="N21" s="235">
        <f>1/M21</f>
        <v>1</v>
      </c>
      <c r="O21" s="235">
        <v>1</v>
      </c>
      <c r="P21" s="235">
        <f>N21*O21</f>
        <v>1</v>
      </c>
      <c r="Q21" s="235">
        <v>480</v>
      </c>
      <c r="R21" s="235">
        <f>P21*Q21</f>
        <v>480</v>
      </c>
      <c r="S21" s="239">
        <f>400/R21</f>
        <v>0.83333333333333337</v>
      </c>
    </row>
    <row r="22" spans="6:29" ht="16.5" thickBot="1" x14ac:dyDescent="0.3">
      <c r="L22" s="232" t="s">
        <v>165</v>
      </c>
      <c r="M22" s="231">
        <f>G16</f>
        <v>5</v>
      </c>
      <c r="N22" s="235">
        <f>1/M22</f>
        <v>0.2</v>
      </c>
      <c r="O22" s="231">
        <v>8</v>
      </c>
      <c r="P22" s="231">
        <f>N22*O22</f>
        <v>1.6</v>
      </c>
      <c r="Q22" s="231">
        <v>480</v>
      </c>
      <c r="R22" s="235">
        <f>P22*Q22</f>
        <v>768</v>
      </c>
      <c r="S22" s="238">
        <f>400/R22</f>
        <v>0.52083333333333337</v>
      </c>
    </row>
    <row r="23" spans="6:29" ht="16.5" thickBot="1" x14ac:dyDescent="0.3">
      <c r="L23" s="232" t="s">
        <v>164</v>
      </c>
      <c r="M23" s="231">
        <f>G17</f>
        <v>8</v>
      </c>
      <c r="N23" s="235">
        <f>1/M23</f>
        <v>0.125</v>
      </c>
      <c r="O23" s="231">
        <v>12</v>
      </c>
      <c r="P23" s="231">
        <f>N23*O23</f>
        <v>1.5</v>
      </c>
      <c r="Q23" s="231">
        <v>480</v>
      </c>
      <c r="R23" s="235">
        <f>P23*Q23</f>
        <v>720</v>
      </c>
      <c r="S23" s="238">
        <f>400/R23</f>
        <v>0.55555555555555558</v>
      </c>
    </row>
    <row r="24" spans="6:29" ht="16.5" thickBot="1" x14ac:dyDescent="0.3">
      <c r="L24" s="232" t="s">
        <v>163</v>
      </c>
      <c r="M24" s="231">
        <f>G18</f>
        <v>2.5</v>
      </c>
      <c r="N24" s="235">
        <f>1/M24</f>
        <v>0.4</v>
      </c>
      <c r="O24" s="231">
        <v>5</v>
      </c>
      <c r="P24" s="231">
        <f>N24*O24</f>
        <v>2</v>
      </c>
      <c r="Q24" s="231">
        <v>480</v>
      </c>
      <c r="R24" s="235">
        <f>P24*Q24</f>
        <v>960</v>
      </c>
      <c r="S24" s="238">
        <f>400/R24</f>
        <v>0.41666666666666669</v>
      </c>
    </row>
    <row r="25" spans="6:29" ht="71.25" customHeight="1" thickBot="1" x14ac:dyDescent="0.3">
      <c r="V25" s="232" t="s">
        <v>162</v>
      </c>
      <c r="W25" s="237" t="s">
        <v>161</v>
      </c>
      <c r="X25" s="237" t="s">
        <v>160</v>
      </c>
      <c r="Y25" s="237" t="s">
        <v>159</v>
      </c>
      <c r="Z25" s="237" t="s">
        <v>158</v>
      </c>
      <c r="AA25" s="237" t="s">
        <v>157</v>
      </c>
      <c r="AB25" s="237" t="s">
        <v>156</v>
      </c>
      <c r="AC25" s="237" t="s">
        <v>155</v>
      </c>
    </row>
    <row r="26" spans="6:29" ht="30.75" customHeight="1" thickBot="1" x14ac:dyDescent="0.3">
      <c r="V26" s="236" t="s">
        <v>154</v>
      </c>
      <c r="W26" s="235">
        <f>M21</f>
        <v>1</v>
      </c>
      <c r="X26" s="235">
        <v>1.5</v>
      </c>
      <c r="Y26" s="235" t="s">
        <v>153</v>
      </c>
      <c r="Z26" s="233">
        <f>1/1.2</f>
        <v>0.83333333333333337</v>
      </c>
      <c r="AA26" s="234">
        <f>O21</f>
        <v>1</v>
      </c>
      <c r="AB26" s="233">
        <f>Z26*AA26</f>
        <v>0.83333333333333337</v>
      </c>
      <c r="AC26" s="233">
        <f>AB26*480</f>
        <v>400</v>
      </c>
    </row>
    <row r="27" spans="6:29" ht="30.75" customHeight="1" thickBot="1" x14ac:dyDescent="0.3">
      <c r="V27" s="232" t="s">
        <v>152</v>
      </c>
      <c r="W27" s="231">
        <f>M22</f>
        <v>5</v>
      </c>
      <c r="X27" s="231">
        <v>6</v>
      </c>
      <c r="Y27" s="231">
        <f>0.6*W27+0.4*X27</f>
        <v>5.4</v>
      </c>
      <c r="Z27" s="229">
        <f>1/Y27</f>
        <v>0.18518518518518517</v>
      </c>
      <c r="AA27" s="230">
        <f>O22</f>
        <v>8</v>
      </c>
      <c r="AB27" s="229">
        <f>Z27*AA27</f>
        <v>1.4814814814814814</v>
      </c>
      <c r="AC27" s="229">
        <f>AB27*480</f>
        <v>711.11111111111109</v>
      </c>
    </row>
    <row r="28" spans="6:29" ht="30.75" customHeight="1" thickBot="1" x14ac:dyDescent="0.3">
      <c r="V28" s="232" t="s">
        <v>151</v>
      </c>
      <c r="W28" s="231">
        <f>M23</f>
        <v>8</v>
      </c>
      <c r="X28" s="231">
        <v>8</v>
      </c>
      <c r="Y28" s="231">
        <f>0.6*W28+0.4*X28</f>
        <v>8</v>
      </c>
      <c r="Z28" s="229">
        <f>1/Y28</f>
        <v>0.125</v>
      </c>
      <c r="AA28" s="230">
        <f>O23</f>
        <v>12</v>
      </c>
      <c r="AB28" s="229">
        <f>Z28*AA28</f>
        <v>1.5</v>
      </c>
      <c r="AC28" s="229">
        <f>AB28*480</f>
        <v>720</v>
      </c>
    </row>
    <row r="29" spans="6:29" ht="30.75" customHeight="1" thickBot="1" x14ac:dyDescent="0.3">
      <c r="V29" s="232" t="s">
        <v>150</v>
      </c>
      <c r="W29" s="231">
        <f>M24</f>
        <v>2.5</v>
      </c>
      <c r="X29" s="231">
        <v>4</v>
      </c>
      <c r="Y29" s="231">
        <f>0.6*W29+0.4*X29</f>
        <v>3.1</v>
      </c>
      <c r="Z29" s="229">
        <f>1/Y29</f>
        <v>0.32258064516129031</v>
      </c>
      <c r="AA29" s="230">
        <f>O24</f>
        <v>5</v>
      </c>
      <c r="AB29" s="229">
        <f>Z29*AA29</f>
        <v>1.6129032258064515</v>
      </c>
      <c r="AC29" s="229">
        <f>AB29*480</f>
        <v>774.19354838709671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J9" sqref="J9"/>
    </sheetView>
  </sheetViews>
  <sheetFormatPr defaultRowHeight="15" x14ac:dyDescent="0.25"/>
  <cols>
    <col min="1" max="1" width="11" customWidth="1"/>
    <col min="2" max="2" width="11.7109375" customWidth="1"/>
    <col min="3" max="3" width="14.140625" customWidth="1"/>
    <col min="4" max="4" width="15" customWidth="1"/>
    <col min="5" max="5" width="18.42578125" customWidth="1"/>
    <col min="6" max="6" width="13.85546875" customWidth="1"/>
    <col min="7" max="7" width="12" customWidth="1"/>
    <col min="8" max="8" width="11.85546875" customWidth="1"/>
    <col min="9" max="9" width="11.42578125" customWidth="1"/>
    <col min="10" max="10" width="12.140625" customWidth="1"/>
    <col min="12" max="12" width="15.140625" customWidth="1"/>
  </cols>
  <sheetData>
    <row r="1" spans="1:12" ht="67.5" customHeight="1" thickBot="1" x14ac:dyDescent="0.3">
      <c r="A1" s="211"/>
      <c r="B1" s="210" t="s">
        <v>132</v>
      </c>
      <c r="C1" s="209" t="s">
        <v>131</v>
      </c>
      <c r="D1" s="210" t="s">
        <v>130</v>
      </c>
      <c r="E1" s="209" t="s">
        <v>129</v>
      </c>
      <c r="F1" s="209" t="s">
        <v>138</v>
      </c>
      <c r="G1" s="209" t="s">
        <v>137</v>
      </c>
      <c r="H1" s="209" t="s">
        <v>136</v>
      </c>
      <c r="I1" s="209" t="s">
        <v>135</v>
      </c>
      <c r="J1" s="209" t="s">
        <v>134</v>
      </c>
      <c r="L1" s="209" t="s">
        <v>133</v>
      </c>
    </row>
    <row r="2" spans="1:12" ht="33.75" customHeight="1" thickBot="1" x14ac:dyDescent="0.3">
      <c r="A2" s="205" t="s">
        <v>126</v>
      </c>
      <c r="B2" s="204">
        <v>4</v>
      </c>
      <c r="C2" s="203">
        <v>6</v>
      </c>
      <c r="D2" s="204">
        <v>4</v>
      </c>
      <c r="E2" s="203">
        <v>6</v>
      </c>
      <c r="F2" s="203">
        <f>0.5*B2+0.5*C2</f>
        <v>5</v>
      </c>
      <c r="G2" s="203">
        <f>1/F2</f>
        <v>0.2</v>
      </c>
      <c r="H2" s="207">
        <f>E2*G2</f>
        <v>1.2000000000000002</v>
      </c>
      <c r="I2" s="207">
        <f>H2*D2</f>
        <v>4.8000000000000007</v>
      </c>
      <c r="J2" s="207">
        <f>I2*20</f>
        <v>96.000000000000014</v>
      </c>
      <c r="L2" s="207">
        <f>7.5/H2</f>
        <v>6.2499999999999991</v>
      </c>
    </row>
    <row r="3" spans="1:12" ht="33.75" customHeight="1" thickBot="1" x14ac:dyDescent="0.3">
      <c r="A3" s="205" t="s">
        <v>124</v>
      </c>
      <c r="B3" s="204">
        <v>1</v>
      </c>
      <c r="C3" s="203">
        <v>3</v>
      </c>
      <c r="D3" s="204">
        <v>3</v>
      </c>
      <c r="E3" s="203">
        <v>8</v>
      </c>
      <c r="F3" s="203">
        <f>0.5*B3+0.5*C3</f>
        <v>2</v>
      </c>
      <c r="G3" s="203">
        <f>1/F3</f>
        <v>0.5</v>
      </c>
      <c r="H3" s="203">
        <f>E3*G3</f>
        <v>4</v>
      </c>
      <c r="I3" s="203">
        <f>H3*D3</f>
        <v>12</v>
      </c>
      <c r="J3" s="203">
        <f>I3*20</f>
        <v>240</v>
      </c>
      <c r="L3" s="203">
        <f>7.5/H3</f>
        <v>1.875</v>
      </c>
    </row>
    <row r="4" spans="1:12" ht="33.75" customHeight="1" thickBot="1" x14ac:dyDescent="0.3">
      <c r="A4" s="205" t="s">
        <v>123</v>
      </c>
      <c r="B4" s="204">
        <v>1</v>
      </c>
      <c r="C4" s="203">
        <v>1</v>
      </c>
      <c r="D4" s="204">
        <v>2</v>
      </c>
      <c r="E4" s="203">
        <v>4</v>
      </c>
      <c r="F4" s="203">
        <f>0.5*B4+0.5*C4</f>
        <v>1</v>
      </c>
      <c r="G4" s="203">
        <f>1/F4</f>
        <v>1</v>
      </c>
      <c r="H4" s="203">
        <f>E4*G4</f>
        <v>4</v>
      </c>
      <c r="I4" s="203">
        <f>H4*D4</f>
        <v>8</v>
      </c>
      <c r="J4" s="203">
        <f>I4*20</f>
        <v>160</v>
      </c>
      <c r="L4" s="203">
        <f>7.5/H4</f>
        <v>1.875</v>
      </c>
    </row>
    <row r="7" spans="1:12" ht="15.75" thickBot="1" x14ac:dyDescent="0.3">
      <c r="H7" s="15"/>
      <c r="I7" s="15"/>
      <c r="J7" s="15"/>
      <c r="K7" s="15"/>
    </row>
    <row r="8" spans="1:12" ht="63.75" thickBot="1" x14ac:dyDescent="0.3">
      <c r="A8" s="211"/>
      <c r="B8" s="210" t="s">
        <v>132</v>
      </c>
      <c r="C8" s="209" t="s">
        <v>131</v>
      </c>
      <c r="D8" s="210" t="s">
        <v>130</v>
      </c>
      <c r="E8" s="209" t="s">
        <v>129</v>
      </c>
      <c r="F8" s="209" t="s">
        <v>128</v>
      </c>
      <c r="G8" s="209" t="s">
        <v>127</v>
      </c>
      <c r="H8" s="208"/>
      <c r="I8" s="208"/>
      <c r="J8" s="208"/>
      <c r="K8" s="15"/>
    </row>
    <row r="9" spans="1:12" ht="16.5" thickBot="1" x14ac:dyDescent="0.3">
      <c r="A9" s="205" t="s">
        <v>126</v>
      </c>
      <c r="B9" s="204">
        <v>4</v>
      </c>
      <c r="C9" s="203">
        <v>6</v>
      </c>
      <c r="D9" s="204" t="s">
        <v>125</v>
      </c>
      <c r="E9" s="203">
        <v>6</v>
      </c>
      <c r="F9" s="207">
        <f>(5*E9)/B9</f>
        <v>7.5</v>
      </c>
      <c r="G9" s="207">
        <f>5*E9/C9</f>
        <v>5</v>
      </c>
      <c r="H9" s="206"/>
      <c r="I9" s="206"/>
      <c r="J9" s="206"/>
      <c r="K9" s="15"/>
    </row>
    <row r="10" spans="1:12" ht="32.25" thickBot="1" x14ac:dyDescent="0.3">
      <c r="A10" s="205" t="s">
        <v>124</v>
      </c>
      <c r="B10" s="204">
        <v>1</v>
      </c>
      <c r="C10" s="203">
        <v>3</v>
      </c>
      <c r="D10" s="204">
        <v>3</v>
      </c>
      <c r="E10" s="203">
        <v>8</v>
      </c>
      <c r="F10" s="203">
        <f>D10*E10/B10</f>
        <v>24</v>
      </c>
      <c r="G10" s="203">
        <f>D10*E10/C10</f>
        <v>8</v>
      </c>
      <c r="H10" s="202"/>
      <c r="I10" s="202"/>
      <c r="J10" s="202"/>
      <c r="K10" s="15"/>
    </row>
    <row r="11" spans="1:12" ht="32.25" thickBot="1" x14ac:dyDescent="0.3">
      <c r="A11" s="205" t="s">
        <v>123</v>
      </c>
      <c r="B11" s="204">
        <v>1</v>
      </c>
      <c r="C11" s="203">
        <v>1</v>
      </c>
      <c r="D11" s="204">
        <v>2</v>
      </c>
      <c r="E11" s="203">
        <v>4</v>
      </c>
      <c r="F11" s="203">
        <f>D11*E11/B11</f>
        <v>8</v>
      </c>
      <c r="G11" s="203">
        <f>D11*E11/C11</f>
        <v>8</v>
      </c>
      <c r="H11" s="202"/>
      <c r="I11" s="202"/>
      <c r="J11" s="202"/>
      <c r="K11" s="15"/>
    </row>
    <row r="13" spans="1:12" x14ac:dyDescent="0.25">
      <c r="I13">
        <f>60/25</f>
        <v>2.4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P1" sqref="P1"/>
    </sheetView>
  </sheetViews>
  <sheetFormatPr defaultRowHeight="15" x14ac:dyDescent="0.25"/>
  <cols>
    <col min="1" max="1" width="10.5703125" bestFit="1" customWidth="1"/>
    <col min="2" max="3" width="6.28515625" bestFit="1" customWidth="1"/>
    <col min="4" max="4" width="9" bestFit="1" customWidth="1"/>
    <col min="5" max="5" width="12.7109375" customWidth="1"/>
    <col min="6" max="6" width="6.140625" bestFit="1" customWidth="1"/>
    <col min="7" max="7" width="9" customWidth="1"/>
    <col min="8" max="8" width="10.42578125" bestFit="1" customWidth="1"/>
    <col min="9" max="9" width="10.28515625" customWidth="1"/>
    <col min="10" max="10" width="16.42578125" bestFit="1" customWidth="1"/>
    <col min="11" max="11" width="10.28515625" customWidth="1"/>
    <col min="12" max="12" width="14.28515625" bestFit="1" customWidth="1"/>
    <col min="13" max="13" width="10.28515625" customWidth="1"/>
  </cols>
  <sheetData>
    <row r="1" spans="1:13" ht="67.5" customHeight="1" thickBot="1" x14ac:dyDescent="0.3">
      <c r="A1" s="215"/>
      <c r="B1" s="216" t="s">
        <v>139</v>
      </c>
      <c r="C1" s="217" t="s">
        <v>140</v>
      </c>
      <c r="D1" s="217" t="s">
        <v>148</v>
      </c>
      <c r="E1" s="218" t="s">
        <v>143</v>
      </c>
      <c r="F1" s="217" t="s">
        <v>142</v>
      </c>
      <c r="G1" s="217" t="s">
        <v>148</v>
      </c>
      <c r="H1" s="218" t="s">
        <v>144</v>
      </c>
      <c r="I1" s="217" t="s">
        <v>141</v>
      </c>
      <c r="J1" s="216" t="s">
        <v>145</v>
      </c>
      <c r="K1" s="219" t="s">
        <v>149</v>
      </c>
      <c r="L1" s="216" t="s">
        <v>147</v>
      </c>
      <c r="M1" s="219" t="s">
        <v>146</v>
      </c>
    </row>
    <row r="2" spans="1:13" ht="33.75" customHeight="1" thickBot="1" x14ac:dyDescent="0.3">
      <c r="A2" s="220" t="s">
        <v>126</v>
      </c>
      <c r="B2" s="204">
        <v>4</v>
      </c>
      <c r="C2" s="203">
        <v>6</v>
      </c>
      <c r="D2" s="203">
        <f>0.5*B2+0.5*C2</f>
        <v>5</v>
      </c>
      <c r="E2" s="213">
        <f>1/D2</f>
        <v>0.2</v>
      </c>
      <c r="F2" s="203">
        <v>0.25</v>
      </c>
      <c r="G2" s="212">
        <f>D2/(1-F2)</f>
        <v>6.666666666666667</v>
      </c>
      <c r="H2" s="213">
        <f>1/G2</f>
        <v>0.15</v>
      </c>
      <c r="I2" s="213">
        <v>4</v>
      </c>
      <c r="J2" s="213">
        <f>E2*I2</f>
        <v>0.8</v>
      </c>
      <c r="K2" s="221">
        <f>I2*H2</f>
        <v>0.6</v>
      </c>
      <c r="L2" s="213">
        <f>J2*8</f>
        <v>6.4</v>
      </c>
      <c r="M2" s="221">
        <f>8*K2</f>
        <v>4.8</v>
      </c>
    </row>
    <row r="3" spans="1:13" ht="33.75" customHeight="1" thickBot="1" x14ac:dyDescent="0.3">
      <c r="A3" s="220" t="s">
        <v>124</v>
      </c>
      <c r="B3" s="204">
        <v>1</v>
      </c>
      <c r="C3" s="203">
        <v>3</v>
      </c>
      <c r="D3" s="203">
        <f>0.5*B3+0.5*C3</f>
        <v>2</v>
      </c>
      <c r="E3" s="214">
        <f>1/D3</f>
        <v>0.5</v>
      </c>
      <c r="F3" s="203">
        <v>0</v>
      </c>
      <c r="G3" s="203">
        <f>D3/(1-F3)</f>
        <v>2</v>
      </c>
      <c r="H3" s="203">
        <f>1/G3</f>
        <v>0.5</v>
      </c>
      <c r="I3" s="204">
        <v>3</v>
      </c>
      <c r="J3" s="203">
        <f>E3*I3</f>
        <v>1.5</v>
      </c>
      <c r="K3" s="222">
        <f t="shared" ref="K3:K4" si="0">I3*H3</f>
        <v>1.5</v>
      </c>
      <c r="L3" s="228">
        <f>J3*8</f>
        <v>12</v>
      </c>
      <c r="M3" s="222">
        <f>K3*8</f>
        <v>12</v>
      </c>
    </row>
    <row r="4" spans="1:13" ht="33.75" customHeight="1" thickBot="1" x14ac:dyDescent="0.3">
      <c r="A4" s="223" t="s">
        <v>123</v>
      </c>
      <c r="B4" s="224">
        <v>1</v>
      </c>
      <c r="C4" s="225">
        <v>1</v>
      </c>
      <c r="D4" s="225">
        <f>0.5*B4+0.5*C4</f>
        <v>1</v>
      </c>
      <c r="E4" s="226">
        <f>1/D4</f>
        <v>1</v>
      </c>
      <c r="F4" s="225">
        <v>0.5</v>
      </c>
      <c r="G4" s="225">
        <f>D4/(1-F4)</f>
        <v>2</v>
      </c>
      <c r="H4" s="225">
        <f>1/G4</f>
        <v>0.5</v>
      </c>
      <c r="I4" s="224">
        <v>2</v>
      </c>
      <c r="J4" s="225">
        <f>E4*I4</f>
        <v>2</v>
      </c>
      <c r="K4" s="227">
        <f t="shared" si="0"/>
        <v>1</v>
      </c>
      <c r="L4" s="228">
        <f>J4*8</f>
        <v>16</v>
      </c>
      <c r="M4" s="227">
        <f>K4*8</f>
        <v>8</v>
      </c>
    </row>
    <row r="7" spans="1:13" x14ac:dyDescent="0.25">
      <c r="H7" s="15"/>
      <c r="I7" s="15"/>
      <c r="J7" s="15"/>
      <c r="K7" s="15"/>
      <c r="L7" s="15"/>
      <c r="M7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"/>
  <sheetViews>
    <sheetView workbookViewId="0">
      <selection activeCell="H3" sqref="H3"/>
    </sheetView>
  </sheetViews>
  <sheetFormatPr defaultRowHeight="15" x14ac:dyDescent="0.25"/>
  <cols>
    <col min="2" max="2" width="18.5703125" customWidth="1"/>
    <col min="3" max="3" width="19.140625" customWidth="1"/>
    <col min="4" max="4" width="24" customWidth="1"/>
    <col min="5" max="5" width="23.42578125" customWidth="1"/>
    <col min="6" max="6" width="31.28515625" customWidth="1"/>
  </cols>
  <sheetData>
    <row r="1" spans="2:6" ht="15.75" thickBot="1" x14ac:dyDescent="0.3"/>
    <row r="2" spans="2:6" ht="111.75" customHeight="1" thickBot="1" x14ac:dyDescent="0.3">
      <c r="B2" s="1" t="s">
        <v>8</v>
      </c>
      <c r="C2" s="1" t="s">
        <v>5</v>
      </c>
      <c r="D2" s="1" t="s">
        <v>4</v>
      </c>
      <c r="E2" s="1" t="s">
        <v>6</v>
      </c>
      <c r="F2" s="1" t="s">
        <v>7</v>
      </c>
    </row>
    <row r="3" spans="2:6" ht="47.25" thickBot="1" x14ac:dyDescent="0.3">
      <c r="B3" s="2" t="s">
        <v>0</v>
      </c>
      <c r="C3" s="2">
        <v>0.6</v>
      </c>
      <c r="D3" s="3">
        <f>1/C3</f>
        <v>1.6666666666666667</v>
      </c>
      <c r="E3" s="2">
        <v>1</v>
      </c>
      <c r="F3" s="4">
        <f>D3*E3</f>
        <v>1.6666666666666667</v>
      </c>
    </row>
    <row r="4" spans="2:6" ht="47.25" customHeight="1" thickBot="1" x14ac:dyDescent="0.3">
      <c r="B4" s="2" t="s">
        <v>1</v>
      </c>
      <c r="C4" s="2">
        <v>4.2</v>
      </c>
      <c r="D4" s="3">
        <f t="shared" ref="D4:D6" si="0">1/C4</f>
        <v>0.23809523809523808</v>
      </c>
      <c r="E4" s="2">
        <v>8</v>
      </c>
      <c r="F4" s="3">
        <f t="shared" ref="F4:F6" si="1">D4*E4</f>
        <v>1.9047619047619047</v>
      </c>
    </row>
    <row r="5" spans="2:6" ht="47.25" customHeight="1" thickBot="1" x14ac:dyDescent="0.3">
      <c r="B5" s="2" t="s">
        <v>2</v>
      </c>
      <c r="C5" s="2">
        <v>6.6</v>
      </c>
      <c r="D5" s="3">
        <f t="shared" si="0"/>
        <v>0.15151515151515152</v>
      </c>
      <c r="E5" s="2">
        <v>12</v>
      </c>
      <c r="F5" s="3">
        <f t="shared" si="1"/>
        <v>1.8181818181818183</v>
      </c>
    </row>
    <row r="6" spans="2:6" ht="47.25" customHeight="1" thickBot="1" x14ac:dyDescent="0.3">
      <c r="B6" s="2" t="s">
        <v>3</v>
      </c>
      <c r="C6" s="2">
        <v>2.2000000000000002</v>
      </c>
      <c r="D6" s="3">
        <f t="shared" si="0"/>
        <v>0.45454545454545453</v>
      </c>
      <c r="E6" s="2">
        <v>5</v>
      </c>
      <c r="F6" s="3">
        <f t="shared" si="1"/>
        <v>2.2727272727272725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>
      <selection activeCell="C13" sqref="C13"/>
    </sheetView>
  </sheetViews>
  <sheetFormatPr defaultRowHeight="15" x14ac:dyDescent="0.25"/>
  <cols>
    <col min="2" max="3" width="18.5703125" customWidth="1"/>
    <col min="4" max="4" width="19.140625" customWidth="1"/>
    <col min="5" max="5" width="30" customWidth="1"/>
    <col min="6" max="6" width="23.42578125" customWidth="1"/>
    <col min="7" max="7" width="35.85546875" customWidth="1"/>
  </cols>
  <sheetData>
    <row r="1" spans="2:7" ht="15.75" thickBot="1" x14ac:dyDescent="0.3"/>
    <row r="2" spans="2:7" ht="111.75" customHeight="1" thickBot="1" x14ac:dyDescent="0.3">
      <c r="B2" s="1" t="s">
        <v>8</v>
      </c>
      <c r="C2" s="5" t="s">
        <v>9</v>
      </c>
      <c r="D2" s="1" t="s">
        <v>5</v>
      </c>
      <c r="E2" s="1" t="s">
        <v>11</v>
      </c>
      <c r="F2" s="1" t="s">
        <v>6</v>
      </c>
      <c r="G2" s="1" t="s">
        <v>10</v>
      </c>
    </row>
    <row r="3" spans="2:7" ht="47.25" thickBot="1" x14ac:dyDescent="0.3">
      <c r="B3" s="2" t="s">
        <v>0</v>
      </c>
      <c r="C3" s="6">
        <v>450</v>
      </c>
      <c r="D3" s="2">
        <v>0.6</v>
      </c>
      <c r="E3" s="7">
        <f>(1/D3)*C3</f>
        <v>750</v>
      </c>
      <c r="F3" s="2">
        <v>1</v>
      </c>
      <c r="G3" s="7">
        <f>E3*F3</f>
        <v>750</v>
      </c>
    </row>
    <row r="4" spans="2:7" ht="47.25" customHeight="1" thickBot="1" x14ac:dyDescent="0.3">
      <c r="B4" s="2" t="s">
        <v>1</v>
      </c>
      <c r="C4" s="6">
        <v>450</v>
      </c>
      <c r="D4" s="2">
        <v>4.2</v>
      </c>
      <c r="E4" s="7">
        <f t="shared" ref="E4:E6" si="0">(1/D4)*C4</f>
        <v>107.14285714285714</v>
      </c>
      <c r="F4" s="2">
        <v>8</v>
      </c>
      <c r="G4" s="7">
        <f>E4*F4</f>
        <v>857.14285714285711</v>
      </c>
    </row>
    <row r="5" spans="2:7" ht="47.25" customHeight="1" thickBot="1" x14ac:dyDescent="0.3">
      <c r="B5" s="2" t="s">
        <v>2</v>
      </c>
      <c r="C5" s="6">
        <v>360</v>
      </c>
      <c r="D5" s="2">
        <v>6.6</v>
      </c>
      <c r="E5" s="7">
        <f t="shared" si="0"/>
        <v>54.545454545454547</v>
      </c>
      <c r="F5" s="2">
        <v>12</v>
      </c>
      <c r="G5" s="7">
        <f t="shared" ref="G5:G6" si="1">E5*F5</f>
        <v>654.5454545454545</v>
      </c>
    </row>
    <row r="6" spans="2:7" ht="47.25" customHeight="1" thickBot="1" x14ac:dyDescent="0.3">
      <c r="B6" s="2" t="s">
        <v>3</v>
      </c>
      <c r="C6" s="6">
        <v>240</v>
      </c>
      <c r="D6" s="2">
        <v>2.2000000000000002</v>
      </c>
      <c r="E6" s="7">
        <f t="shared" si="0"/>
        <v>109.09090909090909</v>
      </c>
      <c r="F6" s="2">
        <v>5</v>
      </c>
      <c r="G6" s="8">
        <f t="shared" si="1"/>
        <v>545.4545454545455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L6" sqref="H1:L6"/>
    </sheetView>
  </sheetViews>
  <sheetFormatPr defaultRowHeight="15" x14ac:dyDescent="0.25"/>
  <cols>
    <col min="1" max="1" width="17.140625" customWidth="1"/>
    <col min="2" max="2" width="9.42578125" bestFit="1" customWidth="1"/>
    <col min="3" max="3" width="16.7109375" bestFit="1" customWidth="1"/>
    <col min="4" max="4" width="13.42578125" bestFit="1" customWidth="1"/>
    <col min="5" max="5" width="11.7109375" bestFit="1" customWidth="1"/>
    <col min="8" max="8" width="15.28515625" bestFit="1" customWidth="1"/>
    <col min="9" max="9" width="9.42578125" bestFit="1" customWidth="1"/>
    <col min="10" max="10" width="16.7109375" bestFit="1" customWidth="1"/>
    <col min="11" max="11" width="13.42578125" bestFit="1" customWidth="1"/>
    <col min="12" max="12" width="11.7109375" bestFit="1" customWidth="1"/>
  </cols>
  <sheetData>
    <row r="1" spans="1:12" ht="15.75" thickBot="1" x14ac:dyDescent="0.3">
      <c r="A1" s="89"/>
      <c r="B1" s="89" t="s">
        <v>96</v>
      </c>
      <c r="C1" s="99" t="s">
        <v>97</v>
      </c>
      <c r="D1" s="99" t="s">
        <v>99</v>
      </c>
      <c r="E1" s="90" t="s">
        <v>98</v>
      </c>
      <c r="H1" s="105"/>
      <c r="I1" s="99" t="s">
        <v>96</v>
      </c>
      <c r="J1" s="99" t="s">
        <v>97</v>
      </c>
      <c r="K1" s="99" t="s">
        <v>99</v>
      </c>
      <c r="L1" s="90" t="s">
        <v>98</v>
      </c>
    </row>
    <row r="2" spans="1:12" x14ac:dyDescent="0.25">
      <c r="A2" s="89" t="s">
        <v>95</v>
      </c>
      <c r="B2" s="89">
        <v>90</v>
      </c>
      <c r="C2" s="99">
        <v>70</v>
      </c>
      <c r="D2" s="99">
        <v>80</v>
      </c>
      <c r="E2" s="90">
        <v>60</v>
      </c>
      <c r="H2" s="105" t="s">
        <v>95</v>
      </c>
      <c r="I2" s="34">
        <v>90</v>
      </c>
      <c r="J2" s="34">
        <v>70</v>
      </c>
      <c r="K2" s="34">
        <v>80</v>
      </c>
      <c r="L2" s="107">
        <v>60</v>
      </c>
    </row>
    <row r="3" spans="1:12" x14ac:dyDescent="0.25">
      <c r="A3" s="100" t="s">
        <v>100</v>
      </c>
      <c r="B3" s="100">
        <v>130</v>
      </c>
      <c r="C3" s="15">
        <v>170</v>
      </c>
      <c r="D3" s="15">
        <v>200</v>
      </c>
      <c r="E3" s="102">
        <v>270</v>
      </c>
      <c r="H3" s="72" t="s">
        <v>109</v>
      </c>
      <c r="I3" s="35">
        <v>2</v>
      </c>
      <c r="J3" s="35">
        <v>4</v>
      </c>
      <c r="K3" s="35">
        <v>3</v>
      </c>
      <c r="L3" s="108">
        <v>5</v>
      </c>
    </row>
    <row r="4" spans="1:12" ht="15.75" thickBot="1" x14ac:dyDescent="0.3">
      <c r="A4" s="101" t="s">
        <v>101</v>
      </c>
      <c r="B4" s="101">
        <v>30</v>
      </c>
      <c r="C4" s="103">
        <v>10</v>
      </c>
      <c r="D4" s="103">
        <v>70</v>
      </c>
      <c r="E4" s="77">
        <v>75</v>
      </c>
      <c r="H4" s="72" t="s">
        <v>100</v>
      </c>
      <c r="I4" s="35">
        <v>130</v>
      </c>
      <c r="J4" s="35">
        <v>170</v>
      </c>
      <c r="K4" s="35">
        <v>200</v>
      </c>
      <c r="L4" s="108">
        <v>270</v>
      </c>
    </row>
    <row r="5" spans="1:12" ht="15.75" thickBot="1" x14ac:dyDescent="0.3">
      <c r="H5" s="72" t="s">
        <v>101</v>
      </c>
      <c r="I5" s="35">
        <v>30</v>
      </c>
      <c r="J5" s="35">
        <v>10</v>
      </c>
      <c r="K5" s="35">
        <v>70</v>
      </c>
      <c r="L5" s="108">
        <v>75</v>
      </c>
    </row>
    <row r="6" spans="1:12" ht="15.75" thickBot="1" x14ac:dyDescent="0.3">
      <c r="A6" s="97" t="s">
        <v>102</v>
      </c>
      <c r="B6" s="98"/>
      <c r="C6" s="104">
        <f>SUMPRODUCT(B2:E2,B3:E3)</f>
        <v>55800</v>
      </c>
      <c r="H6" s="110" t="s">
        <v>110</v>
      </c>
      <c r="I6" s="36">
        <f>I3*10</f>
        <v>20</v>
      </c>
      <c r="J6" s="36">
        <f t="shared" ref="J6:L6" si="0">J3*10</f>
        <v>40</v>
      </c>
      <c r="K6" s="36">
        <f t="shared" si="0"/>
        <v>30</v>
      </c>
      <c r="L6" s="109">
        <f t="shared" si="0"/>
        <v>50</v>
      </c>
    </row>
    <row r="7" spans="1:12" ht="15.75" thickBot="1" x14ac:dyDescent="0.3">
      <c r="A7" s="89" t="s">
        <v>103</v>
      </c>
      <c r="B7" s="99"/>
      <c r="C7" s="105">
        <f>SUMPRODUCT(B2:E2,B4:E4)</f>
        <v>13500</v>
      </c>
      <c r="H7" s="15"/>
      <c r="I7" s="15"/>
    </row>
    <row r="8" spans="1:12" x14ac:dyDescent="0.25">
      <c r="A8" s="89" t="s">
        <v>104</v>
      </c>
      <c r="B8" s="99"/>
      <c r="C8" s="105">
        <v>10000</v>
      </c>
      <c r="H8" s="15"/>
      <c r="I8" s="15"/>
    </row>
    <row r="9" spans="1:12" x14ac:dyDescent="0.25">
      <c r="A9" s="100" t="s">
        <v>105</v>
      </c>
      <c r="B9" s="15"/>
      <c r="C9" s="72">
        <v>18000</v>
      </c>
      <c r="H9" s="15"/>
      <c r="I9" s="15"/>
    </row>
    <row r="10" spans="1:12" ht="15.75" thickBot="1" x14ac:dyDescent="0.3">
      <c r="A10" s="101" t="s">
        <v>106</v>
      </c>
      <c r="B10" s="103"/>
      <c r="C10" s="106">
        <v>9000</v>
      </c>
    </row>
    <row r="11" spans="1:12" ht="15.75" thickBot="1" x14ac:dyDescent="0.3">
      <c r="A11" s="101" t="s">
        <v>107</v>
      </c>
      <c r="B11" s="103"/>
      <c r="C11" s="77">
        <f>C6-SUM(C7:C10)</f>
        <v>5300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22" sqref="F22"/>
    </sheetView>
  </sheetViews>
  <sheetFormatPr defaultRowHeight="15" x14ac:dyDescent="0.25"/>
  <cols>
    <col min="1" max="1" width="19" customWidth="1"/>
    <col min="2" max="2" width="8.7109375" customWidth="1"/>
  </cols>
  <sheetData>
    <row r="1" spans="1:6" ht="15.75" thickBot="1" x14ac:dyDescent="0.3"/>
    <row r="2" spans="1:6" ht="15.75" thickBot="1" x14ac:dyDescent="0.3">
      <c r="A2" s="9" t="s">
        <v>12</v>
      </c>
      <c r="B2" s="20" t="s">
        <v>17</v>
      </c>
      <c r="C2" s="21" t="s">
        <v>16</v>
      </c>
      <c r="D2" s="38" t="s">
        <v>21</v>
      </c>
      <c r="E2" s="22"/>
      <c r="F2" s="42" t="s">
        <v>19</v>
      </c>
    </row>
    <row r="3" spans="1:6" ht="15.75" thickBot="1" x14ac:dyDescent="0.3">
      <c r="A3" s="10" t="s">
        <v>18</v>
      </c>
      <c r="B3" s="11">
        <v>0.6</v>
      </c>
      <c r="C3" s="13">
        <v>1</v>
      </c>
      <c r="D3" s="39">
        <f>SUMPRODUCT(B3:C3,$B$8:$C$8)</f>
        <v>327.2727272727272</v>
      </c>
      <c r="E3" s="34" t="s">
        <v>20</v>
      </c>
      <c r="F3" s="43">
        <f>450*1</f>
        <v>450</v>
      </c>
    </row>
    <row r="4" spans="1:6" ht="15.75" thickBot="1" x14ac:dyDescent="0.3">
      <c r="A4" s="10" t="s">
        <v>13</v>
      </c>
      <c r="B4" s="11">
        <v>4.2</v>
      </c>
      <c r="C4" s="13">
        <v>5.2</v>
      </c>
      <c r="D4" s="40">
        <f t="shared" ref="D4:D6" si="0">SUMPRODUCT(B4:C4,$B$8:$C$8)</f>
        <v>2290.9090909090905</v>
      </c>
      <c r="E4" s="35" t="s">
        <v>20</v>
      </c>
      <c r="F4" s="44">
        <f>450*8</f>
        <v>3600</v>
      </c>
    </row>
    <row r="5" spans="1:6" ht="15.75" thickBot="1" x14ac:dyDescent="0.3">
      <c r="A5" s="10" t="s">
        <v>14</v>
      </c>
      <c r="B5" s="11">
        <v>6.6</v>
      </c>
      <c r="C5" s="13">
        <v>7.5</v>
      </c>
      <c r="D5" s="40">
        <f t="shared" si="0"/>
        <v>3599.9999999999995</v>
      </c>
      <c r="E5" s="35" t="s">
        <v>20</v>
      </c>
      <c r="F5" s="44">
        <f>360*12</f>
        <v>4320</v>
      </c>
    </row>
    <row r="6" spans="1:6" ht="15.75" thickBot="1" x14ac:dyDescent="0.3">
      <c r="A6" s="10" t="s">
        <v>15</v>
      </c>
      <c r="B6" s="12">
        <v>2.2000000000000002</v>
      </c>
      <c r="C6" s="14">
        <v>3.2</v>
      </c>
      <c r="D6" s="41">
        <f t="shared" si="0"/>
        <v>1200</v>
      </c>
      <c r="E6" s="36" t="s">
        <v>20</v>
      </c>
      <c r="F6" s="45">
        <f>240*5</f>
        <v>1200</v>
      </c>
    </row>
    <row r="7" spans="1:6" ht="15.75" thickBot="1" x14ac:dyDescent="0.3">
      <c r="B7" s="16">
        <v>1</v>
      </c>
      <c r="C7" s="17">
        <v>1</v>
      </c>
      <c r="D7" s="31">
        <f>SUMPRODUCT(B7:C7,$B$8:$C$8)</f>
        <v>545.45454545454538</v>
      </c>
      <c r="E7" s="18"/>
      <c r="F7" s="19"/>
    </row>
    <row r="8" spans="1:6" ht="15.75" thickBot="1" x14ac:dyDescent="0.3">
      <c r="B8" s="37">
        <v>545.45454545454538</v>
      </c>
      <c r="C8" s="23">
        <v>0</v>
      </c>
      <c r="F8" s="15"/>
    </row>
    <row r="9" spans="1:6" x14ac:dyDescent="0.25">
      <c r="F9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>
      <selection activeCell="A6" sqref="A6"/>
    </sheetView>
  </sheetViews>
  <sheetFormatPr defaultRowHeight="15" x14ac:dyDescent="0.25"/>
  <cols>
    <col min="1" max="1" width="2.28515625" customWidth="1"/>
    <col min="2" max="2" width="5.28515625" bestFit="1" customWidth="1"/>
    <col min="3" max="3" width="25" bestFit="1" customWidth="1"/>
    <col min="4" max="4" width="12" bestFit="1" customWidth="1"/>
    <col min="5" max="5" width="12.7109375" bestFit="1" customWidth="1"/>
    <col min="6" max="6" width="10.85546875" bestFit="1" customWidth="1"/>
    <col min="7" max="8" width="12" bestFit="1" customWidth="1"/>
  </cols>
  <sheetData>
    <row r="1" spans="1:8" x14ac:dyDescent="0.25">
      <c r="A1" s="24" t="s">
        <v>22</v>
      </c>
    </row>
    <row r="2" spans="1:8" x14ac:dyDescent="0.25">
      <c r="A2" s="24" t="s">
        <v>23</v>
      </c>
    </row>
    <row r="3" spans="1:8" x14ac:dyDescent="0.25">
      <c r="A3" s="24" t="s">
        <v>24</v>
      </c>
    </row>
    <row r="6" spans="1:8" ht="15.75" thickBot="1" x14ac:dyDescent="0.3">
      <c r="A6" t="s">
        <v>25</v>
      </c>
    </row>
    <row r="7" spans="1:8" x14ac:dyDescent="0.25">
      <c r="B7" s="27"/>
      <c r="C7" s="27"/>
      <c r="D7" s="27" t="s">
        <v>28</v>
      </c>
      <c r="E7" s="27" t="s">
        <v>30</v>
      </c>
      <c r="F7" s="27" t="s">
        <v>32</v>
      </c>
      <c r="G7" s="27" t="s">
        <v>34</v>
      </c>
      <c r="H7" s="27" t="s">
        <v>34</v>
      </c>
    </row>
    <row r="8" spans="1:8" ht="15.75" thickBot="1" x14ac:dyDescent="0.3">
      <c r="B8" s="28" t="s">
        <v>26</v>
      </c>
      <c r="C8" s="28" t="s">
        <v>27</v>
      </c>
      <c r="D8" s="28" t="s">
        <v>29</v>
      </c>
      <c r="E8" s="28" t="s">
        <v>31</v>
      </c>
      <c r="F8" s="28" t="s">
        <v>33</v>
      </c>
      <c r="G8" s="28" t="s">
        <v>35</v>
      </c>
      <c r="H8" s="28" t="s">
        <v>36</v>
      </c>
    </row>
    <row r="9" spans="1:8" x14ac:dyDescent="0.25">
      <c r="B9" s="25" t="s">
        <v>42</v>
      </c>
      <c r="C9" s="25" t="s">
        <v>17</v>
      </c>
      <c r="D9" s="29">
        <v>545.45454545454538</v>
      </c>
      <c r="E9" s="29">
        <v>0</v>
      </c>
      <c r="F9" s="25">
        <v>0.99999999999909051</v>
      </c>
      <c r="G9" s="25">
        <v>1E+30</v>
      </c>
      <c r="H9" s="25">
        <v>0.31250000003879558</v>
      </c>
    </row>
    <row r="10" spans="1:8" ht="15.75" thickBot="1" x14ac:dyDescent="0.3">
      <c r="B10" s="26" t="s">
        <v>43</v>
      </c>
      <c r="C10" s="26" t="s">
        <v>16</v>
      </c>
      <c r="D10" s="30">
        <v>0</v>
      </c>
      <c r="E10" s="30">
        <v>-0.45454545461738727</v>
      </c>
      <c r="F10" s="26">
        <v>0.99999999997635314</v>
      </c>
      <c r="G10" s="26">
        <v>0.45454545461738727</v>
      </c>
      <c r="H10" s="26">
        <v>1E+30</v>
      </c>
    </row>
    <row r="12" spans="1:8" ht="15.75" thickBot="1" x14ac:dyDescent="0.3">
      <c r="A12" t="s">
        <v>37</v>
      </c>
    </row>
    <row r="13" spans="1:8" x14ac:dyDescent="0.25">
      <c r="B13" s="27"/>
      <c r="C13" s="27"/>
      <c r="D13" s="27" t="s">
        <v>28</v>
      </c>
      <c r="E13" s="27" t="s">
        <v>38</v>
      </c>
      <c r="F13" s="27" t="s">
        <v>40</v>
      </c>
      <c r="G13" s="27" t="s">
        <v>34</v>
      </c>
      <c r="H13" s="27" t="s">
        <v>34</v>
      </c>
    </row>
    <row r="14" spans="1:8" ht="15.75" thickBot="1" x14ac:dyDescent="0.3">
      <c r="B14" s="28" t="s">
        <v>26</v>
      </c>
      <c r="C14" s="28" t="s">
        <v>27</v>
      </c>
      <c r="D14" s="28" t="s">
        <v>29</v>
      </c>
      <c r="E14" s="28" t="s">
        <v>39</v>
      </c>
      <c r="F14" s="28" t="s">
        <v>41</v>
      </c>
      <c r="G14" s="28" t="s">
        <v>35</v>
      </c>
      <c r="H14" s="28" t="s">
        <v>36</v>
      </c>
    </row>
    <row r="15" spans="1:8" x14ac:dyDescent="0.25">
      <c r="B15" s="25" t="s">
        <v>44</v>
      </c>
      <c r="C15" s="25" t="s">
        <v>45</v>
      </c>
      <c r="D15" s="29">
        <v>327.2727272727272</v>
      </c>
      <c r="E15" s="29">
        <v>0</v>
      </c>
      <c r="F15" s="25">
        <v>450</v>
      </c>
      <c r="G15" s="25">
        <v>1E+30</v>
      </c>
      <c r="H15" s="25">
        <v>122.7272727272728</v>
      </c>
    </row>
    <row r="16" spans="1:8" x14ac:dyDescent="0.25">
      <c r="B16" s="25" t="s">
        <v>46</v>
      </c>
      <c r="C16" s="25" t="s">
        <v>47</v>
      </c>
      <c r="D16" s="29">
        <v>2290.9090909090905</v>
      </c>
      <c r="E16" s="29">
        <v>0</v>
      </c>
      <c r="F16" s="25">
        <v>3600</v>
      </c>
      <c r="G16" s="25">
        <v>1E+30</v>
      </c>
      <c r="H16" s="25">
        <v>1309.0909090909095</v>
      </c>
    </row>
    <row r="17" spans="2:8" x14ac:dyDescent="0.25">
      <c r="B17" s="25" t="s">
        <v>48</v>
      </c>
      <c r="C17" s="25" t="s">
        <v>49</v>
      </c>
      <c r="D17" s="29">
        <v>3599.9999999999995</v>
      </c>
      <c r="E17" s="29">
        <v>0</v>
      </c>
      <c r="F17" s="25">
        <v>4320</v>
      </c>
      <c r="G17" s="25">
        <v>1E+30</v>
      </c>
      <c r="H17" s="25">
        <v>720.00000000000045</v>
      </c>
    </row>
    <row r="18" spans="2:8" ht="15.75" thickBot="1" x14ac:dyDescent="0.3">
      <c r="B18" s="26" t="s">
        <v>50</v>
      </c>
      <c r="C18" s="26" t="s">
        <v>51</v>
      </c>
      <c r="D18" s="30">
        <v>1200</v>
      </c>
      <c r="E18" s="30">
        <v>0.45454545454545459</v>
      </c>
      <c r="F18" s="26">
        <v>1200</v>
      </c>
      <c r="G18" s="26">
        <v>240.00000000000014</v>
      </c>
      <c r="H18" s="26">
        <v>1199.9999999989084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K8" sqref="K8"/>
    </sheetView>
  </sheetViews>
  <sheetFormatPr defaultColWidth="14.7109375" defaultRowHeight="18" customHeight="1" x14ac:dyDescent="0.25"/>
  <cols>
    <col min="1" max="1" width="20.42578125" customWidth="1"/>
    <col min="2" max="2" width="13.42578125" bestFit="1" customWidth="1"/>
    <col min="3" max="3" width="6.85546875" bestFit="1" customWidth="1"/>
    <col min="4" max="4" width="11.28515625" bestFit="1" customWidth="1"/>
    <col min="5" max="5" width="12.42578125" bestFit="1" customWidth="1"/>
    <col min="6" max="6" width="7.42578125" bestFit="1" customWidth="1"/>
    <col min="7" max="7" width="12.140625" customWidth="1"/>
    <col min="8" max="8" width="21.7109375" bestFit="1" customWidth="1"/>
  </cols>
  <sheetData>
    <row r="1" spans="1:8" ht="48" customHeight="1" thickBot="1" x14ac:dyDescent="0.3">
      <c r="A1" s="68" t="s">
        <v>8</v>
      </c>
      <c r="B1" s="68" t="s">
        <v>52</v>
      </c>
      <c r="C1" s="68" t="s">
        <v>70</v>
      </c>
      <c r="D1" s="68" t="s">
        <v>71</v>
      </c>
      <c r="E1" s="68" t="s">
        <v>53</v>
      </c>
      <c r="F1" s="69" t="s">
        <v>54</v>
      </c>
      <c r="G1" s="68" t="s">
        <v>55</v>
      </c>
      <c r="H1" s="70" t="s">
        <v>69</v>
      </c>
    </row>
    <row r="2" spans="1:8" ht="18" customHeight="1" x14ac:dyDescent="0.25">
      <c r="A2" s="46" t="s">
        <v>56</v>
      </c>
      <c r="B2" s="46">
        <v>1</v>
      </c>
      <c r="C2" s="46">
        <v>1</v>
      </c>
      <c r="D2" s="46">
        <v>10</v>
      </c>
      <c r="E2" s="47">
        <v>8</v>
      </c>
      <c r="F2" s="48">
        <v>6.25E-2</v>
      </c>
      <c r="G2" s="49">
        <v>450</v>
      </c>
      <c r="H2" s="50">
        <v>45</v>
      </c>
    </row>
    <row r="3" spans="1:8" ht="18" customHeight="1" x14ac:dyDescent="0.25">
      <c r="A3" s="51" t="s">
        <v>57</v>
      </c>
      <c r="B3" s="51">
        <v>1</v>
      </c>
      <c r="C3" s="51">
        <v>1</v>
      </c>
      <c r="D3" s="51">
        <v>22</v>
      </c>
      <c r="E3" s="52">
        <v>8</v>
      </c>
      <c r="F3" s="53">
        <v>0.05</v>
      </c>
      <c r="G3" s="54">
        <v>456</v>
      </c>
      <c r="H3" s="55">
        <v>20.727272727272727</v>
      </c>
    </row>
    <row r="4" spans="1:8" ht="18" customHeight="1" x14ac:dyDescent="0.25">
      <c r="A4" s="56" t="s">
        <v>58</v>
      </c>
      <c r="B4" s="56">
        <v>1</v>
      </c>
      <c r="C4" s="56">
        <v>1</v>
      </c>
      <c r="D4" s="56">
        <v>30</v>
      </c>
      <c r="E4" s="57">
        <v>8</v>
      </c>
      <c r="F4" s="58">
        <v>0.05</v>
      </c>
      <c r="G4" s="59">
        <v>456</v>
      </c>
      <c r="H4" s="60">
        <v>15.2</v>
      </c>
    </row>
    <row r="5" spans="1:8" ht="18" customHeight="1" x14ac:dyDescent="0.25">
      <c r="A5" s="51" t="s">
        <v>59</v>
      </c>
      <c r="B5" s="51">
        <v>1</v>
      </c>
      <c r="C5" s="51">
        <v>1</v>
      </c>
      <c r="D5" s="51">
        <v>22</v>
      </c>
      <c r="E5" s="52">
        <v>8</v>
      </c>
      <c r="F5" s="53">
        <v>0.05</v>
      </c>
      <c r="G5" s="54">
        <v>456</v>
      </c>
      <c r="H5" s="55">
        <v>20.727272727272727</v>
      </c>
    </row>
    <row r="6" spans="1:8" ht="18" customHeight="1" x14ac:dyDescent="0.25">
      <c r="A6" s="56" t="s">
        <v>60</v>
      </c>
      <c r="B6" s="56">
        <v>1</v>
      </c>
      <c r="C6" s="56">
        <v>1</v>
      </c>
      <c r="D6" s="56">
        <v>30</v>
      </c>
      <c r="E6" s="57">
        <v>8</v>
      </c>
      <c r="F6" s="58">
        <v>0.05</v>
      </c>
      <c r="G6" s="59">
        <v>456</v>
      </c>
      <c r="H6" s="60">
        <v>15.2</v>
      </c>
    </row>
    <row r="7" spans="1:8" ht="18" customHeight="1" x14ac:dyDescent="0.25">
      <c r="A7" s="51" t="s">
        <v>61</v>
      </c>
      <c r="B7" s="51">
        <v>1</v>
      </c>
      <c r="C7" s="51">
        <v>1</v>
      </c>
      <c r="D7" s="51">
        <v>12</v>
      </c>
      <c r="E7" s="52">
        <v>8</v>
      </c>
      <c r="F7" s="53">
        <v>0.1</v>
      </c>
      <c r="G7" s="54">
        <v>432</v>
      </c>
      <c r="H7" s="55">
        <v>36</v>
      </c>
    </row>
    <row r="8" spans="1:8" ht="18" customHeight="1" x14ac:dyDescent="0.25">
      <c r="A8" s="51" t="s">
        <v>62</v>
      </c>
      <c r="B8" s="51">
        <v>1</v>
      </c>
      <c r="C8" s="51">
        <v>1</v>
      </c>
      <c r="D8" s="51">
        <v>6</v>
      </c>
      <c r="E8" s="52">
        <v>8</v>
      </c>
      <c r="F8" s="53">
        <v>0.1</v>
      </c>
      <c r="G8" s="54">
        <v>432</v>
      </c>
      <c r="H8" s="55">
        <v>72</v>
      </c>
    </row>
    <row r="9" spans="1:8" ht="18" customHeight="1" x14ac:dyDescent="0.25">
      <c r="A9" s="51" t="s">
        <v>63</v>
      </c>
      <c r="B9" s="51">
        <v>1</v>
      </c>
      <c r="C9" s="51">
        <v>1</v>
      </c>
      <c r="D9" s="51">
        <v>12</v>
      </c>
      <c r="E9" s="52">
        <v>8</v>
      </c>
      <c r="F9" s="61">
        <v>6.25E-2</v>
      </c>
      <c r="G9" s="54">
        <v>450</v>
      </c>
      <c r="H9" s="55">
        <v>37.5</v>
      </c>
    </row>
    <row r="10" spans="1:8" ht="18" customHeight="1" x14ac:dyDescent="0.25">
      <c r="A10" s="51" t="s">
        <v>64</v>
      </c>
      <c r="B10" s="51">
        <v>1</v>
      </c>
      <c r="C10" s="51">
        <v>1</v>
      </c>
      <c r="D10" s="51">
        <v>6</v>
      </c>
      <c r="E10" s="52">
        <v>8</v>
      </c>
      <c r="F10" s="61">
        <v>6.25E-2</v>
      </c>
      <c r="G10" s="54">
        <v>450</v>
      </c>
      <c r="H10" s="55">
        <v>75</v>
      </c>
    </row>
    <row r="11" spans="1:8" ht="18" customHeight="1" x14ac:dyDescent="0.25">
      <c r="A11" s="51" t="s">
        <v>65</v>
      </c>
      <c r="B11" s="51">
        <v>1</v>
      </c>
      <c r="C11" s="51">
        <v>1</v>
      </c>
      <c r="D11" s="51">
        <v>13</v>
      </c>
      <c r="E11" s="52">
        <v>8</v>
      </c>
      <c r="F11" s="62">
        <v>0.1</v>
      </c>
      <c r="G11" s="54">
        <v>432</v>
      </c>
      <c r="H11" s="55">
        <v>33.230769230769234</v>
      </c>
    </row>
    <row r="12" spans="1:8" ht="18" customHeight="1" x14ac:dyDescent="0.25">
      <c r="A12" s="51" t="s">
        <v>66</v>
      </c>
      <c r="B12" s="51">
        <v>1</v>
      </c>
      <c r="C12" s="51">
        <v>1</v>
      </c>
      <c r="D12" s="51">
        <v>13</v>
      </c>
      <c r="E12" s="52">
        <v>8</v>
      </c>
      <c r="F12" s="61">
        <v>6.25E-2</v>
      </c>
      <c r="G12" s="54">
        <v>450</v>
      </c>
      <c r="H12" s="55">
        <v>34.61538461538462</v>
      </c>
    </row>
    <row r="13" spans="1:8" ht="18" customHeight="1" x14ac:dyDescent="0.25">
      <c r="A13" s="51" t="s">
        <v>67</v>
      </c>
      <c r="B13" s="51">
        <v>1</v>
      </c>
      <c r="C13" s="51">
        <v>1</v>
      </c>
      <c r="D13" s="51">
        <v>10</v>
      </c>
      <c r="E13" s="52">
        <v>8</v>
      </c>
      <c r="F13" s="61">
        <v>6.25E-2</v>
      </c>
      <c r="G13" s="54">
        <v>450</v>
      </c>
      <c r="H13" s="55">
        <v>45</v>
      </c>
    </row>
    <row r="14" spans="1:8" ht="18" customHeight="1" thickBot="1" x14ac:dyDescent="0.3">
      <c r="A14" s="63" t="s">
        <v>68</v>
      </c>
      <c r="B14" s="63">
        <v>2</v>
      </c>
      <c r="C14" s="63">
        <v>1</v>
      </c>
      <c r="D14" s="63">
        <v>36</v>
      </c>
      <c r="E14" s="64">
        <v>8</v>
      </c>
      <c r="F14" s="65">
        <v>6.25E-2</v>
      </c>
      <c r="G14" s="66">
        <v>450</v>
      </c>
      <c r="H14" s="67">
        <v>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2"/>
  <sheetViews>
    <sheetView workbookViewId="0">
      <selection activeCell="L9" sqref="L9:R12"/>
    </sheetView>
  </sheetViews>
  <sheetFormatPr defaultRowHeight="15" x14ac:dyDescent="0.25"/>
  <cols>
    <col min="2" max="2" width="7.85546875" bestFit="1" customWidth="1"/>
    <col min="3" max="6" width="5.140625" customWidth="1"/>
    <col min="7" max="7" width="7.85546875" bestFit="1" customWidth="1"/>
    <col min="8" max="8" width="12.42578125" bestFit="1" customWidth="1"/>
    <col min="9" max="9" width="12.28515625" bestFit="1" customWidth="1"/>
    <col min="12" max="12" width="12.5703125" customWidth="1"/>
    <col min="13" max="16" width="5" bestFit="1" customWidth="1"/>
    <col min="17" max="17" width="14.140625" bestFit="1" customWidth="1"/>
  </cols>
  <sheetData>
    <row r="1" spans="2:18" ht="15.75" thickBot="1" x14ac:dyDescent="0.3"/>
    <row r="2" spans="2:18" ht="18" customHeight="1" thickBot="1" x14ac:dyDescent="0.3">
      <c r="B2" s="111" t="s">
        <v>111</v>
      </c>
      <c r="C2" s="112" t="s">
        <v>112</v>
      </c>
      <c r="D2" s="112" t="s">
        <v>113</v>
      </c>
      <c r="E2" s="112" t="s">
        <v>114</v>
      </c>
      <c r="F2" s="113" t="s">
        <v>115</v>
      </c>
      <c r="G2" s="114" t="s">
        <v>116</v>
      </c>
      <c r="H2" s="115" t="s">
        <v>117</v>
      </c>
      <c r="I2" s="114" t="s">
        <v>118</v>
      </c>
      <c r="L2" s="116" t="s">
        <v>111</v>
      </c>
      <c r="M2" s="116" t="s">
        <v>112</v>
      </c>
      <c r="N2" s="117" t="s">
        <v>113</v>
      </c>
      <c r="O2" s="117" t="s">
        <v>114</v>
      </c>
      <c r="P2" s="118" t="s">
        <v>115</v>
      </c>
      <c r="Q2" s="119" t="s">
        <v>117</v>
      </c>
      <c r="R2" s="120" t="s">
        <v>119</v>
      </c>
    </row>
    <row r="3" spans="2:18" ht="17.25" thickTop="1" thickBot="1" x14ac:dyDescent="0.3">
      <c r="B3" s="121" t="s">
        <v>120</v>
      </c>
      <c r="C3" s="122">
        <v>15</v>
      </c>
      <c r="D3" s="122">
        <v>15</v>
      </c>
      <c r="E3" s="122">
        <v>15</v>
      </c>
      <c r="F3" s="123">
        <v>15</v>
      </c>
      <c r="G3" s="124">
        <f>SUM(C3:F3)</f>
        <v>60</v>
      </c>
      <c r="H3" s="125">
        <f>90-45</f>
        <v>45</v>
      </c>
      <c r="I3" s="124">
        <f>H3/G3</f>
        <v>0.75</v>
      </c>
      <c r="L3" s="116" t="s">
        <v>120</v>
      </c>
      <c r="M3" s="116">
        <v>15</v>
      </c>
      <c r="N3" s="117">
        <v>15</v>
      </c>
      <c r="O3" s="117">
        <v>15</v>
      </c>
      <c r="P3" s="118">
        <v>15</v>
      </c>
      <c r="Q3" s="126">
        <f>90-45</f>
        <v>45</v>
      </c>
      <c r="R3" s="127">
        <v>110</v>
      </c>
    </row>
    <row r="4" spans="2:18" ht="17.25" thickTop="1" thickBot="1" x14ac:dyDescent="0.3">
      <c r="B4" s="128" t="s">
        <v>121</v>
      </c>
      <c r="C4" s="129">
        <v>10</v>
      </c>
      <c r="D4" s="129">
        <v>30</v>
      </c>
      <c r="E4" s="129">
        <v>5</v>
      </c>
      <c r="F4" s="130">
        <v>5</v>
      </c>
      <c r="G4" s="131">
        <f>SUM(C4:F4)</f>
        <v>50</v>
      </c>
      <c r="H4" s="132">
        <f>100-40</f>
        <v>60</v>
      </c>
      <c r="I4" s="131">
        <f>H4/G4</f>
        <v>1.2</v>
      </c>
      <c r="L4" s="133" t="s">
        <v>121</v>
      </c>
      <c r="M4" s="133">
        <v>10</v>
      </c>
      <c r="N4" s="134">
        <v>30</v>
      </c>
      <c r="O4" s="134">
        <v>5</v>
      </c>
      <c r="P4" s="135">
        <v>5</v>
      </c>
      <c r="Q4" s="136">
        <f>100-40</f>
        <v>60</v>
      </c>
      <c r="R4" s="137">
        <v>60</v>
      </c>
    </row>
    <row r="5" spans="2:18" ht="16.5" customHeight="1" thickBot="1" x14ac:dyDescent="0.3">
      <c r="L5" s="138" t="s">
        <v>122</v>
      </c>
      <c r="M5" s="139">
        <v>2400</v>
      </c>
      <c r="N5" s="140">
        <v>2400</v>
      </c>
      <c r="O5" s="140">
        <v>2400</v>
      </c>
      <c r="P5" s="141">
        <v>2400</v>
      </c>
      <c r="Q5" s="142"/>
    </row>
    <row r="6" spans="2:18" x14ac:dyDescent="0.25">
      <c r="L6" s="143"/>
      <c r="M6" s="143"/>
      <c r="N6" s="143"/>
      <c r="O6" s="143"/>
      <c r="P6" s="143"/>
      <c r="Q6" s="143"/>
    </row>
    <row r="8" spans="2:18" ht="15.75" thickBot="1" x14ac:dyDescent="0.3"/>
    <row r="9" spans="2:18" ht="16.5" thickBot="1" x14ac:dyDescent="0.3">
      <c r="L9" s="116" t="s">
        <v>111</v>
      </c>
      <c r="M9" s="116" t="s">
        <v>112</v>
      </c>
      <c r="N9" s="117" t="s">
        <v>113</v>
      </c>
      <c r="O9" s="117" t="s">
        <v>114</v>
      </c>
      <c r="P9" s="118" t="s">
        <v>115</v>
      </c>
      <c r="Q9" s="119" t="s">
        <v>117</v>
      </c>
      <c r="R9" s="120" t="s">
        <v>119</v>
      </c>
    </row>
    <row r="10" spans="2:18" ht="15.75" x14ac:dyDescent="0.25">
      <c r="L10" s="116" t="s">
        <v>120</v>
      </c>
      <c r="M10" s="116">
        <v>15</v>
      </c>
      <c r="N10" s="117">
        <v>10</v>
      </c>
      <c r="O10" s="117">
        <v>15</v>
      </c>
      <c r="P10" s="118">
        <v>10</v>
      </c>
      <c r="Q10" s="126">
        <f>90-45</f>
        <v>45</v>
      </c>
      <c r="R10" s="127">
        <v>110</v>
      </c>
    </row>
    <row r="11" spans="2:18" ht="16.5" thickBot="1" x14ac:dyDescent="0.3">
      <c r="L11" s="133" t="s">
        <v>121</v>
      </c>
      <c r="M11" s="133">
        <v>10</v>
      </c>
      <c r="N11" s="134">
        <v>35</v>
      </c>
      <c r="O11" s="134">
        <v>5</v>
      </c>
      <c r="P11" s="135">
        <v>5</v>
      </c>
      <c r="Q11" s="136">
        <v>55</v>
      </c>
      <c r="R11" s="137">
        <v>60</v>
      </c>
    </row>
    <row r="12" spans="2:18" ht="16.5" thickBot="1" x14ac:dyDescent="0.3">
      <c r="L12" s="138" t="s">
        <v>122</v>
      </c>
      <c r="M12" s="139">
        <v>2400</v>
      </c>
      <c r="N12" s="140">
        <v>2400</v>
      </c>
      <c r="O12" s="140">
        <v>2400</v>
      </c>
      <c r="P12" s="141">
        <v>2400</v>
      </c>
      <c r="Q12" s="14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18" sqref="G18"/>
    </sheetView>
  </sheetViews>
  <sheetFormatPr defaultRowHeight="15" x14ac:dyDescent="0.25"/>
  <cols>
    <col min="1" max="1" width="18.140625" customWidth="1"/>
    <col min="2" max="2" width="9.42578125" bestFit="1" customWidth="1"/>
    <col min="3" max="3" width="9.7109375" bestFit="1" customWidth="1"/>
  </cols>
  <sheetData>
    <row r="1" spans="1:6" ht="15.75" thickBot="1" x14ac:dyDescent="0.3"/>
    <row r="2" spans="1:6" ht="15.75" thickBot="1" x14ac:dyDescent="0.3">
      <c r="A2" s="75" t="s">
        <v>72</v>
      </c>
      <c r="B2" s="20" t="s">
        <v>77</v>
      </c>
      <c r="C2" s="21" t="s">
        <v>78</v>
      </c>
      <c r="D2" s="71" t="s">
        <v>21</v>
      </c>
      <c r="E2" s="22"/>
      <c r="F2" s="42" t="s">
        <v>19</v>
      </c>
    </row>
    <row r="3" spans="1:6" x14ac:dyDescent="0.25">
      <c r="A3" s="33" t="s">
        <v>73</v>
      </c>
      <c r="B3" s="144">
        <v>15</v>
      </c>
      <c r="C3" s="145">
        <v>10</v>
      </c>
      <c r="D3" s="78">
        <f t="shared" ref="D3:D8" si="0">SUMPRODUCT(B3:C3,$B$10:$C$10)</f>
        <v>1800</v>
      </c>
      <c r="E3" s="34" t="s">
        <v>20</v>
      </c>
      <c r="F3" s="79">
        <v>2400</v>
      </c>
    </row>
    <row r="4" spans="1:6" x14ac:dyDescent="0.25">
      <c r="A4" s="32" t="s">
        <v>74</v>
      </c>
      <c r="B4" s="146">
        <v>15</v>
      </c>
      <c r="C4" s="147">
        <v>30</v>
      </c>
      <c r="D4" s="80">
        <f t="shared" si="0"/>
        <v>2400</v>
      </c>
      <c r="E4" s="35" t="s">
        <v>20</v>
      </c>
      <c r="F4" s="81">
        <v>2400</v>
      </c>
    </row>
    <row r="5" spans="1:6" x14ac:dyDescent="0.25">
      <c r="A5" s="32" t="s">
        <v>75</v>
      </c>
      <c r="B5" s="146">
        <v>15</v>
      </c>
      <c r="C5" s="147">
        <v>5</v>
      </c>
      <c r="D5" s="80">
        <f t="shared" si="0"/>
        <v>1650</v>
      </c>
      <c r="E5" s="35" t="s">
        <v>20</v>
      </c>
      <c r="F5" s="81">
        <v>2400</v>
      </c>
    </row>
    <row r="6" spans="1:6" ht="15.75" thickBot="1" x14ac:dyDescent="0.3">
      <c r="A6" s="32" t="s">
        <v>76</v>
      </c>
      <c r="B6" s="148">
        <v>15</v>
      </c>
      <c r="C6" s="149">
        <v>5</v>
      </c>
      <c r="D6" s="82">
        <f t="shared" si="0"/>
        <v>1650</v>
      </c>
      <c r="E6" s="36" t="s">
        <v>20</v>
      </c>
      <c r="F6" s="83">
        <v>2400</v>
      </c>
    </row>
    <row r="7" spans="1:6" x14ac:dyDescent="0.25">
      <c r="A7" s="74" t="s">
        <v>79</v>
      </c>
      <c r="B7" s="150">
        <v>1</v>
      </c>
      <c r="C7" s="151"/>
      <c r="D7" s="78">
        <f t="shared" si="0"/>
        <v>100</v>
      </c>
      <c r="E7" s="34" t="s">
        <v>20</v>
      </c>
      <c r="F7" s="79">
        <v>100</v>
      </c>
    </row>
    <row r="8" spans="1:6" ht="15.75" thickBot="1" x14ac:dyDescent="0.3">
      <c r="A8" s="73" t="s">
        <v>80</v>
      </c>
      <c r="B8" s="152"/>
      <c r="C8" s="153">
        <v>1</v>
      </c>
      <c r="D8" s="82">
        <f t="shared" si="0"/>
        <v>30</v>
      </c>
      <c r="E8" s="36" t="s">
        <v>20</v>
      </c>
      <c r="F8" s="83">
        <v>50</v>
      </c>
    </row>
    <row r="9" spans="1:6" ht="15.75" thickBot="1" x14ac:dyDescent="0.3">
      <c r="B9" s="156">
        <v>45</v>
      </c>
      <c r="C9" s="156">
        <v>60</v>
      </c>
      <c r="D9" s="31">
        <f>SUMPRODUCT(B9:C9,$B$10:$C$10)-6000</f>
        <v>300</v>
      </c>
    </row>
    <row r="10" spans="1:6" ht="15.75" thickBot="1" x14ac:dyDescent="0.3">
      <c r="B10" s="154">
        <v>100</v>
      </c>
      <c r="C10" s="155">
        <v>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workbookViewId="0">
      <selection activeCell="A6" sqref="A6:H20"/>
    </sheetView>
  </sheetViews>
  <sheetFormatPr defaultRowHeight="15" x14ac:dyDescent="0.25"/>
  <cols>
    <col min="1" max="1" width="2.28515625" customWidth="1"/>
    <col min="2" max="2" width="6.140625" bestFit="1" customWidth="1"/>
    <col min="3" max="3" width="18.7109375" bestFit="1" customWidth="1"/>
    <col min="4" max="4" width="6.5703125" bestFit="1" customWidth="1"/>
    <col min="5" max="5" width="8.7109375" bestFit="1" customWidth="1"/>
    <col min="6" max="6" width="10.85546875" bestFit="1" customWidth="1"/>
    <col min="7" max="8" width="10" bestFit="1" customWidth="1"/>
  </cols>
  <sheetData>
    <row r="1" spans="1:8" x14ac:dyDescent="0.25">
      <c r="A1" s="24" t="s">
        <v>22</v>
      </c>
    </row>
    <row r="2" spans="1:8" x14ac:dyDescent="0.25">
      <c r="A2" s="24" t="s">
        <v>81</v>
      </c>
    </row>
    <row r="3" spans="1:8" x14ac:dyDescent="0.25">
      <c r="A3" s="24" t="s">
        <v>82</v>
      </c>
    </row>
    <row r="6" spans="1:8" ht="15.75" thickBot="1" x14ac:dyDescent="0.3">
      <c r="A6" t="s">
        <v>25</v>
      </c>
    </row>
    <row r="7" spans="1:8" x14ac:dyDescent="0.25">
      <c r="B7" s="84"/>
      <c r="C7" s="84"/>
      <c r="D7" s="84" t="s">
        <v>28</v>
      </c>
      <c r="E7" s="84" t="s">
        <v>30</v>
      </c>
      <c r="F7" s="84" t="s">
        <v>32</v>
      </c>
      <c r="G7" s="84" t="s">
        <v>34</v>
      </c>
      <c r="H7" s="84" t="s">
        <v>34</v>
      </c>
    </row>
    <row r="8" spans="1:8" ht="15.75" thickBot="1" x14ac:dyDescent="0.3">
      <c r="B8" s="85" t="s">
        <v>26</v>
      </c>
      <c r="C8" s="85" t="s">
        <v>27</v>
      </c>
      <c r="D8" s="85" t="s">
        <v>29</v>
      </c>
      <c r="E8" s="85" t="s">
        <v>31</v>
      </c>
      <c r="F8" s="85" t="s">
        <v>33</v>
      </c>
      <c r="G8" s="85" t="s">
        <v>35</v>
      </c>
      <c r="H8" s="85" t="s">
        <v>36</v>
      </c>
    </row>
    <row r="9" spans="1:8" x14ac:dyDescent="0.25">
      <c r="B9" s="25" t="s">
        <v>83</v>
      </c>
      <c r="C9" s="25" t="s">
        <v>77</v>
      </c>
      <c r="D9" s="86">
        <v>100.00000000000236</v>
      </c>
      <c r="E9" s="86">
        <v>0</v>
      </c>
      <c r="F9" s="25">
        <v>45.000000000066549</v>
      </c>
      <c r="G9" s="25">
        <v>1E+30</v>
      </c>
      <c r="H9" s="25">
        <v>14.999999999987448</v>
      </c>
    </row>
    <row r="10" spans="1:8" ht="15.75" thickBot="1" x14ac:dyDescent="0.3">
      <c r="B10" s="26" t="s">
        <v>84</v>
      </c>
      <c r="C10" s="26" t="s">
        <v>78</v>
      </c>
      <c r="D10" s="30">
        <v>29.999999999991982</v>
      </c>
      <c r="E10" s="30">
        <v>0</v>
      </c>
      <c r="F10" s="26">
        <v>60.000000000297604</v>
      </c>
      <c r="G10" s="26">
        <v>30.000000000044594</v>
      </c>
      <c r="H10" s="26">
        <v>60.000000000297597</v>
      </c>
    </row>
    <row r="12" spans="1:8" ht="15.75" thickBot="1" x14ac:dyDescent="0.3">
      <c r="A12" t="s">
        <v>37</v>
      </c>
    </row>
    <row r="13" spans="1:8" x14ac:dyDescent="0.25">
      <c r="B13" s="84"/>
      <c r="C13" s="84"/>
      <c r="D13" s="84" t="s">
        <v>28</v>
      </c>
      <c r="E13" s="84" t="s">
        <v>38</v>
      </c>
      <c r="F13" s="84" t="s">
        <v>40</v>
      </c>
      <c r="G13" s="84" t="s">
        <v>34</v>
      </c>
      <c r="H13" s="84" t="s">
        <v>34</v>
      </c>
    </row>
    <row r="14" spans="1:8" ht="15.75" thickBot="1" x14ac:dyDescent="0.3">
      <c r="B14" s="85" t="s">
        <v>26</v>
      </c>
      <c r="C14" s="85" t="s">
        <v>27</v>
      </c>
      <c r="D14" s="85" t="s">
        <v>29</v>
      </c>
      <c r="E14" s="85" t="s">
        <v>39</v>
      </c>
      <c r="F14" s="85" t="s">
        <v>41</v>
      </c>
      <c r="G14" s="85" t="s">
        <v>35</v>
      </c>
      <c r="H14" s="85" t="s">
        <v>36</v>
      </c>
    </row>
    <row r="15" spans="1:8" x14ac:dyDescent="0.25">
      <c r="B15" s="25" t="s">
        <v>44</v>
      </c>
      <c r="C15" s="25" t="s">
        <v>85</v>
      </c>
      <c r="D15" s="87">
        <v>1799.9999999999552</v>
      </c>
      <c r="E15" s="87">
        <v>0</v>
      </c>
      <c r="F15" s="25">
        <v>2400</v>
      </c>
      <c r="G15" s="25">
        <v>1E+30</v>
      </c>
      <c r="H15" s="25">
        <v>600.00000000036698</v>
      </c>
    </row>
    <row r="16" spans="1:8" x14ac:dyDescent="0.25">
      <c r="B16" s="25" t="s">
        <v>46</v>
      </c>
      <c r="C16" s="25" t="s">
        <v>86</v>
      </c>
      <c r="D16" s="87">
        <v>2399.9999999997949</v>
      </c>
      <c r="E16" s="87">
        <v>2.0000000000069473</v>
      </c>
      <c r="F16" s="25">
        <v>2400</v>
      </c>
      <c r="G16" s="25">
        <v>600.00000000088539</v>
      </c>
      <c r="H16" s="25">
        <v>900.00000000109719</v>
      </c>
    </row>
    <row r="17" spans="2:8" x14ac:dyDescent="0.25">
      <c r="B17" s="25" t="s">
        <v>48</v>
      </c>
      <c r="C17" s="25" t="s">
        <v>87</v>
      </c>
      <c r="D17" s="87">
        <v>1649.9999999999955</v>
      </c>
      <c r="E17" s="87">
        <v>0</v>
      </c>
      <c r="F17" s="25">
        <v>2400</v>
      </c>
      <c r="G17" s="25">
        <v>1E+30</v>
      </c>
      <c r="H17" s="25">
        <v>749.99999999939337</v>
      </c>
    </row>
    <row r="18" spans="2:8" x14ac:dyDescent="0.25">
      <c r="B18" s="25" t="s">
        <v>50</v>
      </c>
      <c r="C18" s="25" t="s">
        <v>88</v>
      </c>
      <c r="D18" s="87">
        <v>1649.9999999999955</v>
      </c>
      <c r="E18" s="87">
        <v>0</v>
      </c>
      <c r="F18" s="25">
        <v>2400</v>
      </c>
      <c r="G18" s="25">
        <v>1E+30</v>
      </c>
      <c r="H18" s="25">
        <v>749.99999999939337</v>
      </c>
    </row>
    <row r="19" spans="2:8" x14ac:dyDescent="0.25">
      <c r="B19" s="25" t="s">
        <v>89</v>
      </c>
      <c r="C19" s="25" t="s">
        <v>90</v>
      </c>
      <c r="D19" s="87">
        <v>100.00000000000236</v>
      </c>
      <c r="E19" s="87">
        <v>14.999999999990232</v>
      </c>
      <c r="F19" s="25">
        <v>100</v>
      </c>
      <c r="G19" s="25">
        <v>59.999999999971564</v>
      </c>
      <c r="H19" s="25">
        <v>40.00000000008508</v>
      </c>
    </row>
    <row r="20" spans="2:8" ht="15.75" thickBot="1" x14ac:dyDescent="0.3">
      <c r="B20" s="26" t="s">
        <v>91</v>
      </c>
      <c r="C20" s="26" t="s">
        <v>92</v>
      </c>
      <c r="D20" s="88">
        <v>29.999999999991982</v>
      </c>
      <c r="E20" s="88">
        <v>0</v>
      </c>
      <c r="F20" s="26">
        <v>50</v>
      </c>
      <c r="G20" s="26">
        <v>1E+30</v>
      </c>
      <c r="H20" s="26">
        <v>20.000000000005631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H9"/>
    </sheetView>
  </sheetViews>
  <sheetFormatPr defaultRowHeight="15" x14ac:dyDescent="0.25"/>
  <cols>
    <col min="1" max="1" width="10.85546875" bestFit="1" customWidth="1"/>
    <col min="4" max="4" width="10.140625" bestFit="1" customWidth="1"/>
    <col min="5" max="5" width="10.42578125" bestFit="1" customWidth="1"/>
  </cols>
  <sheetData>
    <row r="1" spans="1:9" ht="15.75" thickBot="1" x14ac:dyDescent="0.3">
      <c r="A1" t="s">
        <v>72</v>
      </c>
      <c r="B1" s="89" t="s">
        <v>77</v>
      </c>
      <c r="C1" s="90" t="s">
        <v>78</v>
      </c>
      <c r="D1" s="99" t="s">
        <v>93</v>
      </c>
      <c r="E1" s="90" t="s">
        <v>94</v>
      </c>
      <c r="F1" t="s">
        <v>21</v>
      </c>
      <c r="H1" t="s">
        <v>19</v>
      </c>
    </row>
    <row r="2" spans="1:9" x14ac:dyDescent="0.25">
      <c r="A2" s="89" t="s">
        <v>73</v>
      </c>
      <c r="B2" s="157">
        <v>15</v>
      </c>
      <c r="C2" s="107">
        <v>10</v>
      </c>
      <c r="D2" s="157">
        <v>15</v>
      </c>
      <c r="E2" s="107">
        <v>10</v>
      </c>
      <c r="F2" s="18">
        <f>SUMPRODUCT(B2:E2,$B$9:$E$9)</f>
        <v>0</v>
      </c>
      <c r="G2" s="18" t="s">
        <v>20</v>
      </c>
      <c r="H2" s="18">
        <v>2400</v>
      </c>
      <c r="I2" s="18"/>
    </row>
    <row r="3" spans="1:9" x14ac:dyDescent="0.25">
      <c r="A3" s="100" t="s">
        <v>74</v>
      </c>
      <c r="B3" s="158">
        <v>15</v>
      </c>
      <c r="C3" s="108">
        <v>30</v>
      </c>
      <c r="D3" s="158">
        <v>15</v>
      </c>
      <c r="E3" s="108">
        <v>30</v>
      </c>
      <c r="F3" s="18">
        <f t="shared" ref="F3:F6" si="0">SUMPRODUCT(B3:E3,$B$9:$E$9)</f>
        <v>0</v>
      </c>
      <c r="G3" s="18" t="s">
        <v>20</v>
      </c>
      <c r="H3" s="18">
        <v>4800</v>
      </c>
      <c r="I3" s="18"/>
    </row>
    <row r="4" spans="1:9" x14ac:dyDescent="0.25">
      <c r="A4" s="100" t="s">
        <v>75</v>
      </c>
      <c r="B4" s="158">
        <v>15</v>
      </c>
      <c r="C4" s="108">
        <v>5</v>
      </c>
      <c r="D4" s="158">
        <v>15</v>
      </c>
      <c r="E4" s="108">
        <v>5</v>
      </c>
      <c r="F4" s="18">
        <f t="shared" si="0"/>
        <v>0</v>
      </c>
      <c r="G4" s="18" t="s">
        <v>20</v>
      </c>
      <c r="H4" s="18">
        <v>2400</v>
      </c>
      <c r="I4" s="18"/>
    </row>
    <row r="5" spans="1:9" x14ac:dyDescent="0.25">
      <c r="A5" s="100" t="s">
        <v>76</v>
      </c>
      <c r="B5" s="158">
        <v>15</v>
      </c>
      <c r="C5" s="108">
        <v>5</v>
      </c>
      <c r="D5" s="158">
        <v>15</v>
      </c>
      <c r="E5" s="108">
        <v>5</v>
      </c>
      <c r="F5" s="18">
        <f t="shared" si="0"/>
        <v>0</v>
      </c>
      <c r="G5" s="18" t="s">
        <v>20</v>
      </c>
      <c r="H5" s="18">
        <v>2400</v>
      </c>
      <c r="I5" s="18"/>
    </row>
    <row r="6" spans="1:9" x14ac:dyDescent="0.25">
      <c r="A6" s="100" t="s">
        <v>79</v>
      </c>
      <c r="B6" s="158">
        <v>1</v>
      </c>
      <c r="C6" s="108"/>
      <c r="D6" s="158"/>
      <c r="E6" s="108"/>
      <c r="F6" s="18">
        <f t="shared" si="0"/>
        <v>0</v>
      </c>
      <c r="G6" s="18" t="s">
        <v>20</v>
      </c>
      <c r="H6" s="18">
        <v>100</v>
      </c>
      <c r="I6" s="18"/>
    </row>
    <row r="7" spans="1:9" ht="15.75" thickBot="1" x14ac:dyDescent="0.3">
      <c r="A7" s="101" t="s">
        <v>80</v>
      </c>
      <c r="B7" s="159"/>
      <c r="C7" s="109">
        <v>1</v>
      </c>
      <c r="D7" s="159"/>
      <c r="E7" s="109"/>
      <c r="F7" s="18">
        <f>SUMPRODUCT(B7:E7,$B$9:$E$9)</f>
        <v>0</v>
      </c>
      <c r="G7" s="18" t="s">
        <v>20</v>
      </c>
      <c r="H7" s="18">
        <v>50</v>
      </c>
      <c r="I7" s="18"/>
    </row>
    <row r="8" spans="1:9" ht="15.75" thickBot="1" x14ac:dyDescent="0.3">
      <c r="B8" s="143">
        <v>45</v>
      </c>
      <c r="C8" s="143">
        <v>60</v>
      </c>
      <c r="D8" s="143">
        <v>27</v>
      </c>
      <c r="E8" s="143">
        <v>40</v>
      </c>
      <c r="F8" s="163">
        <f>SUMPRODUCT(B8:E8,$B$9:$E$9)-6400</f>
        <v>-6400</v>
      </c>
      <c r="G8" s="18"/>
      <c r="H8" s="18"/>
      <c r="I8" s="18"/>
    </row>
    <row r="9" spans="1:9" ht="15.75" thickBot="1" x14ac:dyDescent="0.3">
      <c r="B9" s="160"/>
      <c r="C9" s="161"/>
      <c r="D9" s="161"/>
      <c r="E9" s="162"/>
      <c r="F9" s="18"/>
      <c r="G9" s="18"/>
      <c r="H9" s="18"/>
      <c r="I9" s="18"/>
    </row>
    <row r="10" spans="1:9" x14ac:dyDescent="0.25">
      <c r="B10" s="18"/>
      <c r="C10" s="18"/>
      <c r="D10" s="18"/>
      <c r="E10" s="18"/>
      <c r="F10" s="18"/>
      <c r="G10" s="18"/>
      <c r="H10" s="18"/>
      <c r="I10" s="1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14" sqref="H14"/>
    </sheetView>
  </sheetViews>
  <sheetFormatPr defaultRowHeight="15" x14ac:dyDescent="0.25"/>
  <cols>
    <col min="1" max="1" width="10.85546875" bestFit="1" customWidth="1"/>
    <col min="5" max="5" width="10.140625" bestFit="1" customWidth="1"/>
  </cols>
  <sheetData>
    <row r="1" spans="1:9" ht="15.75" thickBot="1" x14ac:dyDescent="0.3">
      <c r="A1" t="s">
        <v>72</v>
      </c>
      <c r="B1" s="89" t="s">
        <v>77</v>
      </c>
      <c r="C1" s="90" t="s">
        <v>78</v>
      </c>
      <c r="D1" s="99" t="s">
        <v>93</v>
      </c>
      <c r="E1" s="90" t="s">
        <v>94</v>
      </c>
      <c r="F1" t="s">
        <v>21</v>
      </c>
      <c r="H1" t="s">
        <v>19</v>
      </c>
    </row>
    <row r="2" spans="1:9" x14ac:dyDescent="0.25">
      <c r="A2" s="89" t="s">
        <v>73</v>
      </c>
      <c r="B2" s="95">
        <v>15</v>
      </c>
      <c r="C2" s="96">
        <v>10</v>
      </c>
      <c r="D2" s="95">
        <v>15</v>
      </c>
      <c r="E2" s="96">
        <v>10</v>
      </c>
      <c r="F2" s="18">
        <f>SUMPRODUCT(B2:E2,$B$9:$E$9)</f>
        <v>2400</v>
      </c>
      <c r="G2" s="18" t="s">
        <v>20</v>
      </c>
      <c r="H2" s="18">
        <v>2400</v>
      </c>
      <c r="I2" s="18"/>
    </row>
    <row r="3" spans="1:9" x14ac:dyDescent="0.25">
      <c r="A3" s="100" t="s">
        <v>74</v>
      </c>
      <c r="B3" s="91">
        <v>15</v>
      </c>
      <c r="C3" s="92">
        <v>30</v>
      </c>
      <c r="D3" s="91">
        <v>15</v>
      </c>
      <c r="E3" s="92">
        <v>30</v>
      </c>
      <c r="F3" s="18">
        <f t="shared" ref="F3:F6" si="0">SUMPRODUCT(B3:E3,$B$9:$E$9)</f>
        <v>4800</v>
      </c>
      <c r="G3" s="18" t="s">
        <v>20</v>
      </c>
      <c r="H3" s="201">
        <v>4800</v>
      </c>
      <c r="I3" s="18"/>
    </row>
    <row r="4" spans="1:9" x14ac:dyDescent="0.25">
      <c r="A4" s="100" t="s">
        <v>75</v>
      </c>
      <c r="B4" s="91">
        <v>15</v>
      </c>
      <c r="C4" s="92">
        <v>5</v>
      </c>
      <c r="D4" s="91">
        <v>15</v>
      </c>
      <c r="E4" s="92">
        <v>5</v>
      </c>
      <c r="F4" s="18">
        <f t="shared" si="0"/>
        <v>1800.0000000000002</v>
      </c>
      <c r="G4" s="18" t="s">
        <v>20</v>
      </c>
      <c r="H4" s="18">
        <v>2400</v>
      </c>
      <c r="I4" s="18"/>
    </row>
    <row r="5" spans="1:9" x14ac:dyDescent="0.25">
      <c r="A5" s="100" t="s">
        <v>76</v>
      </c>
      <c r="B5" s="91">
        <v>15</v>
      </c>
      <c r="C5" s="92">
        <v>5</v>
      </c>
      <c r="D5" s="91">
        <v>15</v>
      </c>
      <c r="E5" s="92">
        <v>5</v>
      </c>
      <c r="F5" s="18">
        <f t="shared" si="0"/>
        <v>1800.0000000000002</v>
      </c>
      <c r="G5" s="18" t="s">
        <v>20</v>
      </c>
      <c r="H5" s="18">
        <v>2400</v>
      </c>
      <c r="I5" s="18"/>
    </row>
    <row r="6" spans="1:9" x14ac:dyDescent="0.25">
      <c r="A6" s="100" t="s">
        <v>79</v>
      </c>
      <c r="B6" s="91">
        <v>1</v>
      </c>
      <c r="C6" s="92"/>
      <c r="D6" s="91"/>
      <c r="E6" s="92"/>
      <c r="F6" s="18">
        <f t="shared" si="0"/>
        <v>80.000000000000014</v>
      </c>
      <c r="G6" s="18" t="s">
        <v>20</v>
      </c>
      <c r="H6" s="18">
        <v>100</v>
      </c>
      <c r="I6" s="18"/>
    </row>
    <row r="7" spans="1:9" ht="15.75" thickBot="1" x14ac:dyDescent="0.3">
      <c r="A7" s="101" t="s">
        <v>80</v>
      </c>
      <c r="B7" s="93"/>
      <c r="C7" s="94">
        <v>1</v>
      </c>
      <c r="D7" s="93"/>
      <c r="E7" s="94"/>
      <c r="F7" s="18">
        <f>SUMPRODUCT(B7:E7,$B$9:$E$9)</f>
        <v>50</v>
      </c>
      <c r="G7" s="18" t="s">
        <v>20</v>
      </c>
      <c r="H7" s="18">
        <v>50</v>
      </c>
      <c r="I7" s="18"/>
    </row>
    <row r="8" spans="1:9" x14ac:dyDescent="0.25">
      <c r="B8" s="18">
        <v>45</v>
      </c>
      <c r="C8" s="18">
        <v>60</v>
      </c>
      <c r="D8" s="18">
        <v>27</v>
      </c>
      <c r="E8" s="18">
        <v>40</v>
      </c>
      <c r="F8" s="18">
        <f>SUMPRODUCT(B8:E8,$B$9:$E$9)-6000-400</f>
        <v>3000</v>
      </c>
      <c r="G8" s="18"/>
      <c r="H8" s="18"/>
      <c r="I8" s="18"/>
    </row>
    <row r="9" spans="1:9" x14ac:dyDescent="0.25">
      <c r="B9" s="18">
        <v>80.000000000000014</v>
      </c>
      <c r="C9" s="18">
        <v>50</v>
      </c>
      <c r="D9" s="18">
        <v>0</v>
      </c>
      <c r="E9" s="18">
        <v>70</v>
      </c>
      <c r="F9" s="18"/>
      <c r="G9" s="18"/>
      <c r="H9" s="18"/>
      <c r="I9" s="18"/>
    </row>
    <row r="10" spans="1:9" x14ac:dyDescent="0.25">
      <c r="B10" s="18"/>
      <c r="C10" s="18"/>
      <c r="D10" s="18"/>
      <c r="E10" s="18"/>
      <c r="F10" s="18"/>
      <c r="G10" s="18"/>
      <c r="H10" s="18"/>
      <c r="I10" s="18"/>
    </row>
    <row r="12" spans="1:9" x14ac:dyDescent="0.25">
      <c r="A12">
        <f>100000/(3000-300)</f>
        <v>37.037037037037038</v>
      </c>
      <c r="B12" t="s">
        <v>108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sqref="A1:F10"/>
    </sheetView>
  </sheetViews>
  <sheetFormatPr defaultRowHeight="15" x14ac:dyDescent="0.25"/>
  <cols>
    <col min="1" max="1" width="18.140625" customWidth="1"/>
    <col min="2" max="2" width="9.42578125" bestFit="1" customWidth="1"/>
    <col min="3" max="3" width="9.7109375" bestFit="1" customWidth="1"/>
  </cols>
  <sheetData>
    <row r="1" spans="1:7" ht="15.75" thickBot="1" x14ac:dyDescent="0.3"/>
    <row r="2" spans="1:7" ht="15.75" thickBot="1" x14ac:dyDescent="0.3">
      <c r="A2" s="164" t="s">
        <v>72</v>
      </c>
      <c r="B2" s="165" t="s">
        <v>77</v>
      </c>
      <c r="C2" s="166" t="s">
        <v>78</v>
      </c>
      <c r="D2" s="167" t="s">
        <v>21</v>
      </c>
      <c r="E2" s="168"/>
      <c r="F2" s="169" t="s">
        <v>19</v>
      </c>
      <c r="G2" s="170"/>
    </row>
    <row r="3" spans="1:7" x14ac:dyDescent="0.25">
      <c r="A3" s="74" t="s">
        <v>73</v>
      </c>
      <c r="B3" s="171">
        <v>15</v>
      </c>
      <c r="C3" s="172">
        <v>10</v>
      </c>
      <c r="D3" s="173">
        <f t="shared" ref="D3:D8" si="0">SUMPRODUCT(B3:C3,$B$10:$C$10)</f>
        <v>1899.9999999999827</v>
      </c>
      <c r="E3" s="174" t="s">
        <v>20</v>
      </c>
      <c r="F3" s="76">
        <v>2400</v>
      </c>
      <c r="G3" s="170"/>
    </row>
    <row r="4" spans="1:7" x14ac:dyDescent="0.25">
      <c r="A4" s="189" t="s">
        <v>74</v>
      </c>
      <c r="B4" s="190">
        <v>10</v>
      </c>
      <c r="C4" s="191">
        <v>35</v>
      </c>
      <c r="D4" s="192">
        <f t="shared" si="0"/>
        <v>2399.9999999999391</v>
      </c>
      <c r="E4" s="193" t="s">
        <v>20</v>
      </c>
      <c r="F4" s="194">
        <v>2400</v>
      </c>
      <c r="G4" s="170"/>
    </row>
    <row r="5" spans="1:7" x14ac:dyDescent="0.25">
      <c r="A5" s="175" t="s">
        <v>75</v>
      </c>
      <c r="B5" s="176">
        <v>15</v>
      </c>
      <c r="C5" s="177">
        <v>5</v>
      </c>
      <c r="D5" s="178">
        <f t="shared" si="0"/>
        <v>1699.9999999999914</v>
      </c>
      <c r="E5" s="179" t="s">
        <v>20</v>
      </c>
      <c r="F5" s="180">
        <v>2400</v>
      </c>
      <c r="G5" s="170"/>
    </row>
    <row r="6" spans="1:7" ht="15.75" thickBot="1" x14ac:dyDescent="0.3">
      <c r="A6" s="175" t="s">
        <v>76</v>
      </c>
      <c r="B6" s="181">
        <v>10</v>
      </c>
      <c r="C6" s="153">
        <v>5</v>
      </c>
      <c r="D6" s="182">
        <f t="shared" si="0"/>
        <v>1199.9999999999914</v>
      </c>
      <c r="E6" s="183" t="s">
        <v>20</v>
      </c>
      <c r="F6" s="184">
        <v>2400</v>
      </c>
      <c r="G6" s="170"/>
    </row>
    <row r="7" spans="1:7" x14ac:dyDescent="0.25">
      <c r="A7" s="195" t="s">
        <v>79</v>
      </c>
      <c r="B7" s="196">
        <v>1</v>
      </c>
      <c r="C7" s="197"/>
      <c r="D7" s="198">
        <f t="shared" si="0"/>
        <v>100</v>
      </c>
      <c r="E7" s="199" t="s">
        <v>20</v>
      </c>
      <c r="F7" s="200">
        <v>100</v>
      </c>
      <c r="G7" s="170"/>
    </row>
    <row r="8" spans="1:7" ht="15.75" thickBot="1" x14ac:dyDescent="0.3">
      <c r="A8" s="73" t="s">
        <v>80</v>
      </c>
      <c r="B8" s="185"/>
      <c r="C8" s="153">
        <v>1</v>
      </c>
      <c r="D8" s="182">
        <f t="shared" si="0"/>
        <v>39.999999999998266</v>
      </c>
      <c r="E8" s="183" t="s">
        <v>20</v>
      </c>
      <c r="F8" s="184">
        <v>50</v>
      </c>
      <c r="G8" s="170"/>
    </row>
    <row r="9" spans="1:7" ht="15.75" thickBot="1" x14ac:dyDescent="0.3">
      <c r="A9" s="170"/>
      <c r="B9" s="156">
        <v>45</v>
      </c>
      <c r="C9" s="156">
        <v>55</v>
      </c>
      <c r="D9" s="186">
        <f>SUMPRODUCT(B9:C9,$B$10:$C$10)-6000</f>
        <v>699.9999999999045</v>
      </c>
      <c r="E9" s="170"/>
      <c r="F9" s="170"/>
      <c r="G9" s="170"/>
    </row>
    <row r="10" spans="1:7" ht="15.75" thickBot="1" x14ac:dyDescent="0.3">
      <c r="A10" s="170"/>
      <c r="B10" s="187">
        <v>100</v>
      </c>
      <c r="C10" s="188">
        <v>39.999999999998266</v>
      </c>
      <c r="D10" s="170"/>
      <c r="E10" s="170"/>
      <c r="F10" s="170"/>
      <c r="G10" s="17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MailRoom</vt:lpstr>
      <vt:lpstr>Paralegal</vt:lpstr>
      <vt:lpstr>Paralegal2</vt:lpstr>
      <vt:lpstr>ThCapMailRoom</vt:lpstr>
      <vt:lpstr>LoadBatchScheduleMailRoom</vt:lpstr>
      <vt:lpstr>CostAccLP</vt:lpstr>
      <vt:lpstr>LPFormulation</vt:lpstr>
      <vt:lpstr>Sensitivity Report 1</vt:lpstr>
      <vt:lpstr>Bottlenek</vt:lpstr>
      <vt:lpstr>TOC-FirstExample</vt:lpstr>
      <vt:lpstr>LPFromTOC</vt:lpstr>
      <vt:lpstr>Sensitivity Report 2</vt:lpstr>
      <vt:lpstr>TOCFirstExExtend</vt:lpstr>
      <vt:lpstr>ROCFirstExExtendSol</vt:lpstr>
      <vt:lpstr>LPFromTOC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aa2035</dc:creator>
  <cp:lastModifiedBy>Asef-Vaziri, Ardavan</cp:lastModifiedBy>
  <dcterms:created xsi:type="dcterms:W3CDTF">2010-11-14T18:48:40Z</dcterms:created>
  <dcterms:modified xsi:type="dcterms:W3CDTF">2018-01-16T14:40:31Z</dcterms:modified>
</cp:coreProperties>
</file>