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Process\Assignments\AssignmentAndPractice\"/>
    </mc:Choice>
  </mc:AlternateContent>
  <bookViews>
    <workbookView xWindow="0" yWindow="0" windowWidth="19200" windowHeight="8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J15" i="1"/>
  <c r="J3" i="1"/>
  <c r="J4" i="1"/>
  <c r="J5" i="1"/>
  <c r="J6" i="1"/>
  <c r="J2" i="1"/>
  <c r="I6" i="1"/>
  <c r="I5" i="1"/>
  <c r="I4" i="1"/>
  <c r="I3" i="1"/>
  <c r="I2" i="1"/>
  <c r="H14" i="1"/>
  <c r="H7" i="1"/>
  <c r="M17" i="1"/>
  <c r="M21" i="1"/>
  <c r="N20" i="1"/>
  <c r="N21" i="1" s="1"/>
  <c r="N19" i="1"/>
  <c r="N18" i="1"/>
  <c r="N17" i="1"/>
  <c r="J23" i="1" l="1"/>
  <c r="J24" i="1" s="1"/>
  <c r="K13" i="1"/>
  <c r="K11" i="1"/>
  <c r="K14" i="1" s="1"/>
  <c r="L14" i="1" s="1"/>
  <c r="K4" i="1"/>
  <c r="K3" i="1"/>
  <c r="M3" i="1" s="1"/>
  <c r="E13" i="1"/>
  <c r="E15" i="1" s="1"/>
  <c r="E7" i="1"/>
  <c r="B16" i="1"/>
  <c r="B20" i="1" s="1"/>
  <c r="B9" i="1"/>
  <c r="B11" i="1" s="1"/>
  <c r="M5" i="1" l="1"/>
  <c r="E19" i="1"/>
  <c r="O3" i="1"/>
  <c r="O5" i="1" s="1"/>
  <c r="K5" i="1"/>
  <c r="B12" i="1"/>
  <c r="B13" i="1" s="1"/>
  <c r="B19" i="1" s="1"/>
  <c r="B17" i="1" l="1"/>
</calcChain>
</file>

<file path=xl/sharedStrings.xml><?xml version="1.0" encoding="utf-8"?>
<sst xmlns="http://schemas.openxmlformats.org/spreadsheetml/2006/main" count="62" uniqueCount="60">
  <si>
    <t>Net Sales</t>
  </si>
  <si>
    <t>Depreciation</t>
  </si>
  <si>
    <t>Costs And Expenses</t>
  </si>
  <si>
    <t>Cost Of Goods Sold</t>
  </si>
  <si>
    <t>Selling, General And Administrative Expenses</t>
  </si>
  <si>
    <t>Interest Expense</t>
  </si>
  <si>
    <t>Other (Income) Expenses</t>
  </si>
  <si>
    <t>Total Costs And Expenses</t>
  </si>
  <si>
    <t>Income Before Income Taxes</t>
  </si>
  <si>
    <t>Net Income</t>
  </si>
  <si>
    <t>Retained Earnings, Beginning Of Year</t>
  </si>
  <si>
    <t>Less Cash Dividends Declared</t>
  </si>
  <si>
    <t>Retained Earnings At End Of Year</t>
  </si>
  <si>
    <t>Net Income Per Common Share</t>
  </si>
  <si>
    <t>Dividend Per Common Share</t>
  </si>
  <si>
    <t>Provision For Income Taxes @0.46</t>
  </si>
  <si>
    <t>Current Assets</t>
  </si>
  <si>
    <t>Cash</t>
  </si>
  <si>
    <t>Short-Term Investments At Cost (Approximate Mkt.)</t>
  </si>
  <si>
    <t>Receivables, Less Allowances Of $0.7 Mil</t>
  </si>
  <si>
    <t>Inventories</t>
  </si>
  <si>
    <t>Other Current Assets</t>
  </si>
  <si>
    <t>Total Current Assets</t>
  </si>
  <si>
    <t>Property, Plant And Equipment (At Cost)</t>
  </si>
  <si>
    <t>Land</t>
  </si>
  <si>
    <t>Buildings</t>
  </si>
  <si>
    <t>Machinery And Equipment</t>
  </si>
  <si>
    <t>Construction In Progress</t>
  </si>
  <si>
    <t>Subtotal</t>
  </si>
  <si>
    <t>Less Accumulated Depreciation</t>
  </si>
  <si>
    <t>Net Property, Plant And Equipment</t>
  </si>
  <si>
    <t>Investments</t>
  </si>
  <si>
    <t>Prepaid Expenses And Other Deferred Charges</t>
  </si>
  <si>
    <t>Other Assets</t>
  </si>
  <si>
    <t>Total Assets</t>
  </si>
  <si>
    <t>Payables</t>
  </si>
  <si>
    <t xml:space="preserve">Current Liabilities (Selected) </t>
  </si>
  <si>
    <t>year</t>
  </si>
  <si>
    <t>months</t>
  </si>
  <si>
    <t>M$ / yr</t>
  </si>
  <si>
    <t xml:space="preserve">M$ </t>
  </si>
  <si>
    <t>M$/w</t>
  </si>
  <si>
    <t>M$/m</t>
  </si>
  <si>
    <t>weeks</t>
  </si>
  <si>
    <t>Assembly WIP</t>
  </si>
  <si>
    <t>Fabrication (L&amp;OH)</t>
  </si>
  <si>
    <t>Assembly(L&amp;OH)</t>
  </si>
  <si>
    <t>Inventory</t>
  </si>
  <si>
    <t>Raw Materials (Roof)</t>
  </si>
  <si>
    <t>Fabrication WIP (Roof)</t>
  </si>
  <si>
    <t>Purchased Parts (Base)</t>
  </si>
  <si>
    <t>Finished Goods</t>
  </si>
  <si>
    <t>Raw Materials</t>
  </si>
  <si>
    <t>Purchased Parts</t>
  </si>
  <si>
    <t>M$/y</t>
  </si>
  <si>
    <t>Total</t>
  </si>
  <si>
    <t>Purchase</t>
  </si>
  <si>
    <t>L&amp;OH</t>
  </si>
  <si>
    <t>Ratio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</si>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</sst>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Book Antiqua"/>
      <family val="1"/>
    </font>
    <font>
      <sz val="12"/>
      <color rgb="FFCC0066"/>
      <name val="Book Antiqua"/>
      <family val="1"/>
    </font>
    <font>
      <sz val="12"/>
      <color rgb="FF1A1A70"/>
      <name val="Book Antiqua"/>
      <family val="1"/>
    </font>
    <font>
      <sz val="12"/>
      <color theme="1"/>
      <name val="Book Antiqua"/>
      <family val="1"/>
    </font>
    <font>
      <i/>
      <sz val="12"/>
      <color rgb="FF1A1A70"/>
      <name val="Book Antiqua"/>
      <family val="1"/>
    </font>
    <font>
      <sz val="11"/>
      <color rgb="FFFF0000"/>
      <name val="Calibri"/>
      <family val="2"/>
      <scheme val="minor"/>
    </font>
    <font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1"/>
    </xf>
    <xf numFmtId="2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 vertical="center" readingOrder="1"/>
    </xf>
    <xf numFmtId="2" fontId="5" fillId="0" borderId="0" xfId="0" applyNumberFormat="1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2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/>
    <xf numFmtId="2" fontId="4" fillId="0" borderId="0" xfId="0" applyNumberFormat="1" applyFont="1" applyAlignment="1">
      <alignment horizontal="left" vertical="center" readingOrder="1"/>
    </xf>
    <xf numFmtId="2" fontId="3" fillId="0" borderId="0" xfId="0" applyNumberFormat="1" applyFont="1" applyAlignment="1">
      <alignment horizontal="left" vertical="center" readingOrder="1"/>
    </xf>
    <xf numFmtId="2" fontId="6" fillId="0" borderId="0" xfId="0" applyNumberFormat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6</xdr:row>
      <xdr:rowOff>74725</xdr:rowOff>
    </xdr:from>
    <xdr:to>
      <xdr:col>4</xdr:col>
      <xdr:colOff>285750</xdr:colOff>
      <xdr:row>14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217725"/>
          <a:ext cx="3533775" cy="15731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C1" workbookViewId="0">
      <selection activeCell="G1" sqref="G1:J14"/>
    </sheetView>
  </sheetViews>
  <sheetFormatPr defaultRowHeight="15" x14ac:dyDescent="0.25"/>
  <cols>
    <col min="1" max="1" width="43.140625" bestFit="1" customWidth="1"/>
    <col min="2" max="2" width="6.5703125" bestFit="1" customWidth="1"/>
    <col min="3" max="3" width="1.5703125" customWidth="1"/>
    <col min="4" max="4" width="43.7109375" bestFit="1" customWidth="1"/>
    <col min="5" max="5" width="6.140625" bestFit="1" customWidth="1"/>
    <col min="7" max="7" width="26" bestFit="1" customWidth="1"/>
    <col min="8" max="8" width="9.140625" customWidth="1"/>
    <col min="10" max="10" width="12" bestFit="1" customWidth="1"/>
    <col min="14" max="14" width="7.7109375" bestFit="1" customWidth="1"/>
  </cols>
  <sheetData>
    <row r="1" spans="1:18" ht="15" customHeight="1" x14ac:dyDescent="0.25">
      <c r="A1" s="1" t="s">
        <v>0</v>
      </c>
      <c r="B1" s="25">
        <v>250</v>
      </c>
      <c r="C1" s="2"/>
      <c r="D1" s="3" t="s">
        <v>16</v>
      </c>
      <c r="E1" s="4"/>
      <c r="F1" s="20"/>
      <c r="G1" s="3" t="s">
        <v>47</v>
      </c>
      <c r="H1" s="4"/>
      <c r="I1" s="20"/>
      <c r="J1" s="18"/>
    </row>
    <row r="2" spans="1:18" ht="15" customHeight="1" x14ac:dyDescent="0.25">
      <c r="A2" s="5"/>
      <c r="B2" s="26"/>
      <c r="C2" s="2"/>
      <c r="D2" s="13" t="s">
        <v>17</v>
      </c>
      <c r="E2" s="7">
        <v>2.1</v>
      </c>
      <c r="F2" s="21"/>
      <c r="G2" s="13" t="s">
        <v>48</v>
      </c>
      <c r="H2" s="7">
        <v>6.5</v>
      </c>
      <c r="I2">
        <f>H10</f>
        <v>50.1</v>
      </c>
      <c r="J2" s="32">
        <f>$J$16*H2/I2</f>
        <v>6.7465069860279439</v>
      </c>
    </row>
    <row r="3" spans="1:18" ht="15" customHeight="1" x14ac:dyDescent="0.25">
      <c r="A3" s="5" t="s">
        <v>2</v>
      </c>
      <c r="B3" s="26"/>
      <c r="C3" s="2"/>
      <c r="D3" s="13" t="s">
        <v>18</v>
      </c>
      <c r="E3" s="7">
        <v>3</v>
      </c>
      <c r="F3" s="21"/>
      <c r="G3" s="13" t="s">
        <v>49</v>
      </c>
      <c r="H3" s="7">
        <v>15.1</v>
      </c>
      <c r="I3">
        <f>SUM(H10:H11)</f>
        <v>110.30000000000001</v>
      </c>
      <c r="J3" s="32">
        <f>$J$16*H3/I3</f>
        <v>7.1187669990933804</v>
      </c>
      <c r="K3" s="16">
        <f>B1</f>
        <v>250</v>
      </c>
      <c r="L3" t="s">
        <v>39</v>
      </c>
      <c r="M3">
        <f>K3/12</f>
        <v>20.833333333333332</v>
      </c>
      <c r="N3" t="s">
        <v>42</v>
      </c>
      <c r="O3">
        <f>K3/50</f>
        <v>5</v>
      </c>
      <c r="P3" t="s">
        <v>41</v>
      </c>
    </row>
    <row r="4" spans="1:18" ht="15" customHeight="1" x14ac:dyDescent="0.25">
      <c r="A4" s="24" t="s">
        <v>3</v>
      </c>
      <c r="B4" s="26">
        <v>175.8</v>
      </c>
      <c r="C4" s="2"/>
      <c r="D4" s="13" t="s">
        <v>19</v>
      </c>
      <c r="E4" s="7">
        <v>27.9</v>
      </c>
      <c r="F4" s="21"/>
      <c r="G4" s="13" t="s">
        <v>50</v>
      </c>
      <c r="H4" s="7">
        <v>8.6</v>
      </c>
      <c r="I4">
        <f>H12</f>
        <v>40.200000000000003</v>
      </c>
      <c r="J4" s="32">
        <f>$J$16*H4/I4</f>
        <v>11.124378109452735</v>
      </c>
      <c r="K4">
        <f>E4</f>
        <v>27.9</v>
      </c>
      <c r="L4" t="s">
        <v>40</v>
      </c>
    </row>
    <row r="5" spans="1:18" ht="15" customHeight="1" x14ac:dyDescent="0.25">
      <c r="A5" s="24" t="s">
        <v>4</v>
      </c>
      <c r="B5" s="26">
        <v>47.2</v>
      </c>
      <c r="C5" s="2"/>
      <c r="D5" s="13" t="s">
        <v>20</v>
      </c>
      <c r="E5" s="7">
        <v>50.6</v>
      </c>
      <c r="F5" s="21"/>
      <c r="G5" s="13" t="s">
        <v>44</v>
      </c>
      <c r="H5" s="7">
        <v>10.6</v>
      </c>
      <c r="I5">
        <f>SUM(H10:H13)</f>
        <v>175.8</v>
      </c>
      <c r="J5" s="32">
        <f>$J$16*H5/I5</f>
        <v>3.1353811149032986</v>
      </c>
      <c r="K5">
        <f>K4/K3</f>
        <v>0.11159999999999999</v>
      </c>
      <c r="L5" t="s">
        <v>37</v>
      </c>
      <c r="M5">
        <f>K4/M3</f>
        <v>1.3391999999999999</v>
      </c>
      <c r="N5" t="s">
        <v>38</v>
      </c>
      <c r="O5">
        <f>K4/O3</f>
        <v>5.58</v>
      </c>
      <c r="P5" t="s">
        <v>43</v>
      </c>
    </row>
    <row r="6" spans="1:18" ht="15" customHeight="1" x14ac:dyDescent="0.25">
      <c r="A6" s="24" t="s">
        <v>5</v>
      </c>
      <c r="B6" s="26">
        <v>4</v>
      </c>
      <c r="C6" s="2"/>
      <c r="D6" s="13" t="s">
        <v>21</v>
      </c>
      <c r="E6" s="7">
        <v>4.0999999999999996</v>
      </c>
      <c r="F6" s="21"/>
      <c r="G6" s="13" t="s">
        <v>51</v>
      </c>
      <c r="H6" s="7">
        <v>9.8000000000000007</v>
      </c>
      <c r="I6">
        <f>I5</f>
        <v>175.8</v>
      </c>
      <c r="J6" s="32">
        <f>$J$16*H6/I6</f>
        <v>2.8987485779294651</v>
      </c>
    </row>
    <row r="7" spans="1:18" ht="15" customHeight="1" x14ac:dyDescent="0.25">
      <c r="A7" s="24" t="s">
        <v>1</v>
      </c>
      <c r="B7" s="26">
        <v>5.6</v>
      </c>
      <c r="C7" s="2"/>
      <c r="D7" s="6" t="s">
        <v>22</v>
      </c>
      <c r="E7" s="7">
        <f>SUM(E2:E6)</f>
        <v>87.699999999999989</v>
      </c>
      <c r="F7" s="21"/>
      <c r="G7" s="22" t="s">
        <v>55</v>
      </c>
      <c r="H7" s="7">
        <f>SUM(H2:H6)</f>
        <v>50.600000000000009</v>
      </c>
      <c r="J7" s="32"/>
    </row>
    <row r="8" spans="1:18" ht="15" customHeight="1" x14ac:dyDescent="0.25">
      <c r="A8" s="24" t="s">
        <v>6</v>
      </c>
      <c r="B8" s="26">
        <v>2.1</v>
      </c>
      <c r="C8" s="2"/>
      <c r="D8" s="12" t="s">
        <v>23</v>
      </c>
      <c r="E8" s="7"/>
      <c r="F8" s="21"/>
      <c r="G8" s="22"/>
      <c r="H8" s="7"/>
      <c r="I8" s="21"/>
      <c r="J8" s="32"/>
    </row>
    <row r="9" spans="1:18" ht="15" customHeight="1" x14ac:dyDescent="0.25">
      <c r="A9" s="5" t="s">
        <v>7</v>
      </c>
      <c r="B9" s="26">
        <f>SUM(B4:B8)</f>
        <v>234.7</v>
      </c>
      <c r="C9" s="2"/>
      <c r="D9" s="14" t="s">
        <v>24</v>
      </c>
      <c r="E9" s="7">
        <v>2.1</v>
      </c>
      <c r="F9" s="21"/>
      <c r="G9" s="22" t="s">
        <v>3</v>
      </c>
      <c r="H9" s="7"/>
      <c r="I9" s="21"/>
      <c r="J9" s="19"/>
    </row>
    <row r="10" spans="1:18" ht="15" customHeight="1" x14ac:dyDescent="0.25">
      <c r="A10" s="5"/>
      <c r="B10" s="26"/>
      <c r="C10" s="2"/>
      <c r="D10" s="14" t="s">
        <v>25</v>
      </c>
      <c r="E10" s="7">
        <v>15.3</v>
      </c>
      <c r="F10" s="21"/>
      <c r="G10" s="13" t="s">
        <v>52</v>
      </c>
      <c r="H10" s="7">
        <v>50.1</v>
      </c>
      <c r="J10" s="33"/>
      <c r="K10" s="17"/>
      <c r="L10" s="17"/>
      <c r="M10" s="17"/>
      <c r="N10" s="17"/>
      <c r="O10" s="17"/>
      <c r="P10" s="17"/>
      <c r="Q10" s="17"/>
      <c r="R10" s="17"/>
    </row>
    <row r="11" spans="1:18" ht="15" customHeight="1" x14ac:dyDescent="0.25">
      <c r="A11" s="5" t="s">
        <v>8</v>
      </c>
      <c r="B11" s="26">
        <f>B1-B9</f>
        <v>15.300000000000011</v>
      </c>
      <c r="C11" s="2"/>
      <c r="D11" s="14" t="s">
        <v>26</v>
      </c>
      <c r="E11" s="7">
        <v>50.1</v>
      </c>
      <c r="F11" s="21"/>
      <c r="G11" s="13" t="s">
        <v>45</v>
      </c>
      <c r="H11" s="7">
        <v>60.2</v>
      </c>
      <c r="J11" s="32"/>
      <c r="K11" s="17">
        <f>E21</f>
        <v>11.9</v>
      </c>
      <c r="L11" s="17"/>
      <c r="M11" s="17"/>
      <c r="N11" s="17"/>
      <c r="O11" s="17"/>
      <c r="P11" s="17"/>
      <c r="Q11" s="17"/>
      <c r="R11" s="17"/>
    </row>
    <row r="12" spans="1:18" ht="15" customHeight="1" x14ac:dyDescent="0.25">
      <c r="A12" s="5" t="s">
        <v>15</v>
      </c>
      <c r="B12" s="26">
        <f>0.46*B11</f>
        <v>7.0380000000000056</v>
      </c>
      <c r="C12" s="2"/>
      <c r="D12" s="14" t="s">
        <v>27</v>
      </c>
      <c r="E12" s="7">
        <v>6.7</v>
      </c>
      <c r="F12" s="21"/>
      <c r="G12" s="13" t="s">
        <v>53</v>
      </c>
      <c r="H12" s="7">
        <v>40.200000000000003</v>
      </c>
      <c r="J12" s="32"/>
      <c r="M12" s="17"/>
      <c r="N12" s="17"/>
      <c r="O12" s="17"/>
      <c r="P12" s="17"/>
      <c r="Q12" s="17"/>
      <c r="R12" s="17"/>
    </row>
    <row r="13" spans="1:18" ht="15" customHeight="1" x14ac:dyDescent="0.25">
      <c r="A13" s="5" t="s">
        <v>9</v>
      </c>
      <c r="B13" s="26">
        <f>B11-B12</f>
        <v>8.2620000000000058</v>
      </c>
      <c r="C13" s="2"/>
      <c r="D13" s="12" t="s">
        <v>28</v>
      </c>
      <c r="E13" s="7">
        <f>SUM(E9:E12)</f>
        <v>74.2</v>
      </c>
      <c r="F13" s="21"/>
      <c r="G13" s="13" t="s">
        <v>46</v>
      </c>
      <c r="H13" s="7">
        <v>25.3</v>
      </c>
      <c r="J13" s="34"/>
      <c r="K13" s="19">
        <f>H10+H12</f>
        <v>90.300000000000011</v>
      </c>
      <c r="L13" s="17" t="s">
        <v>54</v>
      </c>
      <c r="M13" s="17"/>
      <c r="N13" s="17"/>
      <c r="O13" s="17"/>
      <c r="P13" s="17"/>
      <c r="Q13" s="17"/>
      <c r="R13" s="17"/>
    </row>
    <row r="14" spans="1:18" ht="15" customHeight="1" thickBot="1" x14ac:dyDescent="0.3">
      <c r="A14" s="5"/>
      <c r="B14" s="26"/>
      <c r="C14" s="2"/>
      <c r="D14" s="13" t="s">
        <v>29</v>
      </c>
      <c r="E14" s="7">
        <v>25</v>
      </c>
      <c r="F14" s="21"/>
      <c r="G14" s="23" t="s">
        <v>55</v>
      </c>
      <c r="H14" s="9">
        <f>SUM(H10:H13)</f>
        <v>175.8</v>
      </c>
      <c r="J14" s="16"/>
      <c r="K14">
        <f>K11/K13</f>
        <v>0.13178294573643409</v>
      </c>
      <c r="L14">
        <f>50*K14</f>
        <v>6.5891472868217047</v>
      </c>
    </row>
    <row r="15" spans="1:18" ht="15" customHeight="1" x14ac:dyDescent="0.25">
      <c r="A15" s="5" t="s">
        <v>10</v>
      </c>
      <c r="B15" s="26">
        <v>31</v>
      </c>
      <c r="C15" s="2"/>
      <c r="D15" s="12" t="s">
        <v>30</v>
      </c>
      <c r="E15" s="7">
        <f>E13-E14</f>
        <v>49.2</v>
      </c>
      <c r="F15" s="21"/>
      <c r="G15" s="21"/>
      <c r="H15" s="21"/>
      <c r="I15" s="21"/>
      <c r="J15" s="16">
        <f>J16*H7/H14</f>
        <v>14.967007963594995</v>
      </c>
    </row>
    <row r="16" spans="1:18" ht="15" customHeight="1" x14ac:dyDescent="0.25">
      <c r="A16" s="5" t="s">
        <v>11</v>
      </c>
      <c r="B16" s="26">
        <f>0.21*10</f>
        <v>2.1</v>
      </c>
      <c r="C16" s="2"/>
      <c r="D16" s="12" t="s">
        <v>31</v>
      </c>
      <c r="E16" s="7">
        <v>4.0999999999999996</v>
      </c>
      <c r="F16" s="21"/>
      <c r="G16" s="21"/>
      <c r="H16" s="21" t="s">
        <v>59</v>
      </c>
      <c r="I16" s="21"/>
      <c r="J16">
        <v>52</v>
      </c>
    </row>
    <row r="17" spans="1:14" ht="15" customHeight="1" x14ac:dyDescent="0.25">
      <c r="A17" s="5" t="s">
        <v>12</v>
      </c>
      <c r="B17" s="26">
        <f>B15+B13-B16</f>
        <v>37.162000000000006</v>
      </c>
      <c r="C17" s="2"/>
      <c r="D17" s="12" t="s">
        <v>32</v>
      </c>
      <c r="E17" s="7">
        <v>1.9</v>
      </c>
      <c r="F17" s="21"/>
      <c r="L17" s="21"/>
      <c r="M17" s="21" t="str">
        <f>G3</f>
        <v>Fabrication WIP (Roof)</v>
      </c>
      <c r="N17" s="21">
        <f>H3</f>
        <v>15.1</v>
      </c>
    </row>
    <row r="18" spans="1:14" ht="15" customHeight="1" x14ac:dyDescent="0.25">
      <c r="A18" s="5"/>
      <c r="B18" s="26"/>
      <c r="C18" s="2"/>
      <c r="D18" s="12" t="s">
        <v>33</v>
      </c>
      <c r="E18" s="7">
        <v>4</v>
      </c>
      <c r="F18" s="21"/>
      <c r="L18" s="21"/>
      <c r="M18" s="21" t="s">
        <v>56</v>
      </c>
      <c r="N18" s="21">
        <f>H10</f>
        <v>50.1</v>
      </c>
    </row>
    <row r="19" spans="1:14" ht="15" customHeight="1" thickBot="1" x14ac:dyDescent="0.3">
      <c r="A19" s="5" t="s">
        <v>13</v>
      </c>
      <c r="B19" s="26">
        <f>B13/10</f>
        <v>0.8262000000000006</v>
      </c>
      <c r="C19" s="2"/>
      <c r="D19" s="8" t="s">
        <v>34</v>
      </c>
      <c r="E19" s="7">
        <f>E7+E15+SUM(E16:E18)</f>
        <v>146.89999999999998</v>
      </c>
      <c r="F19" s="21"/>
      <c r="L19" s="28"/>
      <c r="M19" s="21" t="s">
        <v>57</v>
      </c>
      <c r="N19" s="28">
        <f>H11</f>
        <v>60.2</v>
      </c>
    </row>
    <row r="20" spans="1:14" ht="15" customHeight="1" thickBot="1" x14ac:dyDescent="0.3">
      <c r="A20" s="10" t="s">
        <v>14</v>
      </c>
      <c r="B20" s="27">
        <f>B16/10</f>
        <v>0.21000000000000002</v>
      </c>
      <c r="C20" s="2"/>
      <c r="D20" s="11" t="s">
        <v>36</v>
      </c>
      <c r="E20" s="9"/>
      <c r="F20" s="21"/>
      <c r="L20" s="21"/>
      <c r="M20" s="21" t="s">
        <v>58</v>
      </c>
      <c r="N20" s="21">
        <f>N18/SUM(H10:H11)</f>
        <v>0.45421577515865819</v>
      </c>
    </row>
    <row r="21" spans="1:14" ht="17.25" thickBot="1" x14ac:dyDescent="0.3">
      <c r="A21" s="2"/>
      <c r="B21" s="2"/>
      <c r="C21" s="2"/>
      <c r="D21" s="15" t="s">
        <v>35</v>
      </c>
      <c r="E21" s="9">
        <v>11.9</v>
      </c>
      <c r="F21" s="21"/>
      <c r="L21" s="21"/>
      <c r="M21" s="29" t="str">
        <f>M17&amp;" At Purchase"</f>
        <v>Fabrication WIP (Roof) At Purchase</v>
      </c>
      <c r="N21" s="30">
        <f>N20*N17</f>
        <v>6.8586582048957387</v>
      </c>
    </row>
    <row r="22" spans="1:14" ht="16.5" x14ac:dyDescent="0.25">
      <c r="A22" s="2"/>
      <c r="B22" s="2"/>
      <c r="C22" s="2"/>
      <c r="D22" s="2"/>
      <c r="E22" s="2"/>
      <c r="F22" s="2"/>
      <c r="J22" s="21"/>
      <c r="K22" s="2"/>
      <c r="L22" s="2"/>
    </row>
    <row r="23" spans="1:14" x14ac:dyDescent="0.25">
      <c r="H23">
        <f>I2/$I$6</f>
        <v>0.28498293515358358</v>
      </c>
      <c r="J23">
        <f>SUMPRODUCT(J2:J4,H23:H25)</f>
        <v>8.9328782707622274</v>
      </c>
    </row>
    <row r="24" spans="1:14" x14ac:dyDescent="0.25">
      <c r="H24">
        <f t="shared" ref="H24:H27" si="0">I3/$I$6</f>
        <v>0.62741751990898753</v>
      </c>
      <c r="J24">
        <f>J23+J5+J6</f>
        <v>14.967007963594991</v>
      </c>
      <c r="K24" s="31"/>
    </row>
    <row r="25" spans="1:14" x14ac:dyDescent="0.25">
      <c r="H25">
        <f t="shared" si="0"/>
        <v>0.22866894197952217</v>
      </c>
    </row>
    <row r="26" spans="1:14" x14ac:dyDescent="0.25">
      <c r="H26">
        <f t="shared" si="0"/>
        <v>1</v>
      </c>
    </row>
    <row r="27" spans="1:14" x14ac:dyDescent="0.25">
      <c r="H27">
        <f t="shared" si="0"/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2018-01-25T13:38:27Z</dcterms:created>
  <dcterms:modified xsi:type="dcterms:W3CDTF">2018-01-25T20:22:57Z</dcterms:modified>
</cp:coreProperties>
</file>