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Chapters\Little\"/>
    </mc:Choice>
  </mc:AlternateContent>
  <bookViews>
    <workbookView xWindow="0" yWindow="0" windowWidth="28800" windowHeight="8835" activeTab="1"/>
  </bookViews>
  <sheets>
    <sheet name="DNCBE1" sheetId="2" r:id="rId1"/>
    <sheet name="DNCBE2" sheetId="1" r:id="rId2"/>
    <sheet name="Hospital" sheetId="3" r:id="rId3"/>
  </sheets>
  <definedNames>
    <definedName name="solver_adj" localSheetId="1" hidden="1">DNCBE2!$G$1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DNCBE2!#REF!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3.2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N6" i="1"/>
  <c r="N7" i="1" s="1"/>
  <c r="J6" i="1"/>
  <c r="M3" i="1"/>
  <c r="K6" i="1" s="1"/>
  <c r="M4" i="1"/>
  <c r="J7" i="1"/>
  <c r="K4" i="1"/>
  <c r="K3" i="1"/>
  <c r="K7" i="1" s="1"/>
  <c r="K8" i="1" s="1"/>
  <c r="K9" i="1" s="1"/>
  <c r="E1" i="1"/>
  <c r="L19" i="1"/>
  <c r="K19" i="1"/>
  <c r="F35" i="1"/>
  <c r="J35" i="1"/>
  <c r="K35" i="1"/>
  <c r="L35" i="1"/>
  <c r="H35" i="1"/>
  <c r="M35" i="1"/>
  <c r="I35" i="1"/>
  <c r="G35" i="1"/>
  <c r="H12" i="1"/>
  <c r="L12" i="1"/>
  <c r="H13" i="1"/>
  <c r="L13" i="1"/>
  <c r="H14" i="1"/>
  <c r="L14" i="1"/>
  <c r="H15" i="1"/>
  <c r="L15" i="1"/>
  <c r="H16" i="1"/>
  <c r="L16" i="1"/>
  <c r="H17" i="1"/>
  <c r="L17" i="1"/>
  <c r="H18" i="1"/>
  <c r="L18" i="1"/>
  <c r="I12" i="1"/>
  <c r="M12" i="1"/>
  <c r="I13" i="1"/>
  <c r="M13" i="1"/>
  <c r="I14" i="1"/>
  <c r="M14" i="1"/>
  <c r="I15" i="1"/>
  <c r="M15" i="1"/>
  <c r="I16" i="1"/>
  <c r="M16" i="1"/>
  <c r="I17" i="1"/>
  <c r="M17" i="1"/>
  <c r="I18" i="1"/>
  <c r="M18" i="1"/>
  <c r="J12" i="1"/>
  <c r="N12" i="1"/>
  <c r="J13" i="1"/>
  <c r="N13" i="1"/>
  <c r="J14" i="1"/>
  <c r="N14" i="1"/>
  <c r="J15" i="1"/>
  <c r="N15" i="1"/>
  <c r="J16" i="1"/>
  <c r="N16" i="1"/>
  <c r="J17" i="1"/>
  <c r="N17" i="1"/>
  <c r="J18" i="1"/>
  <c r="N18" i="1"/>
  <c r="G12" i="1"/>
  <c r="K12" i="1"/>
  <c r="G13" i="1"/>
  <c r="K13" i="1"/>
  <c r="G14" i="1"/>
  <c r="K14" i="1"/>
  <c r="G15" i="1"/>
  <c r="K15" i="1"/>
  <c r="G16" i="1"/>
  <c r="K16" i="1"/>
  <c r="G17" i="1"/>
  <c r="K17" i="1"/>
  <c r="G18" i="1"/>
  <c r="K18" i="1"/>
  <c r="I11" i="1"/>
  <c r="M11" i="1"/>
  <c r="J11" i="1"/>
  <c r="N11" i="1"/>
  <c r="K11" i="1"/>
  <c r="H11" i="1"/>
  <c r="L11" i="1"/>
  <c r="G11" i="1"/>
  <c r="N8" i="1" l="1"/>
  <c r="L9" i="1" s="1"/>
  <c r="F21" i="3" l="1"/>
  <c r="B23" i="3"/>
  <c r="C23" i="3" s="1"/>
  <c r="D23" i="3" s="1"/>
  <c r="B22" i="3"/>
  <c r="C22" i="3" s="1"/>
  <c r="E22" i="3" s="1"/>
  <c r="F23" i="3" s="1"/>
  <c r="B21" i="3"/>
  <c r="C21" i="3" s="1"/>
  <c r="D21" i="3" s="1"/>
  <c r="B20" i="3"/>
  <c r="C20" i="3" s="1"/>
  <c r="E20" i="3" s="1"/>
  <c r="C19" i="3"/>
  <c r="D19" i="3" s="1"/>
  <c r="C18" i="3"/>
  <c r="E18" i="3" s="1"/>
  <c r="C17" i="3"/>
  <c r="D17" i="3" s="1"/>
  <c r="C16" i="3"/>
  <c r="E16" i="3" s="1"/>
  <c r="F19" i="3" s="1"/>
  <c r="B9" i="3"/>
  <c r="C9" i="3" s="1"/>
  <c r="D9" i="3" s="1"/>
  <c r="B8" i="3"/>
  <c r="C8" i="3" s="1"/>
  <c r="E8" i="3" s="1"/>
  <c r="B7" i="3"/>
  <c r="C7" i="3" s="1"/>
  <c r="D7" i="3" s="1"/>
  <c r="B6" i="3"/>
  <c r="C6" i="3" s="1"/>
  <c r="E6" i="3" s="1"/>
  <c r="C5" i="3"/>
  <c r="D5" i="3" s="1"/>
  <c r="C4" i="3"/>
  <c r="E4" i="3" s="1"/>
  <c r="C3" i="3"/>
  <c r="D3" i="3" s="1"/>
  <c r="C2" i="3"/>
  <c r="E2" i="3" s="1"/>
  <c r="L22" i="3"/>
  <c r="M22" i="3" s="1"/>
  <c r="L21" i="3"/>
  <c r="M21" i="3" s="1"/>
  <c r="L20" i="3"/>
  <c r="M20" i="3" s="1"/>
  <c r="L19" i="3"/>
  <c r="M19" i="3" s="1"/>
  <c r="M18" i="3"/>
  <c r="M17" i="3"/>
  <c r="M16" i="3"/>
  <c r="M15" i="3"/>
  <c r="M4" i="3"/>
  <c r="M5" i="3"/>
  <c r="M6" i="3"/>
  <c r="M3" i="3"/>
  <c r="L10" i="3"/>
  <c r="M10" i="3" s="1"/>
  <c r="L9" i="3"/>
  <c r="M9" i="3" s="1"/>
  <c r="L8" i="3"/>
  <c r="M8" i="3" s="1"/>
  <c r="L7" i="3"/>
  <c r="M7" i="3" s="1"/>
  <c r="F4" i="3"/>
  <c r="F8" i="3"/>
  <c r="F6" i="3"/>
  <c r="F5" i="3"/>
  <c r="F7" i="3"/>
  <c r="F3" i="3"/>
  <c r="F2" i="3"/>
  <c r="F9" i="3"/>
  <c r="D10" i="3" l="1"/>
  <c r="D8" i="1"/>
  <c r="C7" i="1"/>
  <c r="E7" i="1" s="1"/>
  <c r="D7" i="1"/>
  <c r="C4" i="1"/>
  <c r="E4" i="1" s="1"/>
  <c r="C5" i="1"/>
  <c r="E5" i="1" s="1"/>
  <c r="C6" i="1"/>
  <c r="E6" i="1" s="1"/>
  <c r="C3" i="1"/>
  <c r="B7" i="1"/>
  <c r="B8" i="1" s="1"/>
  <c r="C8" i="1" l="1"/>
  <c r="E3" i="1"/>
</calcChain>
</file>

<file path=xl/sharedStrings.xml><?xml version="1.0" encoding="utf-8"?>
<sst xmlns="http://schemas.openxmlformats.org/spreadsheetml/2006/main" count="65" uniqueCount="27">
  <si>
    <t>ACC</t>
  </si>
  <si>
    <t>MKT</t>
  </si>
  <si>
    <t>MGT</t>
  </si>
  <si>
    <t>FIN</t>
  </si>
  <si>
    <t>OTH</t>
  </si>
  <si>
    <t>%</t>
  </si>
  <si>
    <t>R</t>
  </si>
  <si>
    <t>I</t>
  </si>
  <si>
    <t>T</t>
  </si>
  <si>
    <t>R/min</t>
  </si>
  <si>
    <t>RgBuff</t>
  </si>
  <si>
    <t>RgProc</t>
  </si>
  <si>
    <t>TrBuff</t>
  </si>
  <si>
    <t>TrProc</t>
  </si>
  <si>
    <t>SpBuff</t>
  </si>
  <si>
    <t>SpProc</t>
  </si>
  <si>
    <t>HsBuff</t>
  </si>
  <si>
    <t>HsProc</t>
  </si>
  <si>
    <t>R/hr</t>
  </si>
  <si>
    <t>Major</t>
  </si>
  <si>
    <t>%Entering</t>
  </si>
  <si>
    <t>%Drop-outs</t>
  </si>
  <si>
    <t>%Graduates</t>
  </si>
  <si>
    <t>T-to-D</t>
  </si>
  <si>
    <t>T-to-G</t>
  </si>
  <si>
    <t>FTF</t>
  </si>
  <si>
    <t>FTT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</si>
</sst>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b/>
      <sz val="12"/>
      <color rgb="FF00B050"/>
      <name val="Book Antiqua"/>
      <family val="1"/>
    </font>
    <font>
      <b/>
      <sz val="12"/>
      <color rgb="FFC00000"/>
      <name val="Book Antiqua"/>
      <family val="1"/>
    </font>
    <font>
      <b/>
      <sz val="12"/>
      <color rgb="FF002060"/>
      <name val="Book Antiqua"/>
      <family val="1"/>
    </font>
    <font>
      <b/>
      <sz val="11"/>
      <color rgb="FF00B050"/>
      <name val="Book Antiqua"/>
      <family val="1"/>
    </font>
    <font>
      <sz val="11"/>
      <color theme="1"/>
      <name val="Book Antiqua"/>
      <family val="1"/>
    </font>
    <font>
      <sz val="11"/>
      <color rgb="FFC00000"/>
      <name val="Book Antiqua"/>
      <family val="1"/>
    </font>
    <font>
      <sz val="11"/>
      <color rgb="FF002060"/>
      <name val="Book Antiqu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170089</xdr:colOff>
      <xdr:row>0</xdr:row>
      <xdr:rowOff>181429</xdr:rowOff>
    </xdr:from>
    <xdr:to>
      <xdr:col>54</xdr:col>
      <xdr:colOff>204107</xdr:colOff>
      <xdr:row>29</xdr:row>
      <xdr:rowOff>170996</xdr:rowOff>
    </xdr:to>
    <xdr:grpSp>
      <xdr:nvGrpSpPr>
        <xdr:cNvPr id="68" name="Group 67"/>
        <xdr:cNvGrpSpPr/>
      </xdr:nvGrpSpPr>
      <xdr:grpSpPr>
        <a:xfrm>
          <a:off x="1326696" y="181429"/>
          <a:ext cx="9377590" cy="5579835"/>
          <a:chOff x="1326696" y="181429"/>
          <a:chExt cx="9377590" cy="5579835"/>
        </a:xfrm>
      </xdr:grpSpPr>
      <xdr:sp macro="" textlink="">
        <xdr:nvSpPr>
          <xdr:cNvPr id="2" name="Rectangle 1"/>
          <xdr:cNvSpPr/>
        </xdr:nvSpPr>
        <xdr:spPr>
          <a:xfrm>
            <a:off x="6197147" y="211818"/>
            <a:ext cx="2120447" cy="932996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Rectangle 2"/>
          <xdr:cNvSpPr/>
        </xdr:nvSpPr>
        <xdr:spPr>
          <a:xfrm>
            <a:off x="6181272" y="3662135"/>
            <a:ext cx="2120447" cy="935264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6188529" y="4826000"/>
            <a:ext cx="2120447" cy="935264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6187622" y="1358894"/>
            <a:ext cx="2120447" cy="932996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6187622" y="2515501"/>
            <a:ext cx="2120447" cy="932996"/>
          </a:xfrm>
          <a:prstGeom prst="rect">
            <a:avLst/>
          </a:prstGeom>
          <a:noFill/>
          <a:ln w="571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8" name="Straight Arrow Connector 7"/>
          <xdr:cNvCxnSpPr/>
        </xdr:nvCxnSpPr>
        <xdr:spPr>
          <a:xfrm flipV="1">
            <a:off x="1326696" y="3004912"/>
            <a:ext cx="2177143" cy="22679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/>
          <xdr:cNvCxnSpPr/>
        </xdr:nvCxnSpPr>
        <xdr:spPr>
          <a:xfrm flipV="1">
            <a:off x="4830536" y="674012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/>
          <xdr:cNvCxnSpPr/>
        </xdr:nvCxnSpPr>
        <xdr:spPr>
          <a:xfrm flipV="1">
            <a:off x="4801508" y="1835608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/>
          <xdr:cNvCxnSpPr/>
        </xdr:nvCxnSpPr>
        <xdr:spPr>
          <a:xfrm flipV="1">
            <a:off x="3526518" y="2974526"/>
            <a:ext cx="2634343" cy="30385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/>
          <xdr:cNvCxnSpPr/>
        </xdr:nvCxnSpPr>
        <xdr:spPr>
          <a:xfrm flipV="1">
            <a:off x="4800147" y="4158801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/>
          <xdr:cNvCxnSpPr/>
        </xdr:nvCxnSpPr>
        <xdr:spPr>
          <a:xfrm flipV="1">
            <a:off x="4816475" y="5309058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/>
          <xdr:cNvCxnSpPr/>
        </xdr:nvCxnSpPr>
        <xdr:spPr>
          <a:xfrm flipV="1">
            <a:off x="8328025" y="656323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/>
          <xdr:cNvCxnSpPr/>
        </xdr:nvCxnSpPr>
        <xdr:spPr>
          <a:xfrm flipV="1">
            <a:off x="8298997" y="1817919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/>
          <xdr:cNvCxnSpPr/>
        </xdr:nvCxnSpPr>
        <xdr:spPr>
          <a:xfrm flipV="1">
            <a:off x="8297636" y="4141112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/>
          <xdr:cNvCxnSpPr/>
        </xdr:nvCxnSpPr>
        <xdr:spPr>
          <a:xfrm flipV="1">
            <a:off x="8313964" y="5291369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/>
          <xdr:cNvCxnSpPr/>
        </xdr:nvCxnSpPr>
        <xdr:spPr>
          <a:xfrm flipV="1">
            <a:off x="3492500" y="685348"/>
            <a:ext cx="1354364" cy="2285545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/>
          <xdr:cNvCxnSpPr/>
        </xdr:nvCxnSpPr>
        <xdr:spPr>
          <a:xfrm flipH="1" flipV="1">
            <a:off x="3479800" y="3048911"/>
            <a:ext cx="1362075" cy="2291893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/>
          <xdr:cNvCxnSpPr/>
        </xdr:nvCxnSpPr>
        <xdr:spPr>
          <a:xfrm flipV="1">
            <a:off x="3469821" y="1825625"/>
            <a:ext cx="1304018" cy="1219653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/>
          <xdr:cNvCxnSpPr/>
        </xdr:nvCxnSpPr>
        <xdr:spPr>
          <a:xfrm>
            <a:off x="3542846" y="3027590"/>
            <a:ext cx="1265011" cy="1145267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/>
          <xdr:cNvCxnSpPr/>
        </xdr:nvCxnSpPr>
        <xdr:spPr>
          <a:xfrm flipV="1">
            <a:off x="8292647" y="2990855"/>
            <a:ext cx="1365703" cy="6346"/>
          </a:xfrm>
          <a:prstGeom prst="straightConnector1">
            <a:avLst/>
          </a:prstGeom>
          <a:ln w="57150">
            <a:solidFill>
              <a:sysClr val="windowText" lastClr="00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TextBox 41"/>
          <xdr:cNvSpPr txBox="1"/>
        </xdr:nvSpPr>
        <xdr:spPr>
          <a:xfrm>
            <a:off x="6848929" y="419554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2200</a:t>
            </a:r>
          </a:p>
        </xdr:txBody>
      </xdr:sp>
      <xdr:sp macro="" textlink="">
        <xdr:nvSpPr>
          <xdr:cNvPr id="43" name="TextBox 42"/>
          <xdr:cNvSpPr txBox="1"/>
        </xdr:nvSpPr>
        <xdr:spPr>
          <a:xfrm>
            <a:off x="6831239" y="1615168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1200</a:t>
            </a:r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6803571" y="2766785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1200</a:t>
            </a:r>
          </a:p>
        </xdr:txBody>
      </xdr:sp>
      <xdr:sp macro="" textlink="">
        <xdr:nvSpPr>
          <xdr:cNvPr id="45" name="TextBox 44"/>
          <xdr:cNvSpPr txBox="1"/>
        </xdr:nvSpPr>
        <xdr:spPr>
          <a:xfrm>
            <a:off x="6803572" y="3900714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1200</a:t>
            </a:r>
          </a:p>
        </xdr:txBody>
      </xdr:sp>
      <xdr:sp macro="" textlink="">
        <xdr:nvSpPr>
          <xdr:cNvPr id="46" name="TextBox 45"/>
          <xdr:cNvSpPr txBox="1"/>
        </xdr:nvSpPr>
        <xdr:spPr>
          <a:xfrm>
            <a:off x="6758215" y="5068661"/>
            <a:ext cx="80868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1400</a:t>
            </a:r>
          </a:p>
        </xdr:txBody>
      </xdr:sp>
      <xdr:sp macro="" textlink="">
        <xdr:nvSpPr>
          <xdr:cNvPr id="47" name="TextBox 46"/>
          <xdr:cNvSpPr txBox="1"/>
        </xdr:nvSpPr>
        <xdr:spPr>
          <a:xfrm>
            <a:off x="6168571" y="181429"/>
            <a:ext cx="690895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ACC</a:t>
            </a:r>
          </a:p>
        </xdr:txBody>
      </xdr:sp>
      <xdr:sp macro="" textlink="">
        <xdr:nvSpPr>
          <xdr:cNvPr id="48" name="TextBox 47"/>
          <xdr:cNvSpPr txBox="1"/>
        </xdr:nvSpPr>
        <xdr:spPr>
          <a:xfrm>
            <a:off x="6145893" y="1326697"/>
            <a:ext cx="75770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MKT</a:t>
            </a:r>
          </a:p>
        </xdr:txBody>
      </xdr:sp>
      <xdr:sp macro="" textlink="">
        <xdr:nvSpPr>
          <xdr:cNvPr id="49" name="TextBox 48"/>
          <xdr:cNvSpPr txBox="1"/>
        </xdr:nvSpPr>
        <xdr:spPr>
          <a:xfrm>
            <a:off x="6134553" y="2460625"/>
            <a:ext cx="79194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MGT</a:t>
            </a:r>
          </a:p>
        </xdr:txBody>
      </xdr:sp>
      <xdr:sp macro="" textlink="">
        <xdr:nvSpPr>
          <xdr:cNvPr id="50" name="TextBox 49"/>
          <xdr:cNvSpPr txBox="1"/>
        </xdr:nvSpPr>
        <xdr:spPr>
          <a:xfrm>
            <a:off x="6134554" y="3628571"/>
            <a:ext cx="602216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FIN</a:t>
            </a:r>
          </a:p>
        </xdr:txBody>
      </xdr:sp>
      <xdr:sp macro="" textlink="">
        <xdr:nvSpPr>
          <xdr:cNvPr id="51" name="TextBox 50"/>
          <xdr:cNvSpPr txBox="1"/>
        </xdr:nvSpPr>
        <xdr:spPr>
          <a:xfrm>
            <a:off x="6157232" y="4762500"/>
            <a:ext cx="730200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OTH</a:t>
            </a:r>
          </a:p>
        </xdr:txBody>
      </xdr:sp>
      <xdr:sp macro="" textlink="">
        <xdr:nvSpPr>
          <xdr:cNvPr id="52" name="TextBox 51"/>
          <xdr:cNvSpPr txBox="1"/>
        </xdr:nvSpPr>
        <xdr:spPr>
          <a:xfrm>
            <a:off x="3413125" y="1644197"/>
            <a:ext cx="7303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0.25</a:t>
            </a:r>
          </a:p>
        </xdr:txBody>
      </xdr:sp>
      <xdr:sp macro="" textlink="">
        <xdr:nvSpPr>
          <xdr:cNvPr id="53" name="TextBox 52"/>
          <xdr:cNvSpPr txBox="1"/>
        </xdr:nvSpPr>
        <xdr:spPr>
          <a:xfrm>
            <a:off x="4252232" y="1519464"/>
            <a:ext cx="57438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0.2</a:t>
            </a:r>
          </a:p>
        </xdr:txBody>
      </xdr:sp>
      <xdr:sp macro="" textlink="">
        <xdr:nvSpPr>
          <xdr:cNvPr id="54" name="TextBox 53"/>
          <xdr:cNvSpPr txBox="1"/>
        </xdr:nvSpPr>
        <xdr:spPr>
          <a:xfrm>
            <a:off x="4245881" y="2579007"/>
            <a:ext cx="57438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0.2</a:t>
            </a:r>
          </a:p>
        </xdr:txBody>
      </xdr:sp>
      <xdr:sp macro="" textlink="">
        <xdr:nvSpPr>
          <xdr:cNvPr id="55" name="TextBox 54"/>
          <xdr:cNvSpPr txBox="1"/>
        </xdr:nvSpPr>
        <xdr:spPr>
          <a:xfrm>
            <a:off x="4116161" y="3889375"/>
            <a:ext cx="57438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0.2</a:t>
            </a:r>
          </a:p>
        </xdr:txBody>
      </xdr:sp>
      <xdr:sp macro="" textlink="">
        <xdr:nvSpPr>
          <xdr:cNvPr id="56" name="TextBox 55"/>
          <xdr:cNvSpPr txBox="1"/>
        </xdr:nvSpPr>
        <xdr:spPr>
          <a:xfrm>
            <a:off x="4150179" y="3288393"/>
            <a:ext cx="7303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400"/>
              <a:t>0.15</a:t>
            </a:r>
          </a:p>
        </xdr:txBody>
      </xdr:sp>
      <xdr:sp macro="" textlink="">
        <xdr:nvSpPr>
          <xdr:cNvPr id="57" name="TextBox 56"/>
          <xdr:cNvSpPr txBox="1"/>
        </xdr:nvSpPr>
        <xdr:spPr>
          <a:xfrm>
            <a:off x="5209721" y="254454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400</a:t>
            </a:r>
          </a:p>
        </xdr:txBody>
      </xdr:sp>
      <xdr:sp macro="" textlink="">
        <xdr:nvSpPr>
          <xdr:cNvPr id="58" name="TextBox 57"/>
          <xdr:cNvSpPr txBox="1"/>
        </xdr:nvSpPr>
        <xdr:spPr>
          <a:xfrm>
            <a:off x="5204732" y="1428750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0" name="TextBox 59"/>
          <xdr:cNvSpPr txBox="1"/>
        </xdr:nvSpPr>
        <xdr:spPr>
          <a:xfrm>
            <a:off x="5232400" y="2579007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1" name="TextBox 60"/>
          <xdr:cNvSpPr txBox="1"/>
        </xdr:nvSpPr>
        <xdr:spPr>
          <a:xfrm>
            <a:off x="5214711" y="4897211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2" name="TextBox 61"/>
          <xdr:cNvSpPr txBox="1"/>
        </xdr:nvSpPr>
        <xdr:spPr>
          <a:xfrm>
            <a:off x="5261429" y="3730625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240</a:t>
            </a:r>
          </a:p>
        </xdr:txBody>
      </xdr:sp>
      <xdr:sp macro="" textlink="">
        <xdr:nvSpPr>
          <xdr:cNvPr id="63" name="TextBox 62"/>
          <xdr:cNvSpPr txBox="1"/>
        </xdr:nvSpPr>
        <xdr:spPr>
          <a:xfrm>
            <a:off x="9739085" y="406854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400</a:t>
            </a:r>
          </a:p>
        </xdr:txBody>
      </xdr:sp>
      <xdr:sp macro="" textlink="">
        <xdr:nvSpPr>
          <xdr:cNvPr id="64" name="TextBox 63"/>
          <xdr:cNvSpPr txBox="1"/>
        </xdr:nvSpPr>
        <xdr:spPr>
          <a:xfrm>
            <a:off x="9734096" y="1581150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9761764" y="2731407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6" name="TextBox 65"/>
          <xdr:cNvSpPr txBox="1"/>
        </xdr:nvSpPr>
        <xdr:spPr>
          <a:xfrm>
            <a:off x="9744075" y="5049611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320</a:t>
            </a:r>
          </a:p>
        </xdr:txBody>
      </xdr:sp>
      <xdr:sp macro="" textlink="">
        <xdr:nvSpPr>
          <xdr:cNvPr id="67" name="TextBox 66"/>
          <xdr:cNvSpPr txBox="1"/>
        </xdr:nvSpPr>
        <xdr:spPr>
          <a:xfrm>
            <a:off x="9790793" y="3883025"/>
            <a:ext cx="913493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/>
              <a:t>240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4" zoomScaleNormal="84" workbookViewId="0">
      <selection activeCell="AK14" sqref="AK14"/>
    </sheetView>
  </sheetViews>
  <sheetFormatPr defaultRowHeight="15" x14ac:dyDescent="0.25"/>
  <cols>
    <col min="1" max="52" width="2.85546875" customWidth="1"/>
    <col min="53" max="88" width="3.57031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F1" workbookViewId="0">
      <selection activeCell="I21" sqref="I21"/>
    </sheetView>
  </sheetViews>
  <sheetFormatPr defaultRowHeight="16.5" x14ac:dyDescent="0.3"/>
  <cols>
    <col min="1" max="6" width="9.140625" style="63"/>
    <col min="7" max="7" width="4.7109375" style="63" bestFit="1" customWidth="1"/>
    <col min="8" max="8" width="11" style="63" bestFit="1" customWidth="1"/>
    <col min="9" max="9" width="12.5703125" style="63" bestFit="1" customWidth="1"/>
    <col min="10" max="10" width="29" style="63" bestFit="1" customWidth="1"/>
    <col min="11" max="11" width="38.140625" style="63" bestFit="1" customWidth="1"/>
    <col min="12" max="12" width="27" style="63" bestFit="1" customWidth="1"/>
    <col min="13" max="13" width="9.42578125" style="63" bestFit="1" customWidth="1"/>
    <col min="14" max="14" width="27.42578125" style="63" bestFit="1" customWidth="1"/>
    <col min="15" max="16384" width="9.140625" style="63"/>
  </cols>
  <sheetData>
    <row r="1" spans="1:14" ht="17.25" thickBot="1" x14ac:dyDescent="0.35">
      <c r="B1" s="63">
        <v>1600</v>
      </c>
      <c r="D1" s="63">
        <v>7200</v>
      </c>
      <c r="E1" s="63">
        <f>D1/B1</f>
        <v>4.5</v>
      </c>
    </row>
    <row r="2" spans="1:14" ht="17.25" thickBot="1" x14ac:dyDescent="0.35">
      <c r="A2" s="62" t="s">
        <v>19</v>
      </c>
      <c r="B2" s="18" t="s">
        <v>5</v>
      </c>
      <c r="C2" s="18" t="s">
        <v>6</v>
      </c>
      <c r="D2" s="18" t="s">
        <v>7</v>
      </c>
      <c r="E2" s="14" t="s">
        <v>8</v>
      </c>
      <c r="G2" s="65"/>
      <c r="H2" s="65" t="s">
        <v>20</v>
      </c>
      <c r="I2" s="65" t="s">
        <v>21</v>
      </c>
      <c r="J2" s="65" t="s">
        <v>23</v>
      </c>
      <c r="K2" s="65" t="s">
        <v>22</v>
      </c>
      <c r="L2" s="65" t="s">
        <v>24</v>
      </c>
      <c r="M2" s="65"/>
      <c r="N2" s="65"/>
    </row>
    <row r="3" spans="1:14" x14ac:dyDescent="0.3">
      <c r="A3" s="60" t="s">
        <v>0</v>
      </c>
      <c r="B3" s="3">
        <v>0.25</v>
      </c>
      <c r="C3" s="3">
        <f>$B$1*B3</f>
        <v>400</v>
      </c>
      <c r="D3" s="3">
        <v>2200</v>
      </c>
      <c r="E3" s="4">
        <f>D3/C3</f>
        <v>5.5</v>
      </c>
      <c r="G3" s="65" t="s">
        <v>25</v>
      </c>
      <c r="H3" s="65">
        <v>0.4</v>
      </c>
      <c r="I3" s="65">
        <v>0.1</v>
      </c>
      <c r="J3" s="65">
        <v>1.5</v>
      </c>
      <c r="K3" s="65">
        <f>H3-I3</f>
        <v>0.30000000000000004</v>
      </c>
      <c r="L3" s="65">
        <v>2.25</v>
      </c>
      <c r="M3" s="65" t="str">
        <f>L3&amp;"T"</f>
        <v>2.25T</v>
      </c>
      <c r="N3" s="65"/>
    </row>
    <row r="4" spans="1:14" x14ac:dyDescent="0.3">
      <c r="A4" s="60" t="s">
        <v>1</v>
      </c>
      <c r="B4" s="3">
        <v>0.2</v>
      </c>
      <c r="C4" s="3">
        <f t="shared" ref="C4:C7" si="0">$B$1*B4</f>
        <v>320</v>
      </c>
      <c r="D4" s="3">
        <v>1200</v>
      </c>
      <c r="E4" s="4">
        <f>D4/C4</f>
        <v>3.75</v>
      </c>
      <c r="G4" s="65" t="s">
        <v>26</v>
      </c>
      <c r="H4" s="65">
        <v>0.6</v>
      </c>
      <c r="I4" s="65">
        <v>2.5000000000000001E-2</v>
      </c>
      <c r="J4" s="65">
        <v>0.75</v>
      </c>
      <c r="K4" s="65">
        <f>H4-I4</f>
        <v>0.57499999999999996</v>
      </c>
      <c r="L4" s="65">
        <v>1</v>
      </c>
      <c r="M4" s="65" t="str">
        <f>L4&amp;"T"</f>
        <v>1T</v>
      </c>
      <c r="N4" s="65"/>
    </row>
    <row r="5" spans="1:14" x14ac:dyDescent="0.3">
      <c r="A5" s="60" t="s">
        <v>2</v>
      </c>
      <c r="B5" s="3">
        <v>0.2</v>
      </c>
      <c r="C5" s="3">
        <f t="shared" si="0"/>
        <v>320</v>
      </c>
      <c r="D5" s="3">
        <v>1200</v>
      </c>
      <c r="E5" s="4">
        <f>D5/C5</f>
        <v>3.75</v>
      </c>
      <c r="G5" s="65"/>
      <c r="H5" s="65"/>
      <c r="I5" s="65"/>
      <c r="J5" s="65"/>
      <c r="K5" s="65"/>
      <c r="L5" s="65"/>
      <c r="M5" s="65"/>
      <c r="N5" s="65"/>
    </row>
    <row r="6" spans="1:14" x14ac:dyDescent="0.3">
      <c r="A6" s="60" t="s">
        <v>3</v>
      </c>
      <c r="B6" s="3">
        <v>0.15</v>
      </c>
      <c r="C6" s="3">
        <f t="shared" si="0"/>
        <v>240</v>
      </c>
      <c r="D6" s="3">
        <v>1200</v>
      </c>
      <c r="E6" s="4">
        <f>D6/C6</f>
        <v>5</v>
      </c>
      <c r="G6" s="65"/>
      <c r="H6" s="65"/>
      <c r="I6" s="65"/>
      <c r="J6" s="65">
        <f>SUMPRODUCT(I3:I4,J3:J4)</f>
        <v>0.16875000000000001</v>
      </c>
      <c r="K6" s="65" t="str">
        <f>"+"&amp;K3&amp;"*"&amp;M3&amp;"+"&amp;K4&amp;"*"&amp;M4</f>
        <v>+0.3*2.25T+0.575*1T</v>
      </c>
      <c r="L6" s="65"/>
      <c r="M6" s="65"/>
      <c r="N6" s="65" t="str">
        <f>"="&amp;E1</f>
        <v>=4.5</v>
      </c>
    </row>
    <row r="7" spans="1:14" ht="17.25" thickBot="1" x14ac:dyDescent="0.35">
      <c r="A7" s="61" t="s">
        <v>4</v>
      </c>
      <c r="B7" s="6">
        <f>1-SUM(B3:B6)</f>
        <v>0.19999999999999996</v>
      </c>
      <c r="C7" s="6">
        <f t="shared" si="0"/>
        <v>319.99999999999994</v>
      </c>
      <c r="D7" s="6">
        <f>D1-SUM(D3:D6)</f>
        <v>1400</v>
      </c>
      <c r="E7" s="57">
        <f>D7/C7</f>
        <v>4.3750000000000009</v>
      </c>
      <c r="G7" s="65"/>
      <c r="H7" s="65"/>
      <c r="I7" s="65"/>
      <c r="J7" s="65">
        <f>J6</f>
        <v>0.16875000000000001</v>
      </c>
      <c r="K7" s="65" t="str">
        <f>SUMPRODUCT(K3:K4,L3:L4)&amp;"T"</f>
        <v>1.25T</v>
      </c>
      <c r="L7" s="65"/>
      <c r="M7" s="65"/>
      <c r="N7" s="65" t="str">
        <f>N6</f>
        <v>=4.5</v>
      </c>
    </row>
    <row r="8" spans="1:14" ht="17.25" thickBot="1" x14ac:dyDescent="0.35">
      <c r="A8" s="55"/>
      <c r="B8" s="12">
        <f>SUM(B3:B7)</f>
        <v>1</v>
      </c>
      <c r="C8" s="58">
        <f t="shared" ref="C8:D8" si="1">SUM(C3:C7)</f>
        <v>1600</v>
      </c>
      <c r="D8" s="59">
        <f t="shared" si="1"/>
        <v>7200</v>
      </c>
      <c r="E8" s="56"/>
      <c r="G8" s="65"/>
      <c r="H8" s="65"/>
      <c r="I8" s="65"/>
      <c r="J8" s="65"/>
      <c r="K8" s="65" t="str">
        <f>K7</f>
        <v>1.25T</v>
      </c>
      <c r="L8" s="65"/>
      <c r="M8" s="65"/>
      <c r="N8" s="65">
        <f>RIGHT(N7,LEN(N7)-1)-J7</f>
        <v>4.3312499999999998</v>
      </c>
    </row>
    <row r="9" spans="1:14" x14ac:dyDescent="0.3">
      <c r="G9" s="65"/>
      <c r="H9" s="65"/>
      <c r="I9" s="65"/>
      <c r="J9" s="65"/>
      <c r="K9" s="65" t="str">
        <f>RIGHT(K8,1)&amp;"="</f>
        <v>T=</v>
      </c>
      <c r="L9" s="65">
        <f>N8/LEFT(K8,LEN(K8)-1)</f>
        <v>3.4649999999999999</v>
      </c>
      <c r="M9" s="65"/>
      <c r="N9" s="65"/>
    </row>
    <row r="10" spans="1:14" x14ac:dyDescent="0.3">
      <c r="G10" s="65"/>
      <c r="H10" s="65"/>
      <c r="I10" s="65"/>
      <c r="J10" s="65"/>
      <c r="K10" s="65" t="str">
        <f>L3&amp;K9</f>
        <v>2.25T=</v>
      </c>
      <c r="L10" s="65">
        <f>L3*L9</f>
        <v>7.7962499999999997</v>
      </c>
      <c r="M10" s="65"/>
      <c r="N10" s="65"/>
    </row>
    <row r="11" spans="1:14" x14ac:dyDescent="0.3">
      <c r="G11" s="63" t="str">
        <f ca="1">IFERROR(_xlfn.FORMULATEXT(G2),"")</f>
        <v/>
      </c>
      <c r="H11" s="63" t="str">
        <f t="shared" ref="H11:N11" ca="1" si="2">IFERROR(_xlfn.FORMULATEXT(H2),"")</f>
        <v/>
      </c>
      <c r="I11" s="63" t="str">
        <f t="shared" ca="1" si="2"/>
        <v/>
      </c>
      <c r="J11" s="63" t="str">
        <f t="shared" ca="1" si="2"/>
        <v/>
      </c>
      <c r="K11" s="63" t="str">
        <f t="shared" ca="1" si="2"/>
        <v/>
      </c>
      <c r="L11" s="63" t="str">
        <f t="shared" ca="1" si="2"/>
        <v/>
      </c>
      <c r="M11" s="63" t="str">
        <f t="shared" ca="1" si="2"/>
        <v/>
      </c>
      <c r="N11" s="63" t="str">
        <f t="shared" ca="1" si="2"/>
        <v/>
      </c>
    </row>
    <row r="12" spans="1:14" x14ac:dyDescent="0.3">
      <c r="G12" s="63" t="str">
        <f t="shared" ref="G12:N12" ca="1" si="3">IFERROR(_xlfn.FORMULATEXT(G3),"")</f>
        <v/>
      </c>
      <c r="H12" s="64" t="str">
        <f t="shared" ca="1" si="3"/>
        <v/>
      </c>
      <c r="I12" s="64" t="str">
        <f t="shared" ca="1" si="3"/>
        <v/>
      </c>
      <c r="J12" s="64" t="str">
        <f t="shared" ca="1" si="3"/>
        <v/>
      </c>
      <c r="K12" s="64" t="str">
        <f t="shared" ca="1" si="3"/>
        <v>=H3-I3</v>
      </c>
      <c r="L12" s="64" t="str">
        <f t="shared" ca="1" si="3"/>
        <v/>
      </c>
      <c r="M12" s="64" t="str">
        <f t="shared" ca="1" si="3"/>
        <v>=L3&amp;"T"</v>
      </c>
      <c r="N12" s="64" t="str">
        <f t="shared" ca="1" si="3"/>
        <v/>
      </c>
    </row>
    <row r="13" spans="1:14" x14ac:dyDescent="0.3">
      <c r="G13" s="63" t="str">
        <f t="shared" ref="G13:N13" ca="1" si="4">IFERROR(_xlfn.FORMULATEXT(G4),"")</f>
        <v/>
      </c>
      <c r="H13" s="64" t="str">
        <f t="shared" ca="1" si="4"/>
        <v/>
      </c>
      <c r="I13" s="64" t="str">
        <f t="shared" ca="1" si="4"/>
        <v/>
      </c>
      <c r="J13" s="64" t="str">
        <f t="shared" ca="1" si="4"/>
        <v/>
      </c>
      <c r="K13" s="64" t="str">
        <f t="shared" ca="1" si="4"/>
        <v>=H4-I4</v>
      </c>
      <c r="L13" s="64" t="str">
        <f t="shared" ca="1" si="4"/>
        <v/>
      </c>
      <c r="M13" s="64" t="str">
        <f t="shared" ca="1" si="4"/>
        <v>=L4&amp;"T"</v>
      </c>
      <c r="N13" s="64" t="str">
        <f t="shared" ca="1" si="4"/>
        <v/>
      </c>
    </row>
    <row r="14" spans="1:14" x14ac:dyDescent="0.3">
      <c r="G14" s="63" t="str">
        <f t="shared" ref="G14:N14" ca="1" si="5">IFERROR(_xlfn.FORMULATEXT(G5),"")</f>
        <v/>
      </c>
      <c r="H14" s="64" t="str">
        <f t="shared" ca="1" si="5"/>
        <v/>
      </c>
      <c r="I14" s="64" t="str">
        <f t="shared" ca="1" si="5"/>
        <v/>
      </c>
      <c r="J14" s="64" t="str">
        <f t="shared" ca="1" si="5"/>
        <v/>
      </c>
      <c r="K14" s="64" t="str">
        <f t="shared" ca="1" si="5"/>
        <v/>
      </c>
      <c r="L14" s="64" t="str">
        <f t="shared" ca="1" si="5"/>
        <v/>
      </c>
      <c r="M14" s="64" t="str">
        <f t="shared" ca="1" si="5"/>
        <v/>
      </c>
      <c r="N14" s="64" t="str">
        <f t="shared" ca="1" si="5"/>
        <v/>
      </c>
    </row>
    <row r="15" spans="1:14" x14ac:dyDescent="0.3">
      <c r="G15" s="63" t="str">
        <f t="shared" ref="G15:N15" ca="1" si="6">IFERROR(_xlfn.FORMULATEXT(G6),"")</f>
        <v/>
      </c>
      <c r="H15" s="64" t="str">
        <f t="shared" ca="1" si="6"/>
        <v/>
      </c>
      <c r="I15" s="64" t="str">
        <f t="shared" ca="1" si="6"/>
        <v/>
      </c>
      <c r="J15" s="64" t="str">
        <f t="shared" ca="1" si="6"/>
        <v>=SUMPRODUCT(I3:I4,J3:J4)</v>
      </c>
      <c r="K15" s="64" t="str">
        <f t="shared" ca="1" si="6"/>
        <v>="+"&amp;K3&amp;"*"&amp;M3&amp;"+"&amp;K4&amp;"*"&amp;M4</v>
      </c>
      <c r="L15" s="64" t="str">
        <f t="shared" ca="1" si="6"/>
        <v/>
      </c>
      <c r="M15" s="64" t="str">
        <f t="shared" ca="1" si="6"/>
        <v/>
      </c>
      <c r="N15" s="64" t="str">
        <f t="shared" ca="1" si="6"/>
        <v>="="&amp;E1</v>
      </c>
    </row>
    <row r="16" spans="1:14" x14ac:dyDescent="0.3">
      <c r="G16" s="63" t="str">
        <f t="shared" ref="G16:N16" ca="1" si="7">IFERROR(_xlfn.FORMULATEXT(G7),"")</f>
        <v/>
      </c>
      <c r="H16" s="64" t="str">
        <f t="shared" ca="1" si="7"/>
        <v/>
      </c>
      <c r="I16" s="64" t="str">
        <f t="shared" ca="1" si="7"/>
        <v/>
      </c>
      <c r="J16" s="64" t="str">
        <f t="shared" ca="1" si="7"/>
        <v>=J6</v>
      </c>
      <c r="K16" s="64" t="str">
        <f t="shared" ca="1" si="7"/>
        <v>=SUMPRODUCT(K3:K4,L3:L4)&amp;"T"</v>
      </c>
      <c r="L16" s="64" t="str">
        <f t="shared" ca="1" si="7"/>
        <v/>
      </c>
      <c r="M16" s="64" t="str">
        <f t="shared" ca="1" si="7"/>
        <v/>
      </c>
      <c r="N16" s="64" t="str">
        <f t="shared" ca="1" si="7"/>
        <v>=N6</v>
      </c>
    </row>
    <row r="17" spans="7:14" x14ac:dyDescent="0.3">
      <c r="G17" s="63" t="str">
        <f t="shared" ref="G17:N17" ca="1" si="8">IFERROR(_xlfn.FORMULATEXT(G8),"")</f>
        <v/>
      </c>
      <c r="H17" s="64" t="str">
        <f t="shared" ca="1" si="8"/>
        <v/>
      </c>
      <c r="I17" s="64" t="str">
        <f t="shared" ca="1" si="8"/>
        <v/>
      </c>
      <c r="J17" s="64" t="str">
        <f t="shared" ca="1" si="8"/>
        <v/>
      </c>
      <c r="K17" s="64" t="str">
        <f t="shared" ca="1" si="8"/>
        <v>=K7</v>
      </c>
      <c r="L17" s="64" t="str">
        <f t="shared" ca="1" si="8"/>
        <v/>
      </c>
      <c r="M17" s="64" t="str">
        <f t="shared" ca="1" si="8"/>
        <v/>
      </c>
      <c r="N17" s="64" t="str">
        <f t="shared" ca="1" si="8"/>
        <v>=RIGHT(N7,LEN(N7)-1)-J7</v>
      </c>
    </row>
    <row r="18" spans="7:14" x14ac:dyDescent="0.3">
      <c r="G18" s="63" t="str">
        <f t="shared" ref="G18:N19" ca="1" si="9">IFERROR(_xlfn.FORMULATEXT(G9),"")</f>
        <v/>
      </c>
      <c r="H18" s="64" t="str">
        <f t="shared" ca="1" si="9"/>
        <v/>
      </c>
      <c r="I18" s="64" t="str">
        <f t="shared" ca="1" si="9"/>
        <v/>
      </c>
      <c r="J18" s="64" t="str">
        <f t="shared" ca="1" si="9"/>
        <v/>
      </c>
      <c r="K18" s="64" t="str">
        <f t="shared" ca="1" si="9"/>
        <v>=RIGHT(K8,1)&amp;"="</v>
      </c>
      <c r="L18" s="64" t="str">
        <f t="shared" ca="1" si="9"/>
        <v>=N8/LEFT(K8,LEN(K8)-1)</v>
      </c>
      <c r="M18" s="64" t="str">
        <f t="shared" ca="1" si="9"/>
        <v/>
      </c>
      <c r="N18" s="64" t="str">
        <f t="shared" ca="1" si="9"/>
        <v/>
      </c>
    </row>
    <row r="19" spans="7:14" x14ac:dyDescent="0.3">
      <c r="H19" s="64"/>
      <c r="I19" s="64"/>
      <c r="J19" s="64"/>
      <c r="K19" s="64" t="str">
        <f t="shared" ca="1" si="9"/>
        <v>=L3&amp;K9</v>
      </c>
      <c r="L19" s="64" t="str">
        <f t="shared" ca="1" si="9"/>
        <v>=L3*L9</v>
      </c>
      <c r="M19" s="64"/>
      <c r="N19" s="64"/>
    </row>
    <row r="35" spans="6:13" x14ac:dyDescent="0.3">
      <c r="F35" s="63" t="str">
        <f ca="1">IFERROR(_xlfn.FORMULATEXT(G10),"")</f>
        <v/>
      </c>
      <c r="G35" s="63" t="str">
        <f ca="1">IFERROR(_xlfn.FORMULATEXT(H10),"")</f>
        <v/>
      </c>
      <c r="H35" s="63" t="str">
        <f ca="1">IFERROR(_xlfn.FORMULATEXT(I10),"")</f>
        <v/>
      </c>
      <c r="I35" s="63" t="str">
        <f ca="1">IFERROR(_xlfn.FORMULATEXT(J10),"")</f>
        <v/>
      </c>
      <c r="J35" s="63" t="str">
        <f ca="1">IFERROR(_xlfn.FORMULATEXT(K10),"")</f>
        <v>=L3&amp;K9</v>
      </c>
      <c r="K35" s="63" t="str">
        <f ca="1">IFERROR(_xlfn.FORMULATEXT(L10),"")</f>
        <v>=L3*L9</v>
      </c>
      <c r="L35" s="63" t="str">
        <f ca="1">IFERROR(_xlfn.FORMULATEXT(M10),"")</f>
        <v/>
      </c>
      <c r="M35" s="63" t="str">
        <f ca="1">IFERROR(_xlfn.FORMULATEXT(N10),"")</f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6" workbookViewId="0">
      <selection activeCell="I14" sqref="I14"/>
    </sheetView>
  </sheetViews>
  <sheetFormatPr defaultRowHeight="15" x14ac:dyDescent="0.25"/>
  <sheetData>
    <row r="1" spans="1:15" ht="17.25" thickBot="1" x14ac:dyDescent="0.35">
      <c r="A1" s="12"/>
      <c r="B1" s="13" t="s">
        <v>18</v>
      </c>
      <c r="C1" s="14" t="s">
        <v>9</v>
      </c>
      <c r="D1" s="15" t="s">
        <v>7</v>
      </c>
      <c r="E1" s="15" t="s">
        <v>8</v>
      </c>
    </row>
    <row r="2" spans="1:15" ht="17.25" thickBot="1" x14ac:dyDescent="0.35">
      <c r="A2" s="2" t="s">
        <v>10</v>
      </c>
      <c r="B2" s="7">
        <v>80</v>
      </c>
      <c r="C2" s="4">
        <f>B2/60</f>
        <v>1.3333333333333333</v>
      </c>
      <c r="D2" s="16">
        <v>9</v>
      </c>
      <c r="E2" s="32">
        <f>D2/C2</f>
        <v>6.75</v>
      </c>
      <c r="F2" s="29" t="str">
        <f ca="1">_xlfn.FORMULATEXT(E2)</f>
        <v>=D2/C2</v>
      </c>
      <c r="G2" s="30"/>
      <c r="K2" s="12"/>
      <c r="L2" s="13" t="s">
        <v>18</v>
      </c>
      <c r="M2" s="14" t="s">
        <v>9</v>
      </c>
      <c r="N2" s="18" t="s">
        <v>7</v>
      </c>
      <c r="O2" s="15" t="s">
        <v>8</v>
      </c>
    </row>
    <row r="3" spans="1:15" ht="16.5" x14ac:dyDescent="0.3">
      <c r="A3" s="2" t="s">
        <v>11</v>
      </c>
      <c r="B3" s="7">
        <v>80</v>
      </c>
      <c r="C3" s="4">
        <f t="shared" ref="C3:C9" si="0">B3/60</f>
        <v>1.3333333333333333</v>
      </c>
      <c r="D3" s="28">
        <f>C3*E3</f>
        <v>8</v>
      </c>
      <c r="E3" s="16">
        <v>6</v>
      </c>
      <c r="F3" s="31" t="str">
        <f ca="1">_xlfn.FORMULATEXT(D3)</f>
        <v>=C3*E3</v>
      </c>
      <c r="G3" s="30"/>
      <c r="K3" s="2" t="s">
        <v>10</v>
      </c>
      <c r="L3" s="7">
        <v>80</v>
      </c>
      <c r="M3" s="4">
        <f>L3/60</f>
        <v>1.3333333333333333</v>
      </c>
      <c r="N3" s="3">
        <v>9</v>
      </c>
      <c r="O3" s="16"/>
    </row>
    <row r="4" spans="1:15" ht="16.5" x14ac:dyDescent="0.3">
      <c r="A4" s="2" t="s">
        <v>12</v>
      </c>
      <c r="B4" s="7">
        <v>80</v>
      </c>
      <c r="C4" s="4">
        <f t="shared" si="0"/>
        <v>1.3333333333333333</v>
      </c>
      <c r="D4" s="16">
        <v>2</v>
      </c>
      <c r="E4" s="32">
        <f>D4/C4</f>
        <v>1.5</v>
      </c>
      <c r="F4" s="29" t="str">
        <f ca="1">_xlfn.FORMULATEXT(E4)</f>
        <v>=D4/C4</v>
      </c>
      <c r="G4" s="30"/>
      <c r="K4" s="2" t="s">
        <v>11</v>
      </c>
      <c r="L4" s="7">
        <v>80</v>
      </c>
      <c r="M4" s="4">
        <f t="shared" ref="M4:M10" si="1">L4/60</f>
        <v>1.3333333333333333</v>
      </c>
      <c r="N4" s="3"/>
      <c r="O4" s="16">
        <v>6</v>
      </c>
    </row>
    <row r="5" spans="1:15" ht="16.5" x14ac:dyDescent="0.3">
      <c r="A5" s="2" t="s">
        <v>13</v>
      </c>
      <c r="B5" s="7">
        <v>80</v>
      </c>
      <c r="C5" s="4">
        <f t="shared" si="0"/>
        <v>1.3333333333333333</v>
      </c>
      <c r="D5" s="28">
        <f>C5*E5</f>
        <v>6.6666666666666661</v>
      </c>
      <c r="E5" s="16">
        <v>5</v>
      </c>
      <c r="F5" s="31" t="str">
        <f ca="1">_xlfn.FORMULATEXT(D5)</f>
        <v>=C5*E5</v>
      </c>
      <c r="G5" s="30"/>
      <c r="K5" s="2" t="s">
        <v>12</v>
      </c>
      <c r="L5" s="7">
        <v>80</v>
      </c>
      <c r="M5" s="4">
        <f t="shared" si="1"/>
        <v>1.3333333333333333</v>
      </c>
      <c r="N5" s="3">
        <v>2</v>
      </c>
      <c r="O5" s="16"/>
    </row>
    <row r="6" spans="1:15" ht="16.5" x14ac:dyDescent="0.3">
      <c r="A6" s="2" t="s">
        <v>14</v>
      </c>
      <c r="B6" s="7">
        <f>0.91*$L$3</f>
        <v>72.8</v>
      </c>
      <c r="C6" s="4">
        <f t="shared" si="0"/>
        <v>1.2133333333333334</v>
      </c>
      <c r="D6" s="16">
        <v>6</v>
      </c>
      <c r="E6" s="32">
        <f>D6/C6</f>
        <v>4.9450549450549453</v>
      </c>
      <c r="F6" s="29" t="str">
        <f ca="1">_xlfn.FORMULATEXT(E6)</f>
        <v>=D6/C6</v>
      </c>
      <c r="G6" s="30"/>
      <c r="K6" s="2" t="s">
        <v>13</v>
      </c>
      <c r="L6" s="7">
        <v>80</v>
      </c>
      <c r="M6" s="4">
        <f t="shared" si="1"/>
        <v>1.3333333333333333</v>
      </c>
      <c r="N6" s="3"/>
      <c r="O6" s="16">
        <v>5</v>
      </c>
    </row>
    <row r="7" spans="1:15" ht="16.5" x14ac:dyDescent="0.3">
      <c r="A7" s="2" t="s">
        <v>15</v>
      </c>
      <c r="B7" s="7">
        <f>0.91*$L$3</f>
        <v>72.8</v>
      </c>
      <c r="C7" s="4">
        <f t="shared" si="0"/>
        <v>1.2133333333333334</v>
      </c>
      <c r="D7" s="28">
        <f>C7*E7</f>
        <v>7.28</v>
      </c>
      <c r="E7" s="16">
        <v>6</v>
      </c>
      <c r="F7" s="31" t="str">
        <f ca="1">_xlfn.FORMULATEXT(D7)</f>
        <v>=C7*E7</v>
      </c>
      <c r="G7" s="30"/>
      <c r="K7" s="2" t="s">
        <v>14</v>
      </c>
      <c r="L7" s="7">
        <f>0.91*$L$3</f>
        <v>72.8</v>
      </c>
      <c r="M7" s="4">
        <f t="shared" si="1"/>
        <v>1.2133333333333334</v>
      </c>
      <c r="N7" s="3">
        <v>6</v>
      </c>
      <c r="O7" s="16"/>
    </row>
    <row r="8" spans="1:15" ht="16.5" x14ac:dyDescent="0.3">
      <c r="A8" s="2" t="s">
        <v>16</v>
      </c>
      <c r="B8" s="23">
        <f>(1-0.91)*$L$3+2</f>
        <v>9.1999999999999975</v>
      </c>
      <c r="C8" s="24">
        <f t="shared" si="0"/>
        <v>0.15333333333333329</v>
      </c>
      <c r="D8" s="16">
        <v>0.9</v>
      </c>
      <c r="E8" s="32">
        <f>D8/C8</f>
        <v>5.8695652173913064</v>
      </c>
      <c r="F8" s="29" t="str">
        <f ca="1">_xlfn.FORMULATEXT(E8)</f>
        <v>=D8/C8</v>
      </c>
      <c r="G8" s="30"/>
      <c r="K8" s="2" t="s">
        <v>15</v>
      </c>
      <c r="L8" s="7">
        <f>0.91*$L$3</f>
        <v>72.8</v>
      </c>
      <c r="M8" s="4">
        <f t="shared" si="1"/>
        <v>1.2133333333333334</v>
      </c>
      <c r="N8" s="3"/>
      <c r="O8" s="16">
        <v>6</v>
      </c>
    </row>
    <row r="9" spans="1:15" ht="17.25" thickBot="1" x14ac:dyDescent="0.35">
      <c r="A9" s="5" t="s">
        <v>17</v>
      </c>
      <c r="B9" s="25">
        <f>(1-0.91)*$L$3+2</f>
        <v>9.1999999999999975</v>
      </c>
      <c r="C9" s="26">
        <f t="shared" si="0"/>
        <v>0.15333333333333329</v>
      </c>
      <c r="D9" s="33">
        <f>C9*E9</f>
        <v>3.8333333333333321</v>
      </c>
      <c r="E9" s="17">
        <v>25</v>
      </c>
      <c r="F9" s="31" t="str">
        <f ca="1">_xlfn.FORMULATEXT(D9)</f>
        <v>=C9*E9</v>
      </c>
      <c r="G9" s="30"/>
      <c r="K9" s="2" t="s">
        <v>16</v>
      </c>
      <c r="L9" s="8">
        <f>(1-0.91)*$L$3</f>
        <v>7.1999999999999975</v>
      </c>
      <c r="M9" s="10">
        <f t="shared" si="1"/>
        <v>0.11999999999999995</v>
      </c>
      <c r="N9" s="3">
        <v>0.9</v>
      </c>
      <c r="O9" s="16"/>
    </row>
    <row r="10" spans="1:15" ht="17.25" thickBot="1" x14ac:dyDescent="0.35">
      <c r="D10" s="34">
        <f>SUM(D2:D9)</f>
        <v>43.679999999999993</v>
      </c>
      <c r="H10" s="30"/>
      <c r="I10" s="31"/>
      <c r="K10" s="5" t="s">
        <v>17</v>
      </c>
      <c r="L10" s="9">
        <f>(1-0.91)*$L$3</f>
        <v>7.1999999999999975</v>
      </c>
      <c r="M10" s="11">
        <f t="shared" si="1"/>
        <v>0.11999999999999995</v>
      </c>
      <c r="N10" s="6"/>
      <c r="O10" s="17">
        <v>25</v>
      </c>
    </row>
    <row r="13" spans="1:15" ht="15.75" thickBot="1" x14ac:dyDescent="0.3"/>
    <row r="14" spans="1:15" ht="17.25" thickBot="1" x14ac:dyDescent="0.35">
      <c r="K14" s="12"/>
      <c r="L14" s="13" t="s">
        <v>18</v>
      </c>
      <c r="M14" s="14" t="s">
        <v>9</v>
      </c>
      <c r="N14" s="18" t="s">
        <v>7</v>
      </c>
      <c r="O14" s="15" t="s">
        <v>8</v>
      </c>
    </row>
    <row r="15" spans="1:15" ht="17.25" thickBot="1" x14ac:dyDescent="0.35">
      <c r="A15" s="43"/>
      <c r="B15" s="42" t="s">
        <v>18</v>
      </c>
      <c r="C15" s="42" t="s">
        <v>9</v>
      </c>
      <c r="D15" s="42" t="s">
        <v>7</v>
      </c>
      <c r="E15" s="1" t="s">
        <v>8</v>
      </c>
      <c r="K15" s="2" t="s">
        <v>10</v>
      </c>
      <c r="L15" s="7">
        <v>80</v>
      </c>
      <c r="M15" s="4">
        <f>L15/60</f>
        <v>1.3333333333333333</v>
      </c>
      <c r="N15" s="3">
        <v>9</v>
      </c>
      <c r="O15" s="16"/>
    </row>
    <row r="16" spans="1:15" ht="16.5" x14ac:dyDescent="0.3">
      <c r="A16" s="45" t="s">
        <v>10</v>
      </c>
      <c r="B16" s="40">
        <v>80</v>
      </c>
      <c r="C16" s="40">
        <f>B16/60</f>
        <v>1.3333333333333333</v>
      </c>
      <c r="D16" s="40">
        <v>9</v>
      </c>
      <c r="E16" s="37">
        <f>D16/C16</f>
        <v>6.75</v>
      </c>
      <c r="K16" s="2" t="s">
        <v>11</v>
      </c>
      <c r="L16" s="7">
        <v>80</v>
      </c>
      <c r="M16" s="4">
        <f t="shared" ref="M16:M22" si="2">L16/60</f>
        <v>1.3333333333333333</v>
      </c>
      <c r="N16" s="3"/>
      <c r="O16" s="16">
        <v>6</v>
      </c>
    </row>
    <row r="17" spans="1:15" ht="16.5" x14ac:dyDescent="0.3">
      <c r="A17" s="46" t="s">
        <v>11</v>
      </c>
      <c r="B17" s="27">
        <v>80</v>
      </c>
      <c r="C17" s="27">
        <f t="shared" ref="C17:C23" si="3">B17/60</f>
        <v>1.3333333333333333</v>
      </c>
      <c r="D17" s="27">
        <f>C17*E17</f>
        <v>8</v>
      </c>
      <c r="E17" s="38">
        <v>6</v>
      </c>
      <c r="K17" s="2" t="s">
        <v>12</v>
      </c>
      <c r="L17" s="7">
        <v>80</v>
      </c>
      <c r="M17" s="4">
        <f t="shared" si="2"/>
        <v>1.3333333333333333</v>
      </c>
      <c r="N17" s="3">
        <v>2</v>
      </c>
      <c r="O17" s="16"/>
    </row>
    <row r="18" spans="1:15" ht="17.25" thickBot="1" x14ac:dyDescent="0.35">
      <c r="A18" s="46" t="s">
        <v>12</v>
      </c>
      <c r="B18" s="27">
        <v>80</v>
      </c>
      <c r="C18" s="27">
        <f t="shared" si="3"/>
        <v>1.3333333333333333</v>
      </c>
      <c r="D18" s="27">
        <v>2</v>
      </c>
      <c r="E18" s="38">
        <f>D18/C18</f>
        <v>1.5</v>
      </c>
      <c r="K18" s="2" t="s">
        <v>13</v>
      </c>
      <c r="L18" s="7">
        <v>80</v>
      </c>
      <c r="M18" s="4">
        <f t="shared" si="2"/>
        <v>1.3333333333333333</v>
      </c>
      <c r="N18" s="3"/>
      <c r="O18" s="16">
        <v>5</v>
      </c>
    </row>
    <row r="19" spans="1:15" ht="17.25" thickBot="1" x14ac:dyDescent="0.35">
      <c r="A19" s="47" t="s">
        <v>13</v>
      </c>
      <c r="B19" s="41">
        <v>80</v>
      </c>
      <c r="C19" s="41">
        <f t="shared" si="3"/>
        <v>1.3333333333333333</v>
      </c>
      <c r="D19" s="41">
        <f>C19*E19</f>
        <v>6.6666666666666661</v>
      </c>
      <c r="E19" s="39">
        <v>5</v>
      </c>
      <c r="F19" s="52">
        <f>SUM(E16:E19)</f>
        <v>19.25</v>
      </c>
      <c r="K19" s="2" t="s">
        <v>14</v>
      </c>
      <c r="L19" s="7">
        <f>0.91*$L$3</f>
        <v>72.8</v>
      </c>
      <c r="M19" s="4">
        <f t="shared" si="2"/>
        <v>1.2133333333333334</v>
      </c>
      <c r="N19" s="3">
        <v>6</v>
      </c>
      <c r="O19" s="16"/>
    </row>
    <row r="20" spans="1:15" ht="17.25" thickBot="1" x14ac:dyDescent="0.35">
      <c r="A20" s="48" t="s">
        <v>14</v>
      </c>
      <c r="B20" s="40">
        <f>0.91*$L$3</f>
        <v>72.8</v>
      </c>
      <c r="C20" s="40">
        <f t="shared" si="3"/>
        <v>1.2133333333333334</v>
      </c>
      <c r="D20" s="40">
        <v>6</v>
      </c>
      <c r="E20" s="44">
        <f>D20/C20</f>
        <v>4.9450549450549453</v>
      </c>
      <c r="K20" s="2" t="s">
        <v>15</v>
      </c>
      <c r="L20" s="7">
        <f>0.91*$L$3</f>
        <v>72.8</v>
      </c>
      <c r="M20" s="4">
        <f t="shared" si="2"/>
        <v>1.2133333333333334</v>
      </c>
      <c r="N20" s="3"/>
      <c r="O20" s="16">
        <v>6</v>
      </c>
    </row>
    <row r="21" spans="1:15" ht="17.25" thickBot="1" x14ac:dyDescent="0.35">
      <c r="A21" s="49" t="s">
        <v>15</v>
      </c>
      <c r="B21" s="41">
        <f>0.91*$L$3</f>
        <v>72.8</v>
      </c>
      <c r="C21" s="41">
        <f t="shared" si="3"/>
        <v>1.2133333333333334</v>
      </c>
      <c r="D21" s="41">
        <f>C21*E21</f>
        <v>7.28</v>
      </c>
      <c r="E21" s="22">
        <v>6</v>
      </c>
      <c r="F21" s="53">
        <f>SUM(E20:E21)</f>
        <v>10.945054945054945</v>
      </c>
      <c r="K21" s="2" t="s">
        <v>16</v>
      </c>
      <c r="L21" s="19">
        <f>(1-0.91)*$L$3+2</f>
        <v>9.1999999999999975</v>
      </c>
      <c r="M21" s="20">
        <f t="shared" si="2"/>
        <v>0.15333333333333329</v>
      </c>
      <c r="N21" s="3">
        <v>0.9</v>
      </c>
      <c r="O21" s="16"/>
    </row>
    <row r="22" spans="1:15" ht="17.25" thickBot="1" x14ac:dyDescent="0.35">
      <c r="A22" s="50" t="s">
        <v>16</v>
      </c>
      <c r="B22" s="27">
        <f>(1-0.91)*$L$3+2</f>
        <v>9.1999999999999975</v>
      </c>
      <c r="C22" s="27">
        <f t="shared" si="3"/>
        <v>0.15333333333333329</v>
      </c>
      <c r="D22" s="27">
        <v>0.9</v>
      </c>
      <c r="E22" s="35">
        <f>D22/C22</f>
        <v>5.8695652173913064</v>
      </c>
      <c r="K22" s="5" t="s">
        <v>17</v>
      </c>
      <c r="L22" s="21">
        <f>(1-0.91)*$L$3+2</f>
        <v>9.1999999999999975</v>
      </c>
      <c r="M22" s="22">
        <f t="shared" si="2"/>
        <v>0.15333333333333329</v>
      </c>
      <c r="N22" s="6"/>
      <c r="O22" s="17">
        <v>25</v>
      </c>
    </row>
    <row r="23" spans="1:15" ht="17.25" thickBot="1" x14ac:dyDescent="0.35">
      <c r="A23" s="51" t="s">
        <v>17</v>
      </c>
      <c r="B23" s="41">
        <f>(1-0.91)*$L$3+2</f>
        <v>9.1999999999999975</v>
      </c>
      <c r="C23" s="41">
        <f t="shared" si="3"/>
        <v>0.15333333333333329</v>
      </c>
      <c r="D23" s="41">
        <f>C23*E23</f>
        <v>3.8333333333333321</v>
      </c>
      <c r="E23" s="36">
        <v>25</v>
      </c>
      <c r="F23" s="54">
        <f>SUM(E22:E23)</f>
        <v>30.869565217391305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DNCBE1</vt:lpstr>
      <vt:lpstr>DNCBE2</vt:lpstr>
      <vt:lpstr>Hospital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2016-05-01T09:12:49Z</dcterms:created>
  <dcterms:modified xsi:type="dcterms:W3CDTF">2018-01-23T14:53:23Z</dcterms:modified>
</cp:coreProperties>
</file>