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120" windowWidth="15600" windowHeight="11640"/>
  </bookViews>
  <sheets>
    <sheet name="ArdiData" sheetId="21" r:id="rId1"/>
    <sheet name="Trend&amp;Season" sheetId="6" r:id="rId2"/>
  </sheets>
  <calcPr calcId="152511"/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1" i="6"/>
  <c r="B1" i="6" l="1"/>
  <c r="AE4" i="21" l="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3" i="21"/>
  <c r="H2" i="21" l="1"/>
  <c r="AH1" i="21"/>
  <c r="AG1" i="21"/>
  <c r="AB53" i="21" l="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I2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AB8" i="21"/>
  <c r="AB7" i="21"/>
  <c r="AB6" i="21"/>
  <c r="AB5" i="21"/>
  <c r="AB4" i="21"/>
  <c r="AB3" i="21"/>
  <c r="AD60" i="21" l="1"/>
  <c r="AF60" i="21" s="1"/>
  <c r="D60" i="21" s="1"/>
  <c r="B59" i="6" s="1"/>
  <c r="AD76" i="21"/>
  <c r="AF76" i="21" s="1"/>
  <c r="D76" i="21" s="1"/>
  <c r="B75" i="6" s="1"/>
  <c r="AD72" i="21"/>
  <c r="AF72" i="21" s="1"/>
  <c r="D72" i="21" s="1"/>
  <c r="B71" i="6" s="1"/>
  <c r="AD68" i="21"/>
  <c r="AF68" i="21" s="1"/>
  <c r="D68" i="21" s="1"/>
  <c r="B67" i="6" s="1"/>
  <c r="AD56" i="21"/>
  <c r="AF56" i="21" s="1"/>
  <c r="D56" i="21" s="1"/>
  <c r="B55" i="6" s="1"/>
  <c r="AD74" i="21"/>
  <c r="AF74" i="21" s="1"/>
  <c r="D74" i="21" s="1"/>
  <c r="B73" i="6" s="1"/>
  <c r="AD70" i="21"/>
  <c r="AF70" i="21" s="1"/>
  <c r="D70" i="21" s="1"/>
  <c r="B69" i="6" s="1"/>
  <c r="AD66" i="21"/>
  <c r="AF66" i="21" s="1"/>
  <c r="D66" i="21" s="1"/>
  <c r="B65" i="6" s="1"/>
  <c r="AD64" i="21"/>
  <c r="AF64" i="21" s="1"/>
  <c r="D64" i="21" s="1"/>
  <c r="B63" i="6" s="1"/>
  <c r="AD62" i="21"/>
  <c r="AF62" i="21" s="1"/>
  <c r="D62" i="21" s="1"/>
  <c r="B61" i="6" s="1"/>
  <c r="AD54" i="21"/>
  <c r="AF54" i="21" s="1"/>
  <c r="D54" i="21" s="1"/>
  <c r="B53" i="6" s="1"/>
  <c r="AD58" i="21"/>
  <c r="AF58" i="21" s="1"/>
  <c r="D58" i="21" s="1"/>
  <c r="B57" i="6" s="1"/>
  <c r="AD77" i="21"/>
  <c r="AF77" i="21" s="1"/>
  <c r="D77" i="21" s="1"/>
  <c r="B76" i="6" s="1"/>
  <c r="AD75" i="21"/>
  <c r="AF75" i="21" s="1"/>
  <c r="D75" i="21" s="1"/>
  <c r="B74" i="6" s="1"/>
  <c r="AD73" i="21"/>
  <c r="AF73" i="21" s="1"/>
  <c r="D73" i="21" s="1"/>
  <c r="B72" i="6" s="1"/>
  <c r="AD71" i="21"/>
  <c r="AF71" i="21" s="1"/>
  <c r="D71" i="21" s="1"/>
  <c r="B70" i="6" s="1"/>
  <c r="AD69" i="21"/>
  <c r="AF69" i="21" s="1"/>
  <c r="D69" i="21" s="1"/>
  <c r="B68" i="6" s="1"/>
  <c r="AD67" i="21"/>
  <c r="AF67" i="21" s="1"/>
  <c r="D67" i="21" s="1"/>
  <c r="B66" i="6" s="1"/>
  <c r="AD65" i="21"/>
  <c r="AF65" i="21" s="1"/>
  <c r="D65" i="21" s="1"/>
  <c r="B64" i="6" s="1"/>
  <c r="AD63" i="21"/>
  <c r="AF63" i="21" s="1"/>
  <c r="D63" i="21" s="1"/>
  <c r="B62" i="6" s="1"/>
  <c r="AD61" i="21"/>
  <c r="AF61" i="21" s="1"/>
  <c r="D61" i="21" s="1"/>
  <c r="B60" i="6" s="1"/>
  <c r="AD59" i="21"/>
  <c r="AF59" i="21" s="1"/>
  <c r="D59" i="21" s="1"/>
  <c r="B58" i="6" s="1"/>
  <c r="AD57" i="21"/>
  <c r="AF57" i="21" s="1"/>
  <c r="D57" i="21" s="1"/>
  <c r="B56" i="6" s="1"/>
  <c r="AD55" i="21"/>
  <c r="AF55" i="21" s="1"/>
  <c r="D55" i="21" s="1"/>
  <c r="B54" i="6" s="1"/>
  <c r="AD53" i="21"/>
  <c r="AF53" i="21" s="1"/>
  <c r="D53" i="21" s="1"/>
  <c r="B52" i="6" s="1"/>
  <c r="G3" i="21"/>
  <c r="H3" i="21" s="1"/>
  <c r="AD49" i="21"/>
  <c r="AF49" i="21" s="1"/>
  <c r="D49" i="21" s="1"/>
  <c r="B48" i="6" s="1"/>
  <c r="AD25" i="21"/>
  <c r="AF25" i="21" s="1"/>
  <c r="D25" i="21" s="1"/>
  <c r="B24" i="6" s="1"/>
  <c r="AD32" i="21"/>
  <c r="AF32" i="21" s="1"/>
  <c r="D32" i="21" s="1"/>
  <c r="B31" i="6" s="1"/>
  <c r="AD29" i="21"/>
  <c r="AF29" i="21" s="1"/>
  <c r="D29" i="21" s="1"/>
  <c r="B28" i="6" s="1"/>
  <c r="AD33" i="21"/>
  <c r="AF33" i="21" s="1"/>
  <c r="D33" i="21" s="1"/>
  <c r="B32" i="6" s="1"/>
  <c r="AD40" i="21"/>
  <c r="AF40" i="21" s="1"/>
  <c r="D40" i="21" s="1"/>
  <c r="B39" i="6" s="1"/>
  <c r="AD24" i="21"/>
  <c r="AF24" i="21" s="1"/>
  <c r="D24" i="21" s="1"/>
  <c r="B23" i="6" s="1"/>
  <c r="AD13" i="21"/>
  <c r="AF13" i="21" s="1"/>
  <c r="D13" i="21" s="1"/>
  <c r="B12" i="6" s="1"/>
  <c r="AD41" i="21"/>
  <c r="AF41" i="21" s="1"/>
  <c r="D41" i="21" s="1"/>
  <c r="B40" i="6" s="1"/>
  <c r="AD37" i="21"/>
  <c r="AF37" i="21" s="1"/>
  <c r="D37" i="21" s="1"/>
  <c r="B36" i="6" s="1"/>
  <c r="AD9" i="21"/>
  <c r="AF9" i="21" s="1"/>
  <c r="D9" i="21" s="1"/>
  <c r="B8" i="6" s="1"/>
  <c r="AD7" i="21"/>
  <c r="AF7" i="21" s="1"/>
  <c r="D7" i="21" s="1"/>
  <c r="B6" i="6" s="1"/>
  <c r="AD45" i="21"/>
  <c r="AF45" i="21" s="1"/>
  <c r="D45" i="21" s="1"/>
  <c r="B44" i="6" s="1"/>
  <c r="AD17" i="21"/>
  <c r="AF17" i="21" s="1"/>
  <c r="D17" i="21" s="1"/>
  <c r="B16" i="6" s="1"/>
  <c r="AD21" i="21"/>
  <c r="AF21" i="21" s="1"/>
  <c r="D21" i="21" s="1"/>
  <c r="B20" i="6" s="1"/>
  <c r="AD50" i="21"/>
  <c r="AF50" i="21" s="1"/>
  <c r="D50" i="21" s="1"/>
  <c r="B49" i="6" s="1"/>
  <c r="AD42" i="21"/>
  <c r="AF42" i="21" s="1"/>
  <c r="D42" i="21" s="1"/>
  <c r="B41" i="6" s="1"/>
  <c r="AD34" i="21"/>
  <c r="AF34" i="21" s="1"/>
  <c r="D34" i="21" s="1"/>
  <c r="B33" i="6" s="1"/>
  <c r="AD26" i="21"/>
  <c r="AF26" i="21" s="1"/>
  <c r="D26" i="21" s="1"/>
  <c r="B25" i="6" s="1"/>
  <c r="AD18" i="21"/>
  <c r="AF18" i="21" s="1"/>
  <c r="D18" i="21" s="1"/>
  <c r="B17" i="6" s="1"/>
  <c r="AD10" i="21"/>
  <c r="AF10" i="21" s="1"/>
  <c r="D10" i="21" s="1"/>
  <c r="B9" i="6" s="1"/>
  <c r="AD5" i="21"/>
  <c r="AF5" i="21" s="1"/>
  <c r="D5" i="21" s="1"/>
  <c r="B4" i="6" s="1"/>
  <c r="AD52" i="21"/>
  <c r="AF52" i="21" s="1"/>
  <c r="D52" i="21" s="1"/>
  <c r="B51" i="6" s="1"/>
  <c r="AD20" i="21"/>
  <c r="AF20" i="21" s="1"/>
  <c r="D20" i="21" s="1"/>
  <c r="B19" i="6" s="1"/>
  <c r="AD51" i="21"/>
  <c r="AF51" i="21" s="1"/>
  <c r="D51" i="21" s="1"/>
  <c r="B50" i="6" s="1"/>
  <c r="AD43" i="21"/>
  <c r="AF43" i="21" s="1"/>
  <c r="D43" i="21" s="1"/>
  <c r="B42" i="6" s="1"/>
  <c r="AD35" i="21"/>
  <c r="AF35" i="21" s="1"/>
  <c r="D35" i="21" s="1"/>
  <c r="B34" i="6" s="1"/>
  <c r="AD27" i="21"/>
  <c r="AF27" i="21" s="1"/>
  <c r="D27" i="21" s="1"/>
  <c r="B26" i="6" s="1"/>
  <c r="AD19" i="21"/>
  <c r="AF19" i="21" s="1"/>
  <c r="D19" i="21" s="1"/>
  <c r="B18" i="6" s="1"/>
  <c r="AD11" i="21"/>
  <c r="AF11" i="21" s="1"/>
  <c r="D11" i="21" s="1"/>
  <c r="B10" i="6" s="1"/>
  <c r="AD4" i="21"/>
  <c r="AF4" i="21" s="1"/>
  <c r="D4" i="21" s="1"/>
  <c r="B3" i="6" s="1"/>
  <c r="AD44" i="21"/>
  <c r="AF44" i="21" s="1"/>
  <c r="D44" i="21" s="1"/>
  <c r="B43" i="6" s="1"/>
  <c r="AD36" i="21"/>
  <c r="AF36" i="21" s="1"/>
  <c r="D36" i="21" s="1"/>
  <c r="B35" i="6" s="1"/>
  <c r="AD28" i="21"/>
  <c r="AF28" i="21" s="1"/>
  <c r="D28" i="21" s="1"/>
  <c r="B27" i="6" s="1"/>
  <c r="AD12" i="21"/>
  <c r="AF12" i="21" s="1"/>
  <c r="D12" i="21" s="1"/>
  <c r="B11" i="6" s="1"/>
  <c r="AD3" i="21"/>
  <c r="AF3" i="21" s="1"/>
  <c r="AD46" i="21"/>
  <c r="AF46" i="21" s="1"/>
  <c r="D46" i="21" s="1"/>
  <c r="B45" i="6" s="1"/>
  <c r="AD38" i="21"/>
  <c r="AF38" i="21" s="1"/>
  <c r="D38" i="21" s="1"/>
  <c r="B37" i="6" s="1"/>
  <c r="AD30" i="21"/>
  <c r="AF30" i="21" s="1"/>
  <c r="D30" i="21" s="1"/>
  <c r="B29" i="6" s="1"/>
  <c r="AD22" i="21"/>
  <c r="AF22" i="21" s="1"/>
  <c r="D22" i="21" s="1"/>
  <c r="B21" i="6" s="1"/>
  <c r="AD14" i="21"/>
  <c r="AF14" i="21" s="1"/>
  <c r="D14" i="21" s="1"/>
  <c r="B13" i="6" s="1"/>
  <c r="AD47" i="21"/>
  <c r="AF47" i="21" s="1"/>
  <c r="D47" i="21" s="1"/>
  <c r="B46" i="6" s="1"/>
  <c r="AD39" i="21"/>
  <c r="AF39" i="21" s="1"/>
  <c r="D39" i="21" s="1"/>
  <c r="B38" i="6" s="1"/>
  <c r="AD31" i="21"/>
  <c r="AF31" i="21" s="1"/>
  <c r="D31" i="21" s="1"/>
  <c r="B30" i="6" s="1"/>
  <c r="AD23" i="21"/>
  <c r="AF23" i="21" s="1"/>
  <c r="D23" i="21" s="1"/>
  <c r="B22" i="6" s="1"/>
  <c r="AD15" i="21"/>
  <c r="AF15" i="21" s="1"/>
  <c r="D15" i="21" s="1"/>
  <c r="B14" i="6" s="1"/>
  <c r="AD8" i="21"/>
  <c r="AF8" i="21" s="1"/>
  <c r="D8" i="21" s="1"/>
  <c r="B7" i="6" s="1"/>
  <c r="AD48" i="21"/>
  <c r="AF48" i="21" s="1"/>
  <c r="D48" i="21" s="1"/>
  <c r="B47" i="6" s="1"/>
  <c r="AD6" i="21"/>
  <c r="AF6" i="21" s="1"/>
  <c r="D6" i="21" s="1"/>
  <c r="B5" i="6" s="1"/>
  <c r="AD16" i="21"/>
  <c r="AF16" i="21" s="1"/>
  <c r="D16" i="21" s="1"/>
  <c r="B15" i="6" s="1"/>
  <c r="C4" i="21" l="1"/>
  <c r="C8" i="21"/>
  <c r="C12" i="21"/>
  <c r="C16" i="21"/>
  <c r="C20" i="21"/>
  <c r="C24" i="21"/>
  <c r="C28" i="21"/>
  <c r="C32" i="21"/>
  <c r="C36" i="21"/>
  <c r="C40" i="21"/>
  <c r="C44" i="21"/>
  <c r="C48" i="21"/>
  <c r="C52" i="21"/>
  <c r="C56" i="21"/>
  <c r="C60" i="21"/>
  <c r="C64" i="21"/>
  <c r="C68" i="21"/>
  <c r="C72" i="21"/>
  <c r="C76" i="21"/>
  <c r="C5" i="21"/>
  <c r="C9" i="21"/>
  <c r="C13" i="21"/>
  <c r="C17" i="21"/>
  <c r="C21" i="21"/>
  <c r="C25" i="21"/>
  <c r="C29" i="21"/>
  <c r="C33" i="21"/>
  <c r="C37" i="21"/>
  <c r="C41" i="21"/>
  <c r="C45" i="21"/>
  <c r="C49" i="21"/>
  <c r="C53" i="21"/>
  <c r="C57" i="21"/>
  <c r="C61" i="21"/>
  <c r="C65" i="21"/>
  <c r="C69" i="21"/>
  <c r="C73" i="21"/>
  <c r="C77" i="21"/>
  <c r="C6" i="21"/>
  <c r="C10" i="21"/>
  <c r="C14" i="21"/>
  <c r="C18" i="21"/>
  <c r="C22" i="21"/>
  <c r="C26" i="21"/>
  <c r="C30" i="21"/>
  <c r="C34" i="21"/>
  <c r="C38" i="21"/>
  <c r="C42" i="21"/>
  <c r="C46" i="21"/>
  <c r="C50" i="21"/>
  <c r="C54" i="21"/>
  <c r="C58" i="21"/>
  <c r="C62" i="21"/>
  <c r="C66" i="21"/>
  <c r="C70" i="21"/>
  <c r="C74" i="21"/>
  <c r="C7" i="21"/>
  <c r="C11" i="21"/>
  <c r="C15" i="21"/>
  <c r="C19" i="21"/>
  <c r="C23" i="21"/>
  <c r="C27" i="21"/>
  <c r="C31" i="21"/>
  <c r="C35" i="21"/>
  <c r="C39" i="21"/>
  <c r="C43" i="21"/>
  <c r="C47" i="21"/>
  <c r="C51" i="21"/>
  <c r="C55" i="21"/>
  <c r="C59" i="21"/>
  <c r="C63" i="21"/>
  <c r="C67" i="21"/>
  <c r="C71" i="21"/>
  <c r="C75" i="21"/>
  <c r="D3" i="21"/>
  <c r="B2" i="6" s="1"/>
  <c r="C3" i="21"/>
  <c r="B77" i="21"/>
  <c r="B75" i="21"/>
  <c r="B59" i="21"/>
  <c r="B5" i="21"/>
  <c r="B72" i="21"/>
  <c r="B71" i="21"/>
  <c r="B15" i="21"/>
  <c r="B41" i="21"/>
  <c r="B76" i="21"/>
  <c r="B32" i="21"/>
  <c r="B28" i="21"/>
  <c r="B74" i="21"/>
  <c r="B17" i="21"/>
  <c r="B8" i="21"/>
  <c r="B46" i="21"/>
  <c r="B60" i="21"/>
  <c r="B57" i="21"/>
  <c r="B23" i="21"/>
  <c r="B54" i="21"/>
  <c r="B44" i="21"/>
  <c r="B33" i="21"/>
  <c r="B31" i="21"/>
  <c r="B70" i="21"/>
  <c r="B36" i="21"/>
  <c r="B47" i="21"/>
  <c r="B49" i="21"/>
  <c r="B51" i="21"/>
  <c r="B62" i="21"/>
  <c r="B61" i="21"/>
  <c r="B48" i="21"/>
  <c r="B38" i="21"/>
  <c r="B9" i="21"/>
  <c r="B69" i="21"/>
  <c r="B39" i="21"/>
  <c r="B64" i="21"/>
  <c r="B30" i="21"/>
  <c r="B50" i="21"/>
  <c r="B37" i="21"/>
  <c r="B16" i="21"/>
  <c r="B20" i="21"/>
  <c r="B13" i="21"/>
  <c r="B43" i="21"/>
  <c r="B65" i="21"/>
  <c r="B22" i="21"/>
  <c r="B42" i="21"/>
  <c r="B12" i="21"/>
  <c r="B11" i="21"/>
  <c r="B40" i="21"/>
  <c r="B55" i="21"/>
  <c r="B53" i="21"/>
  <c r="B10" i="21"/>
  <c r="B34" i="21"/>
  <c r="B29" i="21"/>
  <c r="B68" i="21"/>
  <c r="B4" i="21"/>
  <c r="B24" i="21"/>
  <c r="B67" i="21"/>
  <c r="B27" i="21"/>
  <c r="B35" i="21"/>
  <c r="B56" i="21"/>
  <c r="B63" i="21"/>
  <c r="B58" i="21"/>
  <c r="B26" i="21"/>
  <c r="B25" i="21"/>
  <c r="B18" i="21"/>
  <c r="B45" i="21"/>
  <c r="B19" i="21"/>
  <c r="B7" i="21"/>
  <c r="B66" i="21"/>
  <c r="B73" i="21"/>
  <c r="B14" i="21"/>
  <c r="B21" i="21"/>
  <c r="B52" i="21"/>
  <c r="B6" i="21"/>
  <c r="B3" i="21"/>
  <c r="G4" i="21"/>
  <c r="H4" i="21" s="1"/>
  <c r="R5" i="21" l="1"/>
  <c r="R6" i="21"/>
  <c r="Q6" i="21"/>
  <c r="P6" i="21"/>
  <c r="Q5" i="21"/>
  <c r="P5" i="21"/>
  <c r="R2" i="21"/>
  <c r="R3" i="21"/>
  <c r="Q3" i="21"/>
  <c r="P3" i="21"/>
  <c r="Q2" i="21"/>
  <c r="P2" i="21"/>
  <c r="J2" i="21"/>
  <c r="I3" i="21"/>
  <c r="J3" i="21"/>
  <c r="J4" i="21"/>
  <c r="G5" i="21"/>
  <c r="H5" i="21" s="1"/>
  <c r="I4" i="21"/>
  <c r="R7" i="21" l="1"/>
  <c r="R8" i="21" s="1"/>
  <c r="R4" i="21"/>
  <c r="K2" i="21"/>
  <c r="P7" i="21"/>
  <c r="P8" i="21" s="1"/>
  <c r="P4" i="21"/>
  <c r="K4" i="21"/>
  <c r="K3" i="21"/>
  <c r="Q7" i="21"/>
  <c r="Q8" i="21" s="1"/>
  <c r="Q4" i="21"/>
  <c r="J5" i="21" l="1"/>
  <c r="G6" i="21"/>
  <c r="H6" i="21" s="1"/>
  <c r="I5" i="21"/>
  <c r="K5" i="21" l="1"/>
  <c r="G7" i="21" l="1"/>
  <c r="H7" i="21" s="1"/>
  <c r="J6" i="21"/>
  <c r="I6" i="21"/>
  <c r="K6" i="21" l="1"/>
  <c r="I7" i="21"/>
  <c r="G8" i="21" l="1"/>
  <c r="H8" i="21" s="1"/>
  <c r="J7" i="21"/>
  <c r="K7" i="21" l="1"/>
  <c r="I8" i="21"/>
  <c r="J8" i="21" l="1"/>
  <c r="G9" i="21"/>
  <c r="H9" i="21" s="1"/>
  <c r="K8" i="21" l="1"/>
  <c r="J9" i="21"/>
  <c r="L2" i="21" l="1"/>
  <c r="M2" i="21"/>
  <c r="L9" i="21"/>
  <c r="K9" i="21"/>
  <c r="M9" i="21" s="1"/>
  <c r="L3" i="21"/>
  <c r="L4" i="21"/>
  <c r="M3" i="21"/>
  <c r="M4" i="21"/>
  <c r="L5" i="21"/>
  <c r="M5" i="21"/>
  <c r="L6" i="21"/>
  <c r="M6" i="21"/>
  <c r="L7" i="21"/>
  <c r="M7" i="21"/>
  <c r="I9" i="21"/>
  <c r="L8" i="21"/>
  <c r="M8" i="2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C57" i="6" l="1"/>
  <c r="C25" i="6"/>
  <c r="C76" i="6"/>
  <c r="C65" i="6"/>
  <c r="C49" i="6"/>
  <c r="C33" i="6"/>
  <c r="C17" i="6"/>
  <c r="C64" i="6"/>
  <c r="C40" i="6"/>
  <c r="C8" i="6"/>
  <c r="C72" i="6"/>
  <c r="C48" i="6"/>
  <c r="C32" i="6"/>
  <c r="C16" i="6"/>
  <c r="C56" i="6"/>
  <c r="C24" i="6"/>
  <c r="C71" i="6"/>
  <c r="C63" i="6"/>
  <c r="C55" i="6"/>
  <c r="C47" i="6"/>
  <c r="C39" i="6"/>
  <c r="C31" i="6"/>
  <c r="C23" i="6"/>
  <c r="C15" i="6"/>
  <c r="C7" i="6"/>
  <c r="C70" i="6"/>
  <c r="C62" i="6"/>
  <c r="C54" i="6"/>
  <c r="C46" i="6"/>
  <c r="C38" i="6"/>
  <c r="C30" i="6"/>
  <c r="C22" i="6"/>
  <c r="C14" i="6"/>
  <c r="C69" i="6"/>
  <c r="C61" i="6"/>
  <c r="C53" i="6"/>
  <c r="C45" i="6"/>
  <c r="C37" i="6"/>
  <c r="C29" i="6"/>
  <c r="C21" i="6"/>
  <c r="C13" i="6"/>
  <c r="C5" i="6"/>
  <c r="C68" i="6"/>
  <c r="C44" i="6"/>
  <c r="C28" i="6"/>
  <c r="C12" i="6"/>
  <c r="C74" i="6"/>
  <c r="C58" i="6"/>
  <c r="C42" i="6"/>
  <c r="C26" i="6"/>
  <c r="C10" i="6"/>
  <c r="C41" i="6"/>
  <c r="C60" i="6"/>
  <c r="C52" i="6"/>
  <c r="C36" i="6"/>
  <c r="C20" i="6"/>
  <c r="C66" i="6"/>
  <c r="C50" i="6"/>
  <c r="C34" i="6"/>
  <c r="C18" i="6"/>
  <c r="C73" i="6"/>
  <c r="C9" i="6"/>
  <c r="C6" i="6"/>
  <c r="C4" i="6"/>
  <c r="C75" i="6"/>
  <c r="C67" i="6"/>
  <c r="C59" i="6"/>
  <c r="C51" i="6"/>
  <c r="C43" i="6"/>
  <c r="C35" i="6"/>
  <c r="C27" i="6"/>
  <c r="C19" i="6"/>
  <c r="C11" i="6"/>
  <c r="D5" i="6" l="1"/>
  <c r="D4" i="6"/>
  <c r="D23" i="6"/>
  <c r="D29" i="6"/>
  <c r="D38" i="6"/>
  <c r="D76" i="6"/>
  <c r="D28" i="6"/>
  <c r="D6" i="6"/>
  <c r="D55" i="6"/>
  <c r="D19" i="6"/>
  <c r="D59" i="6"/>
  <c r="D14" i="6"/>
  <c r="D13" i="6"/>
  <c r="D45" i="6"/>
  <c r="D31" i="6"/>
  <c r="D54" i="6"/>
  <c r="D71" i="6"/>
  <c r="D24" i="6"/>
  <c r="D18" i="6"/>
  <c r="D73" i="6"/>
  <c r="D36" i="6"/>
  <c r="D47" i="6"/>
  <c r="D53" i="6"/>
  <c r="D9" i="6"/>
  <c r="D62" i="6"/>
  <c r="D32" i="6"/>
  <c r="D11" i="6"/>
  <c r="E11" i="6" s="1"/>
  <c r="D51" i="6"/>
  <c r="D57" i="6"/>
  <c r="D46" i="6"/>
  <c r="D10" i="6"/>
  <c r="D44" i="6"/>
  <c r="D70" i="6"/>
  <c r="D34" i="6"/>
  <c r="D40" i="6"/>
  <c r="D25" i="6"/>
  <c r="D26" i="6"/>
  <c r="D50" i="6"/>
  <c r="D52" i="6"/>
  <c r="D17" i="6"/>
  <c r="D69" i="6"/>
  <c r="D43" i="6"/>
  <c r="D8" i="6"/>
  <c r="D58" i="6"/>
  <c r="D48" i="6"/>
  <c r="D33" i="6"/>
  <c r="D66" i="6"/>
  <c r="D72" i="6"/>
  <c r="D37" i="6"/>
  <c r="D65" i="6"/>
  <c r="D63" i="6"/>
  <c r="D42" i="6"/>
  <c r="D60" i="6"/>
  <c r="D74" i="6"/>
  <c r="D7" i="6"/>
  <c r="D22" i="6"/>
  <c r="D16" i="6"/>
  <c r="D12" i="6"/>
  <c r="D56" i="6"/>
  <c r="D41" i="6"/>
  <c r="D20" i="6"/>
  <c r="D39" i="6"/>
  <c r="D67" i="6"/>
  <c r="D75" i="6"/>
  <c r="D61" i="6"/>
  <c r="D68" i="6"/>
  <c r="D21" i="6"/>
  <c r="D15" i="6"/>
  <c r="D30" i="6"/>
  <c r="D27" i="6"/>
  <c r="D64" i="6"/>
  <c r="D49" i="6"/>
  <c r="D35" i="6"/>
  <c r="E74" i="6" l="1"/>
  <c r="E46" i="6"/>
  <c r="E73" i="6"/>
  <c r="E38" i="6"/>
  <c r="E39" i="6"/>
  <c r="E45" i="6"/>
  <c r="E57" i="6"/>
  <c r="E63" i="6"/>
  <c r="E18" i="6"/>
  <c r="E14" i="6"/>
  <c r="E29" i="6"/>
  <c r="E53" i="6"/>
  <c r="E34" i="6"/>
  <c r="E59" i="6"/>
  <c r="E23" i="6"/>
  <c r="E4" i="6"/>
  <c r="E69" i="6"/>
  <c r="E19" i="6"/>
  <c r="E61" i="6"/>
  <c r="E70" i="6"/>
  <c r="E54" i="6"/>
  <c r="E30" i="6"/>
  <c r="E15" i="6"/>
  <c r="E41" i="6"/>
  <c r="E42" i="6"/>
  <c r="E58" i="6"/>
  <c r="E25" i="6"/>
  <c r="E51" i="6"/>
  <c r="E13" i="6"/>
  <c r="E62" i="6"/>
  <c r="E75" i="6"/>
  <c r="E7" i="6"/>
  <c r="E10" i="6"/>
  <c r="E5" i="6"/>
  <c r="E50" i="6"/>
  <c r="E21" i="6"/>
  <c r="E37" i="6"/>
  <c r="E71" i="6"/>
  <c r="E22" i="6"/>
  <c r="E9" i="6"/>
  <c r="E27" i="6"/>
  <c r="E66" i="6"/>
  <c r="E6" i="6"/>
  <c r="E55" i="6"/>
  <c r="E31" i="6"/>
  <c r="E47" i="6"/>
  <c r="E26" i="6"/>
  <c r="E43" i="6"/>
  <c r="E67" i="6"/>
  <c r="E60" i="6"/>
  <c r="E56" i="6"/>
  <c r="E49" i="6"/>
  <c r="E35" i="6"/>
  <c r="E28" i="6"/>
  <c r="E24" i="6"/>
  <c r="E17" i="6"/>
  <c r="E52" i="6"/>
  <c r="E76" i="6"/>
  <c r="E72" i="6"/>
  <c r="E65" i="6"/>
  <c r="E44" i="6"/>
  <c r="E40" i="6"/>
  <c r="E33" i="6"/>
  <c r="E12" i="6"/>
  <c r="E8" i="6"/>
  <c r="E48" i="6"/>
  <c r="E20" i="6"/>
  <c r="E16" i="6"/>
  <c r="E68" i="6"/>
  <c r="E64" i="6"/>
  <c r="E36" i="6"/>
  <c r="E32" i="6"/>
  <c r="I1" i="6" l="1"/>
  <c r="I3" i="6"/>
  <c r="I5" i="6"/>
  <c r="I2" i="6"/>
  <c r="I4" i="6"/>
  <c r="I6" i="6" l="1"/>
  <c r="J1" i="6" s="1"/>
  <c r="G42" i="6" l="1"/>
  <c r="G52" i="6"/>
  <c r="G37" i="6"/>
  <c r="G12" i="6"/>
  <c r="G22" i="6"/>
  <c r="G72" i="6"/>
  <c r="G7" i="6"/>
  <c r="G67" i="6"/>
  <c r="G57" i="6"/>
  <c r="G62" i="6"/>
  <c r="G47" i="6"/>
  <c r="G17" i="6"/>
  <c r="G27" i="6"/>
  <c r="G32" i="6"/>
  <c r="J2" i="6"/>
  <c r="J4" i="6"/>
  <c r="J3" i="6"/>
  <c r="J5" i="6"/>
  <c r="G6" i="6" l="1"/>
  <c r="G16" i="6"/>
  <c r="G66" i="6"/>
  <c r="G11" i="6"/>
  <c r="G46" i="6"/>
  <c r="G51" i="6"/>
  <c r="G71" i="6"/>
  <c r="G76" i="6"/>
  <c r="G21" i="6"/>
  <c r="G36" i="6"/>
  <c r="G61" i="6"/>
  <c r="G31" i="6"/>
  <c r="G26" i="6"/>
  <c r="G56" i="6"/>
  <c r="G41" i="6"/>
  <c r="G4" i="6"/>
  <c r="G29" i="6"/>
  <c r="G24" i="6"/>
  <c r="G64" i="6"/>
  <c r="G9" i="6"/>
  <c r="G34" i="6"/>
  <c r="G74" i="6"/>
  <c r="G49" i="6"/>
  <c r="G19" i="6"/>
  <c r="G69" i="6"/>
  <c r="G59" i="6"/>
  <c r="G39" i="6"/>
  <c r="G44" i="6"/>
  <c r="G54" i="6"/>
  <c r="G14" i="6"/>
  <c r="G5" i="6"/>
  <c r="G35" i="6"/>
  <c r="G25" i="6"/>
  <c r="G20" i="6"/>
  <c r="G75" i="6"/>
  <c r="G55" i="6"/>
  <c r="G45" i="6"/>
  <c r="G70" i="6"/>
  <c r="G40" i="6"/>
  <c r="G65" i="6"/>
  <c r="G50" i="6"/>
  <c r="G15" i="6"/>
  <c r="G60" i="6"/>
  <c r="G30" i="6"/>
  <c r="G10" i="6"/>
  <c r="G38" i="6"/>
  <c r="G48" i="6"/>
  <c r="G8" i="6"/>
  <c r="G33" i="6"/>
  <c r="G43" i="6"/>
  <c r="G73" i="6"/>
  <c r="G13" i="6"/>
  <c r="G63" i="6"/>
  <c r="G58" i="6"/>
  <c r="G68" i="6"/>
  <c r="G53" i="6"/>
  <c r="G18" i="6"/>
  <c r="G23" i="6"/>
  <c r="G28" i="6"/>
  <c r="J6" i="6"/>
</calcChain>
</file>

<file path=xl/sharedStrings.xml><?xml version="1.0" encoding="utf-8"?>
<sst xmlns="http://schemas.openxmlformats.org/spreadsheetml/2006/main" count="16" uniqueCount="15">
  <si>
    <t>Mean</t>
  </si>
  <si>
    <t>Min</t>
  </si>
  <si>
    <t>StdDev</t>
  </si>
  <si>
    <t>CV</t>
  </si>
  <si>
    <t>Max</t>
  </si>
  <si>
    <t>Range</t>
  </si>
  <si>
    <t>Do Not Write on these four columns A-D</t>
  </si>
  <si>
    <t xml:space="preserve">Not Trend </t>
  </si>
  <si>
    <t>Trend</t>
  </si>
  <si>
    <t>Range/5Mean</t>
  </si>
  <si>
    <t>T&amp;RanS</t>
  </si>
  <si>
    <t>Seas</t>
  </si>
  <si>
    <t>Per.</t>
  </si>
  <si>
    <t>Trend&amp;S</t>
  </si>
  <si>
    <t>These data were generated using the procedure in columns AB to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</si>
</sst>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2" fillId="0" borderId="0"/>
  </cellStyleXfs>
  <cellXfs count="43">
    <xf numFmtId="0" fontId="0" fillId="0" borderId="0" xfId="0"/>
    <xf numFmtId="1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3"/>
    <xf numFmtId="0" fontId="2" fillId="0" borderId="0" xfId="3" applyAlignment="1">
      <alignment horizontal="left"/>
    </xf>
    <xf numFmtId="0" fontId="2" fillId="0" borderId="0" xfId="3" applyFont="1"/>
    <xf numFmtId="0" fontId="6" fillId="0" borderId="0" xfId="3" applyFont="1"/>
    <xf numFmtId="0" fontId="2" fillId="4" borderId="0" xfId="3" applyFill="1"/>
    <xf numFmtId="0" fontId="2" fillId="4" borderId="0" xfId="3" applyFont="1" applyFill="1"/>
    <xf numFmtId="0" fontId="2" fillId="5" borderId="0" xfId="3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2" fillId="0" borderId="0" xfId="3" applyAlignment="1">
      <alignment horizontal="center"/>
    </xf>
    <xf numFmtId="0" fontId="2" fillId="2" borderId="0" xfId="3" applyFill="1" applyAlignment="1">
      <alignment horizontal="center"/>
    </xf>
    <xf numFmtId="0" fontId="2" fillId="2" borderId="0" xfId="3" applyFill="1"/>
    <xf numFmtId="0" fontId="2" fillId="0" borderId="1" xfId="3" applyFont="1" applyBorder="1"/>
    <xf numFmtId="164" fontId="2" fillId="5" borderId="2" xfId="3" applyNumberFormat="1" applyFill="1" applyBorder="1" applyAlignment="1">
      <alignment horizontal="left"/>
    </xf>
    <xf numFmtId="164" fontId="2" fillId="3" borderId="2" xfId="3" applyNumberFormat="1" applyFill="1" applyBorder="1" applyAlignment="1">
      <alignment horizontal="left"/>
    </xf>
    <xf numFmtId="0" fontId="5" fillId="0" borderId="0" xfId="4"/>
    <xf numFmtId="0" fontId="2" fillId="0" borderId="3" xfId="3" applyFont="1" applyBorder="1"/>
    <xf numFmtId="0" fontId="2" fillId="0" borderId="0" xfId="5"/>
    <xf numFmtId="165" fontId="2" fillId="5" borderId="0" xfId="3" applyNumberFormat="1" applyFont="1" applyFill="1" applyBorder="1" applyAlignment="1">
      <alignment horizontal="left"/>
    </xf>
    <xf numFmtId="165" fontId="2" fillId="3" borderId="0" xfId="3" applyNumberFormat="1" applyFont="1" applyFill="1" applyBorder="1" applyAlignment="1">
      <alignment horizontal="left"/>
    </xf>
    <xf numFmtId="0" fontId="2" fillId="5" borderId="0" xfId="3" applyFill="1" applyBorder="1" applyAlignment="1">
      <alignment horizontal="left"/>
    </xf>
    <xf numFmtId="0" fontId="2" fillId="3" borderId="0" xfId="3" applyFill="1" applyBorder="1" applyAlignment="1">
      <alignment horizontal="left"/>
    </xf>
    <xf numFmtId="0" fontId="2" fillId="0" borderId="4" xfId="3" applyFont="1" applyBorder="1"/>
    <xf numFmtId="2" fontId="2" fillId="5" borderId="5" xfId="3" applyNumberFormat="1" applyFill="1" applyBorder="1" applyAlignment="1">
      <alignment horizontal="left"/>
    </xf>
    <xf numFmtId="2" fontId="2" fillId="3" borderId="5" xfId="3" applyNumberFormat="1" applyFill="1" applyBorder="1" applyAlignment="1">
      <alignment horizontal="left"/>
    </xf>
    <xf numFmtId="0" fontId="1" fillId="0" borderId="0" xfId="3" applyFont="1" applyAlignment="1">
      <alignment horizontal="left"/>
    </xf>
    <xf numFmtId="0" fontId="2" fillId="5" borderId="0" xfId="3" applyFill="1" applyAlignment="1">
      <alignment horizontal="center"/>
    </xf>
    <xf numFmtId="0" fontId="2" fillId="3" borderId="0" xfId="3" applyFill="1" applyAlignment="1">
      <alignment horizontal="center"/>
    </xf>
    <xf numFmtId="0" fontId="2" fillId="6" borderId="0" xfId="3" applyFill="1" applyAlignment="1">
      <alignment horizontal="center"/>
    </xf>
    <xf numFmtId="0" fontId="1" fillId="6" borderId="0" xfId="3" applyFont="1" applyFill="1" applyAlignment="1">
      <alignment horizontal="center"/>
    </xf>
    <xf numFmtId="164" fontId="2" fillId="6" borderId="2" xfId="3" applyNumberFormat="1" applyFill="1" applyBorder="1" applyAlignment="1">
      <alignment horizontal="left"/>
    </xf>
    <xf numFmtId="165" fontId="2" fillId="6" borderId="0" xfId="3" applyNumberFormat="1" applyFont="1" applyFill="1" applyBorder="1" applyAlignment="1">
      <alignment horizontal="left"/>
    </xf>
    <xf numFmtId="0" fontId="2" fillId="6" borderId="0" xfId="3" applyFill="1" applyBorder="1" applyAlignment="1">
      <alignment horizontal="left"/>
    </xf>
    <xf numFmtId="2" fontId="2" fillId="6" borderId="5" xfId="3" applyNumberFormat="1" applyFill="1" applyBorder="1" applyAlignment="1">
      <alignment horizontal="left"/>
    </xf>
    <xf numFmtId="0" fontId="7" fillId="2" borderId="0" xfId="3" applyFont="1" applyFill="1"/>
    <xf numFmtId="0" fontId="2" fillId="2" borderId="0" xfId="3" applyFont="1" applyFill="1" applyAlignment="1">
      <alignment horizontal="right"/>
    </xf>
    <xf numFmtId="0" fontId="2" fillId="2" borderId="0" xfId="3" applyFill="1" applyAlignment="1">
      <alignment horizontal="left"/>
    </xf>
    <xf numFmtId="166" fontId="0" fillId="0" borderId="0" xfId="0" applyNumberFormat="1" applyAlignment="1">
      <alignment horizontal="center"/>
    </xf>
  </cellXfs>
  <cellStyles count="6">
    <cellStyle name="Normal" xfId="0" builtinId="0"/>
    <cellStyle name="Normal 2" xfId="1"/>
    <cellStyle name="Normal 2 2" xfId="3"/>
    <cellStyle name="Normal 3" xfId="2"/>
    <cellStyle name="Normal 3 2" xfId="5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ArdiData!$D$2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ArdiData!$A$3:$A$77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ArdiData!$D$3:$D$77</c:f>
              <c:numCache>
                <c:formatCode>General</c:formatCode>
                <c:ptCount val="75"/>
                <c:pt idx="0">
                  <c:v>892</c:v>
                </c:pt>
                <c:pt idx="1">
                  <c:v>1005</c:v>
                </c:pt>
                <c:pt idx="2">
                  <c:v>1188</c:v>
                </c:pt>
                <c:pt idx="3">
                  <c:v>1141</c:v>
                </c:pt>
                <c:pt idx="4">
                  <c:v>1303</c:v>
                </c:pt>
                <c:pt idx="5">
                  <c:v>872</c:v>
                </c:pt>
                <c:pt idx="6">
                  <c:v>1260</c:v>
                </c:pt>
                <c:pt idx="7">
                  <c:v>1576</c:v>
                </c:pt>
                <c:pt idx="8">
                  <c:v>1436</c:v>
                </c:pt>
                <c:pt idx="9">
                  <c:v>1552</c:v>
                </c:pt>
                <c:pt idx="10">
                  <c:v>1233</c:v>
                </c:pt>
                <c:pt idx="11">
                  <c:v>1423</c:v>
                </c:pt>
                <c:pt idx="12">
                  <c:v>1588</c:v>
                </c:pt>
                <c:pt idx="13">
                  <c:v>1960</c:v>
                </c:pt>
                <c:pt idx="14">
                  <c:v>1957</c:v>
                </c:pt>
                <c:pt idx="15">
                  <c:v>1286</c:v>
                </c:pt>
                <c:pt idx="16">
                  <c:v>1536</c:v>
                </c:pt>
                <c:pt idx="17">
                  <c:v>1940</c:v>
                </c:pt>
                <c:pt idx="18">
                  <c:v>2221</c:v>
                </c:pt>
                <c:pt idx="19">
                  <c:v>2086</c:v>
                </c:pt>
                <c:pt idx="20">
                  <c:v>1932</c:v>
                </c:pt>
                <c:pt idx="21">
                  <c:v>2089</c:v>
                </c:pt>
                <c:pt idx="22">
                  <c:v>2088</c:v>
                </c:pt>
                <c:pt idx="23">
                  <c:v>2426</c:v>
                </c:pt>
                <c:pt idx="24">
                  <c:v>2704</c:v>
                </c:pt>
                <c:pt idx="25">
                  <c:v>1615</c:v>
                </c:pt>
                <c:pt idx="26">
                  <c:v>2416</c:v>
                </c:pt>
                <c:pt idx="27">
                  <c:v>2465</c:v>
                </c:pt>
                <c:pt idx="28">
                  <c:v>2279</c:v>
                </c:pt>
                <c:pt idx="29">
                  <c:v>3398</c:v>
                </c:pt>
                <c:pt idx="30">
                  <c:v>2176</c:v>
                </c:pt>
                <c:pt idx="31">
                  <c:v>2421</c:v>
                </c:pt>
                <c:pt idx="32">
                  <c:v>2954</c:v>
                </c:pt>
                <c:pt idx="33">
                  <c:v>2458</c:v>
                </c:pt>
                <c:pt idx="34">
                  <c:v>3119</c:v>
                </c:pt>
                <c:pt idx="35">
                  <c:v>2215</c:v>
                </c:pt>
                <c:pt idx="36">
                  <c:v>2232</c:v>
                </c:pt>
                <c:pt idx="37">
                  <c:v>2905</c:v>
                </c:pt>
                <c:pt idx="38">
                  <c:v>3010</c:v>
                </c:pt>
                <c:pt idx="39">
                  <c:v>3080</c:v>
                </c:pt>
                <c:pt idx="40">
                  <c:v>2637</c:v>
                </c:pt>
                <c:pt idx="41">
                  <c:v>2851</c:v>
                </c:pt>
                <c:pt idx="42">
                  <c:v>3157</c:v>
                </c:pt>
                <c:pt idx="43">
                  <c:v>3562</c:v>
                </c:pt>
                <c:pt idx="44">
                  <c:v>3504</c:v>
                </c:pt>
                <c:pt idx="45">
                  <c:v>2577</c:v>
                </c:pt>
                <c:pt idx="46">
                  <c:v>2942</c:v>
                </c:pt>
                <c:pt idx="47">
                  <c:v>2492</c:v>
                </c:pt>
                <c:pt idx="48">
                  <c:v>3122</c:v>
                </c:pt>
                <c:pt idx="49">
                  <c:v>3734</c:v>
                </c:pt>
                <c:pt idx="50">
                  <c:v>3067</c:v>
                </c:pt>
                <c:pt idx="51">
                  <c:v>3302</c:v>
                </c:pt>
                <c:pt idx="52">
                  <c:v>4074</c:v>
                </c:pt>
                <c:pt idx="53">
                  <c:v>4507</c:v>
                </c:pt>
                <c:pt idx="54">
                  <c:v>5110</c:v>
                </c:pt>
                <c:pt idx="55">
                  <c:v>2524</c:v>
                </c:pt>
                <c:pt idx="56">
                  <c:v>2974</c:v>
                </c:pt>
                <c:pt idx="57">
                  <c:v>3404</c:v>
                </c:pt>
                <c:pt idx="58">
                  <c:v>4546</c:v>
                </c:pt>
                <c:pt idx="59">
                  <c:v>5242</c:v>
                </c:pt>
                <c:pt idx="60">
                  <c:v>3686</c:v>
                </c:pt>
                <c:pt idx="61">
                  <c:v>3634</c:v>
                </c:pt>
                <c:pt idx="62">
                  <c:v>4589</c:v>
                </c:pt>
                <c:pt idx="63">
                  <c:v>3849</c:v>
                </c:pt>
                <c:pt idx="64">
                  <c:v>5239</c:v>
                </c:pt>
                <c:pt idx="65">
                  <c:v>2619</c:v>
                </c:pt>
                <c:pt idx="66">
                  <c:v>2739</c:v>
                </c:pt>
                <c:pt idx="67">
                  <c:v>4017</c:v>
                </c:pt>
                <c:pt idx="68">
                  <c:v>4198</c:v>
                </c:pt>
                <c:pt idx="69">
                  <c:v>5196</c:v>
                </c:pt>
                <c:pt idx="70">
                  <c:v>3508</c:v>
                </c:pt>
                <c:pt idx="71">
                  <c:v>4383</c:v>
                </c:pt>
                <c:pt idx="72">
                  <c:v>4679</c:v>
                </c:pt>
                <c:pt idx="73">
                  <c:v>5215</c:v>
                </c:pt>
                <c:pt idx="74">
                  <c:v>5555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261616"/>
        <c:axId val="507262008"/>
      </c:scatterChart>
      <c:valAx>
        <c:axId val="507261616"/>
        <c:scaling>
          <c:orientation val="minMax"/>
          <c:max val="7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07262008"/>
        <c:crosses val="autoZero"/>
        <c:crossBetween val="midCat"/>
      </c:valAx>
      <c:valAx>
        <c:axId val="507262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26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'Trend&amp;Season'!$B$4:$B$76</c:f>
              <c:numCache>
                <c:formatCode>0</c:formatCode>
                <c:ptCount val="73"/>
                <c:pt idx="0">
                  <c:v>1188</c:v>
                </c:pt>
                <c:pt idx="1">
                  <c:v>1141</c:v>
                </c:pt>
                <c:pt idx="2">
                  <c:v>1303</c:v>
                </c:pt>
                <c:pt idx="3">
                  <c:v>872</c:v>
                </c:pt>
                <c:pt idx="4">
                  <c:v>1260</c:v>
                </c:pt>
                <c:pt idx="5">
                  <c:v>1576</c:v>
                </c:pt>
                <c:pt idx="6">
                  <c:v>1436</c:v>
                </c:pt>
                <c:pt idx="7">
                  <c:v>1552</c:v>
                </c:pt>
                <c:pt idx="8">
                  <c:v>1233</c:v>
                </c:pt>
                <c:pt idx="9">
                  <c:v>1423</c:v>
                </c:pt>
                <c:pt idx="10">
                  <c:v>1588</c:v>
                </c:pt>
                <c:pt idx="11">
                  <c:v>1960</c:v>
                </c:pt>
                <c:pt idx="12">
                  <c:v>1957</c:v>
                </c:pt>
                <c:pt idx="13">
                  <c:v>1286</c:v>
                </c:pt>
                <c:pt idx="14">
                  <c:v>1536</c:v>
                </c:pt>
                <c:pt idx="15">
                  <c:v>1940</c:v>
                </c:pt>
                <c:pt idx="16">
                  <c:v>2221</c:v>
                </c:pt>
                <c:pt idx="17">
                  <c:v>2086</c:v>
                </c:pt>
                <c:pt idx="18">
                  <c:v>1932</c:v>
                </c:pt>
                <c:pt idx="19">
                  <c:v>2089</c:v>
                </c:pt>
                <c:pt idx="20">
                  <c:v>2088</c:v>
                </c:pt>
                <c:pt idx="21">
                  <c:v>2426</c:v>
                </c:pt>
                <c:pt idx="22">
                  <c:v>2704</c:v>
                </c:pt>
                <c:pt idx="23">
                  <c:v>1615</c:v>
                </c:pt>
                <c:pt idx="24">
                  <c:v>2416</c:v>
                </c:pt>
                <c:pt idx="25">
                  <c:v>2465</c:v>
                </c:pt>
                <c:pt idx="26">
                  <c:v>2279</c:v>
                </c:pt>
                <c:pt idx="27">
                  <c:v>3398</c:v>
                </c:pt>
                <c:pt idx="28">
                  <c:v>2176</c:v>
                </c:pt>
                <c:pt idx="29">
                  <c:v>2421</c:v>
                </c:pt>
                <c:pt idx="30">
                  <c:v>2954</c:v>
                </c:pt>
                <c:pt idx="31">
                  <c:v>2458</c:v>
                </c:pt>
                <c:pt idx="32">
                  <c:v>3119</c:v>
                </c:pt>
                <c:pt idx="33">
                  <c:v>2215</c:v>
                </c:pt>
                <c:pt idx="34">
                  <c:v>2232</c:v>
                </c:pt>
                <c:pt idx="35">
                  <c:v>2905</c:v>
                </c:pt>
                <c:pt idx="36">
                  <c:v>3010</c:v>
                </c:pt>
                <c:pt idx="37">
                  <c:v>3080</c:v>
                </c:pt>
                <c:pt idx="38">
                  <c:v>2637</c:v>
                </c:pt>
                <c:pt idx="39">
                  <c:v>2851</c:v>
                </c:pt>
                <c:pt idx="40">
                  <c:v>3157</c:v>
                </c:pt>
                <c:pt idx="41">
                  <c:v>3562</c:v>
                </c:pt>
                <c:pt idx="42">
                  <c:v>3504</c:v>
                </c:pt>
                <c:pt idx="43">
                  <c:v>2577</c:v>
                </c:pt>
                <c:pt idx="44">
                  <c:v>2942</c:v>
                </c:pt>
                <c:pt idx="45">
                  <c:v>2492</c:v>
                </c:pt>
                <c:pt idx="46">
                  <c:v>3122</c:v>
                </c:pt>
                <c:pt idx="47">
                  <c:v>3734</c:v>
                </c:pt>
                <c:pt idx="48">
                  <c:v>3067</c:v>
                </c:pt>
                <c:pt idx="49">
                  <c:v>3302</c:v>
                </c:pt>
                <c:pt idx="50">
                  <c:v>4074</c:v>
                </c:pt>
                <c:pt idx="51">
                  <c:v>4507</c:v>
                </c:pt>
                <c:pt idx="52">
                  <c:v>5110</c:v>
                </c:pt>
                <c:pt idx="53">
                  <c:v>2524</c:v>
                </c:pt>
                <c:pt idx="54">
                  <c:v>2974</c:v>
                </c:pt>
                <c:pt idx="55">
                  <c:v>3404</c:v>
                </c:pt>
                <c:pt idx="56">
                  <c:v>4546</c:v>
                </c:pt>
                <c:pt idx="57">
                  <c:v>5242</c:v>
                </c:pt>
                <c:pt idx="58">
                  <c:v>3686</c:v>
                </c:pt>
                <c:pt idx="59">
                  <c:v>3634</c:v>
                </c:pt>
                <c:pt idx="60">
                  <c:v>4589</c:v>
                </c:pt>
                <c:pt idx="61">
                  <c:v>3849</c:v>
                </c:pt>
                <c:pt idx="62">
                  <c:v>5239</c:v>
                </c:pt>
                <c:pt idx="63">
                  <c:v>2619</c:v>
                </c:pt>
                <c:pt idx="64">
                  <c:v>2739</c:v>
                </c:pt>
                <c:pt idx="65">
                  <c:v>4017</c:v>
                </c:pt>
                <c:pt idx="66">
                  <c:v>4198</c:v>
                </c:pt>
                <c:pt idx="67">
                  <c:v>5196</c:v>
                </c:pt>
                <c:pt idx="68">
                  <c:v>3508</c:v>
                </c:pt>
                <c:pt idx="69">
                  <c:v>4383</c:v>
                </c:pt>
                <c:pt idx="70">
                  <c:v>4679</c:v>
                </c:pt>
                <c:pt idx="71">
                  <c:v>5215</c:v>
                </c:pt>
                <c:pt idx="72">
                  <c:v>5555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02560"/>
        <c:axId val="507182672"/>
      </c:scatte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'Trend&amp;Season'!$A$4:$A$76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'Trend&amp;Season'!$C$4:$C$76</c:f>
              <c:numCache>
                <c:formatCode>0</c:formatCode>
                <c:ptCount val="73"/>
                <c:pt idx="0">
                  <c:v>1105.8</c:v>
                </c:pt>
                <c:pt idx="1">
                  <c:v>1101.8</c:v>
                </c:pt>
                <c:pt idx="2">
                  <c:v>1152.8</c:v>
                </c:pt>
                <c:pt idx="3">
                  <c:v>1230.4000000000001</c:v>
                </c:pt>
                <c:pt idx="4">
                  <c:v>1289.4000000000001</c:v>
                </c:pt>
                <c:pt idx="5">
                  <c:v>1339.2</c:v>
                </c:pt>
                <c:pt idx="6">
                  <c:v>1411.4</c:v>
                </c:pt>
                <c:pt idx="7">
                  <c:v>1444</c:v>
                </c:pt>
                <c:pt idx="8">
                  <c:v>1446.4</c:v>
                </c:pt>
                <c:pt idx="9">
                  <c:v>1551.2</c:v>
                </c:pt>
                <c:pt idx="10">
                  <c:v>1632.2</c:v>
                </c:pt>
                <c:pt idx="11">
                  <c:v>1642.8</c:v>
                </c:pt>
                <c:pt idx="12">
                  <c:v>1665.4</c:v>
                </c:pt>
                <c:pt idx="13">
                  <c:v>1735.8</c:v>
                </c:pt>
                <c:pt idx="14">
                  <c:v>1788</c:v>
                </c:pt>
                <c:pt idx="15">
                  <c:v>1813.8</c:v>
                </c:pt>
                <c:pt idx="16">
                  <c:v>1943</c:v>
                </c:pt>
                <c:pt idx="17">
                  <c:v>2053.6</c:v>
                </c:pt>
                <c:pt idx="18">
                  <c:v>2083.1999999999998</c:v>
                </c:pt>
                <c:pt idx="19">
                  <c:v>2124.1999999999998</c:v>
                </c:pt>
                <c:pt idx="20">
                  <c:v>2247.8000000000002</c:v>
                </c:pt>
                <c:pt idx="21">
                  <c:v>2184.4</c:v>
                </c:pt>
                <c:pt idx="22">
                  <c:v>2249.8000000000002</c:v>
                </c:pt>
                <c:pt idx="23">
                  <c:v>2325.1999999999998</c:v>
                </c:pt>
                <c:pt idx="24">
                  <c:v>2295.8000000000002</c:v>
                </c:pt>
                <c:pt idx="25">
                  <c:v>2434.6</c:v>
                </c:pt>
                <c:pt idx="26">
                  <c:v>2546.8000000000002</c:v>
                </c:pt>
                <c:pt idx="27">
                  <c:v>2547.8000000000002</c:v>
                </c:pt>
                <c:pt idx="28">
                  <c:v>2645.6</c:v>
                </c:pt>
                <c:pt idx="29">
                  <c:v>2681.4</c:v>
                </c:pt>
                <c:pt idx="30">
                  <c:v>2625.6</c:v>
                </c:pt>
                <c:pt idx="31">
                  <c:v>2633.4</c:v>
                </c:pt>
                <c:pt idx="32">
                  <c:v>2595.6</c:v>
                </c:pt>
                <c:pt idx="33">
                  <c:v>2585.8000000000002</c:v>
                </c:pt>
                <c:pt idx="34">
                  <c:v>2696.2</c:v>
                </c:pt>
                <c:pt idx="35">
                  <c:v>2688.4</c:v>
                </c:pt>
                <c:pt idx="36">
                  <c:v>2772.8</c:v>
                </c:pt>
                <c:pt idx="37">
                  <c:v>2896.6</c:v>
                </c:pt>
                <c:pt idx="38">
                  <c:v>2947</c:v>
                </c:pt>
                <c:pt idx="39">
                  <c:v>3057.4</c:v>
                </c:pt>
                <c:pt idx="40">
                  <c:v>3142.2</c:v>
                </c:pt>
                <c:pt idx="41">
                  <c:v>3130.2</c:v>
                </c:pt>
                <c:pt idx="42">
                  <c:v>3148.4</c:v>
                </c:pt>
                <c:pt idx="43">
                  <c:v>3015.4</c:v>
                </c:pt>
                <c:pt idx="44">
                  <c:v>2927.4</c:v>
                </c:pt>
                <c:pt idx="45">
                  <c:v>2973.4</c:v>
                </c:pt>
                <c:pt idx="46">
                  <c:v>3071.4</c:v>
                </c:pt>
                <c:pt idx="47">
                  <c:v>3143.4</c:v>
                </c:pt>
                <c:pt idx="48">
                  <c:v>3459.8</c:v>
                </c:pt>
                <c:pt idx="49">
                  <c:v>3736.8</c:v>
                </c:pt>
                <c:pt idx="50">
                  <c:v>4012</c:v>
                </c:pt>
                <c:pt idx="51">
                  <c:v>3903.4</c:v>
                </c:pt>
                <c:pt idx="52">
                  <c:v>3837.8</c:v>
                </c:pt>
                <c:pt idx="53">
                  <c:v>3703.8</c:v>
                </c:pt>
                <c:pt idx="54">
                  <c:v>3711.6</c:v>
                </c:pt>
                <c:pt idx="55">
                  <c:v>3738</c:v>
                </c:pt>
                <c:pt idx="56">
                  <c:v>3970.4</c:v>
                </c:pt>
                <c:pt idx="57">
                  <c:v>4102.3999999999996</c:v>
                </c:pt>
                <c:pt idx="58">
                  <c:v>4339.3999999999996</c:v>
                </c:pt>
                <c:pt idx="59">
                  <c:v>4200</c:v>
                </c:pt>
                <c:pt idx="60">
                  <c:v>4199.3999999999996</c:v>
                </c:pt>
                <c:pt idx="61">
                  <c:v>3986</c:v>
                </c:pt>
                <c:pt idx="62">
                  <c:v>3807</c:v>
                </c:pt>
                <c:pt idx="63">
                  <c:v>3692.6</c:v>
                </c:pt>
                <c:pt idx="64">
                  <c:v>3762.4</c:v>
                </c:pt>
                <c:pt idx="65">
                  <c:v>3753.8</c:v>
                </c:pt>
                <c:pt idx="66">
                  <c:v>3931.6</c:v>
                </c:pt>
                <c:pt idx="67">
                  <c:v>4260.3999999999996</c:v>
                </c:pt>
                <c:pt idx="68">
                  <c:v>4392.8</c:v>
                </c:pt>
                <c:pt idx="69">
                  <c:v>4596.2</c:v>
                </c:pt>
                <c:pt idx="70">
                  <c:v>4668</c:v>
                </c:pt>
                <c:pt idx="71">
                  <c:v>4958</c:v>
                </c:pt>
                <c:pt idx="72">
                  <c:v>5149.666666666667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02560"/>
        <c:axId val="507182672"/>
      </c:scatterChart>
      <c:valAx>
        <c:axId val="50920256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07182672"/>
        <c:crosses val="autoZero"/>
        <c:crossBetween val="midCat"/>
      </c:valAx>
      <c:valAx>
        <c:axId val="507182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0920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'Trend&amp;Season'!$B$4:$B$76</c:f>
              <c:numCache>
                <c:formatCode>0</c:formatCode>
                <c:ptCount val="73"/>
                <c:pt idx="0">
                  <c:v>1188</c:v>
                </c:pt>
                <c:pt idx="1">
                  <c:v>1141</c:v>
                </c:pt>
                <c:pt idx="2">
                  <c:v>1303</c:v>
                </c:pt>
                <c:pt idx="3">
                  <c:v>872</c:v>
                </c:pt>
                <c:pt idx="4">
                  <c:v>1260</c:v>
                </c:pt>
                <c:pt idx="5">
                  <c:v>1576</c:v>
                </c:pt>
                <c:pt idx="6">
                  <c:v>1436</c:v>
                </c:pt>
                <c:pt idx="7">
                  <c:v>1552</c:v>
                </c:pt>
                <c:pt idx="8">
                  <c:v>1233</c:v>
                </c:pt>
                <c:pt idx="9">
                  <c:v>1423</c:v>
                </c:pt>
                <c:pt idx="10">
                  <c:v>1588</c:v>
                </c:pt>
                <c:pt idx="11">
                  <c:v>1960</c:v>
                </c:pt>
                <c:pt idx="12">
                  <c:v>1957</c:v>
                </c:pt>
                <c:pt idx="13">
                  <c:v>1286</c:v>
                </c:pt>
                <c:pt idx="14">
                  <c:v>1536</c:v>
                </c:pt>
                <c:pt idx="15">
                  <c:v>1940</c:v>
                </c:pt>
                <c:pt idx="16">
                  <c:v>2221</c:v>
                </c:pt>
                <c:pt idx="17">
                  <c:v>2086</c:v>
                </c:pt>
                <c:pt idx="18">
                  <c:v>1932</c:v>
                </c:pt>
                <c:pt idx="19">
                  <c:v>2089</c:v>
                </c:pt>
                <c:pt idx="20">
                  <c:v>2088</c:v>
                </c:pt>
                <c:pt idx="21">
                  <c:v>2426</c:v>
                </c:pt>
                <c:pt idx="22">
                  <c:v>2704</c:v>
                </c:pt>
                <c:pt idx="23">
                  <c:v>1615</c:v>
                </c:pt>
                <c:pt idx="24">
                  <c:v>2416</c:v>
                </c:pt>
                <c:pt idx="25">
                  <c:v>2465</c:v>
                </c:pt>
                <c:pt idx="26">
                  <c:v>2279</c:v>
                </c:pt>
                <c:pt idx="27">
                  <c:v>3398</c:v>
                </c:pt>
                <c:pt idx="28">
                  <c:v>2176</c:v>
                </c:pt>
                <c:pt idx="29">
                  <c:v>2421</c:v>
                </c:pt>
                <c:pt idx="30">
                  <c:v>2954</c:v>
                </c:pt>
                <c:pt idx="31">
                  <c:v>2458</c:v>
                </c:pt>
                <c:pt idx="32">
                  <c:v>3119</c:v>
                </c:pt>
                <c:pt idx="33">
                  <c:v>2215</c:v>
                </c:pt>
                <c:pt idx="34">
                  <c:v>2232</c:v>
                </c:pt>
                <c:pt idx="35">
                  <c:v>2905</c:v>
                </c:pt>
                <c:pt idx="36">
                  <c:v>3010</c:v>
                </c:pt>
                <c:pt idx="37">
                  <c:v>3080</c:v>
                </c:pt>
                <c:pt idx="38">
                  <c:v>2637</c:v>
                </c:pt>
                <c:pt idx="39">
                  <c:v>2851</c:v>
                </c:pt>
                <c:pt idx="40">
                  <c:v>3157</c:v>
                </c:pt>
                <c:pt idx="41">
                  <c:v>3562</c:v>
                </c:pt>
                <c:pt idx="42">
                  <c:v>3504</c:v>
                </c:pt>
                <c:pt idx="43">
                  <c:v>2577</c:v>
                </c:pt>
                <c:pt idx="44">
                  <c:v>2942</c:v>
                </c:pt>
                <c:pt idx="45">
                  <c:v>2492</c:v>
                </c:pt>
                <c:pt idx="46">
                  <c:v>3122</c:v>
                </c:pt>
                <c:pt idx="47">
                  <c:v>3734</c:v>
                </c:pt>
                <c:pt idx="48">
                  <c:v>3067</c:v>
                </c:pt>
                <c:pt idx="49">
                  <c:v>3302</c:v>
                </c:pt>
                <c:pt idx="50">
                  <c:v>4074</c:v>
                </c:pt>
                <c:pt idx="51">
                  <c:v>4507</c:v>
                </c:pt>
                <c:pt idx="52">
                  <c:v>5110</c:v>
                </c:pt>
                <c:pt idx="53">
                  <c:v>2524</c:v>
                </c:pt>
                <c:pt idx="54">
                  <c:v>2974</c:v>
                </c:pt>
                <c:pt idx="55">
                  <c:v>3404</c:v>
                </c:pt>
                <c:pt idx="56">
                  <c:v>4546</c:v>
                </c:pt>
                <c:pt idx="57">
                  <c:v>5242</c:v>
                </c:pt>
                <c:pt idx="58">
                  <c:v>3686</c:v>
                </c:pt>
                <c:pt idx="59">
                  <c:v>3634</c:v>
                </c:pt>
                <c:pt idx="60">
                  <c:v>4589</c:v>
                </c:pt>
                <c:pt idx="61">
                  <c:v>3849</c:v>
                </c:pt>
                <c:pt idx="62">
                  <c:v>5239</c:v>
                </c:pt>
                <c:pt idx="63">
                  <c:v>2619</c:v>
                </c:pt>
                <c:pt idx="64">
                  <c:v>2739</c:v>
                </c:pt>
                <c:pt idx="65">
                  <c:v>4017</c:v>
                </c:pt>
                <c:pt idx="66">
                  <c:v>4198</c:v>
                </c:pt>
                <c:pt idx="67">
                  <c:v>5196</c:v>
                </c:pt>
                <c:pt idx="68">
                  <c:v>3508</c:v>
                </c:pt>
                <c:pt idx="69">
                  <c:v>4383</c:v>
                </c:pt>
                <c:pt idx="70">
                  <c:v>4679</c:v>
                </c:pt>
                <c:pt idx="71">
                  <c:v>5215</c:v>
                </c:pt>
                <c:pt idx="72">
                  <c:v>5555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'Trend&amp;Season'!$G$4:$G$76</c:f>
              <c:numCache>
                <c:formatCode>General</c:formatCode>
                <c:ptCount val="73"/>
                <c:pt idx="0">
                  <c:v>1160.05589569278</c:v>
                </c:pt>
                <c:pt idx="1">
                  <c:v>1254.3356434697112</c:v>
                </c:pt>
                <c:pt idx="2">
                  <c:v>1456.0103979599589</c:v>
                </c:pt>
                <c:pt idx="3">
                  <c:v>1022.8081210314546</c:v>
                </c:pt>
                <c:pt idx="4">
                  <c:v>1199.0319489552685</c:v>
                </c:pt>
                <c:pt idx="5">
                  <c:v>1409.7080277373054</c:v>
                </c:pt>
                <c:pt idx="6">
                  <c:v>1513.1382117067915</c:v>
                </c:pt>
                <c:pt idx="7">
                  <c:v>1744.518428795654</c:v>
                </c:pt>
                <c:pt idx="8">
                  <c:v>1217.7516480147849</c:v>
                </c:pt>
                <c:pt idx="9">
                  <c:v>1419.1715380717178</c:v>
                </c:pt>
                <c:pt idx="10">
                  <c:v>1659.360159781831</c:v>
                </c:pt>
                <c:pt idx="11">
                  <c:v>1771.9407799438716</c:v>
                </c:pt>
                <c:pt idx="12">
                  <c:v>2033.0264596313486</c:v>
                </c:pt>
                <c:pt idx="13">
                  <c:v>1412.6951749981154</c:v>
                </c:pt>
                <c:pt idx="14">
                  <c:v>1639.3111271881673</c:v>
                </c:pt>
                <c:pt idx="15">
                  <c:v>1909.0122918263564</c:v>
                </c:pt>
                <c:pt idx="16">
                  <c:v>2030.7433481809517</c:v>
                </c:pt>
                <c:pt idx="17">
                  <c:v>2321.5344904670437</c:v>
                </c:pt>
                <c:pt idx="18">
                  <c:v>1607.6387019814456</c:v>
                </c:pt>
                <c:pt idx="19">
                  <c:v>1859.4507163046169</c:v>
                </c:pt>
                <c:pt idx="20">
                  <c:v>2158.6644238708818</c:v>
                </c:pt>
                <c:pt idx="21">
                  <c:v>2289.5459164180324</c:v>
                </c:pt>
                <c:pt idx="22">
                  <c:v>2610.0425213027384</c:v>
                </c:pt>
                <c:pt idx="23">
                  <c:v>1802.5822289647758</c:v>
                </c:pt>
                <c:pt idx="24">
                  <c:v>2079.5903054210667</c:v>
                </c:pt>
                <c:pt idx="25">
                  <c:v>2408.3165559154072</c:v>
                </c:pt>
                <c:pt idx="26">
                  <c:v>2548.3484846551119</c:v>
                </c:pt>
                <c:pt idx="27">
                  <c:v>2898.550552138433</c:v>
                </c:pt>
                <c:pt idx="28">
                  <c:v>1997.5257559481065</c:v>
                </c:pt>
                <c:pt idx="29">
                  <c:v>2299.729894537516</c:v>
                </c:pt>
                <c:pt idx="30">
                  <c:v>2657.9686879599326</c:v>
                </c:pt>
                <c:pt idx="31">
                  <c:v>2807.1510528921926</c:v>
                </c:pt>
                <c:pt idx="32">
                  <c:v>3187.0585829741285</c:v>
                </c:pt>
                <c:pt idx="33">
                  <c:v>2192.4692829314367</c:v>
                </c:pt>
                <c:pt idx="34">
                  <c:v>2519.8694836539653</c:v>
                </c:pt>
                <c:pt idx="35">
                  <c:v>2907.6208200044584</c:v>
                </c:pt>
                <c:pt idx="36">
                  <c:v>3065.9536211292725</c:v>
                </c:pt>
                <c:pt idx="37">
                  <c:v>3475.5666138098227</c:v>
                </c:pt>
                <c:pt idx="38">
                  <c:v>2387.412809914767</c:v>
                </c:pt>
                <c:pt idx="39">
                  <c:v>2740.0090727704151</c:v>
                </c:pt>
                <c:pt idx="40">
                  <c:v>3157.2729520489838</c:v>
                </c:pt>
                <c:pt idx="41">
                  <c:v>3324.7561893663528</c:v>
                </c:pt>
                <c:pt idx="42">
                  <c:v>3764.0746446455178</c:v>
                </c:pt>
                <c:pt idx="43">
                  <c:v>2582.3563368980972</c:v>
                </c:pt>
                <c:pt idx="44">
                  <c:v>2960.1486618868648</c:v>
                </c:pt>
                <c:pt idx="45">
                  <c:v>3406.9250840935092</c:v>
                </c:pt>
                <c:pt idx="46">
                  <c:v>3583.5587576034332</c:v>
                </c:pt>
                <c:pt idx="47">
                  <c:v>4052.5826754812124</c:v>
                </c:pt>
                <c:pt idx="48">
                  <c:v>2777.2998638814274</c:v>
                </c:pt>
                <c:pt idx="49">
                  <c:v>3180.2882510033141</c:v>
                </c:pt>
                <c:pt idx="50">
                  <c:v>3656.5772161380341</c:v>
                </c:pt>
                <c:pt idx="51">
                  <c:v>3842.3613258405135</c:v>
                </c:pt>
                <c:pt idx="52">
                  <c:v>4341.090706316907</c:v>
                </c:pt>
                <c:pt idx="53">
                  <c:v>2972.2433908647577</c:v>
                </c:pt>
                <c:pt idx="54">
                  <c:v>3400.4278401197635</c:v>
                </c:pt>
                <c:pt idx="55">
                  <c:v>3906.2293481825595</c:v>
                </c:pt>
                <c:pt idx="56">
                  <c:v>4101.1638940775938</c:v>
                </c:pt>
                <c:pt idx="57">
                  <c:v>4629.5987371526016</c:v>
                </c:pt>
                <c:pt idx="58">
                  <c:v>3167.1869178480883</c:v>
                </c:pt>
                <c:pt idx="59">
                  <c:v>3620.5674292362128</c:v>
                </c:pt>
                <c:pt idx="60">
                  <c:v>4155.8814802270854</c:v>
                </c:pt>
                <c:pt idx="61">
                  <c:v>4359.9664623146737</c:v>
                </c:pt>
                <c:pt idx="62">
                  <c:v>4918.1067679882963</c:v>
                </c:pt>
                <c:pt idx="63">
                  <c:v>3362.1304448314186</c:v>
                </c:pt>
                <c:pt idx="64">
                  <c:v>3840.7070183526621</c:v>
                </c:pt>
                <c:pt idx="65">
                  <c:v>4405.5336122716108</c:v>
                </c:pt>
                <c:pt idx="66">
                  <c:v>4618.7690305517535</c:v>
                </c:pt>
                <c:pt idx="67">
                  <c:v>5206.6147988239918</c:v>
                </c:pt>
                <c:pt idx="68">
                  <c:v>3557.0739718147493</c:v>
                </c:pt>
                <c:pt idx="69">
                  <c:v>4060.8466074691128</c:v>
                </c:pt>
                <c:pt idx="70">
                  <c:v>4655.1857443161362</c:v>
                </c:pt>
                <c:pt idx="71">
                  <c:v>4877.5715987888334</c:v>
                </c:pt>
                <c:pt idx="72">
                  <c:v>5495.1228296596864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65208"/>
        <c:axId val="512265600"/>
      </c:scatterChart>
      <c:valAx>
        <c:axId val="51226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2265600"/>
        <c:crosses val="autoZero"/>
        <c:crossBetween val="midCat"/>
      </c:valAx>
      <c:valAx>
        <c:axId val="512265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12265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'Trend&amp;Season'!$B$1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'Trend&amp;Season'!$A$2:$A$76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'Trend&amp;Season'!$B$2:$B$76</c:f>
              <c:numCache>
                <c:formatCode>0</c:formatCode>
                <c:ptCount val="75"/>
                <c:pt idx="0">
                  <c:v>892</c:v>
                </c:pt>
                <c:pt idx="1">
                  <c:v>1005</c:v>
                </c:pt>
                <c:pt idx="2">
                  <c:v>1188</c:v>
                </c:pt>
                <c:pt idx="3">
                  <c:v>1141</c:v>
                </c:pt>
                <c:pt idx="4">
                  <c:v>1303</c:v>
                </c:pt>
                <c:pt idx="5">
                  <c:v>872</c:v>
                </c:pt>
                <c:pt idx="6">
                  <c:v>1260</c:v>
                </c:pt>
                <c:pt idx="7">
                  <c:v>1576</c:v>
                </c:pt>
                <c:pt idx="8">
                  <c:v>1436</c:v>
                </c:pt>
                <c:pt idx="9">
                  <c:v>1552</c:v>
                </c:pt>
                <c:pt idx="10">
                  <c:v>1233</c:v>
                </c:pt>
                <c:pt idx="11">
                  <c:v>1423</c:v>
                </c:pt>
                <c:pt idx="12">
                  <c:v>1588</c:v>
                </c:pt>
                <c:pt idx="13">
                  <c:v>1960</c:v>
                </c:pt>
                <c:pt idx="14">
                  <c:v>1957</c:v>
                </c:pt>
                <c:pt idx="15">
                  <c:v>1286</c:v>
                </c:pt>
                <c:pt idx="16">
                  <c:v>1536</c:v>
                </c:pt>
                <c:pt idx="17">
                  <c:v>1940</c:v>
                </c:pt>
                <c:pt idx="18">
                  <c:v>2221</c:v>
                </c:pt>
                <c:pt idx="19">
                  <c:v>2086</c:v>
                </c:pt>
                <c:pt idx="20">
                  <c:v>1932</c:v>
                </c:pt>
                <c:pt idx="21">
                  <c:v>2089</c:v>
                </c:pt>
                <c:pt idx="22">
                  <c:v>2088</c:v>
                </c:pt>
                <c:pt idx="23">
                  <c:v>2426</c:v>
                </c:pt>
                <c:pt idx="24">
                  <c:v>2704</c:v>
                </c:pt>
                <c:pt idx="25">
                  <c:v>1615</c:v>
                </c:pt>
                <c:pt idx="26">
                  <c:v>2416</c:v>
                </c:pt>
                <c:pt idx="27">
                  <c:v>2465</c:v>
                </c:pt>
                <c:pt idx="28">
                  <c:v>2279</c:v>
                </c:pt>
                <c:pt idx="29">
                  <c:v>3398</c:v>
                </c:pt>
                <c:pt idx="30">
                  <c:v>2176</c:v>
                </c:pt>
                <c:pt idx="31">
                  <c:v>2421</c:v>
                </c:pt>
                <c:pt idx="32">
                  <c:v>2954</c:v>
                </c:pt>
                <c:pt idx="33">
                  <c:v>2458</c:v>
                </c:pt>
                <c:pt idx="34">
                  <c:v>3119</c:v>
                </c:pt>
                <c:pt idx="35">
                  <c:v>2215</c:v>
                </c:pt>
                <c:pt idx="36">
                  <c:v>2232</c:v>
                </c:pt>
                <c:pt idx="37">
                  <c:v>2905</c:v>
                </c:pt>
                <c:pt idx="38">
                  <c:v>3010</c:v>
                </c:pt>
                <c:pt idx="39">
                  <c:v>3080</c:v>
                </c:pt>
                <c:pt idx="40">
                  <c:v>2637</c:v>
                </c:pt>
                <c:pt idx="41">
                  <c:v>2851</c:v>
                </c:pt>
                <c:pt idx="42">
                  <c:v>3157</c:v>
                </c:pt>
                <c:pt idx="43">
                  <c:v>3562</c:v>
                </c:pt>
                <c:pt idx="44">
                  <c:v>3504</c:v>
                </c:pt>
                <c:pt idx="45">
                  <c:v>2577</c:v>
                </c:pt>
                <c:pt idx="46">
                  <c:v>2942</c:v>
                </c:pt>
                <c:pt idx="47">
                  <c:v>2492</c:v>
                </c:pt>
                <c:pt idx="48">
                  <c:v>3122</c:v>
                </c:pt>
                <c:pt idx="49">
                  <c:v>3734</c:v>
                </c:pt>
                <c:pt idx="50">
                  <c:v>3067</c:v>
                </c:pt>
                <c:pt idx="51">
                  <c:v>3302</c:v>
                </c:pt>
                <c:pt idx="52">
                  <c:v>4074</c:v>
                </c:pt>
                <c:pt idx="53">
                  <c:v>4507</c:v>
                </c:pt>
                <c:pt idx="54">
                  <c:v>5110</c:v>
                </c:pt>
                <c:pt idx="55">
                  <c:v>2524</c:v>
                </c:pt>
                <c:pt idx="56">
                  <c:v>2974</c:v>
                </c:pt>
                <c:pt idx="57">
                  <c:v>3404</c:v>
                </c:pt>
                <c:pt idx="58">
                  <c:v>4546</c:v>
                </c:pt>
                <c:pt idx="59">
                  <c:v>5242</c:v>
                </c:pt>
                <c:pt idx="60">
                  <c:v>3686</c:v>
                </c:pt>
                <c:pt idx="61">
                  <c:v>3634</c:v>
                </c:pt>
                <c:pt idx="62">
                  <c:v>4589</c:v>
                </c:pt>
                <c:pt idx="63">
                  <c:v>3849</c:v>
                </c:pt>
                <c:pt idx="64">
                  <c:v>5239</c:v>
                </c:pt>
                <c:pt idx="65">
                  <c:v>2619</c:v>
                </c:pt>
                <c:pt idx="66">
                  <c:v>2739</c:v>
                </c:pt>
                <c:pt idx="67">
                  <c:v>4017</c:v>
                </c:pt>
                <c:pt idx="68">
                  <c:v>4198</c:v>
                </c:pt>
                <c:pt idx="69">
                  <c:v>5196</c:v>
                </c:pt>
                <c:pt idx="70">
                  <c:v>3508</c:v>
                </c:pt>
                <c:pt idx="71">
                  <c:v>4383</c:v>
                </c:pt>
                <c:pt idx="72">
                  <c:v>4679</c:v>
                </c:pt>
                <c:pt idx="73">
                  <c:v>5215</c:v>
                </c:pt>
                <c:pt idx="74">
                  <c:v>5555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66384"/>
        <c:axId val="512266776"/>
      </c:scatterChart>
      <c:valAx>
        <c:axId val="51226638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12266776"/>
        <c:crosses val="autoZero"/>
        <c:crossBetween val="midCat"/>
      </c:valAx>
      <c:valAx>
        <c:axId val="51226677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5122663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'Trend&amp;Season'!$B$1</c:f>
              <c:strCache>
                <c:ptCount val="1"/>
                <c:pt idx="0">
                  <c:v>Trend&amp;S</c:v>
                </c:pt>
              </c:strCache>
            </c:strRef>
          </c:tx>
          <c:marker>
            <c:symbol val="none"/>
          </c:marker>
          <c:xVal>
            <c:numRef>
              <c:f>'Trend&amp;Season'!$A$2:$A$76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'Trend&amp;Season'!$C$2:$C$76</c:f>
              <c:numCache>
                <c:formatCode>General</c:formatCode>
                <c:ptCount val="75"/>
                <c:pt idx="2" formatCode="0">
                  <c:v>1105.8</c:v>
                </c:pt>
                <c:pt idx="3" formatCode="0">
                  <c:v>1101.8</c:v>
                </c:pt>
                <c:pt idx="4" formatCode="0">
                  <c:v>1152.8</c:v>
                </c:pt>
                <c:pt idx="5" formatCode="0">
                  <c:v>1230.4000000000001</c:v>
                </c:pt>
                <c:pt idx="6" formatCode="0">
                  <c:v>1289.4000000000001</c:v>
                </c:pt>
                <c:pt idx="7" formatCode="0">
                  <c:v>1339.2</c:v>
                </c:pt>
                <c:pt idx="8" formatCode="0">
                  <c:v>1411.4</c:v>
                </c:pt>
                <c:pt idx="9" formatCode="0">
                  <c:v>1444</c:v>
                </c:pt>
                <c:pt idx="10" formatCode="0">
                  <c:v>1446.4</c:v>
                </c:pt>
                <c:pt idx="11" formatCode="0">
                  <c:v>1551.2</c:v>
                </c:pt>
                <c:pt idx="12" formatCode="0">
                  <c:v>1632.2</c:v>
                </c:pt>
                <c:pt idx="13" formatCode="0">
                  <c:v>1642.8</c:v>
                </c:pt>
                <c:pt idx="14" formatCode="0">
                  <c:v>1665.4</c:v>
                </c:pt>
                <c:pt idx="15" formatCode="0">
                  <c:v>1735.8</c:v>
                </c:pt>
                <c:pt idx="16" formatCode="0">
                  <c:v>1788</c:v>
                </c:pt>
                <c:pt idx="17" formatCode="0">
                  <c:v>1813.8</c:v>
                </c:pt>
                <c:pt idx="18" formatCode="0">
                  <c:v>1943</c:v>
                </c:pt>
                <c:pt idx="19" formatCode="0">
                  <c:v>2053.6</c:v>
                </c:pt>
                <c:pt idx="20" formatCode="0">
                  <c:v>2083.1999999999998</c:v>
                </c:pt>
                <c:pt idx="21" formatCode="0">
                  <c:v>2124.1999999999998</c:v>
                </c:pt>
                <c:pt idx="22" formatCode="0">
                  <c:v>2247.8000000000002</c:v>
                </c:pt>
                <c:pt idx="23" formatCode="0">
                  <c:v>2184.4</c:v>
                </c:pt>
                <c:pt idx="24" formatCode="0">
                  <c:v>2249.8000000000002</c:v>
                </c:pt>
                <c:pt idx="25" formatCode="0">
                  <c:v>2325.1999999999998</c:v>
                </c:pt>
                <c:pt idx="26" formatCode="0">
                  <c:v>2295.8000000000002</c:v>
                </c:pt>
                <c:pt idx="27" formatCode="0">
                  <c:v>2434.6</c:v>
                </c:pt>
                <c:pt idx="28" formatCode="0">
                  <c:v>2546.8000000000002</c:v>
                </c:pt>
                <c:pt idx="29" formatCode="0">
                  <c:v>2547.8000000000002</c:v>
                </c:pt>
                <c:pt idx="30" formatCode="0">
                  <c:v>2645.6</c:v>
                </c:pt>
                <c:pt idx="31" formatCode="0">
                  <c:v>2681.4</c:v>
                </c:pt>
                <c:pt idx="32" formatCode="0">
                  <c:v>2625.6</c:v>
                </c:pt>
                <c:pt idx="33" formatCode="0">
                  <c:v>2633.4</c:v>
                </c:pt>
                <c:pt idx="34" formatCode="0">
                  <c:v>2595.6</c:v>
                </c:pt>
                <c:pt idx="35" formatCode="0">
                  <c:v>2585.8000000000002</c:v>
                </c:pt>
                <c:pt idx="36" formatCode="0">
                  <c:v>2696.2</c:v>
                </c:pt>
                <c:pt idx="37" formatCode="0">
                  <c:v>2688.4</c:v>
                </c:pt>
                <c:pt idx="38" formatCode="0">
                  <c:v>2772.8</c:v>
                </c:pt>
                <c:pt idx="39" formatCode="0">
                  <c:v>2896.6</c:v>
                </c:pt>
                <c:pt idx="40" formatCode="0">
                  <c:v>2947</c:v>
                </c:pt>
                <c:pt idx="41" formatCode="0">
                  <c:v>3057.4</c:v>
                </c:pt>
                <c:pt idx="42" formatCode="0">
                  <c:v>3142.2</c:v>
                </c:pt>
                <c:pt idx="43" formatCode="0">
                  <c:v>3130.2</c:v>
                </c:pt>
                <c:pt idx="44" formatCode="0">
                  <c:v>3148.4</c:v>
                </c:pt>
                <c:pt idx="45" formatCode="0">
                  <c:v>3015.4</c:v>
                </c:pt>
                <c:pt idx="46" formatCode="0">
                  <c:v>2927.4</c:v>
                </c:pt>
                <c:pt idx="47" formatCode="0">
                  <c:v>2973.4</c:v>
                </c:pt>
                <c:pt idx="48" formatCode="0">
                  <c:v>3071.4</c:v>
                </c:pt>
                <c:pt idx="49" formatCode="0">
                  <c:v>3143.4</c:v>
                </c:pt>
                <c:pt idx="50" formatCode="0">
                  <c:v>3459.8</c:v>
                </c:pt>
                <c:pt idx="51" formatCode="0">
                  <c:v>3736.8</c:v>
                </c:pt>
                <c:pt idx="52" formatCode="0">
                  <c:v>4012</c:v>
                </c:pt>
                <c:pt idx="53" formatCode="0">
                  <c:v>3903.4</c:v>
                </c:pt>
                <c:pt idx="54" formatCode="0">
                  <c:v>3837.8</c:v>
                </c:pt>
                <c:pt idx="55" formatCode="0">
                  <c:v>3703.8</c:v>
                </c:pt>
                <c:pt idx="56" formatCode="0">
                  <c:v>3711.6</c:v>
                </c:pt>
                <c:pt idx="57" formatCode="0">
                  <c:v>3738</c:v>
                </c:pt>
                <c:pt idx="58" formatCode="0">
                  <c:v>3970.4</c:v>
                </c:pt>
                <c:pt idx="59" formatCode="0">
                  <c:v>4102.3999999999996</c:v>
                </c:pt>
                <c:pt idx="60" formatCode="0">
                  <c:v>4339.3999999999996</c:v>
                </c:pt>
                <c:pt idx="61" formatCode="0">
                  <c:v>4200</c:v>
                </c:pt>
                <c:pt idx="62" formatCode="0">
                  <c:v>4199.3999999999996</c:v>
                </c:pt>
                <c:pt idx="63" formatCode="0">
                  <c:v>3986</c:v>
                </c:pt>
                <c:pt idx="64" formatCode="0">
                  <c:v>3807</c:v>
                </c:pt>
                <c:pt idx="65" formatCode="0">
                  <c:v>3692.6</c:v>
                </c:pt>
                <c:pt idx="66" formatCode="0">
                  <c:v>3762.4</c:v>
                </c:pt>
                <c:pt idx="67" formatCode="0">
                  <c:v>3753.8</c:v>
                </c:pt>
                <c:pt idx="68" formatCode="0">
                  <c:v>3931.6</c:v>
                </c:pt>
                <c:pt idx="69" formatCode="0">
                  <c:v>4260.3999999999996</c:v>
                </c:pt>
                <c:pt idx="70" formatCode="0">
                  <c:v>4392.8</c:v>
                </c:pt>
                <c:pt idx="71" formatCode="0">
                  <c:v>4596.2</c:v>
                </c:pt>
                <c:pt idx="72" formatCode="0">
                  <c:v>4668</c:v>
                </c:pt>
                <c:pt idx="73" formatCode="0">
                  <c:v>4958</c:v>
                </c:pt>
                <c:pt idx="74" formatCode="0">
                  <c:v>5149.666666666667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16456"/>
        <c:axId val="292016848"/>
      </c:scatterChart>
      <c:valAx>
        <c:axId val="2920164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92016848"/>
        <c:crosses val="autoZero"/>
        <c:crossBetween val="midCat"/>
      </c:valAx>
      <c:valAx>
        <c:axId val="29201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92016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7</xdr:row>
      <xdr:rowOff>114299</xdr:rowOff>
    </xdr:from>
    <xdr:to>
      <xdr:col>22</xdr:col>
      <xdr:colOff>57150</xdr:colOff>
      <xdr:row>28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16</xdr:row>
      <xdr:rowOff>138112</xdr:rowOff>
    </xdr:from>
    <xdr:to>
      <xdr:col>16</xdr:col>
      <xdr:colOff>123825</xdr:colOff>
      <xdr:row>33</xdr:row>
      <xdr:rowOff>128587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17</xdr:row>
      <xdr:rowOff>14287</xdr:rowOff>
    </xdr:from>
    <xdr:to>
      <xdr:col>24</xdr:col>
      <xdr:colOff>9525</xdr:colOff>
      <xdr:row>34</xdr:row>
      <xdr:rowOff>4762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0</xdr:row>
      <xdr:rowOff>123825</xdr:rowOff>
    </xdr:from>
    <xdr:to>
      <xdr:col>17</xdr:col>
      <xdr:colOff>400050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0</xdr:row>
      <xdr:rowOff>114300</xdr:rowOff>
    </xdr:from>
    <xdr:to>
      <xdr:col>24</xdr:col>
      <xdr:colOff>123825</xdr:colOff>
      <xdr:row>16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zoomScaleNormal="100" workbookViewId="0">
      <selection activeCell="T9" sqref="T9"/>
    </sheetView>
  </sheetViews>
  <sheetFormatPr defaultRowHeight="15" x14ac:dyDescent="0.25"/>
  <cols>
    <col min="1" max="1" width="4.5703125" style="6" bestFit="1" customWidth="1"/>
    <col min="2" max="2" width="10.28515625" style="6" bestFit="1" customWidth="1"/>
    <col min="3" max="3" width="6.140625" style="6" bestFit="1" customWidth="1"/>
    <col min="4" max="4" width="8.5703125" style="6" bestFit="1" customWidth="1"/>
    <col min="5" max="6" width="9.140625" style="6"/>
    <col min="7" max="7" width="6.28515625" style="6" customWidth="1"/>
    <col min="8" max="8" width="6" style="6" customWidth="1"/>
    <col min="9" max="9" width="9.140625" style="6"/>
    <col min="10" max="10" width="5.85546875" style="6" customWidth="1"/>
    <col min="11" max="11" width="3" style="6" bestFit="1" customWidth="1"/>
    <col min="12" max="13" width="5" style="6" bestFit="1" customWidth="1"/>
    <col min="14" max="14" width="9.140625" style="6"/>
    <col min="15" max="15" width="13.42578125" style="6" customWidth="1"/>
    <col min="16" max="16" width="7.28515625" style="6" bestFit="1" customWidth="1"/>
    <col min="17" max="18" width="6.28515625" style="6" customWidth="1"/>
    <col min="19" max="19" width="4.42578125" style="6" bestFit="1" customWidth="1"/>
    <col min="20" max="20" width="6.42578125" style="6" bestFit="1" customWidth="1"/>
    <col min="21" max="26" width="9.140625" style="6" customWidth="1"/>
    <col min="27" max="16384" width="9.140625" style="6"/>
  </cols>
  <sheetData>
    <row r="1" spans="1:35" ht="15.75" thickBot="1" x14ac:dyDescent="0.3">
      <c r="A1" s="39" t="s">
        <v>14</v>
      </c>
      <c r="B1" s="40"/>
      <c r="C1" s="41"/>
      <c r="D1" s="40"/>
      <c r="E1" s="41"/>
      <c r="F1" s="16"/>
      <c r="G1" s="16"/>
      <c r="H1" s="16"/>
      <c r="O1" s="8"/>
      <c r="P1" s="8"/>
      <c r="Q1" s="8"/>
      <c r="R1" s="8"/>
      <c r="S1" s="8"/>
      <c r="T1" s="8"/>
      <c r="AC1" s="9" t="s">
        <v>6</v>
      </c>
      <c r="AD1" s="9"/>
      <c r="AG1" s="10">
        <f ca="1">RANDBETWEEN(100,150)</f>
        <v>100</v>
      </c>
      <c r="AH1" s="11">
        <f ca="1">RANDBETWEEN(5,15)</f>
        <v>5</v>
      </c>
      <c r="AI1" s="10">
        <v>0.1</v>
      </c>
    </row>
    <row r="2" spans="1:35" ht="15.75" thickBot="1" x14ac:dyDescent="0.3">
      <c r="A2" s="30" t="s">
        <v>12</v>
      </c>
      <c r="B2" s="12" t="s">
        <v>7</v>
      </c>
      <c r="C2" s="13" t="s">
        <v>8</v>
      </c>
      <c r="D2" s="34" t="s">
        <v>13</v>
      </c>
      <c r="G2" s="14">
        <v>0</v>
      </c>
      <c r="H2" s="14">
        <f>G2+700</f>
        <v>700</v>
      </c>
      <c r="I2" s="15" t="str">
        <f>G2&amp;"-"&amp;H2</f>
        <v>0-700</v>
      </c>
      <c r="J2" s="6">
        <f ca="1">COUNTIF($B$3:$B$52,"&lt;"&amp;H2)</f>
        <v>0</v>
      </c>
      <c r="K2" s="16">
        <f ca="1">J2</f>
        <v>0</v>
      </c>
      <c r="L2" s="6">
        <f t="shared" ref="L2:M9" ca="1" si="0">J2/$J$9</f>
        <v>0</v>
      </c>
      <c r="M2" s="16">
        <f t="shared" ca="1" si="0"/>
        <v>0</v>
      </c>
      <c r="O2" s="17" t="s">
        <v>0</v>
      </c>
      <c r="P2" s="18">
        <f ca="1">AVERAGE(B$3:B$77)</f>
        <v>2824.9466666666667</v>
      </c>
      <c r="Q2" s="19">
        <f t="shared" ref="Q2:R2" ca="1" si="1">AVERAGE(C$3:C$77)</f>
        <v>2834.2971631502</v>
      </c>
      <c r="R2" s="35">
        <f t="shared" ca="1" si="1"/>
        <v>2824.9466666666667</v>
      </c>
      <c r="AC2" s="10"/>
      <c r="AD2" s="11" t="s">
        <v>8</v>
      </c>
      <c r="AE2" s="8" t="s">
        <v>11</v>
      </c>
      <c r="AF2" s="8" t="s">
        <v>10</v>
      </c>
      <c r="AH2" s="20"/>
    </row>
    <row r="3" spans="1:35" x14ac:dyDescent="0.25">
      <c r="A3" s="7">
        <v>1</v>
      </c>
      <c r="B3" s="31">
        <f t="shared" ref="B3:B34" ca="1" si="2">INDEX($AF$3:$AF$77,RANK(AB3,$AB$3:$AB$77))</f>
        <v>2232</v>
      </c>
      <c r="C3" s="32">
        <f ca="1">SMALL($AF$3:$AF$77,AC3)*(0.8+0.4*RAND())</f>
        <v>1005.9011323355002</v>
      </c>
      <c r="D3" s="33">
        <f ca="1">AF3</f>
        <v>892</v>
      </c>
      <c r="E3" s="8"/>
      <c r="G3" s="14">
        <f>H2</f>
        <v>700</v>
      </c>
      <c r="H3" s="14">
        <f t="shared" ref="H3:H9" si="3">G3+700</f>
        <v>1400</v>
      </c>
      <c r="I3" s="15" t="str">
        <f t="shared" ref="I3:I9" si="4">G3&amp;"-"&amp;H3</f>
        <v>700-1400</v>
      </c>
      <c r="J3" s="6">
        <f t="shared" ref="J3:J9" ca="1" si="5">COUNTIF($B$3:$B$52,"&lt;"&amp;H3)</f>
        <v>4</v>
      </c>
      <c r="K3" s="16">
        <f ca="1">J3-J2</f>
        <v>4</v>
      </c>
      <c r="L3" s="6">
        <f t="shared" ca="1" si="0"/>
        <v>0.08</v>
      </c>
      <c r="M3" s="16">
        <f t="shared" ca="1" si="0"/>
        <v>0.08</v>
      </c>
      <c r="O3" s="21" t="s">
        <v>2</v>
      </c>
      <c r="P3" s="18">
        <f ca="1">_xlfn.STDEV.P(B$3:B$77)</f>
        <v>1193.6603860208966</v>
      </c>
      <c r="Q3" s="19">
        <f t="shared" ref="Q3:R3" ca="1" si="6">_xlfn.STDEV.P(C$3:C$77)</f>
        <v>1202.0943237863369</v>
      </c>
      <c r="R3" s="35">
        <f t="shared" ca="1" si="6"/>
        <v>1193.6603860208966</v>
      </c>
      <c r="AB3" s="6">
        <f t="shared" ref="AB3:AB66" ca="1" si="7">RAND()</f>
        <v>0.51237494379078152</v>
      </c>
      <c r="AC3" s="10">
        <v>1</v>
      </c>
      <c r="AD3" s="10">
        <f t="shared" ref="AD3:AD34" ca="1" si="8">INT($AG$1+$AH$1*AC3)</f>
        <v>105</v>
      </c>
      <c r="AE3" s="22">
        <f ca="1">(((IF(MOD(AC3,5)&lt;&gt;0,MOD(AC3,5),5))+7)+_xlfn.NORM.S.INV(RAND()))</f>
        <v>8.4915128781449543</v>
      </c>
      <c r="AF3" s="6">
        <f t="shared" ref="AF3:AF34" ca="1" si="9">ROUND(AD3*AE3,0)</f>
        <v>892</v>
      </c>
      <c r="AH3" s="20"/>
    </row>
    <row r="4" spans="1:35" x14ac:dyDescent="0.25">
      <c r="A4" s="7">
        <v>2</v>
      </c>
      <c r="B4" s="31">
        <f t="shared" ca="1" si="2"/>
        <v>2704</v>
      </c>
      <c r="C4" s="32">
        <f t="shared" ref="C4:C67" ca="1" si="10">SMALL($AF$3:$AF$77,AC4)*(0.8+0.4*RAND())</f>
        <v>1000.9276784109471</v>
      </c>
      <c r="D4" s="33">
        <f t="shared" ref="D4:D34" ca="1" si="11">AF4</f>
        <v>1005</v>
      </c>
      <c r="E4" s="8"/>
      <c r="G4" s="14">
        <f t="shared" ref="G4:G9" si="12">H3</f>
        <v>1400</v>
      </c>
      <c r="H4" s="14">
        <f t="shared" si="3"/>
        <v>2100</v>
      </c>
      <c r="I4" s="15" t="str">
        <f t="shared" si="4"/>
        <v>1400-2100</v>
      </c>
      <c r="J4" s="6">
        <f t="shared" ca="1" si="5"/>
        <v>15</v>
      </c>
      <c r="K4" s="16">
        <f t="shared" ref="K4:K9" ca="1" si="13">J4-J3</f>
        <v>11</v>
      </c>
      <c r="L4" s="6">
        <f t="shared" ca="1" si="0"/>
        <v>0.3</v>
      </c>
      <c r="M4" s="16">
        <f t="shared" ca="1" si="0"/>
        <v>0.22</v>
      </c>
      <c r="O4" s="21" t="s">
        <v>3</v>
      </c>
      <c r="P4" s="23">
        <f ca="1">P3/P2</f>
        <v>0.42254262712484125</v>
      </c>
      <c r="Q4" s="24">
        <f ca="1">Q3/Q2</f>
        <v>0.42412430828186715</v>
      </c>
      <c r="R4" s="36">
        <f ca="1">R3/R2</f>
        <v>0.42254262712484125</v>
      </c>
      <c r="AB4" s="6">
        <f t="shared" ca="1" si="7"/>
        <v>0.6510214813039773</v>
      </c>
      <c r="AC4" s="10">
        <v>2</v>
      </c>
      <c r="AD4" s="10">
        <f t="shared" ca="1" si="8"/>
        <v>110</v>
      </c>
      <c r="AE4" s="22">
        <f t="shared" ref="AE4:AE67" ca="1" si="14">(((IF(MOD(AC4,5)&lt;&gt;0,MOD(AC4,5),5))+7)+_xlfn.NORM.S.INV(RAND()))</f>
        <v>9.1398364433584618</v>
      </c>
      <c r="AF4" s="6">
        <f t="shared" ca="1" si="9"/>
        <v>1005</v>
      </c>
      <c r="AH4" s="20"/>
    </row>
    <row r="5" spans="1:35" x14ac:dyDescent="0.25">
      <c r="A5" s="7">
        <v>3</v>
      </c>
      <c r="B5" s="31">
        <f t="shared" ca="1" si="2"/>
        <v>4507</v>
      </c>
      <c r="C5" s="32">
        <f t="shared" ca="1" si="10"/>
        <v>1043.1260556564919</v>
      </c>
      <c r="D5" s="33">
        <f t="shared" ca="1" si="11"/>
        <v>1188</v>
      </c>
      <c r="E5" s="8"/>
      <c r="G5" s="14">
        <f t="shared" si="12"/>
        <v>2100</v>
      </c>
      <c r="H5" s="14">
        <f t="shared" si="3"/>
        <v>2800</v>
      </c>
      <c r="I5" s="15" t="str">
        <f t="shared" si="4"/>
        <v>2100-2800</v>
      </c>
      <c r="J5" s="6">
        <f t="shared" ca="1" si="5"/>
        <v>28</v>
      </c>
      <c r="K5" s="16">
        <f t="shared" ca="1" si="13"/>
        <v>13</v>
      </c>
      <c r="L5" s="6">
        <f t="shared" ca="1" si="0"/>
        <v>0.56000000000000005</v>
      </c>
      <c r="M5" s="16">
        <f t="shared" ca="1" si="0"/>
        <v>0.26</v>
      </c>
      <c r="O5" s="21" t="s">
        <v>4</v>
      </c>
      <c r="P5" s="25">
        <f ca="1">MAX(B$3:B$77)</f>
        <v>5555</v>
      </c>
      <c r="Q5" s="26">
        <f t="shared" ref="Q5:R5" ca="1" si="15">MAX(C$3:C$77)</f>
        <v>5607.187179421272</v>
      </c>
      <c r="R5" s="37">
        <f t="shared" ca="1" si="15"/>
        <v>5555</v>
      </c>
      <c r="AB5" s="6">
        <f t="shared" ca="1" si="7"/>
        <v>0.3024992748616967</v>
      </c>
      <c r="AC5" s="10">
        <v>3</v>
      </c>
      <c r="AD5" s="10">
        <f t="shared" ca="1" si="8"/>
        <v>115</v>
      </c>
      <c r="AE5" s="22">
        <f t="shared" ca="1" si="14"/>
        <v>10.331848128415061</v>
      </c>
      <c r="AF5" s="6">
        <f t="shared" ca="1" si="9"/>
        <v>1188</v>
      </c>
      <c r="AH5" s="20"/>
    </row>
    <row r="6" spans="1:35" x14ac:dyDescent="0.25">
      <c r="A6" s="7">
        <v>4</v>
      </c>
      <c r="B6" s="31">
        <f t="shared" ca="1" si="2"/>
        <v>2086</v>
      </c>
      <c r="C6" s="32">
        <f t="shared" ca="1" si="10"/>
        <v>1237.070558070242</v>
      </c>
      <c r="D6" s="33">
        <f t="shared" ca="1" si="11"/>
        <v>1141</v>
      </c>
      <c r="G6" s="14">
        <f t="shared" si="12"/>
        <v>2800</v>
      </c>
      <c r="H6" s="14">
        <f t="shared" si="3"/>
        <v>3500</v>
      </c>
      <c r="I6" s="15" t="str">
        <f t="shared" si="4"/>
        <v>2800-3500</v>
      </c>
      <c r="J6" s="6">
        <f t="shared" ca="1" si="5"/>
        <v>36</v>
      </c>
      <c r="K6" s="16">
        <f t="shared" ca="1" si="13"/>
        <v>8</v>
      </c>
      <c r="L6" s="6">
        <f t="shared" ca="1" si="0"/>
        <v>0.72</v>
      </c>
      <c r="M6" s="16">
        <f t="shared" ca="1" si="0"/>
        <v>0.16</v>
      </c>
      <c r="O6" s="21" t="s">
        <v>1</v>
      </c>
      <c r="P6" s="25">
        <f ca="1">MIN(B$3:B$77)</f>
        <v>872</v>
      </c>
      <c r="Q6" s="26">
        <f t="shared" ref="Q6:R6" ca="1" si="16">MIN(C$3:C$77)</f>
        <v>1000.9276784109471</v>
      </c>
      <c r="R6" s="37">
        <f t="shared" ca="1" si="16"/>
        <v>872</v>
      </c>
      <c r="AB6" s="6">
        <f t="shared" ca="1" si="7"/>
        <v>0.70501346285012045</v>
      </c>
      <c r="AC6" s="10">
        <v>4</v>
      </c>
      <c r="AD6" s="10">
        <f t="shared" ca="1" si="8"/>
        <v>120</v>
      </c>
      <c r="AE6" s="22">
        <f t="shared" ca="1" si="14"/>
        <v>9.5055420223837377</v>
      </c>
      <c r="AF6" s="6">
        <f t="shared" ca="1" si="9"/>
        <v>1141</v>
      </c>
      <c r="AH6" s="20"/>
    </row>
    <row r="7" spans="1:35" x14ac:dyDescent="0.25">
      <c r="A7" s="7">
        <v>5</v>
      </c>
      <c r="B7" s="31">
        <f t="shared" ca="1" si="2"/>
        <v>1960</v>
      </c>
      <c r="C7" s="32">
        <f t="shared" ca="1" si="10"/>
        <v>1357.9194378715849</v>
      </c>
      <c r="D7" s="33">
        <f t="shared" ca="1" si="11"/>
        <v>1303</v>
      </c>
      <c r="G7" s="14">
        <f t="shared" si="12"/>
        <v>3500</v>
      </c>
      <c r="H7" s="14">
        <f t="shared" si="3"/>
        <v>4200</v>
      </c>
      <c r="I7" s="15" t="str">
        <f t="shared" si="4"/>
        <v>3500-4200</v>
      </c>
      <c r="J7" s="6">
        <f t="shared" ca="1" si="5"/>
        <v>41</v>
      </c>
      <c r="K7" s="16">
        <f t="shared" ca="1" si="13"/>
        <v>5</v>
      </c>
      <c r="L7" s="6">
        <f t="shared" ca="1" si="0"/>
        <v>0.82</v>
      </c>
      <c r="M7" s="16">
        <f t="shared" ca="1" si="0"/>
        <v>0.1</v>
      </c>
      <c r="O7" s="21" t="s">
        <v>5</v>
      </c>
      <c r="P7" s="25">
        <f ca="1">P5-P6</f>
        <v>4683</v>
      </c>
      <c r="Q7" s="26">
        <f ca="1">Q5-Q6</f>
        <v>4606.259501010325</v>
      </c>
      <c r="R7" s="37">
        <f ca="1">R5-R6</f>
        <v>4683</v>
      </c>
      <c r="AB7" s="6">
        <f t="shared" ca="1" si="7"/>
        <v>0.86533419957315838</v>
      </c>
      <c r="AC7" s="10">
        <v>5</v>
      </c>
      <c r="AD7" s="10">
        <f t="shared" ca="1" si="8"/>
        <v>125</v>
      </c>
      <c r="AE7" s="22">
        <f t="shared" ca="1" si="14"/>
        <v>10.424729033745587</v>
      </c>
      <c r="AF7" s="6">
        <f t="shared" ca="1" si="9"/>
        <v>1303</v>
      </c>
      <c r="AH7" s="20"/>
    </row>
    <row r="8" spans="1:35" ht="15.75" thickBot="1" x14ac:dyDescent="0.3">
      <c r="A8" s="7">
        <v>6</v>
      </c>
      <c r="B8" s="31">
        <f t="shared" ca="1" si="2"/>
        <v>1615</v>
      </c>
      <c r="C8" s="32">
        <f t="shared" ca="1" si="10"/>
        <v>1107.0746899785183</v>
      </c>
      <c r="D8" s="33">
        <f t="shared" ca="1" si="11"/>
        <v>872</v>
      </c>
      <c r="G8" s="14">
        <f t="shared" si="12"/>
        <v>4200</v>
      </c>
      <c r="H8" s="14">
        <f t="shared" si="3"/>
        <v>4900</v>
      </c>
      <c r="I8" s="15" t="str">
        <f t="shared" si="4"/>
        <v>4200-4900</v>
      </c>
      <c r="J8" s="6">
        <f t="shared" ca="1" si="5"/>
        <v>45</v>
      </c>
      <c r="K8" s="16">
        <f t="shared" ca="1" si="13"/>
        <v>4</v>
      </c>
      <c r="L8" s="6">
        <f t="shared" ca="1" si="0"/>
        <v>0.9</v>
      </c>
      <c r="M8" s="16">
        <f t="shared" ca="1" si="0"/>
        <v>0.08</v>
      </c>
      <c r="O8" s="27" t="s">
        <v>9</v>
      </c>
      <c r="P8" s="28">
        <f ca="1">(P7/5)/P2</f>
        <v>0.33154608228591925</v>
      </c>
      <c r="Q8" s="29">
        <f ca="1">(Q7/5)/Q2</f>
        <v>0.32503715989262499</v>
      </c>
      <c r="R8" s="38">
        <f ca="1">(R7/5)/R2</f>
        <v>0.33154608228591925</v>
      </c>
      <c r="AB8" s="6">
        <f t="shared" ca="1" si="7"/>
        <v>0.63865783814977128</v>
      </c>
      <c r="AC8" s="10">
        <v>6</v>
      </c>
      <c r="AD8" s="10">
        <f t="shared" ca="1" si="8"/>
        <v>130</v>
      </c>
      <c r="AE8" s="22">
        <f t="shared" ca="1" si="14"/>
        <v>6.7094349102776647</v>
      </c>
      <c r="AF8" s="6">
        <f t="shared" ca="1" si="9"/>
        <v>872</v>
      </c>
      <c r="AH8" s="20"/>
    </row>
    <row r="9" spans="1:35" x14ac:dyDescent="0.25">
      <c r="A9" s="7">
        <v>7</v>
      </c>
      <c r="B9" s="31">
        <f t="shared" ca="1" si="2"/>
        <v>1141</v>
      </c>
      <c r="C9" s="32">
        <f t="shared" ca="1" si="10"/>
        <v>1101.0420966277125</v>
      </c>
      <c r="D9" s="33">
        <f t="shared" ca="1" si="11"/>
        <v>1260</v>
      </c>
      <c r="G9" s="14">
        <f t="shared" si="12"/>
        <v>4900</v>
      </c>
      <c r="H9" s="14">
        <f t="shared" si="3"/>
        <v>5600</v>
      </c>
      <c r="I9" s="15" t="str">
        <f t="shared" si="4"/>
        <v>4900-5600</v>
      </c>
      <c r="J9" s="6">
        <f t="shared" ca="1" si="5"/>
        <v>50</v>
      </c>
      <c r="K9" s="16">
        <f t="shared" ca="1" si="13"/>
        <v>5</v>
      </c>
      <c r="L9" s="6">
        <f t="shared" ca="1" si="0"/>
        <v>1</v>
      </c>
      <c r="M9" s="16">
        <f t="shared" ca="1" si="0"/>
        <v>0.1</v>
      </c>
      <c r="AB9" s="6">
        <f t="shared" ca="1" si="7"/>
        <v>0.94489154628467087</v>
      </c>
      <c r="AC9" s="10">
        <v>7</v>
      </c>
      <c r="AD9" s="10">
        <f t="shared" ca="1" si="8"/>
        <v>135</v>
      </c>
      <c r="AE9" s="22">
        <f t="shared" ca="1" si="14"/>
        <v>9.3356005257244927</v>
      </c>
      <c r="AF9" s="6">
        <f t="shared" ca="1" si="9"/>
        <v>1260</v>
      </c>
      <c r="AH9" s="20"/>
    </row>
    <row r="10" spans="1:35" x14ac:dyDescent="0.25">
      <c r="A10" s="7">
        <v>8</v>
      </c>
      <c r="B10" s="31">
        <f t="shared" ca="1" si="2"/>
        <v>3119</v>
      </c>
      <c r="C10" s="32">
        <f t="shared" ca="1" si="10"/>
        <v>1381.4042876064411</v>
      </c>
      <c r="D10" s="33">
        <f t="shared" ca="1" si="11"/>
        <v>1576</v>
      </c>
      <c r="AB10" s="6">
        <f t="shared" ca="1" si="7"/>
        <v>0.55955099156617194</v>
      </c>
      <c r="AC10" s="10">
        <v>8</v>
      </c>
      <c r="AD10" s="10">
        <f t="shared" ca="1" si="8"/>
        <v>140</v>
      </c>
      <c r="AE10" s="22">
        <f t="shared" ca="1" si="14"/>
        <v>11.255914611002568</v>
      </c>
      <c r="AF10" s="6">
        <f t="shared" ca="1" si="9"/>
        <v>1576</v>
      </c>
      <c r="AH10" s="20"/>
    </row>
    <row r="11" spans="1:35" x14ac:dyDescent="0.25">
      <c r="A11" s="7">
        <v>9</v>
      </c>
      <c r="B11" s="31">
        <f t="shared" ca="1" si="2"/>
        <v>2619</v>
      </c>
      <c r="C11" s="32">
        <f t="shared" ca="1" si="10"/>
        <v>1099.7409087122903</v>
      </c>
      <c r="D11" s="33">
        <f t="shared" ca="1" si="11"/>
        <v>1436</v>
      </c>
      <c r="AB11" s="6">
        <f t="shared" ca="1" si="7"/>
        <v>0.14994814180170157</v>
      </c>
      <c r="AC11" s="10">
        <v>9</v>
      </c>
      <c r="AD11" s="10">
        <f t="shared" ca="1" si="8"/>
        <v>145</v>
      </c>
      <c r="AE11" s="22">
        <f t="shared" ca="1" si="14"/>
        <v>9.9020490783080195</v>
      </c>
      <c r="AF11" s="6">
        <f t="shared" ca="1" si="9"/>
        <v>1436</v>
      </c>
      <c r="AH11" s="20"/>
    </row>
    <row r="12" spans="1:35" x14ac:dyDescent="0.25">
      <c r="A12" s="7">
        <v>10</v>
      </c>
      <c r="B12" s="31">
        <f t="shared" ca="1" si="2"/>
        <v>1303</v>
      </c>
      <c r="C12" s="32">
        <f t="shared" ca="1" si="10"/>
        <v>1519.4102661827176</v>
      </c>
      <c r="D12" s="33">
        <f t="shared" ca="1" si="11"/>
        <v>1552</v>
      </c>
      <c r="AB12" s="6">
        <f t="shared" ca="1" si="7"/>
        <v>0.94383982774696074</v>
      </c>
      <c r="AC12" s="10">
        <v>10</v>
      </c>
      <c r="AD12" s="10">
        <f t="shared" ca="1" si="8"/>
        <v>150</v>
      </c>
      <c r="AE12" s="22">
        <f t="shared" ca="1" si="14"/>
        <v>10.345671980558308</v>
      </c>
      <c r="AF12" s="6">
        <f t="shared" ca="1" si="9"/>
        <v>1552</v>
      </c>
      <c r="AH12" s="20"/>
    </row>
    <row r="13" spans="1:35" x14ac:dyDescent="0.25">
      <c r="A13" s="7">
        <v>11</v>
      </c>
      <c r="B13" s="31">
        <f t="shared" ca="1" si="2"/>
        <v>1536</v>
      </c>
      <c r="C13" s="32">
        <f t="shared" ca="1" si="10"/>
        <v>1627.6517015824629</v>
      </c>
      <c r="D13" s="33">
        <f t="shared" ca="1" si="11"/>
        <v>1233</v>
      </c>
      <c r="AB13" s="6">
        <f t="shared" ca="1" si="7"/>
        <v>0.81050867305642627</v>
      </c>
      <c r="AC13" s="10">
        <v>11</v>
      </c>
      <c r="AD13" s="10">
        <f t="shared" ca="1" si="8"/>
        <v>155</v>
      </c>
      <c r="AE13" s="22">
        <f t="shared" ca="1" si="14"/>
        <v>7.9568330932522908</v>
      </c>
      <c r="AF13" s="6">
        <f t="shared" ca="1" si="9"/>
        <v>1233</v>
      </c>
      <c r="AH13" s="20"/>
    </row>
    <row r="14" spans="1:35" x14ac:dyDescent="0.25">
      <c r="A14" s="7">
        <v>12</v>
      </c>
      <c r="B14" s="31">
        <f t="shared" ca="1" si="2"/>
        <v>2215</v>
      </c>
      <c r="C14" s="32">
        <f t="shared" ca="1" si="10"/>
        <v>1506.713691001351</v>
      </c>
      <c r="D14" s="33">
        <f t="shared" ca="1" si="11"/>
        <v>1423</v>
      </c>
      <c r="AB14" s="6">
        <f t="shared" ca="1" si="7"/>
        <v>0.55727344461534967</v>
      </c>
      <c r="AC14" s="10">
        <v>12</v>
      </c>
      <c r="AD14" s="10">
        <f t="shared" ca="1" si="8"/>
        <v>160</v>
      </c>
      <c r="AE14" s="22">
        <f t="shared" ca="1" si="14"/>
        <v>8.8915750244803853</v>
      </c>
      <c r="AF14" s="6">
        <f t="shared" ca="1" si="9"/>
        <v>1423</v>
      </c>
      <c r="AH14" s="20"/>
    </row>
    <row r="15" spans="1:35" x14ac:dyDescent="0.25">
      <c r="A15" s="7">
        <v>13</v>
      </c>
      <c r="B15" s="31">
        <f t="shared" ca="1" si="2"/>
        <v>1233</v>
      </c>
      <c r="C15" s="32">
        <f t="shared" ca="1" si="10"/>
        <v>1627.039345813947</v>
      </c>
      <c r="D15" s="33">
        <f t="shared" ca="1" si="11"/>
        <v>1588</v>
      </c>
      <c r="AB15" s="6">
        <f t="shared" ca="1" si="7"/>
        <v>0.89139626756920509</v>
      </c>
      <c r="AC15" s="10">
        <v>13</v>
      </c>
      <c r="AD15" s="10">
        <f t="shared" ca="1" si="8"/>
        <v>165</v>
      </c>
      <c r="AE15" s="22">
        <f t="shared" ca="1" si="14"/>
        <v>9.6256426725223339</v>
      </c>
      <c r="AF15" s="6">
        <f t="shared" ca="1" si="9"/>
        <v>1588</v>
      </c>
      <c r="AH15" s="20"/>
    </row>
    <row r="16" spans="1:35" x14ac:dyDescent="0.25">
      <c r="A16" s="7">
        <v>14</v>
      </c>
      <c r="B16" s="31">
        <f t="shared" ca="1" si="2"/>
        <v>3122</v>
      </c>
      <c r="C16" s="32">
        <f t="shared" ca="1" si="10"/>
        <v>1330.7357482771024</v>
      </c>
      <c r="D16" s="33">
        <f t="shared" ca="1" si="11"/>
        <v>1960</v>
      </c>
      <c r="AB16" s="6">
        <f t="shared" ca="1" si="7"/>
        <v>0.33509480244329604</v>
      </c>
      <c r="AC16" s="10">
        <v>14</v>
      </c>
      <c r="AD16" s="10">
        <f t="shared" ca="1" si="8"/>
        <v>170</v>
      </c>
      <c r="AE16" s="22">
        <f t="shared" ca="1" si="14"/>
        <v>11.532235658458902</v>
      </c>
      <c r="AF16" s="6">
        <f t="shared" ca="1" si="9"/>
        <v>1960</v>
      </c>
      <c r="AH16" s="20"/>
    </row>
    <row r="17" spans="1:34" x14ac:dyDescent="0.25">
      <c r="A17" s="7">
        <v>15</v>
      </c>
      <c r="B17" s="31">
        <f t="shared" ca="1" si="2"/>
        <v>3508</v>
      </c>
      <c r="C17" s="32">
        <f t="shared" ca="1" si="10"/>
        <v>1335.0057475582539</v>
      </c>
      <c r="D17" s="33">
        <f t="shared" ca="1" si="11"/>
        <v>1957</v>
      </c>
      <c r="AB17" s="6">
        <f t="shared" ca="1" si="7"/>
        <v>6.4985338930596437E-2</v>
      </c>
      <c r="AC17" s="10">
        <v>15</v>
      </c>
      <c r="AD17" s="10">
        <f t="shared" ca="1" si="8"/>
        <v>175</v>
      </c>
      <c r="AE17" s="22">
        <f t="shared" ca="1" si="14"/>
        <v>11.183551022611356</v>
      </c>
      <c r="AF17" s="6">
        <f t="shared" ca="1" si="9"/>
        <v>1957</v>
      </c>
      <c r="AH17" s="20"/>
    </row>
    <row r="18" spans="1:34" x14ac:dyDescent="0.25">
      <c r="A18" s="7">
        <v>16</v>
      </c>
      <c r="B18" s="31">
        <f t="shared" ca="1" si="2"/>
        <v>3157</v>
      </c>
      <c r="C18" s="32">
        <f t="shared" ca="1" si="10"/>
        <v>1542.1031881650285</v>
      </c>
      <c r="D18" s="33">
        <f t="shared" ca="1" si="11"/>
        <v>1286</v>
      </c>
      <c r="AB18" s="6">
        <f t="shared" ca="1" si="7"/>
        <v>0.46472369337613939</v>
      </c>
      <c r="AC18" s="10">
        <v>16</v>
      </c>
      <c r="AD18" s="10">
        <f t="shared" ca="1" si="8"/>
        <v>180</v>
      </c>
      <c r="AE18" s="22">
        <f t="shared" ca="1" si="14"/>
        <v>7.1444903805077766</v>
      </c>
      <c r="AF18" s="6">
        <f t="shared" ca="1" si="9"/>
        <v>1286</v>
      </c>
      <c r="AH18" s="20"/>
    </row>
    <row r="19" spans="1:34" x14ac:dyDescent="0.25">
      <c r="A19" s="7">
        <v>17</v>
      </c>
      <c r="B19" s="31">
        <f t="shared" ca="1" si="2"/>
        <v>4198</v>
      </c>
      <c r="C19" s="32">
        <f t="shared" ca="1" si="10"/>
        <v>1757.4977555137884</v>
      </c>
      <c r="D19" s="33">
        <f t="shared" ca="1" si="11"/>
        <v>1536</v>
      </c>
      <c r="AB19" s="6">
        <f t="shared" ca="1" si="7"/>
        <v>7.3793032297602812E-2</v>
      </c>
      <c r="AC19" s="10">
        <v>17</v>
      </c>
      <c r="AD19" s="10">
        <f t="shared" ca="1" si="8"/>
        <v>185</v>
      </c>
      <c r="AE19" s="22">
        <f t="shared" ca="1" si="14"/>
        <v>8.3041107068146189</v>
      </c>
      <c r="AF19" s="6">
        <f t="shared" ca="1" si="9"/>
        <v>1536</v>
      </c>
      <c r="AH19" s="20"/>
    </row>
    <row r="20" spans="1:34" x14ac:dyDescent="0.25">
      <c r="A20" s="7">
        <v>18</v>
      </c>
      <c r="B20" s="31">
        <f t="shared" ca="1" si="2"/>
        <v>3404</v>
      </c>
      <c r="C20" s="32">
        <f t="shared" ca="1" si="10"/>
        <v>2128.9771632408324</v>
      </c>
      <c r="D20" s="33">
        <f t="shared" ca="1" si="11"/>
        <v>1940</v>
      </c>
      <c r="AB20" s="6">
        <f t="shared" ca="1" si="7"/>
        <v>0.24514853894373789</v>
      </c>
      <c r="AC20" s="10">
        <v>18</v>
      </c>
      <c r="AD20" s="10">
        <f t="shared" ca="1" si="8"/>
        <v>190</v>
      </c>
      <c r="AE20" s="22">
        <f t="shared" ca="1" si="14"/>
        <v>10.211363525349348</v>
      </c>
      <c r="AF20" s="6">
        <f t="shared" ca="1" si="9"/>
        <v>1940</v>
      </c>
      <c r="AH20" s="20"/>
    </row>
    <row r="21" spans="1:34" x14ac:dyDescent="0.25">
      <c r="A21" s="7">
        <v>19</v>
      </c>
      <c r="B21" s="31">
        <f t="shared" ca="1" si="2"/>
        <v>1552</v>
      </c>
      <c r="C21" s="32">
        <f t="shared" ca="1" si="10"/>
        <v>2013.4530997715781</v>
      </c>
      <c r="D21" s="33">
        <f t="shared" ca="1" si="11"/>
        <v>2221</v>
      </c>
      <c r="AB21" s="6">
        <f t="shared" ca="1" si="7"/>
        <v>0.89693936787178152</v>
      </c>
      <c r="AC21" s="10">
        <v>19</v>
      </c>
      <c r="AD21" s="10">
        <f t="shared" ca="1" si="8"/>
        <v>195</v>
      </c>
      <c r="AE21" s="22">
        <f t="shared" ca="1" si="14"/>
        <v>11.389660313067921</v>
      </c>
      <c r="AF21" s="6">
        <f t="shared" ca="1" si="9"/>
        <v>2221</v>
      </c>
      <c r="AH21" s="20"/>
    </row>
    <row r="22" spans="1:34" x14ac:dyDescent="0.25">
      <c r="A22" s="7">
        <v>20</v>
      </c>
      <c r="B22" s="31">
        <f t="shared" ca="1" si="2"/>
        <v>1423</v>
      </c>
      <c r="C22" s="32">
        <f t="shared" ca="1" si="10"/>
        <v>1885.7513815952418</v>
      </c>
      <c r="D22" s="33">
        <f t="shared" ca="1" si="11"/>
        <v>2086</v>
      </c>
      <c r="AB22" s="6">
        <f t="shared" ca="1" si="7"/>
        <v>0.88165521084181764</v>
      </c>
      <c r="AC22" s="10">
        <v>20</v>
      </c>
      <c r="AD22" s="10">
        <f t="shared" ca="1" si="8"/>
        <v>200</v>
      </c>
      <c r="AE22" s="22">
        <f t="shared" ca="1" si="14"/>
        <v>10.431418902476047</v>
      </c>
      <c r="AF22" s="6">
        <f t="shared" ca="1" si="9"/>
        <v>2086</v>
      </c>
      <c r="AH22" s="20"/>
    </row>
    <row r="23" spans="1:34" x14ac:dyDescent="0.25">
      <c r="A23" s="7">
        <v>21</v>
      </c>
      <c r="B23" s="31">
        <f t="shared" ca="1" si="2"/>
        <v>2279</v>
      </c>
      <c r="C23" s="32">
        <f t="shared" ca="1" si="10"/>
        <v>2036.7574601253632</v>
      </c>
      <c r="D23" s="33">
        <f t="shared" ca="1" si="11"/>
        <v>1932</v>
      </c>
      <c r="AB23" s="6">
        <f t="shared" ca="1" si="7"/>
        <v>0.59130794180547341</v>
      </c>
      <c r="AC23" s="10">
        <v>21</v>
      </c>
      <c r="AD23" s="10">
        <f t="shared" ca="1" si="8"/>
        <v>205</v>
      </c>
      <c r="AE23" s="22">
        <f t="shared" ca="1" si="14"/>
        <v>9.4231655727818406</v>
      </c>
      <c r="AF23" s="6">
        <f t="shared" ca="1" si="9"/>
        <v>1932</v>
      </c>
      <c r="AH23" s="20"/>
    </row>
    <row r="24" spans="1:34" x14ac:dyDescent="0.25">
      <c r="A24" s="7">
        <v>22</v>
      </c>
      <c r="B24" s="31">
        <f t="shared" ca="1" si="2"/>
        <v>2739</v>
      </c>
      <c r="C24" s="32">
        <f t="shared" ca="1" si="10"/>
        <v>1757.3289253495459</v>
      </c>
      <c r="D24" s="33">
        <f t="shared" ca="1" si="11"/>
        <v>2089</v>
      </c>
      <c r="AB24" s="6">
        <f t="shared" ca="1" si="7"/>
        <v>0.13226890235277278</v>
      </c>
      <c r="AC24" s="10">
        <v>22</v>
      </c>
      <c r="AD24" s="10">
        <f t="shared" ca="1" si="8"/>
        <v>210</v>
      </c>
      <c r="AE24" s="22">
        <f t="shared" ca="1" si="14"/>
        <v>9.949920510648667</v>
      </c>
      <c r="AF24" s="6">
        <f t="shared" ca="1" si="9"/>
        <v>2089</v>
      </c>
      <c r="AH24" s="20"/>
    </row>
    <row r="25" spans="1:34" x14ac:dyDescent="0.25">
      <c r="A25" s="7">
        <v>23</v>
      </c>
      <c r="B25" s="31">
        <f t="shared" ca="1" si="2"/>
        <v>5215</v>
      </c>
      <c r="C25" s="32">
        <f t="shared" ca="1" si="10"/>
        <v>2154.7523448059874</v>
      </c>
      <c r="D25" s="33">
        <f t="shared" ca="1" si="11"/>
        <v>2088</v>
      </c>
      <c r="AB25" s="6">
        <f t="shared" ca="1" si="7"/>
        <v>4.8093971697371285E-2</v>
      </c>
      <c r="AC25" s="10">
        <v>23</v>
      </c>
      <c r="AD25" s="10">
        <f t="shared" ca="1" si="8"/>
        <v>215</v>
      </c>
      <c r="AE25" s="22">
        <f t="shared" ca="1" si="14"/>
        <v>9.7103927669231389</v>
      </c>
      <c r="AF25" s="6">
        <f t="shared" ca="1" si="9"/>
        <v>2088</v>
      </c>
      <c r="AH25" s="20"/>
    </row>
    <row r="26" spans="1:34" x14ac:dyDescent="0.25">
      <c r="A26" s="7">
        <v>24</v>
      </c>
      <c r="B26" s="31">
        <f t="shared" ca="1" si="2"/>
        <v>1588</v>
      </c>
      <c r="C26" s="32">
        <f t="shared" ca="1" si="10"/>
        <v>2437.9935599089663</v>
      </c>
      <c r="D26" s="33">
        <f t="shared" ca="1" si="11"/>
        <v>2426</v>
      </c>
      <c r="AB26" s="6">
        <f t="shared" ca="1" si="7"/>
        <v>0.87550190917871773</v>
      </c>
      <c r="AC26" s="10">
        <v>24</v>
      </c>
      <c r="AD26" s="10">
        <f t="shared" ca="1" si="8"/>
        <v>220</v>
      </c>
      <c r="AE26" s="22">
        <f t="shared" ca="1" si="14"/>
        <v>11.027614296830363</v>
      </c>
      <c r="AF26" s="6">
        <f t="shared" ca="1" si="9"/>
        <v>2426</v>
      </c>
      <c r="AH26" s="20"/>
    </row>
    <row r="27" spans="1:34" x14ac:dyDescent="0.25">
      <c r="A27" s="7">
        <v>25</v>
      </c>
      <c r="B27" s="31">
        <f t="shared" ca="1" si="2"/>
        <v>2426</v>
      </c>
      <c r="C27" s="32">
        <f t="shared" ca="1" si="10"/>
        <v>2539.6335109053302</v>
      </c>
      <c r="D27" s="33">
        <f t="shared" ca="1" si="11"/>
        <v>2704</v>
      </c>
      <c r="AB27" s="6">
        <f t="shared" ca="1" si="7"/>
        <v>0.67263952237166347</v>
      </c>
      <c r="AC27" s="10">
        <v>25</v>
      </c>
      <c r="AD27" s="10">
        <f t="shared" ca="1" si="8"/>
        <v>225</v>
      </c>
      <c r="AE27" s="22">
        <f t="shared" ca="1" si="14"/>
        <v>12.019691341306165</v>
      </c>
      <c r="AF27" s="6">
        <f t="shared" ca="1" si="9"/>
        <v>2704</v>
      </c>
      <c r="AH27" s="20"/>
    </row>
    <row r="28" spans="1:34" x14ac:dyDescent="0.25">
      <c r="A28" s="7">
        <v>26</v>
      </c>
      <c r="B28" s="31">
        <f t="shared" ca="1" si="2"/>
        <v>1436</v>
      </c>
      <c r="C28" s="32">
        <f t="shared" ca="1" si="10"/>
        <v>2472.6137230068312</v>
      </c>
      <c r="D28" s="33">
        <f t="shared" ca="1" si="11"/>
        <v>1615</v>
      </c>
      <c r="AB28" s="6">
        <f t="shared" ca="1" si="7"/>
        <v>0.89961746135322196</v>
      </c>
      <c r="AC28" s="10">
        <v>26</v>
      </c>
      <c r="AD28" s="10">
        <f t="shared" ca="1" si="8"/>
        <v>230</v>
      </c>
      <c r="AE28" s="22">
        <f t="shared" ca="1" si="14"/>
        <v>7.0211165877932045</v>
      </c>
      <c r="AF28" s="6">
        <f t="shared" ca="1" si="9"/>
        <v>1615</v>
      </c>
      <c r="AH28" s="20"/>
    </row>
    <row r="29" spans="1:34" x14ac:dyDescent="0.25">
      <c r="A29" s="7">
        <v>27</v>
      </c>
      <c r="B29" s="31">
        <f t="shared" ca="1" si="2"/>
        <v>2851</v>
      </c>
      <c r="C29" s="32">
        <f t="shared" ca="1" si="10"/>
        <v>2367.7698560090671</v>
      </c>
      <c r="D29" s="33">
        <f t="shared" ca="1" si="11"/>
        <v>2416</v>
      </c>
      <c r="AB29" s="6">
        <f t="shared" ca="1" si="7"/>
        <v>0.46637751466956834</v>
      </c>
      <c r="AC29" s="10">
        <v>27</v>
      </c>
      <c r="AD29" s="10">
        <f t="shared" ca="1" si="8"/>
        <v>235</v>
      </c>
      <c r="AE29" s="22">
        <f t="shared" ca="1" si="14"/>
        <v>10.279570947189875</v>
      </c>
      <c r="AF29" s="6">
        <f t="shared" ca="1" si="9"/>
        <v>2416</v>
      </c>
      <c r="AH29" s="20"/>
    </row>
    <row r="30" spans="1:34" x14ac:dyDescent="0.25">
      <c r="A30" s="7">
        <v>28</v>
      </c>
      <c r="B30" s="31">
        <f t="shared" ca="1" si="2"/>
        <v>2577</v>
      </c>
      <c r="C30" s="32">
        <f t="shared" ca="1" si="10"/>
        <v>2568.9405786336192</v>
      </c>
      <c r="D30" s="33">
        <f t="shared" ca="1" si="11"/>
        <v>2465</v>
      </c>
      <c r="AB30" s="6">
        <f t="shared" ca="1" si="7"/>
        <v>0.38982336950117236</v>
      </c>
      <c r="AC30" s="10">
        <v>28</v>
      </c>
      <c r="AD30" s="10">
        <f t="shared" ca="1" si="8"/>
        <v>240</v>
      </c>
      <c r="AE30" s="22">
        <f t="shared" ca="1" si="14"/>
        <v>10.271467793812269</v>
      </c>
      <c r="AF30" s="6">
        <f t="shared" ca="1" si="9"/>
        <v>2465</v>
      </c>
      <c r="AH30" s="20"/>
    </row>
    <row r="31" spans="1:34" x14ac:dyDescent="0.25">
      <c r="A31" s="7">
        <v>29</v>
      </c>
      <c r="B31" s="31">
        <f t="shared" ca="1" si="2"/>
        <v>4074</v>
      </c>
      <c r="C31" s="32">
        <f t="shared" ca="1" si="10"/>
        <v>2713.4670925162677</v>
      </c>
      <c r="D31" s="33">
        <f t="shared" ca="1" si="11"/>
        <v>2279</v>
      </c>
      <c r="AB31" s="6">
        <f t="shared" ca="1" si="7"/>
        <v>0.31355419941161722</v>
      </c>
      <c r="AC31" s="10">
        <v>29</v>
      </c>
      <c r="AD31" s="10">
        <f t="shared" ca="1" si="8"/>
        <v>245</v>
      </c>
      <c r="AE31" s="22">
        <f t="shared" ca="1" si="14"/>
        <v>9.3035903024961879</v>
      </c>
      <c r="AF31" s="6">
        <f t="shared" ca="1" si="9"/>
        <v>2279</v>
      </c>
      <c r="AH31" s="20"/>
    </row>
    <row r="32" spans="1:34" x14ac:dyDescent="0.25">
      <c r="A32" s="7">
        <v>30</v>
      </c>
      <c r="B32" s="31">
        <f t="shared" ca="1" si="2"/>
        <v>2421</v>
      </c>
      <c r="C32" s="32">
        <f t="shared" ca="1" si="10"/>
        <v>2583.6580752847067</v>
      </c>
      <c r="D32" s="33">
        <f t="shared" ca="1" si="11"/>
        <v>3398</v>
      </c>
      <c r="AB32" s="6">
        <f t="shared" ca="1" si="7"/>
        <v>0.57216574386425989</v>
      </c>
      <c r="AC32" s="10">
        <v>30</v>
      </c>
      <c r="AD32" s="10">
        <f t="shared" ca="1" si="8"/>
        <v>250</v>
      </c>
      <c r="AE32" s="22">
        <f t="shared" ca="1" si="14"/>
        <v>13.590800889337505</v>
      </c>
      <c r="AF32" s="6">
        <f t="shared" ca="1" si="9"/>
        <v>3398</v>
      </c>
      <c r="AH32" s="20"/>
    </row>
    <row r="33" spans="1:34" x14ac:dyDescent="0.25">
      <c r="A33" s="7">
        <v>31</v>
      </c>
      <c r="B33" s="31">
        <f t="shared" ca="1" si="2"/>
        <v>2524</v>
      </c>
      <c r="C33" s="32">
        <f t="shared" ca="1" si="10"/>
        <v>2802.203600474234</v>
      </c>
      <c r="D33" s="33">
        <f t="shared" ca="1" si="11"/>
        <v>2176</v>
      </c>
      <c r="AB33" s="6">
        <f t="shared" ca="1" si="7"/>
        <v>0.26501856996635309</v>
      </c>
      <c r="AC33" s="10">
        <v>31</v>
      </c>
      <c r="AD33" s="10">
        <f t="shared" ca="1" si="8"/>
        <v>255</v>
      </c>
      <c r="AE33" s="22">
        <f t="shared" ca="1" si="14"/>
        <v>8.5314354455394632</v>
      </c>
      <c r="AF33" s="6">
        <f t="shared" ca="1" si="9"/>
        <v>2176</v>
      </c>
      <c r="AH33" s="20"/>
    </row>
    <row r="34" spans="1:34" x14ac:dyDescent="0.25">
      <c r="A34" s="7">
        <v>32</v>
      </c>
      <c r="B34" s="31">
        <f t="shared" ca="1" si="2"/>
        <v>4383</v>
      </c>
      <c r="C34" s="32">
        <f t="shared" ca="1" si="10"/>
        <v>2062.5201449962215</v>
      </c>
      <c r="D34" s="33">
        <f t="shared" ca="1" si="11"/>
        <v>2421</v>
      </c>
      <c r="AB34" s="6">
        <f t="shared" ca="1" si="7"/>
        <v>5.2486942785369917E-2</v>
      </c>
      <c r="AC34" s="10">
        <v>32</v>
      </c>
      <c r="AD34" s="10">
        <f t="shared" ca="1" si="8"/>
        <v>260</v>
      </c>
      <c r="AE34" s="22">
        <f t="shared" ca="1" si="14"/>
        <v>9.3108968843378364</v>
      </c>
      <c r="AF34" s="6">
        <f t="shared" ca="1" si="9"/>
        <v>2421</v>
      </c>
      <c r="AH34" s="20"/>
    </row>
    <row r="35" spans="1:34" x14ac:dyDescent="0.25">
      <c r="A35" s="7">
        <v>33</v>
      </c>
      <c r="B35" s="31">
        <f t="shared" ref="B35:B66" ca="1" si="17">INDEX($AF$3:$AF$77,RANK(AB35,$AB$3:$AB$77))</f>
        <v>2088</v>
      </c>
      <c r="C35" s="32">
        <f t="shared" ca="1" si="10"/>
        <v>1981.9281202745785</v>
      </c>
      <c r="D35" s="33">
        <f t="shared" ref="D35:D66" ca="1" si="18">AF35</f>
        <v>2954</v>
      </c>
      <c r="AB35" s="6">
        <f t="shared" ca="1" si="7"/>
        <v>0.67368568426227304</v>
      </c>
      <c r="AC35" s="10">
        <v>33</v>
      </c>
      <c r="AD35" s="10">
        <f t="shared" ref="AD35:AD66" ca="1" si="19">INT($AG$1+$AH$1*AC35)</f>
        <v>265</v>
      </c>
      <c r="AE35" s="22">
        <f t="shared" ca="1" si="14"/>
        <v>11.14732474247773</v>
      </c>
      <c r="AF35" s="6">
        <f t="shared" ref="AF35:AF52" ca="1" si="20">ROUND(AD35*AE35,0)</f>
        <v>2954</v>
      </c>
      <c r="AH35" s="20"/>
    </row>
    <row r="36" spans="1:34" x14ac:dyDescent="0.25">
      <c r="A36" s="7">
        <v>34</v>
      </c>
      <c r="B36" s="31">
        <f t="shared" ca="1" si="17"/>
        <v>3010</v>
      </c>
      <c r="C36" s="32">
        <f t="shared" ca="1" si="10"/>
        <v>2963.5484703693255</v>
      </c>
      <c r="D36" s="33">
        <f t="shared" ca="1" si="18"/>
        <v>2458</v>
      </c>
      <c r="AB36" s="6">
        <f t="shared" ca="1" si="7"/>
        <v>0.49546748267334717</v>
      </c>
      <c r="AC36" s="10">
        <v>34</v>
      </c>
      <c r="AD36" s="10">
        <f t="shared" ca="1" si="19"/>
        <v>270</v>
      </c>
      <c r="AE36" s="22">
        <f t="shared" ca="1" si="14"/>
        <v>9.1021846488364133</v>
      </c>
      <c r="AF36" s="6">
        <f t="shared" ca="1" si="20"/>
        <v>2458</v>
      </c>
      <c r="AH36" s="20"/>
    </row>
    <row r="37" spans="1:34" x14ac:dyDescent="0.25">
      <c r="A37" s="7">
        <v>35</v>
      </c>
      <c r="B37" s="31">
        <f t="shared" ca="1" si="17"/>
        <v>1260</v>
      </c>
      <c r="C37" s="32">
        <f t="shared" ca="1" si="10"/>
        <v>2968.772413112461</v>
      </c>
      <c r="D37" s="33">
        <f t="shared" ca="1" si="18"/>
        <v>3119</v>
      </c>
      <c r="AB37" s="6">
        <f t="shared" ca="1" si="7"/>
        <v>0.91412861333625817</v>
      </c>
      <c r="AC37" s="10">
        <v>35</v>
      </c>
      <c r="AD37" s="10">
        <f t="shared" ca="1" si="19"/>
        <v>275</v>
      </c>
      <c r="AE37" s="22">
        <f t="shared" ca="1" si="14"/>
        <v>11.34130858378189</v>
      </c>
      <c r="AF37" s="6">
        <f t="shared" ca="1" si="20"/>
        <v>3119</v>
      </c>
      <c r="AH37" s="20"/>
    </row>
    <row r="38" spans="1:34" x14ac:dyDescent="0.25">
      <c r="A38" s="7">
        <v>36</v>
      </c>
      <c r="B38" s="31">
        <f t="shared" ca="1" si="17"/>
        <v>2416</v>
      </c>
      <c r="C38" s="32">
        <f t="shared" ca="1" si="10"/>
        <v>2763.0056065314343</v>
      </c>
      <c r="D38" s="33">
        <f t="shared" ca="1" si="18"/>
        <v>2215</v>
      </c>
      <c r="AB38" s="6">
        <f t="shared" ca="1" si="7"/>
        <v>0.63365066937346326</v>
      </c>
      <c r="AC38" s="10">
        <v>36</v>
      </c>
      <c r="AD38" s="10">
        <f t="shared" ca="1" si="19"/>
        <v>280</v>
      </c>
      <c r="AE38" s="22">
        <f t="shared" ca="1" si="14"/>
        <v>7.9103237130931134</v>
      </c>
      <c r="AF38" s="6">
        <f t="shared" ca="1" si="20"/>
        <v>2215</v>
      </c>
      <c r="AH38" s="20"/>
    </row>
    <row r="39" spans="1:34" x14ac:dyDescent="0.25">
      <c r="A39" s="7">
        <v>37</v>
      </c>
      <c r="B39" s="31">
        <f t="shared" ca="1" si="17"/>
        <v>2221</v>
      </c>
      <c r="C39" s="32">
        <f t="shared" ca="1" si="10"/>
        <v>2150.0552282658605</v>
      </c>
      <c r="D39" s="33">
        <f t="shared" ca="1" si="18"/>
        <v>2232</v>
      </c>
      <c r="AB39" s="6">
        <f t="shared" ca="1" si="7"/>
        <v>0.75993563665119124</v>
      </c>
      <c r="AC39" s="10">
        <v>37</v>
      </c>
      <c r="AD39" s="10">
        <f t="shared" ca="1" si="19"/>
        <v>285</v>
      </c>
      <c r="AE39" s="22">
        <f t="shared" ca="1" si="14"/>
        <v>7.8328646127327328</v>
      </c>
      <c r="AF39" s="6">
        <f t="shared" ca="1" si="20"/>
        <v>2232</v>
      </c>
      <c r="AH39" s="20"/>
    </row>
    <row r="40" spans="1:34" x14ac:dyDescent="0.25">
      <c r="A40" s="7">
        <v>38</v>
      </c>
      <c r="B40" s="31">
        <f t="shared" ca="1" si="17"/>
        <v>3562</v>
      </c>
      <c r="C40" s="32">
        <f t="shared" ca="1" si="10"/>
        <v>2554.8897502521186</v>
      </c>
      <c r="D40" s="33">
        <f t="shared" ca="1" si="18"/>
        <v>2905</v>
      </c>
      <c r="AB40" s="6">
        <f t="shared" ca="1" si="7"/>
        <v>0.44486506143030813</v>
      </c>
      <c r="AC40" s="10">
        <v>38</v>
      </c>
      <c r="AD40" s="10">
        <f t="shared" ca="1" si="19"/>
        <v>290</v>
      </c>
      <c r="AE40" s="22">
        <f t="shared" ca="1" si="14"/>
        <v>10.018940486567413</v>
      </c>
      <c r="AF40" s="6">
        <f t="shared" ca="1" si="20"/>
        <v>2905</v>
      </c>
      <c r="AH40" s="20"/>
    </row>
    <row r="41" spans="1:34" x14ac:dyDescent="0.25">
      <c r="A41" s="7">
        <v>39</v>
      </c>
      <c r="B41" s="31">
        <f t="shared" ca="1" si="17"/>
        <v>5555</v>
      </c>
      <c r="C41" s="32">
        <f t="shared" ca="1" si="10"/>
        <v>2660.6820058549292</v>
      </c>
      <c r="D41" s="33">
        <f t="shared" ca="1" si="18"/>
        <v>3010</v>
      </c>
      <c r="AB41" s="6">
        <f t="shared" ca="1" si="7"/>
        <v>1.0853595311651754E-3</v>
      </c>
      <c r="AC41" s="10">
        <v>39</v>
      </c>
      <c r="AD41" s="10">
        <f t="shared" ca="1" si="19"/>
        <v>295</v>
      </c>
      <c r="AE41" s="22">
        <f t="shared" ca="1" si="14"/>
        <v>10.202139972180282</v>
      </c>
      <c r="AF41" s="6">
        <f t="shared" ca="1" si="20"/>
        <v>3010</v>
      </c>
      <c r="AH41" s="20"/>
    </row>
    <row r="42" spans="1:34" x14ac:dyDescent="0.25">
      <c r="A42" s="7">
        <v>40</v>
      </c>
      <c r="B42" s="31">
        <f t="shared" ca="1" si="17"/>
        <v>3504</v>
      </c>
      <c r="C42" s="32">
        <f t="shared" ca="1" si="10"/>
        <v>2746.4606499292445</v>
      </c>
      <c r="D42" s="33">
        <f t="shared" ca="1" si="18"/>
        <v>3080</v>
      </c>
      <c r="AB42" s="6">
        <f t="shared" ca="1" si="7"/>
        <v>0.43767226108717272</v>
      </c>
      <c r="AC42" s="10">
        <v>40</v>
      </c>
      <c r="AD42" s="10">
        <f t="shared" ca="1" si="19"/>
        <v>300</v>
      </c>
      <c r="AE42" s="22">
        <f t="shared" ca="1" si="14"/>
        <v>10.267628084633399</v>
      </c>
      <c r="AF42" s="6">
        <f t="shared" ca="1" si="20"/>
        <v>3080</v>
      </c>
      <c r="AH42" s="20"/>
    </row>
    <row r="43" spans="1:34" x14ac:dyDescent="0.25">
      <c r="A43" s="7">
        <v>41</v>
      </c>
      <c r="B43" s="31">
        <f t="shared" ca="1" si="17"/>
        <v>3067</v>
      </c>
      <c r="C43" s="32">
        <f t="shared" ca="1" si="10"/>
        <v>3197.1079403152817</v>
      </c>
      <c r="D43" s="33">
        <f t="shared" ca="1" si="18"/>
        <v>2637</v>
      </c>
      <c r="AB43" s="6">
        <f t="shared" ca="1" si="7"/>
        <v>0.32419179001589749</v>
      </c>
      <c r="AC43" s="10">
        <v>41</v>
      </c>
      <c r="AD43" s="10">
        <f t="shared" ca="1" si="19"/>
        <v>305</v>
      </c>
      <c r="AE43" s="22">
        <f t="shared" ca="1" si="14"/>
        <v>8.6452836956910417</v>
      </c>
      <c r="AF43" s="6">
        <f t="shared" ca="1" si="20"/>
        <v>2637</v>
      </c>
      <c r="AH43" s="20"/>
    </row>
    <row r="44" spans="1:34" x14ac:dyDescent="0.25">
      <c r="A44" s="7">
        <v>42</v>
      </c>
      <c r="B44" s="31">
        <f t="shared" ca="1" si="17"/>
        <v>1940</v>
      </c>
      <c r="C44" s="32">
        <f t="shared" ca="1" si="10"/>
        <v>3345.0982631765341</v>
      </c>
      <c r="D44" s="33">
        <f t="shared" ca="1" si="18"/>
        <v>2851</v>
      </c>
      <c r="AB44" s="6">
        <f t="shared" ca="1" si="7"/>
        <v>0.78671326408487552</v>
      </c>
      <c r="AC44" s="10">
        <v>42</v>
      </c>
      <c r="AD44" s="10">
        <f t="shared" ca="1" si="19"/>
        <v>310</v>
      </c>
      <c r="AE44" s="22">
        <f t="shared" ca="1" si="14"/>
        <v>9.1965121242799963</v>
      </c>
      <c r="AF44" s="6">
        <f t="shared" ca="1" si="20"/>
        <v>2851</v>
      </c>
      <c r="AH44" s="20"/>
    </row>
    <row r="45" spans="1:34" x14ac:dyDescent="0.25">
      <c r="A45" s="7">
        <v>43</v>
      </c>
      <c r="B45" s="31">
        <f t="shared" ca="1" si="17"/>
        <v>2905</v>
      </c>
      <c r="C45" s="32">
        <f t="shared" ca="1" si="10"/>
        <v>2657.0138781972873</v>
      </c>
      <c r="D45" s="33">
        <f t="shared" ca="1" si="18"/>
        <v>3157</v>
      </c>
      <c r="AB45" s="6">
        <f t="shared" ca="1" si="7"/>
        <v>0.50329021418517739</v>
      </c>
      <c r="AC45" s="10">
        <v>43</v>
      </c>
      <c r="AD45" s="10">
        <f t="shared" ca="1" si="19"/>
        <v>315</v>
      </c>
      <c r="AE45" s="22">
        <f t="shared" ca="1" si="14"/>
        <v>10.023228407790148</v>
      </c>
      <c r="AF45" s="6">
        <f t="shared" ca="1" si="20"/>
        <v>3157</v>
      </c>
      <c r="AH45" s="20"/>
    </row>
    <row r="46" spans="1:34" x14ac:dyDescent="0.25">
      <c r="A46" s="7">
        <v>44</v>
      </c>
      <c r="B46" s="31">
        <f t="shared" ca="1" si="17"/>
        <v>5239</v>
      </c>
      <c r="C46" s="32">
        <f t="shared" ca="1" si="10"/>
        <v>2611.6219116941338</v>
      </c>
      <c r="D46" s="33">
        <f t="shared" ca="1" si="18"/>
        <v>3562</v>
      </c>
      <c r="AB46" s="6">
        <f t="shared" ca="1" si="7"/>
        <v>0.16757004155804767</v>
      </c>
      <c r="AC46" s="10">
        <v>44</v>
      </c>
      <c r="AD46" s="10">
        <f t="shared" ca="1" si="19"/>
        <v>320</v>
      </c>
      <c r="AE46" s="22">
        <f t="shared" ca="1" si="14"/>
        <v>11.131284122387555</v>
      </c>
      <c r="AF46" s="6">
        <f t="shared" ca="1" si="20"/>
        <v>3562</v>
      </c>
      <c r="AH46" s="20"/>
    </row>
    <row r="47" spans="1:34" x14ac:dyDescent="0.25">
      <c r="A47" s="7">
        <v>45</v>
      </c>
      <c r="B47" s="31">
        <f t="shared" ca="1" si="17"/>
        <v>4679</v>
      </c>
      <c r="C47" s="32">
        <f t="shared" ca="1" si="10"/>
        <v>2973.7158552855508</v>
      </c>
      <c r="D47" s="33">
        <f t="shared" ca="1" si="18"/>
        <v>3504</v>
      </c>
      <c r="AB47" s="6">
        <f t="shared" ca="1" si="7"/>
        <v>4.8237106734329904E-2</v>
      </c>
      <c r="AC47" s="10">
        <v>45</v>
      </c>
      <c r="AD47" s="10">
        <f t="shared" ca="1" si="19"/>
        <v>325</v>
      </c>
      <c r="AE47" s="22">
        <f t="shared" ca="1" si="14"/>
        <v>10.782848310763383</v>
      </c>
      <c r="AF47" s="6">
        <f t="shared" ca="1" si="20"/>
        <v>3504</v>
      </c>
      <c r="AH47" s="20"/>
    </row>
    <row r="48" spans="1:34" x14ac:dyDescent="0.25">
      <c r="A48" s="7">
        <v>46</v>
      </c>
      <c r="B48" s="31">
        <f t="shared" ca="1" si="17"/>
        <v>4589</v>
      </c>
      <c r="C48" s="32">
        <f t="shared" ca="1" si="10"/>
        <v>2556.1196690845641</v>
      </c>
      <c r="D48" s="33">
        <f t="shared" ca="1" si="18"/>
        <v>2577</v>
      </c>
      <c r="AB48" s="6">
        <f t="shared" ca="1" si="7"/>
        <v>0.19656976302653295</v>
      </c>
      <c r="AC48" s="10">
        <v>46</v>
      </c>
      <c r="AD48" s="10">
        <f t="shared" ca="1" si="19"/>
        <v>330</v>
      </c>
      <c r="AE48" s="22">
        <f t="shared" ca="1" si="14"/>
        <v>7.8081526468320259</v>
      </c>
      <c r="AF48" s="6">
        <f t="shared" ca="1" si="20"/>
        <v>2577</v>
      </c>
      <c r="AH48" s="20"/>
    </row>
    <row r="49" spans="1:34" x14ac:dyDescent="0.25">
      <c r="A49" s="7">
        <v>47</v>
      </c>
      <c r="B49" s="31">
        <f t="shared" ca="1" si="17"/>
        <v>5110</v>
      </c>
      <c r="C49" s="32">
        <f t="shared" ca="1" si="10"/>
        <v>3336.7795371029838</v>
      </c>
      <c r="D49" s="33">
        <f t="shared" ca="1" si="18"/>
        <v>2942</v>
      </c>
      <c r="AB49" s="6">
        <f t="shared" ca="1" si="7"/>
        <v>0.27632193914920788</v>
      </c>
      <c r="AC49" s="10">
        <v>47</v>
      </c>
      <c r="AD49" s="10">
        <f t="shared" ca="1" si="19"/>
        <v>335</v>
      </c>
      <c r="AE49" s="22">
        <f t="shared" ca="1" si="14"/>
        <v>8.7834983733528613</v>
      </c>
      <c r="AF49" s="6">
        <f t="shared" ca="1" si="20"/>
        <v>2942</v>
      </c>
      <c r="AH49" s="20"/>
    </row>
    <row r="50" spans="1:34" x14ac:dyDescent="0.25">
      <c r="A50" s="7">
        <v>48</v>
      </c>
      <c r="B50" s="31">
        <f t="shared" ca="1" si="17"/>
        <v>1932</v>
      </c>
      <c r="C50" s="32">
        <f t="shared" ca="1" si="10"/>
        <v>3639.4689815141987</v>
      </c>
      <c r="D50" s="33">
        <f t="shared" ca="1" si="18"/>
        <v>2492</v>
      </c>
      <c r="AB50" s="6">
        <f t="shared" ca="1" si="7"/>
        <v>0.69845681516710612</v>
      </c>
      <c r="AC50" s="10">
        <v>48</v>
      </c>
      <c r="AD50" s="10">
        <f t="shared" ca="1" si="19"/>
        <v>340</v>
      </c>
      <c r="AE50" s="22">
        <f t="shared" ca="1" si="14"/>
        <v>7.3301895409601512</v>
      </c>
      <c r="AF50" s="6">
        <f t="shared" ca="1" si="20"/>
        <v>2492</v>
      </c>
      <c r="AH50" s="20"/>
    </row>
    <row r="51" spans="1:34" x14ac:dyDescent="0.25">
      <c r="A51" s="7">
        <v>49</v>
      </c>
      <c r="B51" s="31">
        <f t="shared" ca="1" si="17"/>
        <v>2637</v>
      </c>
      <c r="C51" s="32">
        <f t="shared" ca="1" si="10"/>
        <v>3340.2497801414024</v>
      </c>
      <c r="D51" s="33">
        <f t="shared" ca="1" si="18"/>
        <v>3122</v>
      </c>
      <c r="AB51" s="6">
        <f t="shared" ca="1" si="7"/>
        <v>0.48732677224473664</v>
      </c>
      <c r="AC51" s="10">
        <v>49</v>
      </c>
      <c r="AD51" s="10">
        <f t="shared" ca="1" si="19"/>
        <v>345</v>
      </c>
      <c r="AE51" s="22">
        <f t="shared" ca="1" si="14"/>
        <v>9.0485518453507154</v>
      </c>
      <c r="AF51" s="6">
        <f t="shared" ca="1" si="20"/>
        <v>3122</v>
      </c>
      <c r="AH51" s="20"/>
    </row>
    <row r="52" spans="1:34" x14ac:dyDescent="0.25">
      <c r="A52" s="7">
        <v>50</v>
      </c>
      <c r="B52" s="31">
        <f t="shared" ca="1" si="17"/>
        <v>5242</v>
      </c>
      <c r="C52" s="32">
        <f t="shared" ca="1" si="10"/>
        <v>2813.2963845459558</v>
      </c>
      <c r="D52" s="33">
        <f t="shared" ca="1" si="18"/>
        <v>3734</v>
      </c>
      <c r="AB52" s="6">
        <f t="shared" ca="1" si="7"/>
        <v>0.24222340714880619</v>
      </c>
      <c r="AC52" s="10">
        <v>50</v>
      </c>
      <c r="AD52" s="10">
        <f t="shared" ca="1" si="19"/>
        <v>350</v>
      </c>
      <c r="AE52" s="22">
        <f t="shared" ca="1" si="14"/>
        <v>10.667179359292057</v>
      </c>
      <c r="AF52" s="6">
        <f t="shared" ca="1" si="20"/>
        <v>3734</v>
      </c>
      <c r="AH52" s="20"/>
    </row>
    <row r="53" spans="1:34" x14ac:dyDescent="0.25">
      <c r="A53" s="7">
        <v>51</v>
      </c>
      <c r="B53" s="31">
        <f t="shared" ca="1" si="17"/>
        <v>2465</v>
      </c>
      <c r="C53" s="32">
        <f t="shared" ca="1" si="10"/>
        <v>3119.280085301154</v>
      </c>
      <c r="D53" s="33">
        <f t="shared" ca="1" si="18"/>
        <v>3067</v>
      </c>
      <c r="AB53" s="6">
        <f t="shared" ca="1" si="7"/>
        <v>0.59805239139396571</v>
      </c>
      <c r="AC53" s="10">
        <v>51</v>
      </c>
      <c r="AD53" s="10">
        <f t="shared" ca="1" si="19"/>
        <v>355</v>
      </c>
      <c r="AE53" s="22">
        <f t="shared" ca="1" si="14"/>
        <v>8.638260946230595</v>
      </c>
      <c r="AF53" s="6">
        <f t="shared" ref="AF53:AF77" ca="1" si="21">ROUND(AD53*AE53,0)</f>
        <v>3067</v>
      </c>
      <c r="AG53" s="20"/>
      <c r="AH53" s="20"/>
    </row>
    <row r="54" spans="1:34" x14ac:dyDescent="0.25">
      <c r="A54" s="7">
        <v>52</v>
      </c>
      <c r="B54" s="31">
        <f t="shared" ca="1" si="17"/>
        <v>2954</v>
      </c>
      <c r="C54" s="32">
        <f t="shared" ca="1" si="10"/>
        <v>3840.5956770628404</v>
      </c>
      <c r="D54" s="33">
        <f t="shared" ca="1" si="18"/>
        <v>3302</v>
      </c>
      <c r="AB54" s="6">
        <f t="shared" ca="1" si="7"/>
        <v>0.57028428781303553</v>
      </c>
      <c r="AC54" s="10">
        <v>52</v>
      </c>
      <c r="AD54" s="10">
        <f t="shared" ca="1" si="19"/>
        <v>360</v>
      </c>
      <c r="AE54" s="22">
        <f t="shared" ca="1" si="14"/>
        <v>9.1725282585276222</v>
      </c>
      <c r="AF54" s="6">
        <f t="shared" ca="1" si="21"/>
        <v>3302</v>
      </c>
      <c r="AG54" s="20"/>
      <c r="AH54" s="20"/>
    </row>
    <row r="55" spans="1:34" x14ac:dyDescent="0.25">
      <c r="A55" s="7">
        <v>53</v>
      </c>
      <c r="B55" s="31">
        <f t="shared" ca="1" si="17"/>
        <v>2974</v>
      </c>
      <c r="C55" s="32">
        <f t="shared" ca="1" si="10"/>
        <v>2766.0849152478213</v>
      </c>
      <c r="D55" s="33">
        <f t="shared" ca="1" si="18"/>
        <v>4074</v>
      </c>
      <c r="AB55" s="6">
        <f t="shared" ca="1" si="7"/>
        <v>0.26251759858796864</v>
      </c>
      <c r="AC55" s="10">
        <v>53</v>
      </c>
      <c r="AD55" s="10">
        <f t="shared" ca="1" si="19"/>
        <v>365</v>
      </c>
      <c r="AE55" s="22">
        <f t="shared" ca="1" si="14"/>
        <v>11.162719227953827</v>
      </c>
      <c r="AF55" s="6">
        <f t="shared" ca="1" si="21"/>
        <v>4074</v>
      </c>
    </row>
    <row r="56" spans="1:34" x14ac:dyDescent="0.25">
      <c r="A56" s="7">
        <v>54</v>
      </c>
      <c r="B56" s="31">
        <f t="shared" ca="1" si="17"/>
        <v>2089</v>
      </c>
      <c r="C56" s="32">
        <f t="shared" ca="1" si="10"/>
        <v>3961.758265046667</v>
      </c>
      <c r="D56" s="33">
        <f t="shared" ca="1" si="18"/>
        <v>4507</v>
      </c>
      <c r="AB56" s="6">
        <f t="shared" ca="1" si="7"/>
        <v>0.67422553315431866</v>
      </c>
      <c r="AC56" s="10">
        <v>54</v>
      </c>
      <c r="AD56" s="10">
        <f t="shared" ca="1" si="19"/>
        <v>370</v>
      </c>
      <c r="AE56" s="22">
        <f t="shared" ca="1" si="14"/>
        <v>12.180234535588797</v>
      </c>
      <c r="AF56" s="6">
        <f t="shared" ca="1" si="21"/>
        <v>4507</v>
      </c>
    </row>
    <row r="57" spans="1:34" x14ac:dyDescent="0.25">
      <c r="A57" s="7">
        <v>55</v>
      </c>
      <c r="B57" s="31">
        <f t="shared" ca="1" si="17"/>
        <v>1957</v>
      </c>
      <c r="C57" s="32">
        <f t="shared" ca="1" si="10"/>
        <v>4069.9270926895956</v>
      </c>
      <c r="D57" s="33">
        <f t="shared" ca="1" si="18"/>
        <v>5110</v>
      </c>
      <c r="AB57" s="6">
        <f t="shared" ca="1" si="7"/>
        <v>0.86527729678185727</v>
      </c>
      <c r="AC57" s="10">
        <v>55</v>
      </c>
      <c r="AD57" s="10">
        <f t="shared" ca="1" si="19"/>
        <v>375</v>
      </c>
      <c r="AE57" s="22">
        <f t="shared" ca="1" si="14"/>
        <v>13.627323109250305</v>
      </c>
      <c r="AF57" s="6">
        <f t="shared" ca="1" si="21"/>
        <v>5110</v>
      </c>
    </row>
    <row r="58" spans="1:34" x14ac:dyDescent="0.25">
      <c r="A58" s="7">
        <v>56</v>
      </c>
      <c r="B58" s="31">
        <f t="shared" ca="1" si="17"/>
        <v>5196</v>
      </c>
      <c r="C58" s="32">
        <f t="shared" ca="1" si="10"/>
        <v>2979.4342948033873</v>
      </c>
      <c r="D58" s="33">
        <f t="shared" ca="1" si="18"/>
        <v>2524</v>
      </c>
      <c r="AB58" s="6">
        <f t="shared" ca="1" si="7"/>
        <v>7.0404506163501912E-2</v>
      </c>
      <c r="AC58" s="10">
        <v>56</v>
      </c>
      <c r="AD58" s="10">
        <f t="shared" ca="1" si="19"/>
        <v>380</v>
      </c>
      <c r="AE58" s="22">
        <f t="shared" ca="1" si="14"/>
        <v>6.6419284047054949</v>
      </c>
      <c r="AF58" s="6">
        <f t="shared" ca="1" si="21"/>
        <v>2524</v>
      </c>
    </row>
    <row r="59" spans="1:34" x14ac:dyDescent="0.25">
      <c r="A59" s="7">
        <v>57</v>
      </c>
      <c r="B59" s="31">
        <f t="shared" ca="1" si="17"/>
        <v>4017</v>
      </c>
      <c r="C59" s="32">
        <f t="shared" ca="1" si="10"/>
        <v>3132.854454243974</v>
      </c>
      <c r="D59" s="33">
        <f t="shared" ca="1" si="18"/>
        <v>2974</v>
      </c>
      <c r="AB59" s="6">
        <f t="shared" ca="1" si="7"/>
        <v>9.241016686156045E-2</v>
      </c>
      <c r="AC59" s="10">
        <v>57</v>
      </c>
      <c r="AD59" s="10">
        <f t="shared" ca="1" si="19"/>
        <v>385</v>
      </c>
      <c r="AE59" s="22">
        <f t="shared" ca="1" si="14"/>
        <v>7.7243008540710747</v>
      </c>
      <c r="AF59" s="6">
        <f t="shared" ca="1" si="21"/>
        <v>2974</v>
      </c>
    </row>
    <row r="60" spans="1:34" x14ac:dyDescent="0.25">
      <c r="A60" s="7">
        <v>58</v>
      </c>
      <c r="B60" s="31">
        <f t="shared" ca="1" si="17"/>
        <v>4546</v>
      </c>
      <c r="C60" s="32">
        <f t="shared" ca="1" si="10"/>
        <v>3992.0153107332485</v>
      </c>
      <c r="D60" s="33">
        <f t="shared" ca="1" si="18"/>
        <v>3404</v>
      </c>
      <c r="AB60" s="6">
        <f t="shared" ca="1" si="7"/>
        <v>0.24257311579937546</v>
      </c>
      <c r="AC60" s="10">
        <v>58</v>
      </c>
      <c r="AD60" s="10">
        <f t="shared" ca="1" si="19"/>
        <v>390</v>
      </c>
      <c r="AE60" s="22">
        <f t="shared" ca="1" si="14"/>
        <v>8.7285521443406449</v>
      </c>
      <c r="AF60" s="6">
        <f t="shared" ca="1" si="21"/>
        <v>3404</v>
      </c>
    </row>
    <row r="61" spans="1:34" x14ac:dyDescent="0.25">
      <c r="A61" s="7">
        <v>59</v>
      </c>
      <c r="B61" s="31">
        <f t="shared" ca="1" si="17"/>
        <v>3849</v>
      </c>
      <c r="C61" s="32">
        <f t="shared" ca="1" si="10"/>
        <v>3350.5607472239449</v>
      </c>
      <c r="D61" s="33">
        <f t="shared" ca="1" si="18"/>
        <v>4546</v>
      </c>
      <c r="AB61" s="6">
        <f t="shared" ca="1" si="7"/>
        <v>0.17203025748889023</v>
      </c>
      <c r="AC61" s="10">
        <v>59</v>
      </c>
      <c r="AD61" s="10">
        <f t="shared" ca="1" si="19"/>
        <v>395</v>
      </c>
      <c r="AE61" s="22">
        <f t="shared" ca="1" si="14"/>
        <v>11.508969273630973</v>
      </c>
      <c r="AF61" s="6">
        <f t="shared" ca="1" si="21"/>
        <v>4546</v>
      </c>
    </row>
    <row r="62" spans="1:34" x14ac:dyDescent="0.25">
      <c r="A62" s="7">
        <v>60</v>
      </c>
      <c r="B62" s="31">
        <f t="shared" ca="1" si="17"/>
        <v>3686</v>
      </c>
      <c r="C62" s="32">
        <f t="shared" ca="1" si="10"/>
        <v>3027.2942678410923</v>
      </c>
      <c r="D62" s="33">
        <f t="shared" ca="1" si="18"/>
        <v>5242</v>
      </c>
      <c r="AB62" s="6">
        <f t="shared" ca="1" si="7"/>
        <v>0.22382175116056424</v>
      </c>
      <c r="AC62" s="10">
        <v>60</v>
      </c>
      <c r="AD62" s="10">
        <f t="shared" ca="1" si="19"/>
        <v>400</v>
      </c>
      <c r="AE62" s="22">
        <f t="shared" ca="1" si="14"/>
        <v>13.106121258156131</v>
      </c>
      <c r="AF62" s="6">
        <f t="shared" ca="1" si="21"/>
        <v>5242</v>
      </c>
    </row>
    <row r="63" spans="1:34" x14ac:dyDescent="0.25">
      <c r="A63" s="7">
        <v>61</v>
      </c>
      <c r="B63" s="31">
        <f t="shared" ca="1" si="17"/>
        <v>2176</v>
      </c>
      <c r="C63" s="32">
        <f t="shared" ca="1" si="10"/>
        <v>4104.3005149649844</v>
      </c>
      <c r="D63" s="33">
        <f t="shared" ca="1" si="18"/>
        <v>3686</v>
      </c>
      <c r="AB63" s="6">
        <f t="shared" ca="1" si="7"/>
        <v>0.57617242831125803</v>
      </c>
      <c r="AC63" s="10">
        <v>61</v>
      </c>
      <c r="AD63" s="10">
        <f t="shared" ca="1" si="19"/>
        <v>405</v>
      </c>
      <c r="AE63" s="22">
        <f t="shared" ca="1" si="14"/>
        <v>9.1021384922826858</v>
      </c>
      <c r="AF63" s="6">
        <f t="shared" ca="1" si="21"/>
        <v>3686</v>
      </c>
    </row>
    <row r="64" spans="1:34" x14ac:dyDescent="0.25">
      <c r="A64" s="7">
        <v>62</v>
      </c>
      <c r="B64" s="31">
        <f t="shared" ca="1" si="17"/>
        <v>1188</v>
      </c>
      <c r="C64" s="32">
        <f t="shared" ca="1" si="10"/>
        <v>4333.1401370891763</v>
      </c>
      <c r="D64" s="33">
        <f t="shared" ca="1" si="18"/>
        <v>3634</v>
      </c>
      <c r="AB64" s="6">
        <f t="shared" ca="1" si="7"/>
        <v>0.96269879283224191</v>
      </c>
      <c r="AC64" s="10">
        <v>62</v>
      </c>
      <c r="AD64" s="10">
        <f t="shared" ca="1" si="19"/>
        <v>410</v>
      </c>
      <c r="AE64" s="22">
        <f t="shared" ca="1" si="14"/>
        <v>8.862569461757726</v>
      </c>
      <c r="AF64" s="6">
        <f t="shared" ca="1" si="21"/>
        <v>3634</v>
      </c>
    </row>
    <row r="65" spans="1:32" x14ac:dyDescent="0.25">
      <c r="A65" s="7">
        <v>63</v>
      </c>
      <c r="B65" s="31">
        <f t="shared" ca="1" si="17"/>
        <v>2492</v>
      </c>
      <c r="C65" s="32">
        <f t="shared" ca="1" si="10"/>
        <v>3978.9179537383511</v>
      </c>
      <c r="D65" s="33">
        <f t="shared" ca="1" si="18"/>
        <v>4589</v>
      </c>
      <c r="AB65" s="6">
        <f t="shared" ca="1" si="7"/>
        <v>0.34630150571044882</v>
      </c>
      <c r="AC65" s="10">
        <v>63</v>
      </c>
      <c r="AD65" s="10">
        <f t="shared" ca="1" si="19"/>
        <v>415</v>
      </c>
      <c r="AE65" s="22">
        <f t="shared" ca="1" si="14"/>
        <v>11.058787487787153</v>
      </c>
      <c r="AF65" s="6">
        <f t="shared" ca="1" si="21"/>
        <v>4589</v>
      </c>
    </row>
    <row r="66" spans="1:32" x14ac:dyDescent="0.25">
      <c r="A66" s="7">
        <v>64</v>
      </c>
      <c r="B66" s="31">
        <f t="shared" ca="1" si="17"/>
        <v>3634</v>
      </c>
      <c r="C66" s="32">
        <f t="shared" ca="1" si="10"/>
        <v>3775.4154222002976</v>
      </c>
      <c r="D66" s="33">
        <f t="shared" ca="1" si="18"/>
        <v>3849</v>
      </c>
      <c r="AB66" s="6">
        <f t="shared" ca="1" si="7"/>
        <v>0.21294802116226774</v>
      </c>
      <c r="AC66" s="10">
        <v>64</v>
      </c>
      <c r="AD66" s="10">
        <f t="shared" ca="1" si="19"/>
        <v>420</v>
      </c>
      <c r="AE66" s="22">
        <f t="shared" ca="1" si="14"/>
        <v>9.1637334549059517</v>
      </c>
      <c r="AF66" s="6">
        <f t="shared" ca="1" si="21"/>
        <v>3849</v>
      </c>
    </row>
    <row r="67" spans="1:32" x14ac:dyDescent="0.25">
      <c r="A67" s="7">
        <v>65</v>
      </c>
      <c r="B67" s="31">
        <f t="shared" ref="B67:B77" ca="1" si="22">INDEX($AF$3:$AF$77,RANK(AB67,$AB$3:$AB$77))</f>
        <v>1576</v>
      </c>
      <c r="C67" s="32">
        <f t="shared" ca="1" si="10"/>
        <v>4397.4994511754012</v>
      </c>
      <c r="D67" s="33">
        <f t="shared" ref="D67:D77" ca="1" si="23">AF67</f>
        <v>5239</v>
      </c>
      <c r="AB67" s="6">
        <f t="shared" ref="AB67:AB77" ca="1" si="24">RAND()</f>
        <v>0.9096751896442562</v>
      </c>
      <c r="AC67" s="10">
        <v>65</v>
      </c>
      <c r="AD67" s="10">
        <f t="shared" ref="AD67:AD77" ca="1" si="25">INT($AG$1+$AH$1*AC67)</f>
        <v>425</v>
      </c>
      <c r="AE67" s="22">
        <f t="shared" ca="1" si="14"/>
        <v>12.328082438021632</v>
      </c>
      <c r="AF67" s="6">
        <f t="shared" ca="1" si="21"/>
        <v>5239</v>
      </c>
    </row>
    <row r="68" spans="1:32" x14ac:dyDescent="0.25">
      <c r="A68" s="7">
        <v>66</v>
      </c>
      <c r="B68" s="31">
        <f t="shared" ca="1" si="22"/>
        <v>2942</v>
      </c>
      <c r="C68" s="32">
        <f t="shared" ref="C68:C77" ca="1" si="26">SMALL($AF$3:$AF$77,AC68)*(0.8+0.4*RAND())</f>
        <v>4762.8555869738639</v>
      </c>
      <c r="D68" s="33">
        <f t="shared" ca="1" si="23"/>
        <v>2619</v>
      </c>
      <c r="AB68" s="6">
        <f t="shared" ca="1" si="24"/>
        <v>0.38637335611452617</v>
      </c>
      <c r="AC68" s="10">
        <v>66</v>
      </c>
      <c r="AD68" s="10">
        <f t="shared" ca="1" si="25"/>
        <v>430</v>
      </c>
      <c r="AE68" s="22">
        <f t="shared" ref="AE68:AE77" ca="1" si="27">(((IF(MOD(AC68,5)&lt;&gt;0,MOD(AC68,5),5))+7)+_xlfn.NORM.S.INV(RAND()))</f>
        <v>6.0908468210206239</v>
      </c>
      <c r="AF68" s="6">
        <f t="shared" ca="1" si="21"/>
        <v>2619</v>
      </c>
    </row>
    <row r="69" spans="1:32" x14ac:dyDescent="0.25">
      <c r="A69" s="7">
        <v>67</v>
      </c>
      <c r="B69" s="31">
        <f t="shared" ca="1" si="22"/>
        <v>1005</v>
      </c>
      <c r="C69" s="32">
        <f t="shared" ca="1" si="26"/>
        <v>4999.5805179408317</v>
      </c>
      <c r="D69" s="33">
        <f t="shared" ca="1" si="23"/>
        <v>2739</v>
      </c>
      <c r="AB69" s="6">
        <f t="shared" ca="1" si="24"/>
        <v>0.96354049946742826</v>
      </c>
      <c r="AC69" s="10">
        <v>67</v>
      </c>
      <c r="AD69" s="10">
        <f t="shared" ca="1" si="25"/>
        <v>435</v>
      </c>
      <c r="AE69" s="22">
        <f t="shared" ca="1" si="27"/>
        <v>6.2963247083157752</v>
      </c>
      <c r="AF69" s="6">
        <f t="shared" ca="1" si="21"/>
        <v>2739</v>
      </c>
    </row>
    <row r="70" spans="1:32" x14ac:dyDescent="0.25">
      <c r="A70" s="7">
        <v>68</v>
      </c>
      <c r="B70" s="31">
        <f t="shared" ca="1" si="22"/>
        <v>892</v>
      </c>
      <c r="C70" s="32">
        <f t="shared" ca="1" si="26"/>
        <v>4964.4921280234794</v>
      </c>
      <c r="D70" s="33">
        <f t="shared" ca="1" si="23"/>
        <v>4017</v>
      </c>
      <c r="AB70" s="6">
        <f t="shared" ca="1" si="24"/>
        <v>0.96630391239556213</v>
      </c>
      <c r="AC70" s="10">
        <v>68</v>
      </c>
      <c r="AD70" s="10">
        <f t="shared" ca="1" si="25"/>
        <v>440</v>
      </c>
      <c r="AE70" s="22">
        <f t="shared" ca="1" si="27"/>
        <v>9.1294660954127451</v>
      </c>
      <c r="AF70" s="6">
        <f t="shared" ca="1" si="21"/>
        <v>4017</v>
      </c>
    </row>
    <row r="71" spans="1:32" x14ac:dyDescent="0.25">
      <c r="A71" s="7">
        <v>69</v>
      </c>
      <c r="B71" s="31">
        <f t="shared" ca="1" si="22"/>
        <v>3080</v>
      </c>
      <c r="C71" s="32">
        <f t="shared" ca="1" si="26"/>
        <v>3965.4532185821536</v>
      </c>
      <c r="D71" s="33">
        <f t="shared" ca="1" si="23"/>
        <v>4198</v>
      </c>
      <c r="AB71" s="6">
        <f t="shared" ca="1" si="24"/>
        <v>0.49086226961026225</v>
      </c>
      <c r="AC71" s="10">
        <v>69</v>
      </c>
      <c r="AD71" s="10">
        <f t="shared" ca="1" si="25"/>
        <v>445</v>
      </c>
      <c r="AE71" s="22">
        <f t="shared" ca="1" si="27"/>
        <v>9.4332384631742272</v>
      </c>
      <c r="AF71" s="6">
        <f t="shared" ca="1" si="21"/>
        <v>4198</v>
      </c>
    </row>
    <row r="72" spans="1:32" x14ac:dyDescent="0.25">
      <c r="A72" s="7">
        <v>70</v>
      </c>
      <c r="B72" s="31">
        <f t="shared" ca="1" si="22"/>
        <v>3734</v>
      </c>
      <c r="C72" s="32">
        <f t="shared" ca="1" si="26"/>
        <v>5423.154093858172</v>
      </c>
      <c r="D72" s="33">
        <f t="shared" ca="1" si="23"/>
        <v>5196</v>
      </c>
      <c r="AB72" s="6">
        <f t="shared" ca="1" si="24"/>
        <v>0.3286503123998723</v>
      </c>
      <c r="AC72" s="10">
        <v>70</v>
      </c>
      <c r="AD72" s="10">
        <f t="shared" ca="1" si="25"/>
        <v>450</v>
      </c>
      <c r="AE72" s="22">
        <f t="shared" ca="1" si="27"/>
        <v>11.546513422614105</v>
      </c>
      <c r="AF72" s="6">
        <f t="shared" ca="1" si="21"/>
        <v>5196</v>
      </c>
    </row>
    <row r="73" spans="1:32" x14ac:dyDescent="0.25">
      <c r="A73" s="7">
        <v>71</v>
      </c>
      <c r="B73" s="31">
        <f t="shared" ca="1" si="22"/>
        <v>3398</v>
      </c>
      <c r="C73" s="32">
        <f t="shared" ca="1" si="26"/>
        <v>5607.187179421272</v>
      </c>
      <c r="D73" s="33">
        <f t="shared" ca="1" si="23"/>
        <v>3508</v>
      </c>
      <c r="AB73" s="6">
        <f t="shared" ca="1" si="24"/>
        <v>0.5837536363021304</v>
      </c>
      <c r="AC73" s="10">
        <v>71</v>
      </c>
      <c r="AD73" s="10">
        <f t="shared" ca="1" si="25"/>
        <v>455</v>
      </c>
      <c r="AE73" s="22">
        <f t="shared" ca="1" si="27"/>
        <v>7.7100292427602417</v>
      </c>
      <c r="AF73" s="6">
        <f t="shared" ca="1" si="21"/>
        <v>3508</v>
      </c>
    </row>
    <row r="74" spans="1:32" x14ac:dyDescent="0.25">
      <c r="A74" s="7">
        <v>72</v>
      </c>
      <c r="B74" s="31">
        <f t="shared" ca="1" si="22"/>
        <v>2458</v>
      </c>
      <c r="C74" s="32">
        <f t="shared" ca="1" si="26"/>
        <v>5088.0248415145725</v>
      </c>
      <c r="D74" s="33">
        <f t="shared" ca="1" si="23"/>
        <v>4383</v>
      </c>
      <c r="AB74" s="6">
        <f t="shared" ca="1" si="24"/>
        <v>0.56791405744116086</v>
      </c>
      <c r="AC74" s="10">
        <v>72</v>
      </c>
      <c r="AD74" s="10">
        <f t="shared" ca="1" si="25"/>
        <v>460</v>
      </c>
      <c r="AE74" s="22">
        <f t="shared" ca="1" si="27"/>
        <v>9.5279595473416574</v>
      </c>
      <c r="AF74" s="6">
        <f t="shared" ca="1" si="21"/>
        <v>4383</v>
      </c>
    </row>
    <row r="75" spans="1:32" x14ac:dyDescent="0.25">
      <c r="A75" s="7">
        <v>73</v>
      </c>
      <c r="B75" s="31">
        <f t="shared" ca="1" si="22"/>
        <v>3302</v>
      </c>
      <c r="C75" s="32">
        <f t="shared" ca="1" si="26"/>
        <v>5018.0242869948815</v>
      </c>
      <c r="D75" s="33">
        <f t="shared" ca="1" si="23"/>
        <v>4679</v>
      </c>
      <c r="AB75" s="6">
        <f t="shared" ca="1" si="24"/>
        <v>0.31363023744248764</v>
      </c>
      <c r="AC75" s="10">
        <v>73</v>
      </c>
      <c r="AD75" s="10">
        <f t="shared" ca="1" si="25"/>
        <v>465</v>
      </c>
      <c r="AE75" s="22">
        <f t="shared" ca="1" si="27"/>
        <v>10.062143971764115</v>
      </c>
      <c r="AF75" s="6">
        <f t="shared" ca="1" si="21"/>
        <v>4679</v>
      </c>
    </row>
    <row r="76" spans="1:32" x14ac:dyDescent="0.25">
      <c r="A76" s="7">
        <v>74</v>
      </c>
      <c r="B76" s="31">
        <f t="shared" ca="1" si="22"/>
        <v>872</v>
      </c>
      <c r="C76" s="32">
        <f t="shared" ca="1" si="26"/>
        <v>4782.9492438149109</v>
      </c>
      <c r="D76" s="33">
        <f t="shared" ca="1" si="23"/>
        <v>5215</v>
      </c>
      <c r="AB76" s="6">
        <f t="shared" ca="1" si="24"/>
        <v>0.93125438205821842</v>
      </c>
      <c r="AC76" s="10">
        <v>74</v>
      </c>
      <c r="AD76" s="10">
        <f t="shared" ca="1" si="25"/>
        <v>470</v>
      </c>
      <c r="AE76" s="22">
        <f t="shared" ca="1" si="27"/>
        <v>11.095934275269292</v>
      </c>
      <c r="AF76" s="6">
        <f t="shared" ca="1" si="21"/>
        <v>5215</v>
      </c>
    </row>
    <row r="77" spans="1:32" x14ac:dyDescent="0.25">
      <c r="A77" s="7">
        <v>75</v>
      </c>
      <c r="B77" s="31">
        <f t="shared" ca="1" si="22"/>
        <v>1286</v>
      </c>
      <c r="C77" s="32">
        <f t="shared" ca="1" si="26"/>
        <v>4765.4882981428882</v>
      </c>
      <c r="D77" s="33">
        <f t="shared" ca="1" si="23"/>
        <v>5555</v>
      </c>
      <c r="AB77" s="6">
        <f t="shared" ca="1" si="24"/>
        <v>0.82189503333208758</v>
      </c>
      <c r="AC77" s="10">
        <v>75</v>
      </c>
      <c r="AD77" s="10">
        <f t="shared" ca="1" si="25"/>
        <v>475</v>
      </c>
      <c r="AE77" s="22">
        <f t="shared" ca="1" si="27"/>
        <v>11.694127684225553</v>
      </c>
      <c r="AF77" s="6">
        <f t="shared" ca="1" si="21"/>
        <v>5555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sqref="A1:A76"/>
    </sheetView>
  </sheetViews>
  <sheetFormatPr defaultRowHeight="12.75" x14ac:dyDescent="0.2"/>
  <cols>
    <col min="1" max="1" width="4" customWidth="1"/>
    <col min="2" max="2" width="8.140625" bestFit="1" customWidth="1"/>
    <col min="6" max="6" width="5.42578125" customWidth="1"/>
    <col min="10" max="10" width="10.28515625" customWidth="1"/>
  </cols>
  <sheetData>
    <row r="1" spans="1:10" x14ac:dyDescent="0.2">
      <c r="A1" s="5" t="str">
        <f>ArdiData!A2</f>
        <v>Per.</v>
      </c>
      <c r="B1" s="4" t="str">
        <f>ArdiData!D2</f>
        <v>Trend&amp;S</v>
      </c>
      <c r="H1">
        <v>1</v>
      </c>
      <c r="I1" s="2">
        <f ca="1">AVERAGEIF($F$4:$F$76,"="&amp;H1,$E$4:$E$76)</f>
        <v>0.80176044770176869</v>
      </c>
      <c r="J1">
        <f ca="1">I1/$I$6</f>
        <v>0.80419205028807583</v>
      </c>
    </row>
    <row r="2" spans="1:10" x14ac:dyDescent="0.2">
      <c r="A2" s="5">
        <f>ArdiData!A3</f>
        <v>1</v>
      </c>
      <c r="B2" s="4">
        <f ca="1">ArdiData!D3</f>
        <v>892</v>
      </c>
      <c r="D2" s="2"/>
      <c r="E2" s="2"/>
      <c r="F2" s="2"/>
      <c r="H2">
        <v>2</v>
      </c>
      <c r="I2" s="2">
        <f ca="1">AVERAGEIF($F$4:$F$76,"="&amp;H2,$E$4:$E$76)</f>
        <v>0.90538638680719286</v>
      </c>
      <c r="J2">
        <f t="shared" ref="J2:J5" ca="1" si="0">I2/$I$6</f>
        <v>0.90813226917901391</v>
      </c>
    </row>
    <row r="3" spans="1:10" x14ac:dyDescent="0.2">
      <c r="A3" s="5">
        <f>ArdiData!A4</f>
        <v>2</v>
      </c>
      <c r="B3" s="4">
        <f ca="1">ArdiData!D4</f>
        <v>1005</v>
      </c>
      <c r="D3" s="2"/>
      <c r="E3" s="2"/>
      <c r="F3" s="2"/>
      <c r="H3">
        <v>3</v>
      </c>
      <c r="I3" s="2">
        <f ca="1">AVERAGEIF($F$4:$F$76,"="&amp;H3,$E$4:$E$76)</f>
        <v>1.0267650752765729</v>
      </c>
      <c r="J3">
        <f t="shared" ca="1" si="0"/>
        <v>1.0298790784925322</v>
      </c>
    </row>
    <row r="4" spans="1:10" x14ac:dyDescent="0.2">
      <c r="A4" s="5">
        <f>ArdiData!A5</f>
        <v>3</v>
      </c>
      <c r="B4" s="4">
        <f ca="1">ArdiData!D5</f>
        <v>1188</v>
      </c>
      <c r="C4" s="1">
        <f ca="1">AVERAGE(B2:B6)</f>
        <v>1105.8</v>
      </c>
      <c r="D4" s="2">
        <f ca="1">TREND($C$4:$C$76,$A$4:$A$76,A4)</f>
        <v>1126.4000987288644</v>
      </c>
      <c r="E4" s="2">
        <f ca="1">B4/D4</f>
        <v>1.0546874075567383</v>
      </c>
      <c r="F4" s="3">
        <f t="shared" ref="F4:F35" si="1">IF(MOD(A4,5)&lt;&gt;0,MOD(A4,5),5)</f>
        <v>3</v>
      </c>
      <c r="G4">
        <f ca="1">VLOOKUP(F4,$H$1:$J$5,3)*D4</f>
        <v>1160.05589569278</v>
      </c>
      <c r="H4">
        <v>4</v>
      </c>
      <c r="I4" s="2">
        <f ca="1">AVERAGEIF($F$4:$F$76,"="&amp;H4,$E$4:$E$76)</f>
        <v>1.064398834816773</v>
      </c>
      <c r="J4">
        <f t="shared" ca="1" si="0"/>
        <v>1.0676269748017546</v>
      </c>
    </row>
    <row r="5" spans="1:10" x14ac:dyDescent="0.2">
      <c r="A5" s="5">
        <f>ArdiData!A6</f>
        <v>4</v>
      </c>
      <c r="B5" s="4">
        <f ca="1">ArdiData!D6</f>
        <v>1141</v>
      </c>
      <c r="C5" s="1">
        <f t="shared" ref="C5:C68" ca="1" si="2">AVERAGE(B3:B7)</f>
        <v>1101.8</v>
      </c>
      <c r="D5" s="2">
        <f ca="1">TREND($C$4:$C$76,$A$4:$A$76,A5)</f>
        <v>1174.8819326175476</v>
      </c>
      <c r="E5" s="2">
        <f t="shared" ref="E5:E68" ca="1" si="3">B5/D5</f>
        <v>0.97116141488186714</v>
      </c>
      <c r="F5" s="3">
        <f t="shared" si="1"/>
        <v>4</v>
      </c>
      <c r="G5">
        <f t="shared" ref="G5:G68" ca="1" si="4">VLOOKUP(F5,$H$1:$J$5,3)*D5</f>
        <v>1254.3356434697112</v>
      </c>
      <c r="H5">
        <v>5</v>
      </c>
      <c r="I5" s="2">
        <f ca="1">AVERAGEIF($F$4:$F$76,"="&amp;H5,$E$4:$E$76)</f>
        <v>1.186570960051226</v>
      </c>
      <c r="J5">
        <f t="shared" ca="1" si="0"/>
        <v>1.1901696272386235</v>
      </c>
    </row>
    <row r="6" spans="1:10" x14ac:dyDescent="0.2">
      <c r="A6" s="5">
        <f>ArdiData!A7</f>
        <v>5</v>
      </c>
      <c r="B6" s="4">
        <f ca="1">ArdiData!D7</f>
        <v>1303</v>
      </c>
      <c r="C6" s="1">
        <f t="shared" ca="1" si="2"/>
        <v>1152.8</v>
      </c>
      <c r="D6" s="2">
        <f t="shared" ref="D5:D68" ca="1" si="5">TREND($C$4:$C$76,$A$4:$A$76,A6)</f>
        <v>1223.3637665062306</v>
      </c>
      <c r="E6" s="2">
        <f t="shared" ca="1" si="3"/>
        <v>1.0650961191381367</v>
      </c>
      <c r="F6" s="3">
        <f t="shared" si="1"/>
        <v>5</v>
      </c>
      <c r="G6">
        <f t="shared" ca="1" si="4"/>
        <v>1456.0103979599589</v>
      </c>
      <c r="I6" s="42">
        <f ca="1">AVERAGE(I1:I5)</f>
        <v>0.99697634093070664</v>
      </c>
      <c r="J6" s="42">
        <f ca="1">AVERAGE(J1:J5)</f>
        <v>1</v>
      </c>
    </row>
    <row r="7" spans="1:10" x14ac:dyDescent="0.2">
      <c r="A7" s="5">
        <f>ArdiData!A8</f>
        <v>6</v>
      </c>
      <c r="B7" s="4">
        <f ca="1">ArdiData!D8</f>
        <v>872</v>
      </c>
      <c r="C7" s="1">
        <f t="shared" ca="1" si="2"/>
        <v>1230.4000000000001</v>
      </c>
      <c r="D7" s="2">
        <f t="shared" ca="1" si="5"/>
        <v>1271.8456003949138</v>
      </c>
      <c r="E7" s="2">
        <f ca="1">B7/D7</f>
        <v>0.68561781377333852</v>
      </c>
      <c r="F7" s="3">
        <f t="shared" si="1"/>
        <v>1</v>
      </c>
      <c r="G7">
        <f t="shared" ca="1" si="4"/>
        <v>1022.8081210314546</v>
      </c>
    </row>
    <row r="8" spans="1:10" x14ac:dyDescent="0.2">
      <c r="A8" s="5">
        <f>ArdiData!A9</f>
        <v>7</v>
      </c>
      <c r="B8" s="4">
        <f ca="1">ArdiData!D9</f>
        <v>1260</v>
      </c>
      <c r="C8" s="1">
        <f t="shared" ca="1" si="2"/>
        <v>1289.4000000000001</v>
      </c>
      <c r="D8" s="2">
        <f t="shared" ca="1" si="5"/>
        <v>1320.3274342835971</v>
      </c>
      <c r="E8" s="2">
        <f t="shared" ca="1" si="3"/>
        <v>0.95430873227569457</v>
      </c>
      <c r="F8" s="3">
        <f t="shared" si="1"/>
        <v>2</v>
      </c>
      <c r="G8">
        <f t="shared" ca="1" si="4"/>
        <v>1199.0319489552685</v>
      </c>
    </row>
    <row r="9" spans="1:10" x14ac:dyDescent="0.2">
      <c r="A9" s="5">
        <f>ArdiData!A10</f>
        <v>8</v>
      </c>
      <c r="B9" s="4">
        <f ca="1">ArdiData!D10</f>
        <v>1576</v>
      </c>
      <c r="C9" s="1">
        <f t="shared" ca="1" si="2"/>
        <v>1339.2</v>
      </c>
      <c r="D9" s="2">
        <f t="shared" ca="1" si="5"/>
        <v>1368.8092681722803</v>
      </c>
      <c r="E9" s="2">
        <f t="shared" ca="1" si="3"/>
        <v>1.1513656698894024</v>
      </c>
      <c r="F9" s="3">
        <f t="shared" si="1"/>
        <v>3</v>
      </c>
      <c r="G9">
        <f t="shared" ca="1" si="4"/>
        <v>1409.7080277373054</v>
      </c>
    </row>
    <row r="10" spans="1:10" x14ac:dyDescent="0.2">
      <c r="A10" s="5">
        <f>ArdiData!A11</f>
        <v>9</v>
      </c>
      <c r="B10" s="4">
        <f ca="1">ArdiData!D11</f>
        <v>1436</v>
      </c>
      <c r="C10" s="1">
        <f t="shared" ca="1" si="2"/>
        <v>1411.4</v>
      </c>
      <c r="D10" s="2">
        <f t="shared" ca="1" si="5"/>
        <v>1417.2911020609636</v>
      </c>
      <c r="E10" s="2">
        <f t="shared" ca="1" si="3"/>
        <v>1.0132004624257012</v>
      </c>
      <c r="F10" s="3">
        <f t="shared" si="1"/>
        <v>4</v>
      </c>
      <c r="G10">
        <f t="shared" ca="1" si="4"/>
        <v>1513.1382117067915</v>
      </c>
    </row>
    <row r="11" spans="1:10" x14ac:dyDescent="0.2">
      <c r="A11" s="5">
        <f>ArdiData!A12</f>
        <v>10</v>
      </c>
      <c r="B11" s="4">
        <f ca="1">ArdiData!D12</f>
        <v>1552</v>
      </c>
      <c r="C11" s="1">
        <f t="shared" ca="1" si="2"/>
        <v>1444</v>
      </c>
      <c r="D11" s="2">
        <f t="shared" ca="1" si="5"/>
        <v>1465.7729359496468</v>
      </c>
      <c r="E11" s="2">
        <f t="shared" ca="1" si="3"/>
        <v>1.0588270269804705</v>
      </c>
      <c r="F11" s="3">
        <f t="shared" si="1"/>
        <v>5</v>
      </c>
      <c r="G11">
        <f t="shared" ca="1" si="4"/>
        <v>1744.518428795654</v>
      </c>
    </row>
    <row r="12" spans="1:10" x14ac:dyDescent="0.2">
      <c r="A12" s="5">
        <f>ArdiData!A13</f>
        <v>11</v>
      </c>
      <c r="B12" s="4">
        <f ca="1">ArdiData!D13</f>
        <v>1233</v>
      </c>
      <c r="C12" s="1">
        <f t="shared" ca="1" si="2"/>
        <v>1446.4</v>
      </c>
      <c r="D12" s="2">
        <f t="shared" ca="1" si="5"/>
        <v>1514.25476983833</v>
      </c>
      <c r="E12" s="2">
        <f t="shared" ca="1" si="3"/>
        <v>0.81426192247136964</v>
      </c>
      <c r="F12" s="3">
        <f t="shared" si="1"/>
        <v>1</v>
      </c>
      <c r="G12">
        <f t="shared" ca="1" si="4"/>
        <v>1217.7516480147849</v>
      </c>
    </row>
    <row r="13" spans="1:10" x14ac:dyDescent="0.2">
      <c r="A13" s="5">
        <f>ArdiData!A14</f>
        <v>12</v>
      </c>
      <c r="B13" s="4">
        <f ca="1">ArdiData!D14</f>
        <v>1423</v>
      </c>
      <c r="C13" s="1">
        <f t="shared" ca="1" si="2"/>
        <v>1551.2</v>
      </c>
      <c r="D13" s="2">
        <f t="shared" ca="1" si="5"/>
        <v>1562.7366037270131</v>
      </c>
      <c r="E13" s="2">
        <f t="shared" ca="1" si="3"/>
        <v>0.91058211384199272</v>
      </c>
      <c r="F13" s="3">
        <f t="shared" si="1"/>
        <v>2</v>
      </c>
      <c r="G13">
        <f t="shared" ca="1" si="4"/>
        <v>1419.1715380717178</v>
      </c>
    </row>
    <row r="14" spans="1:10" x14ac:dyDescent="0.2">
      <c r="A14" s="5">
        <f>ArdiData!A15</f>
        <v>13</v>
      </c>
      <c r="B14" s="4">
        <f ca="1">ArdiData!D15</f>
        <v>1588</v>
      </c>
      <c r="C14" s="1">
        <f t="shared" ca="1" si="2"/>
        <v>1632.2</v>
      </c>
      <c r="D14" s="2">
        <f t="shared" ca="1" si="5"/>
        <v>1611.2184376156965</v>
      </c>
      <c r="E14" s="2">
        <f t="shared" ca="1" si="3"/>
        <v>0.98558951593797828</v>
      </c>
      <c r="F14" s="3">
        <f t="shared" si="1"/>
        <v>3</v>
      </c>
      <c r="G14">
        <f t="shared" ca="1" si="4"/>
        <v>1659.360159781831</v>
      </c>
    </row>
    <row r="15" spans="1:10" x14ac:dyDescent="0.2">
      <c r="A15" s="5">
        <f>ArdiData!A16</f>
        <v>14</v>
      </c>
      <c r="B15" s="4">
        <f ca="1">ArdiData!D16</f>
        <v>1960</v>
      </c>
      <c r="C15" s="1">
        <f t="shared" ca="1" si="2"/>
        <v>1642.8</v>
      </c>
      <c r="D15" s="2">
        <f t="shared" ca="1" si="5"/>
        <v>1659.7002715043795</v>
      </c>
      <c r="E15" s="2">
        <f t="shared" ca="1" si="3"/>
        <v>1.1809361206065381</v>
      </c>
      <c r="F15" s="3">
        <f t="shared" si="1"/>
        <v>4</v>
      </c>
      <c r="G15">
        <f t="shared" ca="1" si="4"/>
        <v>1771.9407799438716</v>
      </c>
    </row>
    <row r="16" spans="1:10" x14ac:dyDescent="0.2">
      <c r="A16" s="5">
        <f>ArdiData!A17</f>
        <v>15</v>
      </c>
      <c r="B16" s="4">
        <f ca="1">ArdiData!D17</f>
        <v>1957</v>
      </c>
      <c r="C16" s="1">
        <f t="shared" ca="1" si="2"/>
        <v>1665.4</v>
      </c>
      <c r="D16" s="2">
        <f t="shared" ca="1" si="5"/>
        <v>1708.1821053930628</v>
      </c>
      <c r="E16" s="2">
        <f t="shared" ca="1" si="3"/>
        <v>1.1456623938521371</v>
      </c>
      <c r="F16" s="3">
        <f t="shared" si="1"/>
        <v>5</v>
      </c>
      <c r="G16">
        <f t="shared" ca="1" si="4"/>
        <v>2033.0264596313486</v>
      </c>
    </row>
    <row r="17" spans="1:7" x14ac:dyDescent="0.2">
      <c r="A17" s="5">
        <f>ArdiData!A18</f>
        <v>16</v>
      </c>
      <c r="B17" s="4">
        <f ca="1">ArdiData!D18</f>
        <v>1286</v>
      </c>
      <c r="C17" s="1">
        <f t="shared" ca="1" si="2"/>
        <v>1735.8</v>
      </c>
      <c r="D17" s="2">
        <f t="shared" ca="1" si="5"/>
        <v>1756.663939281746</v>
      </c>
      <c r="E17" s="2">
        <f t="shared" ca="1" si="3"/>
        <v>0.73206944779990857</v>
      </c>
      <c r="F17" s="3">
        <f t="shared" si="1"/>
        <v>1</v>
      </c>
      <c r="G17">
        <f t="shared" ca="1" si="4"/>
        <v>1412.6951749981154</v>
      </c>
    </row>
    <row r="18" spans="1:7" x14ac:dyDescent="0.2">
      <c r="A18" s="5">
        <f>ArdiData!A19</f>
        <v>17</v>
      </c>
      <c r="B18" s="4">
        <f ca="1">ArdiData!D19</f>
        <v>1536</v>
      </c>
      <c r="C18" s="1">
        <f t="shared" ca="1" si="2"/>
        <v>1788</v>
      </c>
      <c r="D18" s="2">
        <f t="shared" ca="1" si="5"/>
        <v>1805.1457731704293</v>
      </c>
      <c r="E18" s="2">
        <f t="shared" ca="1" si="3"/>
        <v>0.85090080969044357</v>
      </c>
      <c r="F18" s="3">
        <f t="shared" si="1"/>
        <v>2</v>
      </c>
      <c r="G18">
        <f t="shared" ca="1" si="4"/>
        <v>1639.3111271881673</v>
      </c>
    </row>
    <row r="19" spans="1:7" x14ac:dyDescent="0.2">
      <c r="A19" s="5">
        <f>ArdiData!A20</f>
        <v>18</v>
      </c>
      <c r="B19" s="4">
        <f ca="1">ArdiData!D20</f>
        <v>1940</v>
      </c>
      <c r="C19" s="1">
        <f t="shared" ca="1" si="2"/>
        <v>1813.8</v>
      </c>
      <c r="D19" s="2">
        <f t="shared" ca="1" si="5"/>
        <v>1853.6276070591125</v>
      </c>
      <c r="E19" s="2">
        <f t="shared" ca="1" si="3"/>
        <v>1.0465964105260184</v>
      </c>
      <c r="F19" s="3">
        <f t="shared" si="1"/>
        <v>3</v>
      </c>
      <c r="G19">
        <f t="shared" ca="1" si="4"/>
        <v>1909.0122918263564</v>
      </c>
    </row>
    <row r="20" spans="1:7" x14ac:dyDescent="0.2">
      <c r="A20" s="5">
        <f>ArdiData!A21</f>
        <v>19</v>
      </c>
      <c r="B20" s="4">
        <f ca="1">ArdiData!D21</f>
        <v>2221</v>
      </c>
      <c r="C20" s="1">
        <f t="shared" ca="1" si="2"/>
        <v>1943</v>
      </c>
      <c r="D20" s="2">
        <f t="shared" ca="1" si="5"/>
        <v>1902.1094409477955</v>
      </c>
      <c r="E20" s="2">
        <f t="shared" ca="1" si="3"/>
        <v>1.1676510048198412</v>
      </c>
      <c r="F20" s="3">
        <f t="shared" si="1"/>
        <v>4</v>
      </c>
      <c r="G20">
        <f t="shared" ca="1" si="4"/>
        <v>2030.7433481809517</v>
      </c>
    </row>
    <row r="21" spans="1:7" x14ac:dyDescent="0.2">
      <c r="A21" s="5">
        <f>ArdiData!A22</f>
        <v>20</v>
      </c>
      <c r="B21" s="4">
        <f ca="1">ArdiData!D22</f>
        <v>2086</v>
      </c>
      <c r="C21" s="1">
        <f t="shared" ca="1" si="2"/>
        <v>2053.6</v>
      </c>
      <c r="D21" s="2">
        <f t="shared" ca="1" si="5"/>
        <v>1950.591274836479</v>
      </c>
      <c r="E21" s="2">
        <f t="shared" ca="1" si="3"/>
        <v>1.0694193226999196</v>
      </c>
      <c r="F21" s="3">
        <f t="shared" si="1"/>
        <v>5</v>
      </c>
      <c r="G21">
        <f t="shared" ca="1" si="4"/>
        <v>2321.5344904670437</v>
      </c>
    </row>
    <row r="22" spans="1:7" x14ac:dyDescent="0.2">
      <c r="A22" s="5">
        <f>ArdiData!A23</f>
        <v>21</v>
      </c>
      <c r="B22" s="4">
        <f ca="1">ArdiData!D23</f>
        <v>1932</v>
      </c>
      <c r="C22" s="1">
        <f t="shared" ca="1" si="2"/>
        <v>2083.1999999999998</v>
      </c>
      <c r="D22" s="2">
        <f t="shared" ca="1" si="5"/>
        <v>1999.073108725162</v>
      </c>
      <c r="E22" s="2">
        <f t="shared" ca="1" si="3"/>
        <v>0.96644789606122239</v>
      </c>
      <c r="F22" s="3">
        <f t="shared" si="1"/>
        <v>1</v>
      </c>
      <c r="G22">
        <f t="shared" ca="1" si="4"/>
        <v>1607.6387019814456</v>
      </c>
    </row>
    <row r="23" spans="1:7" x14ac:dyDescent="0.2">
      <c r="A23" s="5">
        <f>ArdiData!A24</f>
        <v>22</v>
      </c>
      <c r="B23" s="4">
        <f ca="1">ArdiData!D24</f>
        <v>2089</v>
      </c>
      <c r="C23" s="1">
        <f t="shared" ca="1" si="2"/>
        <v>2124.1999999999998</v>
      </c>
      <c r="D23" s="2">
        <f t="shared" ca="1" si="5"/>
        <v>2047.5549426138452</v>
      </c>
      <c r="E23" s="2">
        <f t="shared" ca="1" si="3"/>
        <v>1.020241243115678</v>
      </c>
      <c r="F23" s="3">
        <f t="shared" si="1"/>
        <v>2</v>
      </c>
      <c r="G23">
        <f t="shared" ca="1" si="4"/>
        <v>1859.4507163046169</v>
      </c>
    </row>
    <row r="24" spans="1:7" x14ac:dyDescent="0.2">
      <c r="A24" s="5">
        <f>ArdiData!A25</f>
        <v>23</v>
      </c>
      <c r="B24" s="4">
        <f ca="1">ArdiData!D25</f>
        <v>2088</v>
      </c>
      <c r="C24" s="1">
        <f t="shared" ca="1" si="2"/>
        <v>2247.8000000000002</v>
      </c>
      <c r="D24" s="2">
        <f t="shared" ca="1" si="5"/>
        <v>2096.0367765025285</v>
      </c>
      <c r="E24" s="2">
        <f t="shared" ca="1" si="3"/>
        <v>0.9961657273418939</v>
      </c>
      <c r="F24" s="3">
        <f t="shared" si="1"/>
        <v>3</v>
      </c>
      <c r="G24">
        <f t="shared" ca="1" si="4"/>
        <v>2158.6644238708818</v>
      </c>
    </row>
    <row r="25" spans="1:7" x14ac:dyDescent="0.2">
      <c r="A25" s="5">
        <f>ArdiData!A26</f>
        <v>24</v>
      </c>
      <c r="B25" s="4">
        <f ca="1">ArdiData!D26</f>
        <v>2426</v>
      </c>
      <c r="C25" s="1">
        <f t="shared" ca="1" si="2"/>
        <v>2184.4</v>
      </c>
      <c r="D25" s="2">
        <f t="shared" ca="1" si="5"/>
        <v>2144.518610391212</v>
      </c>
      <c r="E25" s="2">
        <f t="shared" ca="1" si="3"/>
        <v>1.1312562121144003</v>
      </c>
      <c r="F25" s="3">
        <f t="shared" si="1"/>
        <v>4</v>
      </c>
      <c r="G25">
        <f t="shared" ca="1" si="4"/>
        <v>2289.5459164180324</v>
      </c>
    </row>
    <row r="26" spans="1:7" x14ac:dyDescent="0.2">
      <c r="A26" s="5">
        <f>ArdiData!A27</f>
        <v>25</v>
      </c>
      <c r="B26" s="4">
        <f ca="1">ArdiData!D27</f>
        <v>2704</v>
      </c>
      <c r="C26" s="1">
        <f t="shared" ca="1" si="2"/>
        <v>2249.8000000000002</v>
      </c>
      <c r="D26" s="2">
        <f t="shared" ca="1" si="5"/>
        <v>2193.000444279895</v>
      </c>
      <c r="E26" s="2">
        <f t="shared" ca="1" si="3"/>
        <v>1.2330138860906157</v>
      </c>
      <c r="F26" s="3">
        <f t="shared" si="1"/>
        <v>5</v>
      </c>
      <c r="G26">
        <f t="shared" ca="1" si="4"/>
        <v>2610.0425213027384</v>
      </c>
    </row>
    <row r="27" spans="1:7" x14ac:dyDescent="0.2">
      <c r="A27" s="5">
        <f>ArdiData!A28</f>
        <v>26</v>
      </c>
      <c r="B27" s="4">
        <f ca="1">ArdiData!D28</f>
        <v>1615</v>
      </c>
      <c r="C27" s="1">
        <f t="shared" ca="1" si="2"/>
        <v>2325.1999999999998</v>
      </c>
      <c r="D27" s="2">
        <f t="shared" ca="1" si="5"/>
        <v>2241.482278168578</v>
      </c>
      <c r="E27" s="2">
        <f t="shared" ca="1" si="3"/>
        <v>0.72050536188916448</v>
      </c>
      <c r="F27" s="3">
        <f t="shared" si="1"/>
        <v>1</v>
      </c>
      <c r="G27">
        <f t="shared" ca="1" si="4"/>
        <v>1802.5822289647758</v>
      </c>
    </row>
    <row r="28" spans="1:7" x14ac:dyDescent="0.2">
      <c r="A28" s="5">
        <f>ArdiData!A29</f>
        <v>27</v>
      </c>
      <c r="B28" s="4">
        <f ca="1">ArdiData!D29</f>
        <v>2416</v>
      </c>
      <c r="C28" s="1">
        <f t="shared" ca="1" si="2"/>
        <v>2295.8000000000002</v>
      </c>
      <c r="D28" s="2">
        <f t="shared" ca="1" si="5"/>
        <v>2289.9641120572614</v>
      </c>
      <c r="E28" s="2">
        <f t="shared" ca="1" si="3"/>
        <v>1.0550383681906308</v>
      </c>
      <c r="F28" s="3">
        <f t="shared" si="1"/>
        <v>2</v>
      </c>
      <c r="G28">
        <f t="shared" ca="1" si="4"/>
        <v>2079.5903054210667</v>
      </c>
    </row>
    <row r="29" spans="1:7" x14ac:dyDescent="0.2">
      <c r="A29" s="5">
        <f>ArdiData!A30</f>
        <v>28</v>
      </c>
      <c r="B29" s="4">
        <f ca="1">ArdiData!D30</f>
        <v>2465</v>
      </c>
      <c r="C29" s="1">
        <f t="shared" ca="1" si="2"/>
        <v>2434.6</v>
      </c>
      <c r="D29" s="2">
        <f t="shared" ca="1" si="5"/>
        <v>2338.4459459459445</v>
      </c>
      <c r="E29" s="2">
        <f t="shared" ca="1" si="3"/>
        <v>1.0541188708139508</v>
      </c>
      <c r="F29" s="3">
        <f t="shared" si="1"/>
        <v>3</v>
      </c>
      <c r="G29">
        <f t="shared" ca="1" si="4"/>
        <v>2408.3165559154072</v>
      </c>
    </row>
    <row r="30" spans="1:7" x14ac:dyDescent="0.2">
      <c r="A30" s="5">
        <f>ArdiData!A31</f>
        <v>29</v>
      </c>
      <c r="B30" s="4">
        <f ca="1">ArdiData!D31</f>
        <v>2279</v>
      </c>
      <c r="C30" s="1">
        <f t="shared" ca="1" si="2"/>
        <v>2546.8000000000002</v>
      </c>
      <c r="D30" s="2">
        <f t="shared" ca="1" si="5"/>
        <v>2386.9277798346275</v>
      </c>
      <c r="E30" s="2">
        <f t="shared" ca="1" si="3"/>
        <v>0.9547838100731707</v>
      </c>
      <c r="F30" s="3">
        <f t="shared" si="1"/>
        <v>4</v>
      </c>
      <c r="G30">
        <f t="shared" ca="1" si="4"/>
        <v>2548.3484846551119</v>
      </c>
    </row>
    <row r="31" spans="1:7" x14ac:dyDescent="0.2">
      <c r="A31" s="5">
        <f>ArdiData!A32</f>
        <v>30</v>
      </c>
      <c r="B31" s="4">
        <f ca="1">ArdiData!D32</f>
        <v>3398</v>
      </c>
      <c r="C31" s="1">
        <f t="shared" ca="1" si="2"/>
        <v>2547.8000000000002</v>
      </c>
      <c r="D31" s="2">
        <f t="shared" ca="1" si="5"/>
        <v>2435.4096137233109</v>
      </c>
      <c r="E31" s="2">
        <f t="shared" ca="1" si="3"/>
        <v>1.3952478387424359</v>
      </c>
      <c r="F31" s="3">
        <f t="shared" si="1"/>
        <v>5</v>
      </c>
      <c r="G31">
        <f t="shared" ca="1" si="4"/>
        <v>2898.550552138433</v>
      </c>
    </row>
    <row r="32" spans="1:7" x14ac:dyDescent="0.2">
      <c r="A32" s="5">
        <f>ArdiData!A33</f>
        <v>31</v>
      </c>
      <c r="B32" s="4">
        <f ca="1">ArdiData!D33</f>
        <v>2176</v>
      </c>
      <c r="C32" s="1">
        <f t="shared" ca="1" si="2"/>
        <v>2645.6</v>
      </c>
      <c r="D32" s="2">
        <f t="shared" ca="1" si="5"/>
        <v>2483.8914476119944</v>
      </c>
      <c r="E32" s="2">
        <f t="shared" ca="1" si="3"/>
        <v>0.87604472493836227</v>
      </c>
      <c r="F32" s="3">
        <f t="shared" si="1"/>
        <v>1</v>
      </c>
      <c r="G32">
        <f t="shared" ca="1" si="4"/>
        <v>1997.5257559481065</v>
      </c>
    </row>
    <row r="33" spans="1:7" x14ac:dyDescent="0.2">
      <c r="A33" s="5">
        <f>ArdiData!A34</f>
        <v>32</v>
      </c>
      <c r="B33" s="4">
        <f ca="1">ArdiData!D34</f>
        <v>2421</v>
      </c>
      <c r="C33" s="1">
        <f t="shared" ca="1" si="2"/>
        <v>2681.4</v>
      </c>
      <c r="D33" s="2">
        <f t="shared" ca="1" si="5"/>
        <v>2532.3732815006774</v>
      </c>
      <c r="E33" s="2">
        <f t="shared" ca="1" si="3"/>
        <v>0.95602019563455598</v>
      </c>
      <c r="F33" s="3">
        <f t="shared" si="1"/>
        <v>2</v>
      </c>
      <c r="G33">
        <f t="shared" ca="1" si="4"/>
        <v>2299.729894537516</v>
      </c>
    </row>
    <row r="34" spans="1:7" x14ac:dyDescent="0.2">
      <c r="A34" s="5">
        <f>ArdiData!A35</f>
        <v>33</v>
      </c>
      <c r="B34" s="4">
        <f ca="1">ArdiData!D35</f>
        <v>2954</v>
      </c>
      <c r="C34" s="1">
        <f t="shared" ca="1" si="2"/>
        <v>2625.6</v>
      </c>
      <c r="D34" s="2">
        <f t="shared" ca="1" si="5"/>
        <v>2580.8551153893604</v>
      </c>
      <c r="E34" s="2">
        <f t="shared" ca="1" si="3"/>
        <v>1.1445818800077605</v>
      </c>
      <c r="F34" s="3">
        <f t="shared" si="1"/>
        <v>3</v>
      </c>
      <c r="G34">
        <f t="shared" ca="1" si="4"/>
        <v>2657.9686879599326</v>
      </c>
    </row>
    <row r="35" spans="1:7" x14ac:dyDescent="0.2">
      <c r="A35" s="5">
        <f>ArdiData!A36</f>
        <v>34</v>
      </c>
      <c r="B35" s="4">
        <f ca="1">ArdiData!D36</f>
        <v>2458</v>
      </c>
      <c r="C35" s="1">
        <f t="shared" ca="1" si="2"/>
        <v>2633.4</v>
      </c>
      <c r="D35" s="2">
        <f t="shared" ca="1" si="5"/>
        <v>2629.3369492780439</v>
      </c>
      <c r="E35" s="2">
        <f t="shared" ca="1" si="3"/>
        <v>0.93483644257724785</v>
      </c>
      <c r="F35" s="3">
        <f t="shared" si="1"/>
        <v>4</v>
      </c>
      <c r="G35">
        <f t="shared" ca="1" si="4"/>
        <v>2807.1510528921926</v>
      </c>
    </row>
    <row r="36" spans="1:7" x14ac:dyDescent="0.2">
      <c r="A36" s="5">
        <f>ArdiData!A37</f>
        <v>35</v>
      </c>
      <c r="B36" s="4">
        <f ca="1">ArdiData!D37</f>
        <v>3119</v>
      </c>
      <c r="C36" s="1">
        <f t="shared" ca="1" si="2"/>
        <v>2595.6</v>
      </c>
      <c r="D36" s="2">
        <f t="shared" ca="1" si="5"/>
        <v>2677.8187831667274</v>
      </c>
      <c r="E36" s="2">
        <f t="shared" ca="1" si="3"/>
        <v>1.1647539481038152</v>
      </c>
      <c r="F36" s="3">
        <f t="shared" ref="F36:F67" si="6">IF(MOD(A36,5)&lt;&gt;0,MOD(A36,5),5)</f>
        <v>5</v>
      </c>
      <c r="G36">
        <f t="shared" ca="1" si="4"/>
        <v>3187.0585829741285</v>
      </c>
    </row>
    <row r="37" spans="1:7" x14ac:dyDescent="0.2">
      <c r="A37" s="5">
        <f>ArdiData!A38</f>
        <v>36</v>
      </c>
      <c r="B37" s="4">
        <f ca="1">ArdiData!D38</f>
        <v>2215</v>
      </c>
      <c r="C37" s="1">
        <f t="shared" ca="1" si="2"/>
        <v>2585.8000000000002</v>
      </c>
      <c r="D37" s="2">
        <f t="shared" ca="1" si="5"/>
        <v>2726.3006170554104</v>
      </c>
      <c r="E37" s="2">
        <f t="shared" ca="1" si="3"/>
        <v>0.81245625891115059</v>
      </c>
      <c r="F37" s="3">
        <f t="shared" si="6"/>
        <v>1</v>
      </c>
      <c r="G37">
        <f t="shared" ca="1" si="4"/>
        <v>2192.4692829314367</v>
      </c>
    </row>
    <row r="38" spans="1:7" x14ac:dyDescent="0.2">
      <c r="A38" s="5">
        <f>ArdiData!A39</f>
        <v>37</v>
      </c>
      <c r="B38" s="4">
        <f ca="1">ArdiData!D39</f>
        <v>2232</v>
      </c>
      <c r="C38" s="1">
        <f t="shared" ca="1" si="2"/>
        <v>2696.2</v>
      </c>
      <c r="D38" s="2">
        <f t="shared" ca="1" si="5"/>
        <v>2774.7824509440934</v>
      </c>
      <c r="E38" s="2">
        <f t="shared" ca="1" si="3"/>
        <v>0.80438738512296093</v>
      </c>
      <c r="F38" s="3">
        <f t="shared" si="6"/>
        <v>2</v>
      </c>
      <c r="G38">
        <f t="shared" ca="1" si="4"/>
        <v>2519.8694836539653</v>
      </c>
    </row>
    <row r="39" spans="1:7" x14ac:dyDescent="0.2">
      <c r="A39" s="5">
        <f>ArdiData!A40</f>
        <v>38</v>
      </c>
      <c r="B39" s="4">
        <f ca="1">ArdiData!D40</f>
        <v>2905</v>
      </c>
      <c r="C39" s="1">
        <f t="shared" ca="1" si="2"/>
        <v>2688.4</v>
      </c>
      <c r="D39" s="2">
        <f t="shared" ca="1" si="5"/>
        <v>2823.2642848327769</v>
      </c>
      <c r="E39" s="2">
        <f t="shared" ca="1" si="3"/>
        <v>1.028950784241605</v>
      </c>
      <c r="F39" s="3">
        <f t="shared" si="6"/>
        <v>3</v>
      </c>
      <c r="G39">
        <f t="shared" ca="1" si="4"/>
        <v>2907.6208200044584</v>
      </c>
    </row>
    <row r="40" spans="1:7" x14ac:dyDescent="0.2">
      <c r="A40" s="5">
        <f>ArdiData!A41</f>
        <v>39</v>
      </c>
      <c r="B40" s="4">
        <f ca="1">ArdiData!D41</f>
        <v>3010</v>
      </c>
      <c r="C40" s="1">
        <f t="shared" ca="1" si="2"/>
        <v>2772.8</v>
      </c>
      <c r="D40" s="2">
        <f t="shared" ca="1" si="5"/>
        <v>2871.7461187214599</v>
      </c>
      <c r="E40" s="2">
        <f t="shared" ca="1" si="3"/>
        <v>1.0481427938135746</v>
      </c>
      <c r="F40" s="3">
        <f t="shared" si="6"/>
        <v>4</v>
      </c>
      <c r="G40">
        <f t="shared" ca="1" si="4"/>
        <v>3065.9536211292725</v>
      </c>
    </row>
    <row r="41" spans="1:7" x14ac:dyDescent="0.2">
      <c r="A41" s="5">
        <f>ArdiData!A42</f>
        <v>40</v>
      </c>
      <c r="B41" s="4">
        <f ca="1">ArdiData!D42</f>
        <v>3080</v>
      </c>
      <c r="C41" s="1">
        <f t="shared" ca="1" si="2"/>
        <v>2896.6</v>
      </c>
      <c r="D41" s="2">
        <f t="shared" ca="1" si="5"/>
        <v>2920.2279526101429</v>
      </c>
      <c r="E41" s="2">
        <f t="shared" ca="1" si="3"/>
        <v>1.0547121834263145</v>
      </c>
      <c r="F41" s="3">
        <f t="shared" si="6"/>
        <v>5</v>
      </c>
      <c r="G41">
        <f t="shared" ca="1" si="4"/>
        <v>3475.5666138098227</v>
      </c>
    </row>
    <row r="42" spans="1:7" x14ac:dyDescent="0.2">
      <c r="A42" s="5">
        <f>ArdiData!A43</f>
        <v>41</v>
      </c>
      <c r="B42" s="4">
        <f ca="1">ArdiData!D43</f>
        <v>2637</v>
      </c>
      <c r="C42" s="1">
        <f t="shared" ca="1" si="2"/>
        <v>2947</v>
      </c>
      <c r="D42" s="2">
        <f t="shared" ca="1" si="5"/>
        <v>2968.7097864988264</v>
      </c>
      <c r="E42" s="2">
        <f t="shared" ca="1" si="3"/>
        <v>0.88826466365712653</v>
      </c>
      <c r="F42" s="3">
        <f t="shared" si="6"/>
        <v>1</v>
      </c>
      <c r="G42">
        <f t="shared" ca="1" si="4"/>
        <v>2387.412809914767</v>
      </c>
    </row>
    <row r="43" spans="1:7" x14ac:dyDescent="0.2">
      <c r="A43" s="5">
        <f>ArdiData!A44</f>
        <v>42</v>
      </c>
      <c r="B43" s="4">
        <f ca="1">ArdiData!D44</f>
        <v>2851</v>
      </c>
      <c r="C43" s="1">
        <f t="shared" ca="1" si="2"/>
        <v>3057.4</v>
      </c>
      <c r="D43" s="2">
        <f t="shared" ca="1" si="5"/>
        <v>3017.1916203875098</v>
      </c>
      <c r="E43" s="2">
        <f t="shared" ca="1" si="3"/>
        <v>0.94491844029244476</v>
      </c>
      <c r="F43" s="3">
        <f t="shared" si="6"/>
        <v>2</v>
      </c>
      <c r="G43">
        <f t="shared" ca="1" si="4"/>
        <v>2740.0090727704151</v>
      </c>
    </row>
    <row r="44" spans="1:7" x14ac:dyDescent="0.2">
      <c r="A44" s="5">
        <f>ArdiData!A45</f>
        <v>43</v>
      </c>
      <c r="B44" s="4">
        <f ca="1">ArdiData!D45</f>
        <v>3157</v>
      </c>
      <c r="C44" s="1">
        <f t="shared" ca="1" si="2"/>
        <v>3142.2</v>
      </c>
      <c r="D44" s="2">
        <f t="shared" ca="1" si="5"/>
        <v>3065.6734542761928</v>
      </c>
      <c r="E44" s="2">
        <f t="shared" ca="1" si="3"/>
        <v>1.0297900435535361</v>
      </c>
      <c r="F44" s="3">
        <f t="shared" si="6"/>
        <v>3</v>
      </c>
      <c r="G44">
        <f t="shared" ca="1" si="4"/>
        <v>3157.2729520489838</v>
      </c>
    </row>
    <row r="45" spans="1:7" x14ac:dyDescent="0.2">
      <c r="A45" s="5">
        <f>ArdiData!A46</f>
        <v>44</v>
      </c>
      <c r="B45" s="4">
        <f ca="1">ArdiData!D46</f>
        <v>3562</v>
      </c>
      <c r="C45" s="1">
        <f t="shared" ca="1" si="2"/>
        <v>3130.2</v>
      </c>
      <c r="D45" s="2">
        <f t="shared" ca="1" si="5"/>
        <v>3114.1552881648759</v>
      </c>
      <c r="E45" s="2">
        <f t="shared" ca="1" si="3"/>
        <v>1.1438093705657923</v>
      </c>
      <c r="F45" s="3">
        <f t="shared" si="6"/>
        <v>4</v>
      </c>
      <c r="G45">
        <f t="shared" ca="1" si="4"/>
        <v>3324.7561893663528</v>
      </c>
    </row>
    <row r="46" spans="1:7" x14ac:dyDescent="0.2">
      <c r="A46" s="5">
        <f>ArdiData!A47</f>
        <v>45</v>
      </c>
      <c r="B46" s="4">
        <f ca="1">ArdiData!D47</f>
        <v>3504</v>
      </c>
      <c r="C46" s="1">
        <f t="shared" ca="1" si="2"/>
        <v>3148.4</v>
      </c>
      <c r="D46" s="2">
        <f t="shared" ca="1" si="5"/>
        <v>3162.6371220535593</v>
      </c>
      <c r="E46" s="2">
        <f t="shared" ca="1" si="3"/>
        <v>1.1079361509943915</v>
      </c>
      <c r="F46" s="3">
        <f t="shared" si="6"/>
        <v>5</v>
      </c>
      <c r="G46">
        <f t="shared" ca="1" si="4"/>
        <v>3764.0746446455178</v>
      </c>
    </row>
    <row r="47" spans="1:7" x14ac:dyDescent="0.2">
      <c r="A47" s="5">
        <f>ArdiData!A48</f>
        <v>46</v>
      </c>
      <c r="B47" s="4">
        <f ca="1">ArdiData!D48</f>
        <v>2577</v>
      </c>
      <c r="C47" s="1">
        <f t="shared" ca="1" si="2"/>
        <v>3015.4</v>
      </c>
      <c r="D47" s="2">
        <f t="shared" ca="1" si="5"/>
        <v>3211.1189559422423</v>
      </c>
      <c r="E47" s="2">
        <f t="shared" ca="1" si="3"/>
        <v>0.80252399096931859</v>
      </c>
      <c r="F47" s="3">
        <f t="shared" si="6"/>
        <v>1</v>
      </c>
      <c r="G47">
        <f t="shared" ca="1" si="4"/>
        <v>2582.3563368980972</v>
      </c>
    </row>
    <row r="48" spans="1:7" x14ac:dyDescent="0.2">
      <c r="A48" s="5">
        <f>ArdiData!A49</f>
        <v>47</v>
      </c>
      <c r="B48" s="4">
        <f ca="1">ArdiData!D49</f>
        <v>2942</v>
      </c>
      <c r="C48" s="1">
        <f t="shared" ca="1" si="2"/>
        <v>2927.4</v>
      </c>
      <c r="D48" s="2">
        <f t="shared" ca="1" si="5"/>
        <v>3259.6007898309258</v>
      </c>
      <c r="E48" s="2">
        <f t="shared" ca="1" si="3"/>
        <v>0.90256451316929531</v>
      </c>
      <c r="F48" s="3">
        <f t="shared" si="6"/>
        <v>2</v>
      </c>
      <c r="G48">
        <f t="shared" ca="1" si="4"/>
        <v>2960.1486618868648</v>
      </c>
    </row>
    <row r="49" spans="1:7" x14ac:dyDescent="0.2">
      <c r="A49" s="5">
        <f>ArdiData!A50</f>
        <v>48</v>
      </c>
      <c r="B49" s="4">
        <f ca="1">ArdiData!D50</f>
        <v>2492</v>
      </c>
      <c r="C49" s="1">
        <f t="shared" ca="1" si="2"/>
        <v>2973.4</v>
      </c>
      <c r="D49" s="2">
        <f t="shared" ca="1" si="5"/>
        <v>3308.0826237196088</v>
      </c>
      <c r="E49" s="2">
        <f t="shared" ca="1" si="3"/>
        <v>0.75330645677706642</v>
      </c>
      <c r="F49" s="3">
        <f t="shared" si="6"/>
        <v>3</v>
      </c>
      <c r="G49">
        <f t="shared" ca="1" si="4"/>
        <v>3406.9250840935092</v>
      </c>
    </row>
    <row r="50" spans="1:7" x14ac:dyDescent="0.2">
      <c r="A50" s="5">
        <f>ArdiData!A51</f>
        <v>49</v>
      </c>
      <c r="B50" s="4">
        <f ca="1">ArdiData!D51</f>
        <v>3122</v>
      </c>
      <c r="C50" s="1">
        <f t="shared" ca="1" si="2"/>
        <v>3071.4</v>
      </c>
      <c r="D50" s="2">
        <f t="shared" ca="1" si="5"/>
        <v>3356.5644576082918</v>
      </c>
      <c r="E50" s="2">
        <f t="shared" ca="1" si="3"/>
        <v>0.93011769606372163</v>
      </c>
      <c r="F50" s="3">
        <f t="shared" si="6"/>
        <v>4</v>
      </c>
      <c r="G50">
        <f t="shared" ca="1" si="4"/>
        <v>3583.5587576034332</v>
      </c>
    </row>
    <row r="51" spans="1:7" x14ac:dyDescent="0.2">
      <c r="A51" s="5">
        <f>ArdiData!A52</f>
        <v>50</v>
      </c>
      <c r="B51" s="4">
        <f ca="1">ArdiData!D52</f>
        <v>3734</v>
      </c>
      <c r="C51" s="1">
        <f t="shared" ca="1" si="2"/>
        <v>3143.4</v>
      </c>
      <c r="D51" s="2">
        <f t="shared" ca="1" si="5"/>
        <v>3405.0462914969753</v>
      </c>
      <c r="E51" s="2">
        <f t="shared" ca="1" si="3"/>
        <v>1.0966077052533714</v>
      </c>
      <c r="F51" s="3">
        <f t="shared" si="6"/>
        <v>5</v>
      </c>
      <c r="G51">
        <f t="shared" ca="1" si="4"/>
        <v>4052.5826754812124</v>
      </c>
    </row>
    <row r="52" spans="1:7" x14ac:dyDescent="0.2">
      <c r="A52" s="5">
        <f>ArdiData!A53</f>
        <v>51</v>
      </c>
      <c r="B52" s="4">
        <f ca="1">ArdiData!D53</f>
        <v>3067</v>
      </c>
      <c r="C52" s="1">
        <f t="shared" ca="1" si="2"/>
        <v>3459.8</v>
      </c>
      <c r="D52" s="2">
        <f t="shared" ca="1" si="5"/>
        <v>3453.5281253856583</v>
      </c>
      <c r="E52" s="2">
        <f t="shared" ca="1" si="3"/>
        <v>0.88807731938117795</v>
      </c>
      <c r="F52" s="3">
        <f t="shared" si="6"/>
        <v>1</v>
      </c>
      <c r="G52">
        <f t="shared" ca="1" si="4"/>
        <v>2777.2998638814274</v>
      </c>
    </row>
    <row r="53" spans="1:7" x14ac:dyDescent="0.2">
      <c r="A53" s="5">
        <f>ArdiData!A54</f>
        <v>52</v>
      </c>
      <c r="B53" s="4">
        <f ca="1">ArdiData!D54</f>
        <v>3302</v>
      </c>
      <c r="C53" s="1">
        <f t="shared" ca="1" si="2"/>
        <v>3736.8</v>
      </c>
      <c r="D53" s="2">
        <f t="shared" ca="1" si="5"/>
        <v>3502.0099592743418</v>
      </c>
      <c r="E53" s="2">
        <f t="shared" ca="1" si="3"/>
        <v>0.94288709581060526</v>
      </c>
      <c r="F53" s="3">
        <f t="shared" si="6"/>
        <v>2</v>
      </c>
      <c r="G53">
        <f t="shared" ca="1" si="4"/>
        <v>3180.2882510033141</v>
      </c>
    </row>
    <row r="54" spans="1:7" x14ac:dyDescent="0.2">
      <c r="A54" s="5">
        <f>ArdiData!A55</f>
        <v>53</v>
      </c>
      <c r="B54" s="4">
        <f ca="1">ArdiData!D55</f>
        <v>4074</v>
      </c>
      <c r="C54" s="1">
        <f t="shared" ca="1" si="2"/>
        <v>4012</v>
      </c>
      <c r="D54" s="2">
        <f t="shared" ca="1" si="5"/>
        <v>3550.4917931630248</v>
      </c>
      <c r="E54" s="2">
        <f t="shared" ca="1" si="3"/>
        <v>1.1474466742452594</v>
      </c>
      <c r="F54" s="3">
        <f t="shared" si="6"/>
        <v>3</v>
      </c>
      <c r="G54">
        <f t="shared" ca="1" si="4"/>
        <v>3656.5772161380341</v>
      </c>
    </row>
    <row r="55" spans="1:7" x14ac:dyDescent="0.2">
      <c r="A55" s="5">
        <f>ArdiData!A56</f>
        <v>54</v>
      </c>
      <c r="B55" s="4">
        <f ca="1">ArdiData!D56</f>
        <v>4507</v>
      </c>
      <c r="C55" s="1">
        <f t="shared" ca="1" si="2"/>
        <v>3903.4</v>
      </c>
      <c r="D55" s="2">
        <f t="shared" ca="1" si="5"/>
        <v>3598.9736270517083</v>
      </c>
      <c r="E55" s="2">
        <f t="shared" ca="1" si="3"/>
        <v>1.2523014801006336</v>
      </c>
      <c r="F55" s="3">
        <f t="shared" si="6"/>
        <v>4</v>
      </c>
      <c r="G55">
        <f t="shared" ca="1" si="4"/>
        <v>3842.3613258405135</v>
      </c>
    </row>
    <row r="56" spans="1:7" x14ac:dyDescent="0.2">
      <c r="A56" s="5">
        <f>ArdiData!A57</f>
        <v>55</v>
      </c>
      <c r="B56" s="4">
        <f ca="1">ArdiData!D57</f>
        <v>5110</v>
      </c>
      <c r="C56" s="1">
        <f t="shared" ca="1" si="2"/>
        <v>3837.8</v>
      </c>
      <c r="D56" s="2">
        <f t="shared" ca="1" si="5"/>
        <v>3647.4554609403913</v>
      </c>
      <c r="E56" s="2">
        <f t="shared" ca="1" si="3"/>
        <v>1.4009766684532821</v>
      </c>
      <c r="F56" s="3">
        <f t="shared" si="6"/>
        <v>5</v>
      </c>
      <c r="G56">
        <f t="shared" ca="1" si="4"/>
        <v>4341.090706316907</v>
      </c>
    </row>
    <row r="57" spans="1:7" x14ac:dyDescent="0.2">
      <c r="A57" s="5">
        <f>ArdiData!A58</f>
        <v>56</v>
      </c>
      <c r="B57" s="4">
        <f ca="1">ArdiData!D58</f>
        <v>2524</v>
      </c>
      <c r="C57" s="1">
        <f t="shared" ca="1" si="2"/>
        <v>3703.8</v>
      </c>
      <c r="D57" s="2">
        <f t="shared" ca="1" si="5"/>
        <v>3695.9372948290743</v>
      </c>
      <c r="E57" s="2">
        <f t="shared" ca="1" si="3"/>
        <v>0.68291201897047527</v>
      </c>
      <c r="F57" s="3">
        <f t="shared" si="6"/>
        <v>1</v>
      </c>
      <c r="G57">
        <f t="shared" ca="1" si="4"/>
        <v>2972.2433908647577</v>
      </c>
    </row>
    <row r="58" spans="1:7" x14ac:dyDescent="0.2">
      <c r="A58" s="5">
        <f>ArdiData!A59</f>
        <v>57</v>
      </c>
      <c r="B58" s="4">
        <f ca="1">ArdiData!D59</f>
        <v>2974</v>
      </c>
      <c r="C58" s="1">
        <f t="shared" ca="1" si="2"/>
        <v>3711.6</v>
      </c>
      <c r="D58" s="2">
        <f t="shared" ca="1" si="5"/>
        <v>3744.4191287177578</v>
      </c>
      <c r="E58" s="2">
        <f t="shared" ca="1" si="3"/>
        <v>0.79424869325951208</v>
      </c>
      <c r="F58" s="3">
        <f t="shared" si="6"/>
        <v>2</v>
      </c>
      <c r="G58">
        <f t="shared" ca="1" si="4"/>
        <v>3400.4278401197635</v>
      </c>
    </row>
    <row r="59" spans="1:7" x14ac:dyDescent="0.2">
      <c r="A59" s="5">
        <f>ArdiData!A60</f>
        <v>58</v>
      </c>
      <c r="B59" s="4">
        <f ca="1">ArdiData!D60</f>
        <v>3404</v>
      </c>
      <c r="C59" s="1">
        <f t="shared" ca="1" si="2"/>
        <v>3738</v>
      </c>
      <c r="D59" s="2">
        <f t="shared" ca="1" si="5"/>
        <v>3792.9009626064408</v>
      </c>
      <c r="E59" s="2">
        <f t="shared" ca="1" si="3"/>
        <v>0.89746609087857854</v>
      </c>
      <c r="F59" s="3">
        <f t="shared" si="6"/>
        <v>3</v>
      </c>
      <c r="G59">
        <f t="shared" ca="1" si="4"/>
        <v>3906.2293481825595</v>
      </c>
    </row>
    <row r="60" spans="1:7" x14ac:dyDescent="0.2">
      <c r="A60" s="5">
        <f>ArdiData!A61</f>
        <v>59</v>
      </c>
      <c r="B60" s="4">
        <f ca="1">ArdiData!D61</f>
        <v>4546</v>
      </c>
      <c r="C60" s="1">
        <f t="shared" ca="1" si="2"/>
        <v>3970.4</v>
      </c>
      <c r="D60" s="2">
        <f t="shared" ca="1" si="5"/>
        <v>3841.3827964951242</v>
      </c>
      <c r="E60" s="2">
        <f t="shared" ca="1" si="3"/>
        <v>1.1834280103893233</v>
      </c>
      <c r="F60" s="3">
        <f t="shared" si="6"/>
        <v>4</v>
      </c>
      <c r="G60">
        <f t="shared" ca="1" si="4"/>
        <v>4101.1638940775938</v>
      </c>
    </row>
    <row r="61" spans="1:7" x14ac:dyDescent="0.2">
      <c r="A61" s="5">
        <f>ArdiData!A62</f>
        <v>60</v>
      </c>
      <c r="B61" s="4">
        <f ca="1">ArdiData!D62</f>
        <v>5242</v>
      </c>
      <c r="C61" s="1">
        <f t="shared" ca="1" si="2"/>
        <v>4102.3999999999996</v>
      </c>
      <c r="D61" s="2">
        <f t="shared" ca="1" si="5"/>
        <v>3889.8646303838073</v>
      </c>
      <c r="E61" s="2">
        <f t="shared" ca="1" si="3"/>
        <v>1.3476047364359771</v>
      </c>
      <c r="F61" s="3">
        <f t="shared" si="6"/>
        <v>5</v>
      </c>
      <c r="G61">
        <f t="shared" ca="1" si="4"/>
        <v>4629.5987371526016</v>
      </c>
    </row>
    <row r="62" spans="1:7" x14ac:dyDescent="0.2">
      <c r="A62" s="5">
        <f>ArdiData!A63</f>
        <v>61</v>
      </c>
      <c r="B62" s="4">
        <f ca="1">ArdiData!D63</f>
        <v>3686</v>
      </c>
      <c r="C62" s="1">
        <f t="shared" ca="1" si="2"/>
        <v>4339.3999999999996</v>
      </c>
      <c r="D62" s="2">
        <f t="shared" ca="1" si="5"/>
        <v>3938.3464642724907</v>
      </c>
      <c r="E62" s="2">
        <f t="shared" ca="1" si="3"/>
        <v>0.93592578343177701</v>
      </c>
      <c r="F62" s="3">
        <f t="shared" si="6"/>
        <v>1</v>
      </c>
      <c r="G62">
        <f t="shared" ca="1" si="4"/>
        <v>3167.1869178480883</v>
      </c>
    </row>
    <row r="63" spans="1:7" x14ac:dyDescent="0.2">
      <c r="A63" s="5">
        <f>ArdiData!A64</f>
        <v>62</v>
      </c>
      <c r="B63" s="4">
        <f ca="1">ArdiData!D64</f>
        <v>3634</v>
      </c>
      <c r="C63" s="1">
        <f t="shared" ca="1" si="2"/>
        <v>4200</v>
      </c>
      <c r="D63" s="2">
        <f t="shared" ca="1" si="5"/>
        <v>3986.8282981611737</v>
      </c>
      <c r="E63" s="2">
        <f t="shared" ca="1" si="3"/>
        <v>0.91150150651737194</v>
      </c>
      <c r="F63" s="3">
        <f t="shared" si="6"/>
        <v>2</v>
      </c>
      <c r="G63">
        <f t="shared" ca="1" si="4"/>
        <v>3620.5674292362128</v>
      </c>
    </row>
    <row r="64" spans="1:7" x14ac:dyDescent="0.2">
      <c r="A64" s="5">
        <f>ArdiData!A65</f>
        <v>63</v>
      </c>
      <c r="B64" s="4">
        <f ca="1">ArdiData!D65</f>
        <v>4589</v>
      </c>
      <c r="C64" s="1">
        <f t="shared" ca="1" si="2"/>
        <v>4199.3999999999996</v>
      </c>
      <c r="D64" s="2">
        <f t="shared" ca="1" si="5"/>
        <v>4035.3101320498572</v>
      </c>
      <c r="E64" s="2">
        <f t="shared" ca="1" si="3"/>
        <v>1.1372112303221857</v>
      </c>
      <c r="F64" s="3">
        <f t="shared" si="6"/>
        <v>3</v>
      </c>
      <c r="G64">
        <f t="shared" ca="1" si="4"/>
        <v>4155.8814802270854</v>
      </c>
    </row>
    <row r="65" spans="1:7" x14ac:dyDescent="0.2">
      <c r="A65" s="5">
        <f>ArdiData!A66</f>
        <v>64</v>
      </c>
      <c r="B65" s="4">
        <f ca="1">ArdiData!D66</f>
        <v>3849</v>
      </c>
      <c r="C65" s="1">
        <f t="shared" ca="1" si="2"/>
        <v>3986</v>
      </c>
      <c r="D65" s="2">
        <f t="shared" ca="1" si="5"/>
        <v>4083.7919659385402</v>
      </c>
      <c r="E65" s="2">
        <f t="shared" ca="1" si="3"/>
        <v>0.94250638428772648</v>
      </c>
      <c r="F65" s="3">
        <f t="shared" si="6"/>
        <v>4</v>
      </c>
      <c r="G65">
        <f t="shared" ca="1" si="4"/>
        <v>4359.9664623146737</v>
      </c>
    </row>
    <row r="66" spans="1:7" x14ac:dyDescent="0.2">
      <c r="A66" s="5">
        <f>ArdiData!A67</f>
        <v>65</v>
      </c>
      <c r="B66" s="4">
        <f ca="1">ArdiData!D67</f>
        <v>5239</v>
      </c>
      <c r="C66" s="1">
        <f t="shared" ca="1" si="2"/>
        <v>3807</v>
      </c>
      <c r="D66" s="2">
        <f t="shared" ca="1" si="5"/>
        <v>4132.2737998272232</v>
      </c>
      <c r="E66" s="2">
        <f t="shared" ca="1" si="3"/>
        <v>1.2678249926757155</v>
      </c>
      <c r="F66" s="3">
        <f t="shared" si="6"/>
        <v>5</v>
      </c>
      <c r="G66">
        <f t="shared" ca="1" si="4"/>
        <v>4918.1067679882963</v>
      </c>
    </row>
    <row r="67" spans="1:7" x14ac:dyDescent="0.2">
      <c r="A67" s="5">
        <f>ArdiData!A68</f>
        <v>66</v>
      </c>
      <c r="B67" s="4">
        <f ca="1">ArdiData!D68</f>
        <v>2619</v>
      </c>
      <c r="C67" s="1">
        <f t="shared" ca="1" si="2"/>
        <v>3692.6</v>
      </c>
      <c r="D67" s="2">
        <f t="shared" ca="1" si="5"/>
        <v>4180.7556337159067</v>
      </c>
      <c r="E67" s="2">
        <f t="shared" ca="1" si="3"/>
        <v>0.62644177977754723</v>
      </c>
      <c r="F67" s="3">
        <f t="shared" si="6"/>
        <v>1</v>
      </c>
      <c r="G67">
        <f t="shared" ca="1" si="4"/>
        <v>3362.1304448314186</v>
      </c>
    </row>
    <row r="68" spans="1:7" x14ac:dyDescent="0.2">
      <c r="A68" s="5">
        <f>ArdiData!A69</f>
        <v>67</v>
      </c>
      <c r="B68" s="4">
        <f ca="1">ArdiData!D69</f>
        <v>2739</v>
      </c>
      <c r="C68" s="1">
        <f t="shared" ca="1" si="2"/>
        <v>3762.4</v>
      </c>
      <c r="D68" s="2">
        <f t="shared" ca="1" si="5"/>
        <v>4229.2374676045893</v>
      </c>
      <c r="E68" s="2">
        <f t="shared" ca="1" si="3"/>
        <v>0.64763447807799512</v>
      </c>
      <c r="F68" s="3">
        <f t="shared" ref="F68:F76" si="7">IF(MOD(A68,5)&lt;&gt;0,MOD(A68,5),5)</f>
        <v>2</v>
      </c>
      <c r="G68">
        <f t="shared" ca="1" si="4"/>
        <v>3840.7070183526621</v>
      </c>
    </row>
    <row r="69" spans="1:7" x14ac:dyDescent="0.2">
      <c r="A69" s="5">
        <f>ArdiData!A70</f>
        <v>68</v>
      </c>
      <c r="B69" s="4">
        <f ca="1">ArdiData!D70</f>
        <v>4017</v>
      </c>
      <c r="C69" s="1">
        <f t="shared" ref="C69:C76" ca="1" si="8">AVERAGE(B67:B71)</f>
        <v>3753.8</v>
      </c>
      <c r="D69" s="2">
        <f t="shared" ref="D69:D76" ca="1" si="9">TREND($C$4:$C$76,$A$4:$A$76,A69)</f>
        <v>4277.7193014932727</v>
      </c>
      <c r="E69" s="2">
        <f t="shared" ref="E69:E76" ca="1" si="10">B69/D69</f>
        <v>0.93905179767118885</v>
      </c>
      <c r="F69" s="3">
        <f t="shared" si="7"/>
        <v>3</v>
      </c>
      <c r="G69">
        <f t="shared" ref="G69:G76" ca="1" si="11">VLOOKUP(F69,$H$1:$J$5,3)*D69</f>
        <v>4405.5336122716108</v>
      </c>
    </row>
    <row r="70" spans="1:7" x14ac:dyDescent="0.2">
      <c r="A70" s="5">
        <f>ArdiData!A71</f>
        <v>69</v>
      </c>
      <c r="B70" s="4">
        <f ca="1">ArdiData!D71</f>
        <v>4198</v>
      </c>
      <c r="C70" s="1">
        <f t="shared" ca="1" si="8"/>
        <v>3931.6</v>
      </c>
      <c r="D70" s="2">
        <f t="shared" ca="1" si="9"/>
        <v>4326.2011353819562</v>
      </c>
      <c r="E70" s="2">
        <f t="shared" ca="1" si="10"/>
        <v>0.97036634881964701</v>
      </c>
      <c r="F70" s="3">
        <f t="shared" si="7"/>
        <v>4</v>
      </c>
      <c r="G70">
        <f t="shared" ca="1" si="11"/>
        <v>4618.7690305517535</v>
      </c>
    </row>
    <row r="71" spans="1:7" x14ac:dyDescent="0.2">
      <c r="A71" s="5">
        <f>ArdiData!A72</f>
        <v>70</v>
      </c>
      <c r="B71" s="4">
        <f ca="1">ArdiData!D72</f>
        <v>5196</v>
      </c>
      <c r="C71" s="1">
        <f t="shared" ca="1" si="8"/>
        <v>4260.3999999999996</v>
      </c>
      <c r="D71" s="2">
        <f t="shared" ca="1" si="9"/>
        <v>4374.6829692706397</v>
      </c>
      <c r="E71" s="2">
        <f t="shared" ca="1" si="10"/>
        <v>1.1877432116792437</v>
      </c>
      <c r="F71" s="3">
        <f t="shared" si="7"/>
        <v>5</v>
      </c>
      <c r="G71">
        <f t="shared" ca="1" si="11"/>
        <v>5206.6147988239918</v>
      </c>
    </row>
    <row r="72" spans="1:7" x14ac:dyDescent="0.2">
      <c r="A72" s="5">
        <f>ArdiData!A73</f>
        <v>71</v>
      </c>
      <c r="B72" s="4">
        <f ca="1">ArdiData!D73</f>
        <v>3508</v>
      </c>
      <c r="C72" s="1">
        <f t="shared" ca="1" si="8"/>
        <v>4392.8</v>
      </c>
      <c r="D72" s="2">
        <f t="shared" ca="1" si="9"/>
        <v>4423.1648031593231</v>
      </c>
      <c r="E72" s="2">
        <f t="shared" ca="1" si="10"/>
        <v>0.79309728579282179</v>
      </c>
      <c r="F72" s="3">
        <f t="shared" si="7"/>
        <v>1</v>
      </c>
      <c r="G72">
        <f t="shared" ca="1" si="11"/>
        <v>3557.0739718147493</v>
      </c>
    </row>
    <row r="73" spans="1:7" x14ac:dyDescent="0.2">
      <c r="A73" s="5">
        <f>ArdiData!A74</f>
        <v>72</v>
      </c>
      <c r="B73" s="4">
        <f ca="1">ArdiData!D74</f>
        <v>4383</v>
      </c>
      <c r="C73" s="1">
        <f t="shared" ca="1" si="8"/>
        <v>4596.2</v>
      </c>
      <c r="D73" s="2">
        <f t="shared" ca="1" si="9"/>
        <v>4471.6466370480066</v>
      </c>
      <c r="E73" s="2">
        <f t="shared" ca="1" si="10"/>
        <v>0.98017584030152094</v>
      </c>
      <c r="F73" s="3">
        <f t="shared" si="7"/>
        <v>2</v>
      </c>
      <c r="G73">
        <f t="shared" ca="1" si="11"/>
        <v>4060.8466074691128</v>
      </c>
    </row>
    <row r="74" spans="1:7" x14ac:dyDescent="0.2">
      <c r="A74" s="5">
        <f>ArdiData!A75</f>
        <v>73</v>
      </c>
      <c r="B74" s="4">
        <f ca="1">ArdiData!D75</f>
        <v>4679</v>
      </c>
      <c r="C74" s="1">
        <f t="shared" ca="1" si="8"/>
        <v>4668</v>
      </c>
      <c r="D74" s="2">
        <f t="shared" ca="1" si="9"/>
        <v>4520.1284709366892</v>
      </c>
      <c r="E74" s="2">
        <f t="shared" ca="1" si="10"/>
        <v>1.0351475693854313</v>
      </c>
      <c r="F74" s="3">
        <f t="shared" si="7"/>
        <v>3</v>
      </c>
      <c r="G74">
        <f t="shared" ca="1" si="11"/>
        <v>4655.1857443161362</v>
      </c>
    </row>
    <row r="75" spans="1:7" x14ac:dyDescent="0.2">
      <c r="A75" s="5">
        <f>ArdiData!A76</f>
        <v>74</v>
      </c>
      <c r="B75" s="4">
        <f ca="1">ArdiData!D76</f>
        <v>5215</v>
      </c>
      <c r="C75" s="1">
        <f t="shared" ca="1" si="8"/>
        <v>4958</v>
      </c>
      <c r="D75" s="2">
        <f t="shared" ca="1" si="9"/>
        <v>4568.6103048253717</v>
      </c>
      <c r="E75" s="2">
        <f t="shared" ca="1" si="10"/>
        <v>1.1414849707124091</v>
      </c>
      <c r="F75" s="3">
        <f t="shared" si="7"/>
        <v>4</v>
      </c>
      <c r="G75">
        <f t="shared" ca="1" si="11"/>
        <v>4877.5715987888334</v>
      </c>
    </row>
    <row r="76" spans="1:7" x14ac:dyDescent="0.2">
      <c r="A76" s="5">
        <f>ArdiData!A77</f>
        <v>75</v>
      </c>
      <c r="B76" s="4">
        <f ca="1">ArdiData!D77</f>
        <v>5555</v>
      </c>
      <c r="C76" s="1">
        <f t="shared" ca="1" si="8"/>
        <v>5149.666666666667</v>
      </c>
      <c r="D76" s="2">
        <f t="shared" ca="1" si="9"/>
        <v>4617.0921387140552</v>
      </c>
      <c r="E76" s="2">
        <f t="shared" ca="1" si="10"/>
        <v>1.2031382162425655</v>
      </c>
      <c r="F76" s="3">
        <f t="shared" si="7"/>
        <v>5</v>
      </c>
      <c r="G76">
        <f t="shared" ca="1" si="11"/>
        <v>5495.1228296596864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ArdiData</vt:lpstr>
      <vt:lpstr>Trend&amp;Season</vt:lpstr>
    </vt:vector>
  </TitlesOfParts>
  <Company>WLU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 Keller</dc:creator>
  <cp:lastModifiedBy>Asef-Vaziri, Ardavan</cp:lastModifiedBy>
  <dcterms:created xsi:type="dcterms:W3CDTF">2000-06-19T14:08:17Z</dcterms:created>
  <dcterms:modified xsi:type="dcterms:W3CDTF">2015-10-15T18:37:57Z</dcterms:modified>
</cp:coreProperties>
</file>