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-3b-Binomial\"/>
    </mc:Choice>
  </mc:AlternateContent>
  <xr:revisionPtr revIDLastSave="0" documentId="13_ncr:1_{766261D1-15A3-45F3-80C4-CB0D43A46CE2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B1.FACT&amp;COMBIN" sheetId="18" r:id="rId1"/>
    <sheet name="B2.BinFormula" sheetId="19" r:id="rId2"/>
    <sheet name="B3.BinExcel" sheetId="22" r:id="rId3"/>
    <sheet name="B4.BinExample" sheetId="27" r:id="rId4"/>
    <sheet name="B5.BinPcloseTo0.5" sheetId="23" r:id="rId5"/>
    <sheet name="B6.BinNLargePvar" sheetId="13" r:id="rId6"/>
    <sheet name="B7.BinEx1" sheetId="26" r:id="rId7"/>
  </sheets>
  <externalReferences>
    <externalReference r:id="rId8"/>
  </externalReferences>
  <definedNames>
    <definedName name="FofX">OFFSET('[1]B(3)'!$B$6,0,0,'[1]B(3)'!$B$1+1,1)</definedName>
    <definedName name="Page1">'B1.FACT&amp;COMBIN'!$G$10</definedName>
    <definedName name="Page2">'B2.BinFormula'!$H$16</definedName>
    <definedName name="Page3" localSheetId="3">#REF!</definedName>
    <definedName name="Page3">'B3.BinExcel'!$E$11</definedName>
    <definedName name="Page4" localSheetId="3">'B4.BinExample'!$F$15</definedName>
    <definedName name="Page4">#REF!</definedName>
    <definedName name="Page6">'B6.BinNLargePvar'!$G$43</definedName>
    <definedName name="X">OFFSET('[1]B(3)'!$A$6,0,0,'[1]B(3)'!$B$1+1,1)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7" l="1"/>
  <c r="F21" i="27"/>
  <c r="C20" i="27"/>
  <c r="B24" i="27" s="1"/>
  <c r="D12" i="27"/>
  <c r="E18" i="27" s="1"/>
  <c r="E11" i="27"/>
  <c r="B5" i="27"/>
  <c r="E9" i="27" s="1"/>
  <c r="B4" i="27"/>
  <c r="I9" i="27" l="1"/>
  <c r="I18" i="27"/>
  <c r="I24" i="27"/>
  <c r="B15" i="27"/>
  <c r="I15" i="27" s="1"/>
  <c r="E16" i="27"/>
  <c r="I16" i="27" s="1"/>
  <c r="E17" i="27"/>
  <c r="I17" i="27" s="1"/>
  <c r="I27" i="27"/>
  <c r="I28" i="27" s="1"/>
  <c r="B26" i="27"/>
  <c r="I26" i="27" s="1"/>
  <c r="E8" i="27"/>
  <c r="I8" i="27" s="1"/>
  <c r="E6" i="27"/>
  <c r="I6" i="27" s="1"/>
  <c r="E7" i="27"/>
  <c r="I7" i="27" s="1"/>
  <c r="D1" i="23"/>
  <c r="E2" i="13" l="1"/>
  <c r="H2" i="13" s="1"/>
  <c r="H15" i="22"/>
  <c r="H16" i="22" s="1"/>
  <c r="H14" i="22"/>
  <c r="H6" i="22"/>
  <c r="F3" i="22"/>
  <c r="E3" i="22"/>
  <c r="B4" i="18" l="1"/>
  <c r="S2" i="26" l="1"/>
  <c r="T2" i="26"/>
  <c r="O4" i="26" s="1"/>
  <c r="P5" i="26" l="1"/>
  <c r="O6" i="26"/>
  <c r="O5" i="26"/>
  <c r="R17" i="26"/>
  <c r="U17" i="26" s="1"/>
  <c r="R13" i="26"/>
  <c r="R20" i="26"/>
  <c r="R16" i="26"/>
  <c r="U16" i="26" s="1"/>
  <c r="R12" i="26"/>
  <c r="U12" i="26" s="1"/>
  <c r="R18" i="26"/>
  <c r="R14" i="26"/>
  <c r="U14" i="26" s="1"/>
  <c r="R19" i="26"/>
  <c r="U19" i="26" s="1"/>
  <c r="R15" i="26"/>
  <c r="U15" i="26" s="1"/>
  <c r="R11" i="26"/>
  <c r="U11" i="26" s="1"/>
  <c r="R4" i="26"/>
  <c r="R5" i="26"/>
  <c r="U5" i="26" s="1"/>
  <c r="R6" i="26"/>
  <c r="U6" i="26" s="1"/>
  <c r="R8" i="26"/>
  <c r="U8" i="26" s="1"/>
  <c r="R9" i="26"/>
  <c r="U9" i="26" s="1"/>
  <c r="R22" i="26"/>
  <c r="U22" i="26" s="1"/>
  <c r="R23" i="26"/>
  <c r="U23" i="26" s="1"/>
  <c r="R7" i="26"/>
  <c r="R21" i="26"/>
  <c r="R10" i="26"/>
  <c r="U10" i="26" s="1"/>
  <c r="U4" i="26" l="1"/>
  <c r="T4" i="26"/>
  <c r="U7" i="26"/>
  <c r="V13" i="26"/>
  <c r="U13" i="26"/>
  <c r="U20" i="26"/>
  <c r="V18" i="26"/>
  <c r="U18" i="26"/>
  <c r="V17" i="26"/>
  <c r="T19" i="26"/>
  <c r="T16" i="26"/>
  <c r="V16" i="26" s="1"/>
  <c r="V19" i="26"/>
  <c r="T14" i="26"/>
  <c r="V14" i="26" s="1"/>
  <c r="T20" i="26"/>
  <c r="T11" i="26"/>
  <c r="V11" i="26" s="1"/>
  <c r="T18" i="26"/>
  <c r="T13" i="26"/>
  <c r="T15" i="26"/>
  <c r="V15" i="26" s="1"/>
  <c r="T12" i="26"/>
  <c r="V12" i="26" s="1"/>
  <c r="T17" i="26"/>
  <c r="T8" i="26"/>
  <c r="V8" i="26" s="1"/>
  <c r="V22" i="26"/>
  <c r="T22" i="26"/>
  <c r="T5" i="26"/>
  <c r="V5" i="26" s="1"/>
  <c r="T9" i="26"/>
  <c r="V9" i="26" s="1"/>
  <c r="V4" i="26"/>
  <c r="T10" i="26"/>
  <c r="V10" i="26" s="1"/>
  <c r="T7" i="26"/>
  <c r="V7" i="26" s="1"/>
  <c r="V23" i="26"/>
  <c r="T23" i="26"/>
  <c r="T6" i="26"/>
  <c r="V6" i="26" s="1"/>
  <c r="V20" i="26" l="1"/>
  <c r="T21" i="26" l="1"/>
  <c r="U21" i="26" s="1"/>
  <c r="V3" i="26" s="1"/>
  <c r="B1" i="23"/>
  <c r="A4" i="23" s="1"/>
  <c r="H11" i="22"/>
  <c r="H7" i="22"/>
  <c r="H8" i="22" s="1"/>
  <c r="H9" i="22"/>
  <c r="H5" i="22"/>
  <c r="H10" i="22" s="1"/>
  <c r="D4" i="22"/>
  <c r="D5" i="22"/>
  <c r="D6" i="22"/>
  <c r="D7" i="22"/>
  <c r="D8" i="22"/>
  <c r="D9" i="22"/>
  <c r="D10" i="22"/>
  <c r="D11" i="22"/>
  <c r="D12" i="22"/>
  <c r="D13" i="22"/>
  <c r="D3" i="22"/>
  <c r="C4" i="22"/>
  <c r="C5" i="22"/>
  <c r="C6" i="22"/>
  <c r="C7" i="22"/>
  <c r="C8" i="22"/>
  <c r="C9" i="22"/>
  <c r="C10" i="22"/>
  <c r="C11" i="22"/>
  <c r="C12" i="22"/>
  <c r="C13" i="22"/>
  <c r="C3" i="22"/>
  <c r="B13" i="19"/>
  <c r="B12" i="19"/>
  <c r="B11" i="19"/>
  <c r="B10" i="19"/>
  <c r="B9" i="19"/>
  <c r="B8" i="19"/>
  <c r="B7" i="19"/>
  <c r="B6" i="19"/>
  <c r="B5" i="19"/>
  <c r="B4" i="19"/>
  <c r="B3" i="19"/>
  <c r="D10" i="19"/>
  <c r="F13" i="18"/>
  <c r="D13" i="18"/>
  <c r="C13" i="18"/>
  <c r="B13" i="18"/>
  <c r="F12" i="18"/>
  <c r="D12" i="18"/>
  <c r="C12" i="18"/>
  <c r="B12" i="18"/>
  <c r="F11" i="18"/>
  <c r="D11" i="18"/>
  <c r="C11" i="18"/>
  <c r="B11" i="18"/>
  <c r="F10" i="18"/>
  <c r="D10" i="18"/>
  <c r="C10" i="18"/>
  <c r="B10" i="18"/>
  <c r="F9" i="18"/>
  <c r="D9" i="18"/>
  <c r="C9" i="18"/>
  <c r="B9" i="18"/>
  <c r="F8" i="18"/>
  <c r="D8" i="18"/>
  <c r="C8" i="18"/>
  <c r="B8" i="18"/>
  <c r="F7" i="18"/>
  <c r="D7" i="18"/>
  <c r="C7" i="18"/>
  <c r="B7" i="18"/>
  <c r="F6" i="18"/>
  <c r="D6" i="18"/>
  <c r="C6" i="18"/>
  <c r="B6" i="18"/>
  <c r="F5" i="18"/>
  <c r="D5" i="18"/>
  <c r="C5" i="18"/>
  <c r="B5" i="18"/>
  <c r="F4" i="18"/>
  <c r="D4" i="18"/>
  <c r="C4" i="18"/>
  <c r="E5" i="18" l="1"/>
  <c r="E4" i="18"/>
  <c r="E6" i="18"/>
  <c r="E7" i="18"/>
  <c r="E8" i="18"/>
  <c r="E10" i="18"/>
  <c r="E11" i="18"/>
  <c r="E13" i="18"/>
  <c r="A20" i="23"/>
  <c r="A19" i="23"/>
  <c r="A13" i="23"/>
  <c r="A16" i="23"/>
  <c r="C16" i="23" s="1"/>
  <c r="A15" i="23"/>
  <c r="A18" i="23"/>
  <c r="A17" i="23"/>
  <c r="A14" i="23"/>
  <c r="C4" i="23"/>
  <c r="D4" i="23"/>
  <c r="A5" i="23"/>
  <c r="A9" i="23"/>
  <c r="A11" i="23"/>
  <c r="A7" i="23"/>
  <c r="A12" i="23"/>
  <c r="A10" i="23"/>
  <c r="A8" i="23"/>
  <c r="A6" i="23"/>
  <c r="E1" i="23"/>
  <c r="A22" i="23"/>
  <c r="A21" i="23"/>
  <c r="A3" i="23"/>
  <c r="C12" i="19"/>
  <c r="C13" i="19"/>
  <c r="C11" i="19"/>
  <c r="D12" i="19"/>
  <c r="D13" i="19"/>
  <c r="C3" i="19"/>
  <c r="E3" i="19" s="1"/>
  <c r="C4" i="19"/>
  <c r="C5" i="19"/>
  <c r="C6" i="19"/>
  <c r="C7" i="19"/>
  <c r="C8" i="19"/>
  <c r="C9" i="19"/>
  <c r="C10" i="19"/>
  <c r="E10" i="19" s="1"/>
  <c r="D11" i="19"/>
  <c r="D3" i="19"/>
  <c r="D4" i="19"/>
  <c r="D5" i="19"/>
  <c r="D6" i="19"/>
  <c r="E6" i="19" s="1"/>
  <c r="D7" i="19"/>
  <c r="D8" i="19"/>
  <c r="D9" i="19"/>
  <c r="E9" i="18"/>
  <c r="E12" i="18"/>
  <c r="E4" i="23" l="1"/>
  <c r="D13" i="23"/>
  <c r="C13" i="23"/>
  <c r="E13" i="23" s="1"/>
  <c r="D19" i="23"/>
  <c r="C19" i="23"/>
  <c r="D16" i="23"/>
  <c r="C18" i="23"/>
  <c r="D18" i="23"/>
  <c r="C15" i="23"/>
  <c r="E15" i="23" s="1"/>
  <c r="D15" i="23"/>
  <c r="C17" i="23"/>
  <c r="D17" i="23"/>
  <c r="C14" i="23"/>
  <c r="D14" i="23"/>
  <c r="C8" i="23"/>
  <c r="E8" i="23" s="1"/>
  <c r="D8" i="23"/>
  <c r="E17" i="23"/>
  <c r="C10" i="23"/>
  <c r="E10" i="23" s="1"/>
  <c r="D10" i="23"/>
  <c r="D9" i="23"/>
  <c r="C9" i="23"/>
  <c r="E9" i="23" s="1"/>
  <c r="C12" i="23"/>
  <c r="E12" i="23" s="1"/>
  <c r="D12" i="23"/>
  <c r="D5" i="23"/>
  <c r="C5" i="23"/>
  <c r="E5" i="23" s="1"/>
  <c r="E16" i="23"/>
  <c r="E18" i="23"/>
  <c r="D7" i="23"/>
  <c r="C7" i="23"/>
  <c r="E7" i="23" s="1"/>
  <c r="C6" i="23"/>
  <c r="E6" i="23" s="1"/>
  <c r="D6" i="23"/>
  <c r="D11" i="23"/>
  <c r="C11" i="23"/>
  <c r="E11" i="23" s="1"/>
  <c r="E22" i="23"/>
  <c r="E21" i="23"/>
  <c r="D22" i="23"/>
  <c r="C22" i="23"/>
  <c r="E19" i="23"/>
  <c r="C21" i="23"/>
  <c r="D21" i="23"/>
  <c r="D3" i="23"/>
  <c r="C3" i="23"/>
  <c r="E3" i="23" s="1"/>
  <c r="F3" i="19"/>
  <c r="E12" i="19"/>
  <c r="E11" i="19"/>
  <c r="E13" i="19"/>
  <c r="E9" i="19"/>
  <c r="E8" i="19"/>
  <c r="E7" i="19"/>
  <c r="E5" i="19"/>
  <c r="E4" i="19"/>
  <c r="F10" i="19" s="1"/>
  <c r="F4" i="19" l="1"/>
  <c r="C20" i="23"/>
  <c r="D20" i="23" s="1"/>
  <c r="E2" i="23" s="1"/>
  <c r="F13" i="19"/>
  <c r="F5" i="19"/>
  <c r="F11" i="19"/>
  <c r="F8" i="19"/>
  <c r="F9" i="19"/>
  <c r="F7" i="19"/>
  <c r="E14" i="19"/>
  <c r="F6" i="19"/>
  <c r="F12" i="19"/>
  <c r="B29" i="13" l="1"/>
  <c r="C48" i="13" l="1"/>
  <c r="C44" i="13"/>
  <c r="C25" i="13"/>
  <c r="C24" i="13"/>
  <c r="C41" i="13"/>
  <c r="C20" i="13"/>
  <c r="F2" i="13"/>
  <c r="C40" i="13"/>
  <c r="C17" i="13"/>
  <c r="C36" i="13"/>
  <c r="C16" i="13"/>
  <c r="C12" i="13"/>
  <c r="C52" i="13"/>
  <c r="C32" i="13"/>
  <c r="C9" i="13"/>
  <c r="C33" i="13"/>
  <c r="C49" i="13"/>
  <c r="C28" i="13"/>
  <c r="C8" i="13"/>
  <c r="C51" i="13"/>
  <c r="C43" i="13"/>
  <c r="C35" i="13"/>
  <c r="C27" i="13"/>
  <c r="C19" i="13"/>
  <c r="C11" i="13"/>
  <c r="C50" i="13"/>
  <c r="C42" i="13"/>
  <c r="C34" i="13"/>
  <c r="C26" i="13"/>
  <c r="C18" i="13"/>
  <c r="C10" i="13"/>
  <c r="C47" i="13"/>
  <c r="C39" i="13"/>
  <c r="C31" i="13"/>
  <c r="C23" i="13"/>
  <c r="C15" i="13"/>
  <c r="C7" i="13"/>
  <c r="C54" i="13"/>
  <c r="C46" i="13"/>
  <c r="C38" i="13"/>
  <c r="C30" i="13"/>
  <c r="C22" i="13"/>
  <c r="C14" i="13"/>
  <c r="C6" i="13"/>
  <c r="C53" i="13"/>
  <c r="C45" i="13"/>
  <c r="C37" i="13"/>
  <c r="C29" i="13"/>
  <c r="C21" i="13"/>
  <c r="C13" i="13"/>
  <c r="C5" i="13"/>
  <c r="C4" i="13"/>
  <c r="B5" i="13"/>
  <c r="B52" i="13"/>
  <c r="B49" i="13"/>
  <c r="B53" i="13"/>
  <c r="B36" i="13"/>
  <c r="B33" i="13"/>
  <c r="B48" i="13"/>
  <c r="B32" i="13"/>
  <c r="B45" i="13"/>
  <c r="B44" i="13"/>
  <c r="B28" i="13"/>
  <c r="B41" i="13"/>
  <c r="B25" i="13"/>
  <c r="B6" i="13"/>
  <c r="B40" i="13"/>
  <c r="B17" i="13"/>
  <c r="B37" i="13"/>
  <c r="B9" i="13"/>
  <c r="B20" i="13"/>
  <c r="B12" i="13"/>
  <c r="B51" i="13"/>
  <c r="B43" i="13"/>
  <c r="B35" i="13"/>
  <c r="B27" i="13"/>
  <c r="B19" i="13"/>
  <c r="B11" i="13"/>
  <c r="B50" i="13"/>
  <c r="B42" i="13"/>
  <c r="B34" i="13"/>
  <c r="B26" i="13"/>
  <c r="B18" i="13"/>
  <c r="B10" i="13"/>
  <c r="B16" i="13"/>
  <c r="B47" i="13"/>
  <c r="B39" i="13"/>
  <c r="B31" i="13"/>
  <c r="B23" i="13"/>
  <c r="B15" i="13"/>
  <c r="B7" i="13"/>
  <c r="B24" i="13"/>
  <c r="B8" i="13"/>
  <c r="B54" i="13"/>
  <c r="B46" i="13"/>
  <c r="B38" i="13"/>
  <c r="B30" i="13"/>
  <c r="B22" i="13"/>
  <c r="B14" i="13"/>
  <c r="B21" i="13"/>
  <c r="B13" i="13"/>
  <c r="B4" i="13"/>
</calcChain>
</file>

<file path=xl/sharedStrings.xml><?xml version="1.0" encoding="utf-8"?>
<sst xmlns="http://schemas.openxmlformats.org/spreadsheetml/2006/main" count="111" uniqueCount="89">
  <si>
    <t>P(2=&lt;X&lt;=3)</t>
  </si>
  <si>
    <t>P(2&lt;X&lt;3)</t>
  </si>
  <si>
    <t>StdDev</t>
  </si>
  <si>
    <t>x</t>
  </si>
  <si>
    <t>Average</t>
  </si>
  <si>
    <t>Frequency</t>
  </si>
  <si>
    <t>n=</t>
  </si>
  <si>
    <t>p=</t>
  </si>
  <si>
    <t>COMB</t>
  </si>
  <si>
    <t>SUMP(X) Formula</t>
  </si>
  <si>
    <t>P(X&lt;</t>
  </si>
  <si>
    <t>P(X=</t>
  </si>
  <si>
    <t>P(X&lt;=</t>
  </si>
  <si>
    <t>P(X&lt;&gt;</t>
  </si>
  <si>
    <t>P(X&gt;=</t>
  </si>
  <si>
    <t>P(X&gt;</t>
  </si>
  <si>
    <t>Cumulative Frequency</t>
  </si>
  <si>
    <t>Binomial gets close ro notmal when n is large</t>
  </si>
  <si>
    <t>P(x&lt;=X)</t>
  </si>
  <si>
    <t xml:space="preserve">Assume </t>
  </si>
  <si>
    <t xml:space="preserve">exactly </t>
  </si>
  <si>
    <t xml:space="preserve"> b) Calculate the probability that at least </t>
  </si>
  <si>
    <t xml:space="preserve"> c) Calculate the probability that at most</t>
  </si>
  <si>
    <t xml:space="preserve">d) Calculate the probability of less than </t>
  </si>
  <si>
    <t>Varriance</t>
  </si>
  <si>
    <t>np</t>
  </si>
  <si>
    <t>np(p-1)</t>
  </si>
  <si>
    <t>FACT(n)</t>
  </si>
  <si>
    <t>FACT(x)</t>
  </si>
  <si>
    <t>FACT(n-x)</t>
  </si>
  <si>
    <t>FACT(n)/[FACT(x)*FACT(n-x)]</t>
  </si>
  <si>
    <t>COMBIN(n,x)</t>
  </si>
  <si>
    <t>FACT and COMBIN</t>
  </si>
  <si>
    <t>n=10</t>
  </si>
  <si>
    <t>f(X) Formula</t>
  </si>
  <si>
    <t>x=X</t>
  </si>
  <si>
    <t>x&lt;=X</t>
  </si>
  <si>
    <t>P(x=X)</t>
  </si>
  <si>
    <t>`</t>
  </si>
  <si>
    <t xml:space="preserve">of the items produced are defective. </t>
  </si>
  <si>
    <t xml:space="preserve">When an old machine is functioning properly, </t>
  </si>
  <si>
    <t>Assume that we will randomly select</t>
  </si>
  <si>
    <t xml:space="preserve">a) use the proper probability distribution  to calculate the probability that </t>
  </si>
  <si>
    <r>
      <rPr>
        <sz val="11"/>
        <rFont val="Book Antiqua"/>
        <family val="1"/>
      </rPr>
      <t>parts are</t>
    </r>
    <r>
      <rPr>
        <b/>
        <sz val="11"/>
        <color rgb="FF00B050"/>
        <rFont val="Book Antiqua"/>
        <family val="1"/>
      </rPr>
      <t xml:space="preserve"> deffective</t>
    </r>
    <r>
      <rPr>
        <sz val="11"/>
        <color theme="1"/>
        <rFont val="Book Antiqua"/>
        <family val="1"/>
      </rPr>
      <t xml:space="preserve">.    </t>
    </r>
  </si>
  <si>
    <r>
      <rPr>
        <sz val="11"/>
        <rFont val="Book Antiqua"/>
        <family val="1"/>
      </rPr>
      <t>parts are</t>
    </r>
    <r>
      <rPr>
        <b/>
        <sz val="11"/>
        <color rgb="FF00B050"/>
        <rFont val="Book Antiqua"/>
        <family val="1"/>
      </rPr>
      <t xml:space="preserve"> good</t>
    </r>
    <r>
      <rPr>
        <sz val="11"/>
        <color theme="1"/>
        <rFont val="Book Antiqua"/>
        <family val="1"/>
      </rPr>
      <t xml:space="preserve">.    </t>
    </r>
  </si>
  <si>
    <r>
      <rPr>
        <sz val="11"/>
        <rFont val="Book Antiqua"/>
        <family val="1"/>
      </rPr>
      <t>parts are</t>
    </r>
    <r>
      <rPr>
        <b/>
        <sz val="11"/>
        <color rgb="FF00B050"/>
        <rFont val="Book Antiqua"/>
        <family val="1"/>
      </rPr>
      <t xml:space="preserve"> </t>
    </r>
    <r>
      <rPr>
        <b/>
        <sz val="11"/>
        <color rgb="FFFF0000"/>
        <rFont val="Book Antiqua"/>
        <family val="1"/>
      </rPr>
      <t>deffective</t>
    </r>
    <r>
      <rPr>
        <sz val="11"/>
        <color theme="1"/>
        <rFont val="Book Antiqua"/>
        <family val="1"/>
      </rPr>
      <t xml:space="preserve">.    </t>
    </r>
  </si>
  <si>
    <t xml:space="preserve">Each employee has only one type account.  </t>
  </si>
  <si>
    <t xml:space="preserve">parts. </t>
  </si>
  <si>
    <t xml:space="preserve">We are interested in knowing the probabilities related to the number of defective parts. </t>
  </si>
  <si>
    <t>The employees of a corporation deposit their monthly retirement contribution</t>
  </si>
  <si>
    <r>
      <t xml:space="preserve"> either in a </t>
    </r>
    <r>
      <rPr>
        <b/>
        <sz val="12"/>
        <color rgb="FF00B050"/>
        <rFont val="Book Antiqua"/>
        <family val="1"/>
      </rPr>
      <t>mutual fund</t>
    </r>
    <r>
      <rPr>
        <sz val="12"/>
        <color theme="1"/>
        <rFont val="Book Antiqua"/>
        <family val="1"/>
      </rPr>
      <t xml:space="preserve"> account or in a </t>
    </r>
    <r>
      <rPr>
        <b/>
        <sz val="12"/>
        <color rgb="FFFF0000"/>
        <rFont val="Book Antiqua"/>
        <family val="1"/>
      </rPr>
      <t>stock</t>
    </r>
    <r>
      <rPr>
        <sz val="12"/>
        <color theme="1"/>
        <rFont val="Book Antiqua"/>
        <family val="1"/>
      </rPr>
      <t xml:space="preserve"> account. </t>
    </r>
  </si>
  <si>
    <t xml:space="preserve">Suppose </t>
  </si>
  <si>
    <t>a) Compute the probability  that</t>
  </si>
  <si>
    <t>at least</t>
  </si>
  <si>
    <t>b) Compute the probability  that</t>
  </si>
  <si>
    <t>at most</t>
  </si>
  <si>
    <t>c) Compute the probability  that</t>
  </si>
  <si>
    <t>of employees  have mutual fund account.</t>
  </si>
  <si>
    <t>employees are randomly interviewed.</t>
  </si>
  <si>
    <r>
      <t xml:space="preserve">have </t>
    </r>
    <r>
      <rPr>
        <b/>
        <sz val="12"/>
        <color rgb="FFFF0000"/>
        <rFont val="Book Antiqua"/>
        <family val="1"/>
      </rPr>
      <t>stock</t>
    </r>
    <r>
      <rPr>
        <sz val="12"/>
        <color theme="1"/>
        <rFont val="Book Antiqua"/>
        <family val="1"/>
      </rPr>
      <t xml:space="preserve"> account.</t>
    </r>
  </si>
  <si>
    <t xml:space="preserve">d) Compute the probability  that </t>
  </si>
  <si>
    <t>less than</t>
  </si>
  <si>
    <t>L</t>
  </si>
  <si>
    <t>U</t>
  </si>
  <si>
    <t>N</t>
  </si>
  <si>
    <t>p</t>
  </si>
  <si>
    <t xml:space="preserve">Based on past experience, the main printer in a university computer center is </t>
  </si>
  <si>
    <t>operating properly</t>
  </si>
  <si>
    <t xml:space="preserve"> of the time. Suppose inspections are made at </t>
  </si>
  <si>
    <t xml:space="preserve"> randomly selected times.</t>
  </si>
  <si>
    <t>3. What is the expected number of inspections in which the main printer is operating properly?</t>
  </si>
  <si>
    <t xml:space="preserve">1. What is the probability that the main printer is operating properly for exactly </t>
  </si>
  <si>
    <t xml:space="preserve"> of the inspections?</t>
  </si>
  <si>
    <t>inspection?</t>
  </si>
  <si>
    <r>
      <t xml:space="preserve">2. What is the probability that the main printer is </t>
    </r>
    <r>
      <rPr>
        <b/>
        <sz val="14"/>
        <color rgb="FFFF0000"/>
        <rFont val="Book Antiqua"/>
        <family val="1"/>
      </rPr>
      <t xml:space="preserve">not </t>
    </r>
    <r>
      <rPr>
        <sz val="14"/>
        <color theme="1"/>
        <rFont val="Book Antiqua"/>
        <family val="1"/>
      </rPr>
      <t xml:space="preserve">operating properly no more than </t>
    </r>
  </si>
  <si>
    <r>
      <t>p</t>
    </r>
    <r>
      <rPr>
        <vertAlign val="superscript"/>
        <sz val="11"/>
        <color theme="1"/>
        <rFont val="Book Antiqua"/>
        <family val="1"/>
      </rPr>
      <t>x</t>
    </r>
  </si>
  <si>
    <r>
      <t>(1-p)</t>
    </r>
    <r>
      <rPr>
        <vertAlign val="superscript"/>
        <sz val="11"/>
        <color theme="1"/>
        <rFont val="Book Antiqua"/>
        <family val="1"/>
      </rPr>
      <t>(n-x)</t>
    </r>
  </si>
  <si>
    <r>
      <t xml:space="preserve">have </t>
    </r>
    <r>
      <rPr>
        <b/>
        <sz val="12"/>
        <color rgb="FF00B050"/>
        <rFont val="Book Antiqua"/>
        <family val="1"/>
      </rPr>
      <t>mutual fund</t>
    </r>
    <r>
      <rPr>
        <b/>
        <sz val="12"/>
        <color rgb="FFFF0000"/>
        <rFont val="Book Antiqua"/>
        <family val="1"/>
      </rPr>
      <t xml:space="preserve"> </t>
    </r>
    <r>
      <rPr>
        <sz val="12"/>
        <color theme="1"/>
        <rFont val="Book Antiqua"/>
        <family val="1"/>
      </rPr>
      <t>account.</t>
    </r>
  </si>
  <si>
    <r>
      <t xml:space="preserve">have </t>
    </r>
    <r>
      <rPr>
        <b/>
        <sz val="11"/>
        <color rgb="FF00B050"/>
        <rFont val="Book Antiqua"/>
        <family val="1"/>
      </rPr>
      <t>mutual fund</t>
    </r>
    <r>
      <rPr>
        <b/>
        <sz val="11"/>
        <color rgb="FFFF0000"/>
        <rFont val="Book Antiqua"/>
        <family val="1"/>
      </rPr>
      <t xml:space="preserve"> </t>
    </r>
    <r>
      <rPr>
        <sz val="11"/>
        <color theme="1"/>
        <rFont val="Book Antiqua"/>
        <family val="1"/>
      </rPr>
      <t>account.</t>
    </r>
  </si>
  <si>
    <t>Every day</t>
  </si>
  <si>
    <t xml:space="preserve">costomers point to your website </t>
  </si>
  <si>
    <t>The probability that they purchase your product is</t>
  </si>
  <si>
    <t>percent.</t>
  </si>
  <si>
    <t xml:space="preserve">Each unit of product is sold for </t>
  </si>
  <si>
    <t>dollars.</t>
  </si>
  <si>
    <t>customres purchase your product.</t>
  </si>
  <si>
    <t xml:space="preserve">b) What is the probability that at most </t>
  </si>
  <si>
    <t xml:space="preserve">c)Compute  the average daily sales revenue </t>
  </si>
  <si>
    <t>d) Compute the standard deviation of daily sales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</si>
</sst>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,"/>
    <numFmt numFmtId="165" formatCode="d\-mmm\-yyyy"/>
    <numFmt numFmtId="166" formatCode="#\ ???/???"/>
    <numFmt numFmtId="167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indexed="53"/>
      <name val="Bell MT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2"/>
      <color rgb="FF00B050"/>
      <name val="Book Antiqua"/>
      <family val="1"/>
    </font>
    <font>
      <b/>
      <sz val="12"/>
      <color rgb="FFFF0000"/>
      <name val="Book Antiqua"/>
      <family val="1"/>
    </font>
    <font>
      <b/>
      <sz val="12"/>
      <color theme="1"/>
      <name val="Book Antiqua"/>
      <family val="1"/>
    </font>
    <font>
      <b/>
      <sz val="11"/>
      <color rgb="FF00B050"/>
      <name val="Book Antiqua"/>
      <family val="1"/>
    </font>
    <font>
      <b/>
      <sz val="11"/>
      <color rgb="FFFF0000"/>
      <name val="Book Antiqua"/>
      <family val="1"/>
    </font>
    <font>
      <u/>
      <sz val="11"/>
      <color theme="10"/>
      <name val="Calibri"/>
      <family val="2"/>
    </font>
    <font>
      <sz val="11"/>
      <name val="Book Antiqua"/>
      <family val="1"/>
    </font>
    <font>
      <sz val="14"/>
      <color theme="1"/>
      <name val="Book Antiqua"/>
      <family val="1"/>
    </font>
    <font>
      <b/>
      <sz val="14"/>
      <color rgb="FFFF0000"/>
      <name val="Book Antiqua"/>
      <family val="1"/>
    </font>
    <font>
      <vertAlign val="superscript"/>
      <sz val="11"/>
      <color theme="1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2" fillId="4" borderId="1">
      <alignment wrapText="1"/>
    </xf>
    <xf numFmtId="0" fontId="2" fillId="4" borderId="1">
      <alignment horizontal="centerContinuous" wrapText="1"/>
    </xf>
    <xf numFmtId="164" fontId="3" fillId="0" borderId="0"/>
    <xf numFmtId="0" fontId="1" fillId="3" borderId="1">
      <alignment wrapText="1"/>
    </xf>
    <xf numFmtId="165" fontId="4" fillId="0" borderId="0" applyFont="0" applyFill="0" applyBorder="0" applyProtection="0">
      <alignment horizontal="center"/>
    </xf>
    <xf numFmtId="0" fontId="5" fillId="2" borderId="1">
      <alignment horizontal="centerContinuous" wrapText="1"/>
    </xf>
    <xf numFmtId="0" fontId="6" fillId="0" borderId="0"/>
    <xf numFmtId="166" fontId="7" fillId="5" borderId="2">
      <alignment horizontal="left" indent="2"/>
    </xf>
    <xf numFmtId="0" fontId="6" fillId="6" borderId="1">
      <alignment horizontal="centerContinuous" wrapText="1"/>
    </xf>
    <xf numFmtId="0" fontId="6" fillId="0" borderId="0">
      <alignment wrapText="1"/>
    </xf>
    <xf numFmtId="0" fontId="6" fillId="7" borderId="1">
      <alignment horizontal="centerContinuous" wrapText="1"/>
    </xf>
    <xf numFmtId="0" fontId="6" fillId="8" borderId="1" applyFont="0">
      <alignment horizontal="centerContinuous" wrapText="1"/>
    </xf>
    <xf numFmtId="44" fontId="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Font="1"/>
    <xf numFmtId="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0" fillId="9" borderId="3" xfId="0" applyFont="1" applyFill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/>
    <xf numFmtId="2" fontId="9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5" fillId="0" borderId="0" xfId="0" applyFont="1"/>
    <xf numFmtId="1" fontId="10" fillId="0" borderId="0" xfId="0" applyNumberFormat="1" applyFont="1" applyAlignment="1">
      <alignment horizontal="center"/>
    </xf>
    <xf numFmtId="2" fontId="0" fillId="0" borderId="0" xfId="0" applyNumberFormat="1"/>
    <xf numFmtId="167" fontId="0" fillId="0" borderId="0" xfId="0" applyNumberFormat="1"/>
    <xf numFmtId="167" fontId="0" fillId="0" borderId="0" xfId="0" applyNumberFormat="1" applyAlignment="1">
      <alignment horizontal="center"/>
    </xf>
    <xf numFmtId="0" fontId="19" fillId="0" borderId="0" xfId="0" applyFont="1"/>
    <xf numFmtId="9" fontId="19" fillId="0" borderId="0" xfId="0" applyNumberFormat="1" applyFont="1"/>
    <xf numFmtId="9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9" fontId="10" fillId="0" borderId="0" xfId="16" applyFont="1"/>
    <xf numFmtId="1" fontId="10" fillId="0" borderId="0" xfId="16" applyNumberFormat="1" applyFont="1"/>
    <xf numFmtId="0" fontId="19" fillId="0" borderId="0" xfId="0" applyFont="1" applyAlignment="1">
      <alignment horizontal="left"/>
    </xf>
    <xf numFmtId="0" fontId="18" fillId="0" borderId="0" xfId="0" applyFont="1"/>
    <xf numFmtId="167" fontId="10" fillId="9" borderId="3" xfId="0" applyNumberFormat="1" applyFont="1" applyFill="1" applyBorder="1"/>
  </cellXfs>
  <cellStyles count="17">
    <cellStyle name="blue" xfId="1" xr:uid="{00000000-0005-0000-0000-000000000000}"/>
    <cellStyle name="bluecenteraccrossselection" xfId="2" xr:uid="{00000000-0005-0000-0000-000001000000}"/>
    <cellStyle name="Currency 2" xfId="13" xr:uid="{00000000-0005-0000-0000-000002000000}"/>
    <cellStyle name="Currency Round to thousands" xfId="3" xr:uid="{00000000-0005-0000-0000-000003000000}"/>
    <cellStyle name="DarkBlueLabel" xfId="4" xr:uid="{00000000-0005-0000-0000-000004000000}"/>
    <cellStyle name="Four-Digit Year" xfId="5" xr:uid="{00000000-0005-0000-0000-000005000000}"/>
    <cellStyle name="Hyperlink 2" xfId="14" xr:uid="{00000000-0005-0000-0000-000006000000}"/>
    <cellStyle name="LightYellowLabelCentered" xfId="6" xr:uid="{00000000-0005-0000-0000-000007000000}"/>
    <cellStyle name="Normal" xfId="0" builtinId="0"/>
    <cellStyle name="Normal 2" xfId="7" xr:uid="{00000000-0005-0000-0000-000009000000}"/>
    <cellStyle name="Percent" xfId="16" builtinId="5"/>
    <cellStyle name="Percent 2" xfId="15" xr:uid="{00000000-0005-0000-0000-00000B000000}"/>
    <cellStyle name="Rad" xfId="8" xr:uid="{00000000-0005-0000-0000-00000C000000}"/>
    <cellStyle name="redcenteraccrossselection" xfId="9" xr:uid="{00000000-0005-0000-0000-00000D000000}"/>
    <cellStyle name="Wrap Text" xfId="10" xr:uid="{00000000-0005-0000-0000-00000E000000}"/>
    <cellStyle name="yellowcenteraccrossselection" xfId="11" xr:uid="{00000000-0005-0000-0000-00000F000000}"/>
    <cellStyle name="YellowCenterAcrossSelection" xfId="12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'B5.BinPcloseTo0.5'!$E$2</c:f>
          <c:strCache>
            <c:ptCount val="1"/>
            <c:pt idx="0">
              <c:v>Prob(x&lt;= 6) = 0.93682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'B5.BinPcloseTo0.5'!$C$2</c:f>
              <c:strCache>
                <c:ptCount val="1"/>
                <c:pt idx="0">
                  <c:v>P(x=X)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'B5.BinPcloseTo0.5'!$A$3:$A$18</c:f>
              <c:strCach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strCache>
            </c:strRef>
          </c:cat>
          <c:val>
            <c:numRef>
              <c:f>'B5.BinPcloseTo0.5'!$C$3:$C$18</c:f>
              <c:numCache>
                <c:formatCode>General</c:formatCode>
                <c:ptCount val="16"/>
                <c:pt idx="0">
                  <c:v>1.6815125390624984E-3</c:v>
                </c:pt>
                <c:pt idx="1">
                  <c:v>1.6441455937499998E-2</c:v>
                </c:pt>
                <c:pt idx="2">
                  <c:v>7.0332894843749993E-2</c:v>
                </c:pt>
                <c:pt idx="3">
                  <c:v>0.17192485406249994</c:v>
                </c:pt>
                <c:pt idx="4">
                  <c:v>0.26266297148437501</c:v>
                </c:pt>
                <c:pt idx="5">
                  <c:v>0.25682601656249998</c:v>
                </c:pt>
                <c:pt idx="6">
                  <c:v>0.15694923234375002</c:v>
                </c:pt>
                <c:pt idx="7">
                  <c:v>5.4807668437500019E-2</c:v>
                </c:pt>
                <c:pt idx="8">
                  <c:v>8.3733937890625026E-3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4-4A50-92A2-2A109792C0DB}"/>
            </c:ext>
          </c:extLst>
        </c:ser>
        <c:ser>
          <c:idx val="1"/>
          <c:order val="1"/>
          <c:tx>
            <c:strRef>
              <c:f>'B5.BinPcloseTo0.5'!$E$2</c:f>
              <c:strCache>
                <c:ptCount val="1"/>
                <c:pt idx="0">
                  <c:v>Prob(x&lt;= 6) = 0.93682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'B5.BinPcloseTo0.5'!$A$3:$A$18</c:f>
              <c:strCach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strCache>
            </c:strRef>
          </c:cat>
          <c:val>
            <c:numRef>
              <c:f>'B5.BinPcloseTo0.5'!$E$3:$E$18</c:f>
              <c:numCache>
                <c:formatCode>General</c:formatCode>
                <c:ptCount val="16"/>
                <c:pt idx="0">
                  <c:v>1.6815125390624984E-3</c:v>
                </c:pt>
                <c:pt idx="1">
                  <c:v>1.6441455937499998E-2</c:v>
                </c:pt>
                <c:pt idx="2">
                  <c:v>7.0332894843749993E-2</c:v>
                </c:pt>
                <c:pt idx="3">
                  <c:v>0.17192485406249994</c:v>
                </c:pt>
                <c:pt idx="4">
                  <c:v>0.26266297148437501</c:v>
                </c:pt>
                <c:pt idx="5">
                  <c:v>0.25682601656249998</c:v>
                </c:pt>
                <c:pt idx="6">
                  <c:v>0.15694923234375002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4-4A50-92A2-2A109792C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831613848"/>
        <c:axId val="831614240"/>
      </c:barChart>
      <c:catAx>
        <c:axId val="83161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614240"/>
        <c:crosses val="autoZero"/>
        <c:auto val="1"/>
        <c:lblAlgn val="ctr"/>
        <c:lblOffset val="100"/>
        <c:noMultiLvlLbl val="0"/>
      </c:catAx>
      <c:valAx>
        <c:axId val="83161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61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'B6.BinNLargePvar'!$F$2</c:f>
          <c:strCache>
            <c:ptCount val="1"/>
            <c:pt idx="0">
              <c:v>n= 50 p= 0.75</c:v>
            </c:pt>
          </c:strCache>
        </c:strRef>
      </c:tx>
      <c:overlay val="1"/>
      <c:txPr>
        <a:bodyPr/>
        <a:lstStyle/>
        <a:p>
          <a:pPr>
            <a:defRPr>
              <a:latin typeface="Book Antiqua" panose="0204060205030503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'B6.BinNLargePvar'!$B$3</c:f>
              <c:strCache>
                <c:ptCount val="1"/>
                <c:pt idx="0">
                  <c:v>Frequency</c:v>
                </c:pt>
              </c:strCache>
            </c:strRef>
          </c:tx>
          <c:invertIfNegative val="0"/>
          <c:cat>
            <c:numRef>
              <c:f>'B6.BinNLargePvar'!$A$4:$A$54</c:f>
              <c:numCache>
                <c:formatCode>General</c:formatCode>
                <c:ptCount val="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</c:numCache>
            </c:numRef>
          </c:cat>
          <c:val>
            <c:numRef>
              <c:f>'B6.BinNLargePvar'!$B$4:$B$54</c:f>
              <c:numCache>
                <c:formatCode>General</c:formatCode>
                <c:ptCount val="51"/>
                <c:pt idx="0">
                  <c:v>7.8886090522101049E-31</c:v>
                </c:pt>
                <c:pt idx="1">
                  <c:v>1.1832913578315296E-28</c:v>
                </c:pt>
                <c:pt idx="2">
                  <c:v>8.6971914800615031E-27</c:v>
                </c:pt>
                <c:pt idx="3">
                  <c:v>4.1746519104295917E-25</c:v>
                </c:pt>
                <c:pt idx="4">
                  <c:v>1.4715647984264156E-23</c:v>
                </c:pt>
                <c:pt idx="5">
                  <c:v>4.0615188436569567E-22</c:v>
                </c:pt>
                <c:pt idx="6">
                  <c:v>9.1384173982281701E-21</c:v>
                </c:pt>
                <c:pt idx="7">
                  <c:v>1.7232444236658765E-19</c:v>
                </c:pt>
                <c:pt idx="8">
                  <c:v>2.7787316331612393E-18</c:v>
                </c:pt>
                <c:pt idx="9">
                  <c:v>3.8902242864257291E-17</c:v>
                </c:pt>
                <c:pt idx="10">
                  <c:v>4.7849758723036411E-16</c:v>
                </c:pt>
                <c:pt idx="11">
                  <c:v>5.2199736788766475E-15</c:v>
                </c:pt>
                <c:pt idx="12">
                  <c:v>5.0894743369048041E-14</c:v>
                </c:pt>
                <c:pt idx="13">
                  <c:v>4.4630774954395788E-13</c:v>
                </c:pt>
                <c:pt idx="14">
                  <c:v>3.538582871384224E-12</c:v>
                </c:pt>
                <c:pt idx="15">
                  <c:v>2.5477796673966435E-11</c:v>
                </c:pt>
                <c:pt idx="16">
                  <c:v>1.6719804067290446E-10</c:v>
                </c:pt>
                <c:pt idx="17">
                  <c:v>1.0031882440374286E-9</c:v>
                </c:pt>
                <c:pt idx="18">
                  <c:v>5.5175353422058503E-9</c:v>
                </c:pt>
                <c:pt idx="19">
                  <c:v>2.7878073307987466E-8</c:v>
                </c:pt>
                <c:pt idx="20">
                  <c:v>1.2963304088214261E-7</c:v>
                </c:pt>
                <c:pt idx="21">
                  <c:v>5.5557017520918034E-7</c:v>
                </c:pt>
                <c:pt idx="22">
                  <c:v>2.197027511054484E-6</c:v>
                </c:pt>
                <c:pt idx="23">
                  <c:v>8.0239265621120167E-6</c:v>
                </c:pt>
                <c:pt idx="24">
                  <c:v>2.7080752147128063E-5</c:v>
                </c:pt>
                <c:pt idx="25">
                  <c:v>8.4491946699039611E-5</c:v>
                </c:pt>
                <c:pt idx="26">
                  <c:v>2.4372676932415296E-4</c:v>
                </c:pt>
                <c:pt idx="27">
                  <c:v>6.4993805153107419E-4</c:v>
                </c:pt>
                <c:pt idx="28">
                  <c:v>1.6016330555587161E-3</c:v>
                </c:pt>
                <c:pt idx="29">
                  <c:v>3.6450959195474309E-3</c:v>
                </c:pt>
                <c:pt idx="30">
                  <c:v>7.6547014310495969E-3</c:v>
                </c:pt>
                <c:pt idx="31">
                  <c:v>1.4815551156870197E-2</c:v>
                </c:pt>
                <c:pt idx="32">
                  <c:v>2.6390200498175049E-2</c:v>
                </c:pt>
                <c:pt idx="33">
                  <c:v>4.3183964451559163E-2</c:v>
                </c:pt>
                <c:pt idx="34">
                  <c:v>6.4775946677338755E-2</c:v>
                </c:pt>
                <c:pt idx="35">
                  <c:v>8.8835584014636038E-2</c:v>
                </c:pt>
                <c:pt idx="36">
                  <c:v>0.11104448001829501</c:v>
                </c:pt>
                <c:pt idx="37">
                  <c:v>0.1260504908315781</c:v>
                </c:pt>
                <c:pt idx="38">
                  <c:v>0.12936760901135649</c:v>
                </c:pt>
                <c:pt idx="39">
                  <c:v>0.11941625447202138</c:v>
                </c:pt>
                <c:pt idx="40">
                  <c:v>9.8518409939417587E-2</c:v>
                </c:pt>
                <c:pt idx="41">
                  <c:v>7.2086641419086023E-2</c:v>
                </c:pt>
                <c:pt idx="42">
                  <c:v>4.6341412340841021E-2</c:v>
                </c:pt>
                <c:pt idx="43">
                  <c:v>2.5864974329771726E-2</c:v>
                </c:pt>
                <c:pt idx="44">
                  <c:v>1.2344646839209248E-2</c:v>
                </c:pt>
                <c:pt idx="45">
                  <c:v>4.9378587356836944E-3</c:v>
                </c:pt>
                <c:pt idx="46">
                  <c:v>1.6101713268533784E-3</c:v>
                </c:pt>
                <c:pt idx="47">
                  <c:v>4.1110757281362918E-4</c:v>
                </c:pt>
                <c:pt idx="48">
                  <c:v>7.7082669902555308E-5</c:v>
                </c:pt>
                <c:pt idx="49">
                  <c:v>9.4386942737822957E-6</c:v>
                </c:pt>
                <c:pt idx="50">
                  <c:v>5.6632165642693846E-7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9-4D14-ADA6-315732C9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863256"/>
        <c:axId val="838863648"/>
      </c:barChart>
      <c:catAx>
        <c:axId val="838863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8863648"/>
        <c:crosses val="autoZero"/>
        <c:auto val="1"/>
        <c:lblAlgn val="ctr"/>
        <c:lblOffset val="100"/>
        <c:noMultiLvlLbl val="0"/>
      </c:catAx>
      <c:valAx>
        <c:axId val="838863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8863256"/>
        <c:crosses val="autoZero"/>
        <c:crossBetween val="between"/>
      </c:valAx>
    </c:plotArea>
    <c:legend>
      <c:legendPos val="b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'B7.BinEx1'!$V$3</c:f>
          <c:strCache>
            <c:ptCount val="1"/>
            <c:pt idx="0">
              <c:v>Prob(0&lt;=x&lt;= 8) = 0.2639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'B7.BinEx1'!$T$3</c:f>
              <c:strCache>
                <c:ptCount val="1"/>
                <c:pt idx="0">
                  <c:v>P(x=X)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'B7.BinEx1'!$R$4:$R$19</c:f>
              <c:strCach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'B7.BinEx1'!$T$4:$T$19</c:f>
              <c:numCache>
                <c:formatCode>0.0000</c:formatCode>
                <c:ptCount val="16"/>
                <c:pt idx="0">
                  <c:v>9.9999999999999603E-11</c:v>
                </c:pt>
                <c:pt idx="1">
                  <c:v>8.9999999999999962E-9</c:v>
                </c:pt>
                <c:pt idx="2">
                  <c:v>3.6449999999999938E-7</c:v>
                </c:pt>
                <c:pt idx="3">
                  <c:v>8.7479999999999932E-6</c:v>
                </c:pt>
                <c:pt idx="4">
                  <c:v>1.3778099999999974E-4</c:v>
                </c:pt>
                <c:pt idx="5">
                  <c:v>1.4880348000000001E-3</c:v>
                </c:pt>
                <c:pt idx="6">
                  <c:v>1.1160260999999993E-2</c:v>
                </c:pt>
                <c:pt idx="7">
                  <c:v>5.7395627999999935E-2</c:v>
                </c:pt>
                <c:pt idx="8">
                  <c:v>0.19371024450000002</c:v>
                </c:pt>
                <c:pt idx="9">
                  <c:v>0.38742048899999998</c:v>
                </c:pt>
                <c:pt idx="10">
                  <c:v>0.34867844010000004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4-46C0-86AD-04932F0F2D0A}"/>
            </c:ext>
          </c:extLst>
        </c:ser>
        <c:ser>
          <c:idx val="1"/>
          <c:order val="1"/>
          <c:tx>
            <c:strRef>
              <c:f>'B7.BinEx1'!$V$3</c:f>
              <c:strCache>
                <c:ptCount val="1"/>
                <c:pt idx="0">
                  <c:v>Prob(0&lt;=x&lt;= 8) = 0.2639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'B7.BinEx1'!$R$4:$R$19</c:f>
              <c:strCach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'B7.BinEx1'!$V$4:$V$19</c:f>
              <c:numCache>
                <c:formatCode>0.0000</c:formatCode>
                <c:ptCount val="16"/>
                <c:pt idx="0">
                  <c:v>9.9999999999999603E-11</c:v>
                </c:pt>
                <c:pt idx="1">
                  <c:v>8.9999999999999962E-9</c:v>
                </c:pt>
                <c:pt idx="2">
                  <c:v>3.6449999999999938E-7</c:v>
                </c:pt>
                <c:pt idx="3">
                  <c:v>8.7479999999999932E-6</c:v>
                </c:pt>
                <c:pt idx="4">
                  <c:v>1.3778099999999974E-4</c:v>
                </c:pt>
                <c:pt idx="5">
                  <c:v>1.4880348000000001E-3</c:v>
                </c:pt>
                <c:pt idx="6">
                  <c:v>1.1160260999999993E-2</c:v>
                </c:pt>
                <c:pt idx="7">
                  <c:v>5.7395627999999935E-2</c:v>
                </c:pt>
                <c:pt idx="8">
                  <c:v>0.19371024450000002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24-46C0-86AD-04932F0F2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838864432"/>
        <c:axId val="838864824"/>
      </c:barChart>
      <c:catAx>
        <c:axId val="83886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864824"/>
        <c:crosses val="autoZero"/>
        <c:auto val="1"/>
        <c:lblAlgn val="ctr"/>
        <c:lblOffset val="100"/>
        <c:noMultiLvlLbl val="0"/>
      </c:catAx>
      <c:valAx>
        <c:axId val="83886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86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222218</xdr:colOff>
      <xdr:row>12</xdr:row>
      <xdr:rowOff>95250</xdr:rowOff>
    </xdr:from>
    <xdr:ext cx="1854232" cy="9598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3098768" y="2495550"/>
              <a:ext cx="1854232" cy="9598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2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2800" b="0" i="1">
                            <a:latin typeface="Cambria Math"/>
                          </a:rPr>
                          <m:t>𝑛</m:t>
                        </m:r>
                        <m:r>
                          <a:rPr lang="en-US" sz="2800" b="0" i="1">
                            <a:latin typeface="Cambria Math"/>
                          </a:rPr>
                          <m:t>!</m:t>
                        </m:r>
                      </m:num>
                      <m:den>
                        <m:r>
                          <a:rPr lang="en-US" sz="2800" b="0" i="1">
                            <a:latin typeface="Cambria Math"/>
                          </a:rPr>
                          <m:t>𝑥</m:t>
                        </m:r>
                        <m:r>
                          <a:rPr lang="en-US" sz="2800" b="0" i="1">
                            <a:latin typeface="Cambria Math"/>
                          </a:rPr>
                          <m:t>!</m:t>
                        </m:r>
                        <m:d>
                          <m:dPr>
                            <m:ctrlPr>
                              <a:rPr lang="en-US" sz="28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2800" b="0" i="1">
                                <a:latin typeface="Cambria Math"/>
                              </a:rPr>
                              <m:t>𝑛</m:t>
                            </m:r>
                            <m:r>
                              <a:rPr lang="en-US" sz="2800" b="0" i="1">
                                <a:latin typeface="Cambria Math"/>
                              </a:rPr>
                              <m:t>−</m:t>
                            </m:r>
                            <m:r>
                              <a:rPr lang="en-US" sz="2800" b="0" i="1">
                                <a:latin typeface="Cambria Math"/>
                              </a:rPr>
                              <m:t>𝑥</m:t>
                            </m:r>
                          </m:e>
                        </m:d>
                        <m:r>
                          <a:rPr lang="en-US" sz="2800" b="0" i="1">
                            <a:latin typeface="Cambria Math"/>
                          </a:rPr>
                          <m:t>!</m:t>
                        </m:r>
                      </m:den>
                    </m:f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3098768" y="2495550"/>
              <a:ext cx="1854232" cy="9598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2800" b="0" i="0">
                  <a:latin typeface="Cambria Math"/>
                </a:rPr>
                <a:t>𝑛!</a:t>
              </a:r>
              <a:r>
                <a:rPr lang="en-US" sz="2800" b="0" i="0">
                  <a:latin typeface="Cambria Math" panose="02040503050406030204" pitchFamily="18" charset="0"/>
                </a:rPr>
                <a:t>/</a:t>
              </a:r>
              <a:r>
                <a:rPr lang="en-US" sz="2800" b="0" i="0">
                  <a:latin typeface="Cambria Math"/>
                </a:rPr>
                <a:t>𝑥!</a:t>
              </a:r>
              <a:r>
                <a:rPr lang="en-US" sz="2800" b="0" i="0">
                  <a:latin typeface="Cambria Math" panose="02040503050406030204" pitchFamily="18" charset="0"/>
                </a:rPr>
                <a:t>(</a:t>
              </a:r>
              <a:r>
                <a:rPr lang="en-US" sz="2800" b="0" i="0">
                  <a:latin typeface="Cambria Math"/>
                </a:rPr>
                <a:t>𝑛−𝑥</a:t>
              </a:r>
              <a:r>
                <a:rPr lang="en-US" sz="2800" b="0" i="0">
                  <a:latin typeface="Cambria Math" panose="02040503050406030204" pitchFamily="18" charset="0"/>
                </a:rPr>
                <a:t>)</a:t>
              </a:r>
              <a:r>
                <a:rPr lang="en-US" sz="2800" b="0" i="0">
                  <a:latin typeface="Cambria Math"/>
                </a:rPr>
                <a:t>!</a:t>
              </a:r>
              <a:endParaRPr lang="en-US" sz="28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12</xdr:row>
      <xdr:rowOff>190500</xdr:rowOff>
    </xdr:from>
    <xdr:ext cx="4152901" cy="9598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0025" y="2724150"/>
              <a:ext cx="4152901" cy="9598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2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sz="2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  <m:r>
                          <a:rPr lang="en-US" sz="2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!</m:t>
                        </m:r>
                      </m:num>
                      <m:den>
                        <m:r>
                          <a:rPr lang="en-US" sz="2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𝑥</m:t>
                        </m:r>
                        <m:r>
                          <a:rPr lang="en-US" sz="2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!</m:t>
                        </m:r>
                        <m:d>
                          <m:dPr>
                            <m:ctrlPr>
                              <a:rPr lang="en-US" sz="28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US" sz="28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  <m:r>
                              <a:rPr lang="en-US" sz="28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n-US" sz="2800" b="0" i="1">
                                <a:solidFill>
                                  <a:schemeClr val="tx1"/>
                                </a:solidFill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</m:d>
                        <m:r>
                          <a:rPr lang="en-US" sz="2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!</m:t>
                        </m:r>
                      </m:den>
                    </m:f>
                    <m:sSup>
                      <m:sSupPr>
                        <m:ctrlPr>
                          <a:rPr lang="en-US" sz="2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US" sz="2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</m:e>
                      <m:sup>
                        <m:r>
                          <a:rPr lang="en-US" sz="2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𝑥</m:t>
                        </m:r>
                      </m:sup>
                    </m:sSup>
                    <m:sSup>
                      <m:sSupPr>
                        <m:ctrlPr>
                          <a:rPr lang="en-US" sz="2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US" sz="2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(1−</m:t>
                        </m:r>
                        <m:r>
                          <a:rPr lang="en-US" sz="2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  <m:r>
                          <a:rPr lang="en-US" sz="2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e>
                      <m:sup>
                        <m:r>
                          <a:rPr lang="en-US" sz="2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  <m:r>
                          <a:rPr lang="en-US" sz="2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n-US" sz="28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𝑥</m:t>
                        </m:r>
                      </m:sup>
                    </m:sSup>
                  </m:oMath>
                </m:oMathPara>
              </a14:m>
              <a:endParaRPr lang="en-US" sz="2800" b="0" i="1">
                <a:solidFill>
                  <a:schemeClr val="tx1"/>
                </a:solidFill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025" y="2724150"/>
              <a:ext cx="4152901" cy="9598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2800" b="0" i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𝑛!/𝑥!(𝑛−𝑥)! 𝑝^𝑥 〖(1−𝑝)〗^(𝑛−𝑥)</a:t>
              </a:r>
              <a:endParaRPr lang="en-US" sz="2800" b="0" i="1">
                <a:solidFill>
                  <a:schemeClr val="tx1"/>
                </a:solidFill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5</xdr:row>
      <xdr:rowOff>176212</xdr:rowOff>
    </xdr:from>
    <xdr:to>
      <xdr:col>10</xdr:col>
      <xdr:colOff>438150</xdr:colOff>
      <xdr:row>20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3</xdr:row>
      <xdr:rowOff>42862</xdr:rowOff>
    </xdr:from>
    <xdr:to>
      <xdr:col>10</xdr:col>
      <xdr:colOff>476250</xdr:colOff>
      <xdr:row>17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395224</xdr:colOff>
      <xdr:row>7</xdr:row>
      <xdr:rowOff>187778</xdr:rowOff>
    </xdr:from>
    <xdr:to>
      <xdr:col>13</xdr:col>
      <xdr:colOff>86551</xdr:colOff>
      <xdr:row>23</xdr:row>
      <xdr:rowOff>98115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Temp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F13"/>
  <sheetViews>
    <sheetView workbookViewId="0">
      <selection activeCell="G10" sqref="G10"/>
    </sheetView>
  </sheetViews>
  <sheetFormatPr defaultRowHeight="15.75" x14ac:dyDescent="0.25"/>
  <cols>
    <col min="1" max="1" width="8.5703125" style="11" customWidth="1"/>
    <col min="2" max="3" width="11.28515625" style="11" bestFit="1" customWidth="1"/>
    <col min="4" max="4" width="12" style="11" bestFit="1" customWidth="1"/>
    <col min="5" max="5" width="33.85546875" style="11" bestFit="1" customWidth="1"/>
    <col min="6" max="6" width="16" style="11" bestFit="1" customWidth="1"/>
    <col min="7" max="8" width="16.5703125" style="11" bestFit="1" customWidth="1"/>
    <col min="9" max="10" width="9.140625" style="11"/>
    <col min="11" max="11" width="12" style="11" bestFit="1" customWidth="1"/>
    <col min="12" max="16384" width="9.140625" style="11"/>
  </cols>
  <sheetData>
    <row r="1" spans="1:6" x14ac:dyDescent="0.25">
      <c r="A1" s="11" t="s">
        <v>32</v>
      </c>
    </row>
    <row r="2" spans="1:6" x14ac:dyDescent="0.25">
      <c r="A2" s="11" t="s">
        <v>33</v>
      </c>
    </row>
    <row r="3" spans="1:6" x14ac:dyDescent="0.25">
      <c r="A3" s="11" t="s">
        <v>3</v>
      </c>
      <c r="B3" s="11" t="s">
        <v>27</v>
      </c>
      <c r="C3" s="11" t="s">
        <v>28</v>
      </c>
      <c r="D3" s="11" t="s">
        <v>29</v>
      </c>
      <c r="E3" s="11" t="s">
        <v>30</v>
      </c>
      <c r="F3" s="11" t="s">
        <v>31</v>
      </c>
    </row>
    <row r="4" spans="1:6" x14ac:dyDescent="0.25">
      <c r="A4" s="26">
        <v>1</v>
      </c>
      <c r="B4" s="12">
        <f>FACT($A$13)</f>
        <v>3628800</v>
      </c>
      <c r="C4" s="12">
        <f t="shared" ref="C4:C13" si="0">FACT(A4)</f>
        <v>1</v>
      </c>
      <c r="D4" s="12">
        <f t="shared" ref="D4:D13" si="1">FACT($A$13-A4)</f>
        <v>362880</v>
      </c>
      <c r="E4" s="12">
        <f>B4/(C4*D4)</f>
        <v>10</v>
      </c>
      <c r="F4" s="12">
        <f t="shared" ref="F4:F13" si="2">COMBIN($A$13,A4)</f>
        <v>10</v>
      </c>
    </row>
    <row r="5" spans="1:6" x14ac:dyDescent="0.25">
      <c r="A5" s="26">
        <v>2</v>
      </c>
      <c r="B5" s="12">
        <f t="shared" ref="B5:B13" si="3">FACT($A$13)</f>
        <v>3628800</v>
      </c>
      <c r="C5" s="12">
        <f t="shared" si="0"/>
        <v>2</v>
      </c>
      <c r="D5" s="12">
        <f t="shared" si="1"/>
        <v>40320</v>
      </c>
      <c r="E5" s="12">
        <f t="shared" ref="E5:E13" si="4">B5/(C5*D5)</f>
        <v>45</v>
      </c>
      <c r="F5" s="12">
        <f t="shared" si="2"/>
        <v>45</v>
      </c>
    </row>
    <row r="6" spans="1:6" x14ac:dyDescent="0.25">
      <c r="A6" s="26">
        <v>3</v>
      </c>
      <c r="B6" s="12">
        <f t="shared" si="3"/>
        <v>3628800</v>
      </c>
      <c r="C6" s="12">
        <f t="shared" si="0"/>
        <v>6</v>
      </c>
      <c r="D6" s="12">
        <f t="shared" si="1"/>
        <v>5040</v>
      </c>
      <c r="E6" s="12">
        <f t="shared" si="4"/>
        <v>120</v>
      </c>
      <c r="F6" s="12">
        <f t="shared" si="2"/>
        <v>120</v>
      </c>
    </row>
    <row r="7" spans="1:6" x14ac:dyDescent="0.25">
      <c r="A7" s="26">
        <v>4</v>
      </c>
      <c r="B7" s="12">
        <f t="shared" si="3"/>
        <v>3628800</v>
      </c>
      <c r="C7" s="12">
        <f t="shared" si="0"/>
        <v>24</v>
      </c>
      <c r="D7" s="12">
        <f t="shared" si="1"/>
        <v>720</v>
      </c>
      <c r="E7" s="12">
        <f t="shared" si="4"/>
        <v>210</v>
      </c>
      <c r="F7" s="12">
        <f t="shared" si="2"/>
        <v>209.99999999999997</v>
      </c>
    </row>
    <row r="8" spans="1:6" x14ac:dyDescent="0.25">
      <c r="A8" s="26">
        <v>5</v>
      </c>
      <c r="B8" s="12">
        <f t="shared" si="3"/>
        <v>3628800</v>
      </c>
      <c r="C8" s="12">
        <f t="shared" si="0"/>
        <v>120</v>
      </c>
      <c r="D8" s="12">
        <f t="shared" si="1"/>
        <v>120</v>
      </c>
      <c r="E8" s="12">
        <f t="shared" si="4"/>
        <v>252</v>
      </c>
      <c r="F8" s="12">
        <f t="shared" si="2"/>
        <v>252</v>
      </c>
    </row>
    <row r="9" spans="1:6" x14ac:dyDescent="0.25">
      <c r="A9" s="26">
        <v>6</v>
      </c>
      <c r="B9" s="12">
        <f t="shared" si="3"/>
        <v>3628800</v>
      </c>
      <c r="C9" s="12">
        <f t="shared" si="0"/>
        <v>720</v>
      </c>
      <c r="D9" s="12">
        <f t="shared" si="1"/>
        <v>24</v>
      </c>
      <c r="E9" s="12">
        <f t="shared" si="4"/>
        <v>210</v>
      </c>
      <c r="F9" s="12">
        <f t="shared" si="2"/>
        <v>209.99999999999997</v>
      </c>
    </row>
    <row r="10" spans="1:6" x14ac:dyDescent="0.25">
      <c r="A10" s="26">
        <v>7</v>
      </c>
      <c r="B10" s="12">
        <f t="shared" si="3"/>
        <v>3628800</v>
      </c>
      <c r="C10" s="12">
        <f t="shared" si="0"/>
        <v>5040</v>
      </c>
      <c r="D10" s="12">
        <f t="shared" si="1"/>
        <v>6</v>
      </c>
      <c r="E10" s="12">
        <f t="shared" si="4"/>
        <v>120</v>
      </c>
      <c r="F10" s="12">
        <f t="shared" si="2"/>
        <v>120</v>
      </c>
    </row>
    <row r="11" spans="1:6" x14ac:dyDescent="0.25">
      <c r="A11" s="26">
        <v>8</v>
      </c>
      <c r="B11" s="12">
        <f t="shared" si="3"/>
        <v>3628800</v>
      </c>
      <c r="C11" s="12">
        <f t="shared" si="0"/>
        <v>40320</v>
      </c>
      <c r="D11" s="12">
        <f t="shared" si="1"/>
        <v>2</v>
      </c>
      <c r="E11" s="12">
        <f t="shared" si="4"/>
        <v>45</v>
      </c>
      <c r="F11" s="12">
        <f t="shared" si="2"/>
        <v>45</v>
      </c>
    </row>
    <row r="12" spans="1:6" x14ac:dyDescent="0.25">
      <c r="A12" s="26">
        <v>9</v>
      </c>
      <c r="B12" s="12">
        <f t="shared" si="3"/>
        <v>3628800</v>
      </c>
      <c r="C12" s="12">
        <f t="shared" si="0"/>
        <v>362880</v>
      </c>
      <c r="D12" s="12">
        <f t="shared" si="1"/>
        <v>1</v>
      </c>
      <c r="E12" s="12">
        <f t="shared" si="4"/>
        <v>10</v>
      </c>
      <c r="F12" s="12">
        <f t="shared" si="2"/>
        <v>10</v>
      </c>
    </row>
    <row r="13" spans="1:6" x14ac:dyDescent="0.25">
      <c r="A13" s="26">
        <v>10</v>
      </c>
      <c r="B13" s="12">
        <f t="shared" si="3"/>
        <v>3628800</v>
      </c>
      <c r="C13" s="12">
        <f t="shared" si="0"/>
        <v>3628800</v>
      </c>
      <c r="D13" s="12">
        <f t="shared" si="1"/>
        <v>1</v>
      </c>
      <c r="E13" s="12">
        <f t="shared" si="4"/>
        <v>1</v>
      </c>
      <c r="F13" s="12">
        <f t="shared" si="2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F14"/>
  <sheetViews>
    <sheetView workbookViewId="0">
      <selection activeCell="H16" sqref="H16"/>
    </sheetView>
  </sheetViews>
  <sheetFormatPr defaultRowHeight="16.5" x14ac:dyDescent="0.3"/>
  <cols>
    <col min="1" max="1" width="6.7109375" style="4" customWidth="1"/>
    <col min="2" max="2" width="7.5703125" style="4" bestFit="1" customWidth="1"/>
    <col min="3" max="4" width="12" style="4" bestFit="1" customWidth="1"/>
    <col min="5" max="5" width="13.7109375" style="4" bestFit="1" customWidth="1"/>
    <col min="6" max="6" width="18.85546875" style="4" bestFit="1" customWidth="1"/>
    <col min="7" max="16384" width="9.140625" style="4"/>
  </cols>
  <sheetData>
    <row r="1" spans="1:6" x14ac:dyDescent="0.3">
      <c r="A1" s="27" t="s">
        <v>6</v>
      </c>
      <c r="B1" s="28">
        <v>10</v>
      </c>
      <c r="C1" s="27" t="s">
        <v>7</v>
      </c>
      <c r="D1" s="28">
        <v>0.3</v>
      </c>
    </row>
    <row r="2" spans="1:6" ht="18" x14ac:dyDescent="0.3">
      <c r="A2" s="8" t="s">
        <v>3</v>
      </c>
      <c r="B2" s="8" t="s">
        <v>8</v>
      </c>
      <c r="C2" s="8" t="s">
        <v>75</v>
      </c>
      <c r="D2" s="8" t="s">
        <v>76</v>
      </c>
      <c r="E2" s="8" t="s">
        <v>34</v>
      </c>
      <c r="F2" s="8" t="s">
        <v>9</v>
      </c>
    </row>
    <row r="3" spans="1:6" x14ac:dyDescent="0.3">
      <c r="A3" s="8">
        <v>0</v>
      </c>
      <c r="B3" s="8">
        <f>COMBIN($B$1,A3)</f>
        <v>1</v>
      </c>
      <c r="C3" s="8">
        <f>$D$1^A3</f>
        <v>1</v>
      </c>
      <c r="D3" s="8">
        <f>(1-$D$1)^($B$1-A3)</f>
        <v>2.824752489999998E-2</v>
      </c>
      <c r="E3" s="8">
        <f>PRODUCT(B3:D3)</f>
        <v>2.824752489999998E-2</v>
      </c>
      <c r="F3" s="8">
        <f>SUM($E$3:E3)</f>
        <v>2.824752489999998E-2</v>
      </c>
    </row>
    <row r="4" spans="1:6" x14ac:dyDescent="0.3">
      <c r="A4" s="8">
        <v>1</v>
      </c>
      <c r="B4" s="8">
        <f t="shared" ref="B4:B13" si="0">COMBIN($B$1,A4)</f>
        <v>10</v>
      </c>
      <c r="C4" s="8">
        <f t="shared" ref="C4:C13" si="1">$D$1^A4</f>
        <v>0.3</v>
      </c>
      <c r="D4" s="8">
        <f t="shared" ref="D4:D13" si="2">(1-$D$1)^($B$1-A4)</f>
        <v>4.0353606999999972E-2</v>
      </c>
      <c r="E4" s="8">
        <f t="shared" ref="E4:E13" si="3">PRODUCT(B4:D4)</f>
        <v>0.12106082099999992</v>
      </c>
      <c r="F4" s="8">
        <f>SUM($E$3:E4)</f>
        <v>0.14930834589999989</v>
      </c>
    </row>
    <row r="5" spans="1:6" x14ac:dyDescent="0.3">
      <c r="A5" s="8">
        <v>2</v>
      </c>
      <c r="B5" s="8">
        <f t="shared" si="0"/>
        <v>45</v>
      </c>
      <c r="C5" s="8">
        <f t="shared" si="1"/>
        <v>0.09</v>
      </c>
      <c r="D5" s="8">
        <f t="shared" si="2"/>
        <v>5.7648009999999965E-2</v>
      </c>
      <c r="E5" s="8">
        <f t="shared" si="3"/>
        <v>0.23347444049999985</v>
      </c>
      <c r="F5" s="8">
        <f>SUM($E$3:E5)</f>
        <v>0.38278278639999974</v>
      </c>
    </row>
    <row r="6" spans="1:6" x14ac:dyDescent="0.3">
      <c r="A6" s="8">
        <v>3</v>
      </c>
      <c r="B6" s="8">
        <f t="shared" si="0"/>
        <v>120</v>
      </c>
      <c r="C6" s="8">
        <f t="shared" si="1"/>
        <v>2.7E-2</v>
      </c>
      <c r="D6" s="8">
        <f t="shared" si="2"/>
        <v>8.235429999999995E-2</v>
      </c>
      <c r="E6" s="8">
        <f>PRODUCT(B6:D6)</f>
        <v>0.26682793199999982</v>
      </c>
      <c r="F6" s="8">
        <f>SUM($E$3:E6)</f>
        <v>0.64961071839999951</v>
      </c>
    </row>
    <row r="7" spans="1:6" x14ac:dyDescent="0.3">
      <c r="A7" s="8">
        <v>4</v>
      </c>
      <c r="B7" s="8">
        <f t="shared" si="0"/>
        <v>209.99999999999997</v>
      </c>
      <c r="C7" s="8">
        <f t="shared" si="1"/>
        <v>8.0999999999999996E-3</v>
      </c>
      <c r="D7" s="8">
        <f t="shared" si="2"/>
        <v>0.11764899999999995</v>
      </c>
      <c r="E7" s="8">
        <f t="shared" si="3"/>
        <v>0.20012094899999985</v>
      </c>
      <c r="F7" s="8">
        <f>SUM($E$3:E7)</f>
        <v>0.84973166739999939</v>
      </c>
    </row>
    <row r="8" spans="1:6" x14ac:dyDescent="0.3">
      <c r="A8" s="8">
        <v>5</v>
      </c>
      <c r="B8" s="8">
        <f t="shared" si="0"/>
        <v>252</v>
      </c>
      <c r="C8" s="8">
        <f t="shared" si="1"/>
        <v>2.4299999999999999E-3</v>
      </c>
      <c r="D8" s="8">
        <f t="shared" si="2"/>
        <v>0.16806999999999994</v>
      </c>
      <c r="E8" s="8">
        <f t="shared" si="3"/>
        <v>0.10291934519999997</v>
      </c>
      <c r="F8" s="8">
        <f>SUM($E$3:E8)</f>
        <v>0.9526510125999994</v>
      </c>
    </row>
    <row r="9" spans="1:6" x14ac:dyDescent="0.3">
      <c r="A9" s="8">
        <v>6</v>
      </c>
      <c r="B9" s="8">
        <f t="shared" si="0"/>
        <v>209.99999999999997</v>
      </c>
      <c r="C9" s="8">
        <f t="shared" si="1"/>
        <v>7.2899999999999994E-4</v>
      </c>
      <c r="D9" s="8">
        <f t="shared" si="2"/>
        <v>0.24009999999999992</v>
      </c>
      <c r="E9" s="8">
        <f t="shared" si="3"/>
        <v>3.6756908999999983E-2</v>
      </c>
      <c r="F9" s="8">
        <f>SUM($E$3:E9)</f>
        <v>0.98940792159999935</v>
      </c>
    </row>
    <row r="10" spans="1:6" x14ac:dyDescent="0.3">
      <c r="A10" s="8">
        <v>7</v>
      </c>
      <c r="B10" s="8">
        <f t="shared" si="0"/>
        <v>120</v>
      </c>
      <c r="C10" s="8">
        <f t="shared" si="1"/>
        <v>2.1869999999999998E-4</v>
      </c>
      <c r="D10" s="8">
        <f t="shared" si="2"/>
        <v>0.34299999999999992</v>
      </c>
      <c r="E10" s="8">
        <f t="shared" si="3"/>
        <v>9.0016919999999969E-3</v>
      </c>
      <c r="F10" s="8">
        <f>SUM($E$3:E10)</f>
        <v>0.99840961359999936</v>
      </c>
    </row>
    <row r="11" spans="1:6" x14ac:dyDescent="0.3">
      <c r="A11" s="8">
        <v>8</v>
      </c>
      <c r="B11" s="8">
        <f t="shared" si="0"/>
        <v>45</v>
      </c>
      <c r="C11" s="8">
        <f t="shared" si="1"/>
        <v>6.560999999999999E-5</v>
      </c>
      <c r="D11" s="8">
        <f t="shared" si="2"/>
        <v>0.48999999999999994</v>
      </c>
      <c r="E11" s="8">
        <f t="shared" si="3"/>
        <v>1.4467004999999997E-3</v>
      </c>
      <c r="F11" s="8">
        <f>SUM($E$3:E11)</f>
        <v>0.99985631409999931</v>
      </c>
    </row>
    <row r="12" spans="1:6" x14ac:dyDescent="0.3">
      <c r="A12" s="8">
        <v>9</v>
      </c>
      <c r="B12" s="8">
        <f t="shared" si="0"/>
        <v>10</v>
      </c>
      <c r="C12" s="8">
        <f t="shared" si="1"/>
        <v>1.9682999999999998E-5</v>
      </c>
      <c r="D12" s="8">
        <f t="shared" si="2"/>
        <v>0.7</v>
      </c>
      <c r="E12" s="8">
        <f t="shared" si="3"/>
        <v>1.3778099999999996E-4</v>
      </c>
      <c r="F12" s="8">
        <f>SUM($E$3:E12)</f>
        <v>0.99999409509999926</v>
      </c>
    </row>
    <row r="13" spans="1:6" x14ac:dyDescent="0.3">
      <c r="A13" s="8">
        <v>10</v>
      </c>
      <c r="B13" s="8">
        <f t="shared" si="0"/>
        <v>1</v>
      </c>
      <c r="C13" s="8">
        <f t="shared" si="1"/>
        <v>5.9048999999999991E-6</v>
      </c>
      <c r="D13" s="8">
        <f t="shared" si="2"/>
        <v>1</v>
      </c>
      <c r="E13" s="8">
        <f t="shared" si="3"/>
        <v>5.9048999999999991E-6</v>
      </c>
      <c r="F13" s="8">
        <f>SUM($E$3:E13)</f>
        <v>0.99999999999999922</v>
      </c>
    </row>
    <row r="14" spans="1:6" x14ac:dyDescent="0.3">
      <c r="D14" s="8"/>
      <c r="E14" s="8">
        <f>SUM(E3:E13)</f>
        <v>0.99999999999999922</v>
      </c>
      <c r="F14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J16"/>
  <sheetViews>
    <sheetView workbookViewId="0">
      <selection activeCell="M6" sqref="M6"/>
    </sheetView>
  </sheetViews>
  <sheetFormatPr defaultRowHeight="15" x14ac:dyDescent="0.25"/>
  <cols>
    <col min="1" max="1" width="3.140625" bestFit="1" customWidth="1"/>
    <col min="2" max="2" width="4" customWidth="1"/>
    <col min="3" max="4" width="14.7109375" bestFit="1" customWidth="1"/>
    <col min="5" max="5" width="26.5703125" customWidth="1"/>
    <col min="6" max="6" width="28.140625" bestFit="1" customWidth="1"/>
    <col min="7" max="7" width="10.7109375" bestFit="1" customWidth="1"/>
    <col min="8" max="8" width="12" bestFit="1" customWidth="1"/>
  </cols>
  <sheetData>
    <row r="1" spans="1:10" x14ac:dyDescent="0.25">
      <c r="A1" s="2" t="s">
        <v>6</v>
      </c>
      <c r="B1" s="3">
        <v>10</v>
      </c>
      <c r="C1" s="2" t="s">
        <v>7</v>
      </c>
      <c r="D1" s="3">
        <v>0.3</v>
      </c>
      <c r="G1" s="2"/>
      <c r="H1" s="3"/>
      <c r="I1" s="2"/>
      <c r="J1" s="3"/>
    </row>
    <row r="2" spans="1:10" x14ac:dyDescent="0.25">
      <c r="A2" s="17" t="s">
        <v>3</v>
      </c>
      <c r="B2" s="16"/>
      <c r="C2" s="1" t="s">
        <v>35</v>
      </c>
      <c r="D2" s="16" t="s">
        <v>36</v>
      </c>
      <c r="E2" s="16"/>
      <c r="F2" s="1"/>
    </row>
    <row r="3" spans="1:10" x14ac:dyDescent="0.25">
      <c r="A3" s="1">
        <v>0</v>
      </c>
      <c r="B3" s="1"/>
      <c r="C3">
        <f t="shared" ref="C3:C13" si="0">_xlfn.BINOM.DIST(A3,$B$1,$D$1,0)</f>
        <v>2.8247524899999994E-2</v>
      </c>
      <c r="D3">
        <f>_xlfn.BINOM.DIST(A3,$B$1,$D$1,1)</f>
        <v>2.8247524899999994E-2</v>
      </c>
      <c r="E3" s="1" t="str">
        <f ca="1">_xlfn.FORMULATEXT(C3)</f>
        <v>=BINOM.DIST(A3,$B$1,$D$1,0)</v>
      </c>
      <c r="F3" s="1" t="str">
        <f ca="1">_xlfn.FORMULATEXT(D3)</f>
        <v>=BINOM.DIST(A3,$B$1,$D$1,1)</v>
      </c>
    </row>
    <row r="4" spans="1:10" x14ac:dyDescent="0.25">
      <c r="A4" s="1">
        <v>1</v>
      </c>
      <c r="B4" s="1"/>
      <c r="C4">
        <f t="shared" si="0"/>
        <v>0.12106082100000001</v>
      </c>
      <c r="D4">
        <f t="shared" ref="D4:D13" si="1">_xlfn.BINOM.DIST(A4,$B$1,$D$1,1)</f>
        <v>0.1493083459</v>
      </c>
      <c r="E4" s="1"/>
      <c r="F4" s="1"/>
    </row>
    <row r="5" spans="1:10" x14ac:dyDescent="0.25">
      <c r="A5" s="1">
        <v>2</v>
      </c>
      <c r="B5" s="1"/>
      <c r="C5">
        <f t="shared" si="0"/>
        <v>0.23347444050000005</v>
      </c>
      <c r="D5">
        <f t="shared" si="1"/>
        <v>0.3827827863999998</v>
      </c>
      <c r="E5" s="1"/>
      <c r="F5" s="2" t="s">
        <v>11</v>
      </c>
      <c r="G5" s="3">
        <v>3</v>
      </c>
      <c r="H5">
        <f>_xlfn.BINOM.DIST(G5,$B$1,$D$1,0)</f>
        <v>0.26682793200000005</v>
      </c>
    </row>
    <row r="6" spans="1:10" x14ac:dyDescent="0.25">
      <c r="A6" s="1">
        <v>3</v>
      </c>
      <c r="B6" s="1"/>
      <c r="C6">
        <f t="shared" si="0"/>
        <v>0.26682793200000005</v>
      </c>
      <c r="D6">
        <f t="shared" si="1"/>
        <v>0.64961071839999995</v>
      </c>
      <c r="E6" s="1"/>
      <c r="F6" s="2" t="s">
        <v>10</v>
      </c>
      <c r="G6" s="3">
        <v>3</v>
      </c>
      <c r="H6">
        <f>_xlfn.BINOM.DIST(G6-1,$B$1,$D$1,1)</f>
        <v>0.3827827863999998</v>
      </c>
    </row>
    <row r="7" spans="1:10" x14ac:dyDescent="0.25">
      <c r="A7" s="1">
        <v>4</v>
      </c>
      <c r="B7" s="1"/>
      <c r="C7">
        <f t="shared" si="0"/>
        <v>0.20012094900000005</v>
      </c>
      <c r="D7">
        <f t="shared" si="1"/>
        <v>0.84973166739999995</v>
      </c>
      <c r="E7" s="1"/>
      <c r="F7" s="2" t="s">
        <v>12</v>
      </c>
      <c r="G7" s="3">
        <v>3</v>
      </c>
      <c r="H7">
        <f>_xlfn.BINOM.DIST(G7,$B$1,$D$1,1)</f>
        <v>0.64961071839999995</v>
      </c>
    </row>
    <row r="8" spans="1:10" x14ac:dyDescent="0.25">
      <c r="A8" s="1">
        <v>5</v>
      </c>
      <c r="B8" s="1"/>
      <c r="C8">
        <f t="shared" si="0"/>
        <v>0.10291934520000003</v>
      </c>
      <c r="D8">
        <f t="shared" si="1"/>
        <v>0.95265101260000007</v>
      </c>
      <c r="E8" s="1"/>
      <c r="F8" s="2" t="s">
        <v>15</v>
      </c>
      <c r="G8" s="3">
        <v>3</v>
      </c>
      <c r="H8">
        <f>1-H7</f>
        <v>0.35038928160000005</v>
      </c>
    </row>
    <row r="9" spans="1:10" x14ac:dyDescent="0.25">
      <c r="A9" s="1">
        <v>6</v>
      </c>
      <c r="B9" s="1"/>
      <c r="C9">
        <f t="shared" si="0"/>
        <v>3.6756909000000039E-2</v>
      </c>
      <c r="D9">
        <f t="shared" si="1"/>
        <v>0.98940792160000002</v>
      </c>
      <c r="E9" s="1"/>
      <c r="F9" s="2" t="s">
        <v>14</v>
      </c>
      <c r="G9" s="3">
        <v>3</v>
      </c>
      <c r="H9">
        <f>1-H6</f>
        <v>0.61721721360000026</v>
      </c>
    </row>
    <row r="10" spans="1:10" x14ac:dyDescent="0.25">
      <c r="A10" s="1">
        <v>7</v>
      </c>
      <c r="B10" s="1"/>
      <c r="C10">
        <f t="shared" si="0"/>
        <v>9.0016919999999986E-3</v>
      </c>
      <c r="D10">
        <f t="shared" si="1"/>
        <v>0.99840961360000002</v>
      </c>
      <c r="F10" s="2" t="s">
        <v>13</v>
      </c>
      <c r="G10" s="3">
        <v>3</v>
      </c>
      <c r="H10">
        <f>1-H5</f>
        <v>0.73317206800000001</v>
      </c>
    </row>
    <row r="11" spans="1:10" x14ac:dyDescent="0.25">
      <c r="A11" s="1">
        <v>8</v>
      </c>
      <c r="B11" s="1"/>
      <c r="C11">
        <f t="shared" si="0"/>
        <v>1.446700500000001E-3</v>
      </c>
      <c r="D11">
        <f t="shared" si="1"/>
        <v>0.99985631409999998</v>
      </c>
      <c r="F11" s="2" t="s">
        <v>0</v>
      </c>
      <c r="H11">
        <f>_xlfn.BINOM.DIST(3,$B$1,$D$1,1)-_xlfn.BINOM.DIST(1,$B$1,$D$1,1)</f>
        <v>0.50030237249999998</v>
      </c>
    </row>
    <row r="12" spans="1:10" x14ac:dyDescent="0.25">
      <c r="A12" s="1">
        <v>9</v>
      </c>
      <c r="B12" s="1"/>
      <c r="C12">
        <f t="shared" si="0"/>
        <v>1.3778099999999991E-4</v>
      </c>
      <c r="D12">
        <f t="shared" si="1"/>
        <v>0.99999409509999992</v>
      </c>
      <c r="F12" s="2" t="s">
        <v>1</v>
      </c>
      <c r="H12">
        <v>0</v>
      </c>
    </row>
    <row r="13" spans="1:10" x14ac:dyDescent="0.25">
      <c r="A13" s="1">
        <v>10</v>
      </c>
      <c r="B13" s="1"/>
      <c r="C13">
        <f t="shared" si="0"/>
        <v>5.9048999999999949E-6</v>
      </c>
      <c r="D13">
        <f t="shared" si="1"/>
        <v>1</v>
      </c>
      <c r="J13" s="20"/>
    </row>
    <row r="14" spans="1:10" x14ac:dyDescent="0.25">
      <c r="D14" s="1"/>
      <c r="F14" s="13" t="s">
        <v>4</v>
      </c>
      <c r="G14" s="14" t="s">
        <v>25</v>
      </c>
      <c r="H14" s="14">
        <f>B1*D1</f>
        <v>3</v>
      </c>
    </row>
    <row r="15" spans="1:10" x14ac:dyDescent="0.25">
      <c r="F15" s="13" t="s">
        <v>24</v>
      </c>
      <c r="G15" s="14" t="s">
        <v>26</v>
      </c>
      <c r="H15" s="15">
        <f>B1*D1*(1-J1)</f>
        <v>3</v>
      </c>
    </row>
    <row r="16" spans="1:10" x14ac:dyDescent="0.25">
      <c r="F16" s="13" t="s">
        <v>2</v>
      </c>
      <c r="H16" s="15">
        <f>SQRT(H15)</f>
        <v>1.7320508075688772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1:T28"/>
  <sheetViews>
    <sheetView workbookViewId="0">
      <selection activeCell="N32" sqref="N32"/>
    </sheetView>
  </sheetViews>
  <sheetFormatPr defaultRowHeight="15" x14ac:dyDescent="0.25"/>
  <cols>
    <col min="2" max="2" width="10" bestFit="1" customWidth="1"/>
    <col min="3" max="3" width="18.28515625" customWidth="1"/>
    <col min="4" max="4" width="10.28515625" customWidth="1"/>
    <col min="8" max="8" width="10.28515625" customWidth="1"/>
  </cols>
  <sheetData>
    <row r="1" spans="1:20" ht="16.5" x14ac:dyDescent="0.3">
      <c r="A1" s="5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6"/>
    </row>
    <row r="2" spans="1:20" ht="16.5" x14ac:dyDescent="0.3">
      <c r="A2" s="5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6"/>
    </row>
    <row r="3" spans="1:20" ht="16.5" x14ac:dyDescent="0.3">
      <c r="A3" s="5" t="s">
        <v>46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6"/>
    </row>
    <row r="4" spans="1:20" ht="16.5" x14ac:dyDescent="0.3">
      <c r="A4" s="4" t="s">
        <v>19</v>
      </c>
      <c r="B4" s="7">
        <f ca="1">0.6+0.25*RAND()</f>
        <v>0.62024788905819328</v>
      </c>
      <c r="C4" s="4" t="s">
        <v>57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6"/>
    </row>
    <row r="5" spans="1:20" ht="17.25" thickBot="1" x14ac:dyDescent="0.35">
      <c r="A5" s="4" t="s">
        <v>51</v>
      </c>
      <c r="B5" s="8">
        <f ca="1">RANDBETWEEN(6,12)</f>
        <v>7</v>
      </c>
      <c r="C5" s="4" t="s">
        <v>58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6"/>
    </row>
    <row r="6" spans="1:20" ht="17.25" thickBot="1" x14ac:dyDescent="0.35">
      <c r="A6" s="4" t="s">
        <v>52</v>
      </c>
      <c r="D6" s="9" t="s">
        <v>20</v>
      </c>
      <c r="E6" s="8">
        <f ca="1">RANDBETWEEN(1,$B$5)</f>
        <v>3</v>
      </c>
      <c r="F6" s="4" t="s">
        <v>78</v>
      </c>
      <c r="G6" s="4"/>
      <c r="H6" s="4"/>
      <c r="I6" s="10">
        <f ca="1">_xlfn.BINOM.DIST(E6,$B$5,$B$4,0)</f>
        <v>0.17368596088976579</v>
      </c>
      <c r="J6" s="4"/>
      <c r="L6" s="4"/>
      <c r="M6" s="4"/>
      <c r="N6" s="4"/>
      <c r="O6" s="4"/>
      <c r="P6" s="4"/>
      <c r="Q6" s="4"/>
      <c r="R6" s="4"/>
      <c r="S6" s="4"/>
      <c r="T6" s="6"/>
    </row>
    <row r="7" spans="1:20" ht="17.25" thickBot="1" x14ac:dyDescent="0.35">
      <c r="A7" s="4" t="s">
        <v>54</v>
      </c>
      <c r="D7" s="9" t="s">
        <v>55</v>
      </c>
      <c r="E7" s="8">
        <f ca="1">RANDBETWEEN(1,$B$5)</f>
        <v>3</v>
      </c>
      <c r="F7" s="11" t="s">
        <v>77</v>
      </c>
      <c r="G7" s="11"/>
      <c r="H7" s="11"/>
      <c r="I7" s="10">
        <f ca="1">_xlfn.BINOM.DIST(E7,$B$5,$B$4,1)</f>
        <v>0.25165094229618457</v>
      </c>
      <c r="L7" s="4"/>
      <c r="M7" s="4"/>
      <c r="O7" s="4"/>
      <c r="P7" s="4"/>
      <c r="Q7" s="4"/>
      <c r="R7" s="4"/>
      <c r="S7" s="4"/>
      <c r="T7" s="6"/>
    </row>
    <row r="8" spans="1:20" ht="17.25" thickBot="1" x14ac:dyDescent="0.35">
      <c r="A8" s="4" t="s">
        <v>56</v>
      </c>
      <c r="B8" s="11"/>
      <c r="C8" s="11"/>
      <c r="D8" s="9" t="s">
        <v>53</v>
      </c>
      <c r="E8" s="8">
        <f ca="1">RANDBETWEEN(1,$B$5)</f>
        <v>2</v>
      </c>
      <c r="F8" s="11" t="s">
        <v>77</v>
      </c>
      <c r="I8" s="10">
        <f ca="1">1-_xlfn.BINOM.DIST(E8-1,$B$5,$B$4,1)</f>
        <v>0.98583945367742853</v>
      </c>
      <c r="J8" s="11"/>
      <c r="L8" s="11"/>
      <c r="M8" s="4"/>
      <c r="O8" s="4"/>
      <c r="P8" s="4"/>
      <c r="Q8" s="4"/>
      <c r="R8" s="4"/>
      <c r="S8" s="4"/>
      <c r="T8" s="6"/>
    </row>
    <row r="9" spans="1:20" ht="17.25" thickBot="1" x14ac:dyDescent="0.35">
      <c r="A9" s="4" t="s">
        <v>60</v>
      </c>
      <c r="B9" s="11"/>
      <c r="C9" s="11"/>
      <c r="D9" s="9" t="s">
        <v>61</v>
      </c>
      <c r="E9" s="8">
        <f ca="1">RANDBETWEEN(1,$B$5)</f>
        <v>5</v>
      </c>
      <c r="F9" s="11" t="s">
        <v>59</v>
      </c>
      <c r="G9" s="11"/>
      <c r="H9" s="4"/>
      <c r="I9" s="10">
        <f ca="1">_xlfn.BINOM.DIST(E9-1,$B$5,1-$B$4,1)</f>
        <v>0.92203501859358128</v>
      </c>
      <c r="J9" s="11"/>
      <c r="L9" s="11"/>
      <c r="M9" s="4"/>
      <c r="O9" s="4"/>
      <c r="P9" s="4"/>
      <c r="Q9" s="4"/>
      <c r="R9" s="4"/>
      <c r="S9" s="4"/>
      <c r="T9" s="6"/>
    </row>
    <row r="10" spans="1:20" ht="16.5" x14ac:dyDescent="0.3">
      <c r="A10" s="11"/>
      <c r="B10" s="11"/>
      <c r="C10" s="11"/>
      <c r="D10" s="12"/>
      <c r="I10" s="11"/>
      <c r="O10" s="4"/>
      <c r="P10" s="4"/>
      <c r="Q10" s="4"/>
      <c r="R10" s="4"/>
      <c r="S10" s="4"/>
    </row>
    <row r="11" spans="1:20" ht="16.5" x14ac:dyDescent="0.3">
      <c r="A11" s="4" t="s">
        <v>40</v>
      </c>
      <c r="B11" s="4"/>
      <c r="C11" s="4"/>
      <c r="E11" s="29">
        <f ca="1">RANDBETWEEN(2,9)/100</f>
        <v>7.0000000000000007E-2</v>
      </c>
      <c r="F11" s="4" t="s">
        <v>39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20" ht="16.5" x14ac:dyDescent="0.3">
      <c r="A12" s="4" t="s">
        <v>41</v>
      </c>
      <c r="B12" s="4"/>
      <c r="C12" s="4"/>
      <c r="D12" s="30">
        <f ca="1">RANDBETWEEN(3,7)</f>
        <v>5</v>
      </c>
      <c r="E12" s="4" t="s">
        <v>47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20" ht="16.5" x14ac:dyDescent="0.3">
      <c r="A13" s="4" t="s">
        <v>48</v>
      </c>
      <c r="B13" s="4"/>
      <c r="C13" s="4"/>
      <c r="D13" s="30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20" ht="17.25" thickBot="1" x14ac:dyDescent="0.35">
      <c r="A14" s="4" t="s">
        <v>42</v>
      </c>
      <c r="B14" s="8"/>
      <c r="C14" s="5"/>
      <c r="D14" s="4"/>
      <c r="E14" s="4"/>
      <c r="F14" s="4"/>
      <c r="G14" s="4"/>
      <c r="H14" s="4"/>
    </row>
    <row r="15" spans="1:20" ht="17.25" thickBot="1" x14ac:dyDescent="0.35">
      <c r="A15" s="18" t="s">
        <v>20</v>
      </c>
      <c r="B15" s="8">
        <f ca="1">RANDBETWEEN(1,D12-1)</f>
        <v>3</v>
      </c>
      <c r="C15" s="4" t="s">
        <v>43</v>
      </c>
      <c r="D15" s="4"/>
      <c r="E15" s="4"/>
      <c r="F15" s="4"/>
      <c r="G15" s="4"/>
      <c r="I15" s="10">
        <f ca="1">_xlfn.BINOM.DIST(B15,$D$12,$E$11,0)</f>
        <v>2.9666070000000013E-3</v>
      </c>
    </row>
    <row r="16" spans="1:20" ht="17.25" thickBot="1" x14ac:dyDescent="0.35">
      <c r="A16" s="11" t="s">
        <v>21</v>
      </c>
      <c r="B16" s="11"/>
      <c r="C16" s="11"/>
      <c r="D16" s="4"/>
      <c r="E16" s="8">
        <f ca="1">INT(D12/2)</f>
        <v>2</v>
      </c>
      <c r="F16" s="4" t="s">
        <v>45</v>
      </c>
      <c r="G16" s="11"/>
      <c r="I16" s="10">
        <f ca="1">1-_xlfn.BINOM.DIST(E16-1,$D$12,$E$11,1)</f>
        <v>4.2493427199999934E-2</v>
      </c>
    </row>
    <row r="17" spans="1:11" ht="17.25" thickBot="1" x14ac:dyDescent="0.35">
      <c r="A17" s="11" t="s">
        <v>22</v>
      </c>
      <c r="B17" s="11"/>
      <c r="C17" s="11"/>
      <c r="D17" s="4"/>
      <c r="E17" s="8">
        <f ca="1">ROUNDUP(D12/2,0)</f>
        <v>3</v>
      </c>
      <c r="F17" s="4" t="s">
        <v>45</v>
      </c>
      <c r="G17" s="11"/>
      <c r="I17" s="10">
        <f ca="1">_xlfn.BINOM.DIST(E17,$D$12,$E$11,1)</f>
        <v>0.99988667279999999</v>
      </c>
    </row>
    <row r="18" spans="1:11" ht="17.25" thickBot="1" x14ac:dyDescent="0.35">
      <c r="A18" s="11" t="s">
        <v>23</v>
      </c>
      <c r="B18" s="11"/>
      <c r="C18" s="11"/>
      <c r="D18" s="12"/>
      <c r="E18" s="19">
        <f ca="1">D12-1</f>
        <v>4</v>
      </c>
      <c r="F18" s="4" t="s">
        <v>44</v>
      </c>
      <c r="G18" s="11"/>
      <c r="I18" s="10">
        <f ca="1">_xlfn.BINOM.DIST(E18-1,$D$12,1-$E$11,1)</f>
        <v>4.2493427200000079E-2</v>
      </c>
    </row>
    <row r="20" spans="1:11" ht="16.5" x14ac:dyDescent="0.3">
      <c r="A20" s="11" t="s">
        <v>79</v>
      </c>
      <c r="C20">
        <f ca="1">RANDBETWEEN(50,150)</f>
        <v>107</v>
      </c>
      <c r="D20" s="4" t="s">
        <v>80</v>
      </c>
      <c r="E20" s="4"/>
      <c r="H20" s="4"/>
      <c r="I20" s="29"/>
      <c r="J20" s="4"/>
      <c r="K20" s="4"/>
    </row>
    <row r="21" spans="1:11" ht="16.5" x14ac:dyDescent="0.3">
      <c r="A21" s="4" t="s">
        <v>81</v>
      </c>
      <c r="B21" s="4"/>
      <c r="C21" s="4"/>
      <c r="F21" s="30">
        <f ca="1">RANDBETWEEN(5,15)</f>
        <v>5</v>
      </c>
      <c r="H21" s="4" t="s">
        <v>82</v>
      </c>
      <c r="I21" s="4"/>
    </row>
    <row r="22" spans="1:11" ht="16.5" x14ac:dyDescent="0.3">
      <c r="A22" s="4" t="s">
        <v>83</v>
      </c>
      <c r="B22" s="4"/>
      <c r="C22" s="4"/>
      <c r="D22" s="30">
        <f ca="1">RANDBETWEEN(100,200)</f>
        <v>136</v>
      </c>
      <c r="E22" s="4" t="s">
        <v>84</v>
      </c>
      <c r="F22" s="4"/>
      <c r="G22" s="4"/>
      <c r="H22" s="4"/>
      <c r="I22" s="4"/>
    </row>
    <row r="23" spans="1:11" ht="17.25" thickBot="1" x14ac:dyDescent="0.35">
      <c r="A23" s="4" t="s">
        <v>42</v>
      </c>
      <c r="B23" s="8"/>
      <c r="C23" s="5"/>
      <c r="D23" s="4"/>
      <c r="E23" s="4"/>
      <c r="F23" s="4"/>
      <c r="G23" s="4"/>
      <c r="H23" s="4"/>
    </row>
    <row r="24" spans="1:11" ht="17.25" thickBot="1" x14ac:dyDescent="0.35">
      <c r="A24" s="18" t="s">
        <v>55</v>
      </c>
      <c r="B24" s="8">
        <f ca="1">RANDBETWEEN(INT(C20/10),INT(C20/5))</f>
        <v>14</v>
      </c>
      <c r="C24" s="32" t="s">
        <v>85</v>
      </c>
      <c r="D24" s="4"/>
      <c r="E24" s="4"/>
      <c r="F24" s="4"/>
      <c r="G24" s="4"/>
      <c r="I24" s="33">
        <f ca="1">_xlfn.BINOM.DIST(B24,$C$20,$F$21/100,1)</f>
        <v>0.99970889283704722</v>
      </c>
    </row>
    <row r="25" spans="1:11" ht="17.25" thickBot="1" x14ac:dyDescent="0.35">
      <c r="A25" s="4" t="s">
        <v>86</v>
      </c>
      <c r="B25" s="8"/>
      <c r="C25" s="5"/>
      <c r="D25" s="4"/>
      <c r="E25" s="4"/>
      <c r="F25" s="4"/>
      <c r="G25" s="4"/>
    </row>
    <row r="26" spans="1:11" ht="17.25" thickBot="1" x14ac:dyDescent="0.35">
      <c r="A26" s="18" t="s">
        <v>53</v>
      </c>
      <c r="B26" s="8">
        <f ca="1">RANDBETWEEN(INT(C20/10),INT(C20/5))</f>
        <v>19</v>
      </c>
      <c r="C26" s="32" t="s">
        <v>85</v>
      </c>
      <c r="D26" s="4"/>
      <c r="E26" s="4"/>
      <c r="F26" s="4"/>
      <c r="G26" s="4"/>
      <c r="I26" s="33">
        <f ca="1">1-_xlfn.BINOM.DIST(B26-1,$C$20,$F$21/100,1)</f>
        <v>1.4710639159032368E-6</v>
      </c>
    </row>
    <row r="27" spans="1:11" ht="17.25" thickBot="1" x14ac:dyDescent="0.35">
      <c r="A27" s="11" t="s">
        <v>87</v>
      </c>
      <c r="B27" s="11"/>
      <c r="C27" s="11"/>
      <c r="D27" s="12"/>
      <c r="E27" s="19"/>
      <c r="F27" s="4"/>
      <c r="G27" s="11"/>
      <c r="I27" s="10">
        <f ca="1">D22*C20*F21/100</f>
        <v>727.6</v>
      </c>
    </row>
    <row r="28" spans="1:11" ht="17.25" thickBot="1" x14ac:dyDescent="0.35">
      <c r="A28" t="s">
        <v>88</v>
      </c>
      <c r="I28" s="10">
        <f ca="1">I27*(1-F21/100)</f>
        <v>691.22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249977111117893"/>
  </sheetPr>
  <dimension ref="A1:Q50"/>
  <sheetViews>
    <sheetView workbookViewId="0">
      <selection activeCell="F22" sqref="F22"/>
    </sheetView>
  </sheetViews>
  <sheetFormatPr defaultRowHeight="15" x14ac:dyDescent="0.25"/>
  <cols>
    <col min="1" max="1" width="3.140625" bestFit="1" customWidth="1"/>
    <col min="2" max="2" width="3.7109375" customWidth="1"/>
    <col min="3" max="4" width="12" bestFit="1" customWidth="1"/>
    <col min="5" max="5" width="19" customWidth="1"/>
    <col min="6" max="6" width="16.42578125" customWidth="1"/>
  </cols>
  <sheetData>
    <row r="1" spans="1:17" x14ac:dyDescent="0.25">
      <c r="A1" s="2" t="s">
        <v>6</v>
      </c>
      <c r="B1" s="3">
        <f ca="1">INT(5+10*RAND())</f>
        <v>8</v>
      </c>
      <c r="C1" s="2" t="s">
        <v>7</v>
      </c>
      <c r="D1" s="3">
        <f ca="1">ROUND(0.4+0.2*RAND(),2)</f>
        <v>0.55000000000000004</v>
      </c>
      <c r="E1">
        <f ca="1">RANDBETWEEN(1,B1-1)</f>
        <v>6</v>
      </c>
    </row>
    <row r="2" spans="1:17" x14ac:dyDescent="0.25">
      <c r="A2" s="17" t="s">
        <v>3</v>
      </c>
      <c r="B2" s="16"/>
      <c r="C2" s="1" t="s">
        <v>37</v>
      </c>
      <c r="D2" s="16" t="s">
        <v>18</v>
      </c>
      <c r="E2" s="16" t="str">
        <f ca="1">D20</f>
        <v>Prob(x&lt;= 6) = 0.93682</v>
      </c>
      <c r="F2" s="1"/>
    </row>
    <row r="3" spans="1:17" x14ac:dyDescent="0.25">
      <c r="A3" s="1">
        <f ca="1">IF(ROWS($A$3:A3)-1&lt;=$B$1,ROWS($A$3:A3)-1,"")</f>
        <v>0</v>
      </c>
      <c r="B3" s="1"/>
      <c r="C3">
        <f ca="1">IF($A3&lt;&gt;"",_xlfn.BINOM.DIST($A3,$B$1,$D$1,0),"")</f>
        <v>1.6815125390624984E-3</v>
      </c>
      <c r="D3">
        <f ca="1">IF($A3&lt;&gt;"",_xlfn.BINOM.DIST($A3,$B$1,$D$1,1),"")</f>
        <v>1.6815125390624984E-3</v>
      </c>
      <c r="E3" s="1">
        <f ca="1">IF(A3&lt;=$E$1,C3,"")</f>
        <v>1.6815125390624984E-3</v>
      </c>
      <c r="F3" s="1"/>
    </row>
    <row r="4" spans="1:17" x14ac:dyDescent="0.25">
      <c r="A4" s="1">
        <f ca="1">IF(ROWS($A$3:A4)-1&lt;=$B$1,ROWS($A$3:A4)-1,"")</f>
        <v>1</v>
      </c>
      <c r="B4" s="1"/>
      <c r="C4">
        <f t="shared" ref="C4:C19" ca="1" si="0">IF($A4&lt;&gt;"",_xlfn.BINOM.DIST($A4,$B$1,$D$1,0),"")</f>
        <v>1.6441455937499998E-2</v>
      </c>
      <c r="D4">
        <f t="shared" ref="D4:D19" ca="1" si="1">IF($A4&lt;&gt;"",_xlfn.BINOM.DIST($A4,$B$1,$D$1,1),"")</f>
        <v>1.8122968476562487E-2</v>
      </c>
      <c r="E4" s="1">
        <f ca="1">IF(A4&lt;=$E$1,C4,"")</f>
        <v>1.6441455937499998E-2</v>
      </c>
      <c r="F4" s="1"/>
    </row>
    <row r="5" spans="1:17" x14ac:dyDescent="0.25">
      <c r="A5" s="1">
        <f ca="1">IF(ROWS($A$3:A5)-1&lt;=$B$1,ROWS($A$3:A5)-1,"")</f>
        <v>2</v>
      </c>
      <c r="B5" s="1"/>
      <c r="C5">
        <f t="shared" ca="1" si="0"/>
        <v>7.0332894843749993E-2</v>
      </c>
      <c r="D5">
        <f t="shared" ca="1" si="1"/>
        <v>8.8455863320312439E-2</v>
      </c>
      <c r="E5" s="1">
        <f t="shared" ref="E5:E18" ca="1" si="2">IF(A5&lt;=$E$1,C5,"")</f>
        <v>7.0332894843749993E-2</v>
      </c>
      <c r="F5" s="1"/>
    </row>
    <row r="6" spans="1:17" x14ac:dyDescent="0.25">
      <c r="A6" s="1">
        <f ca="1">IF(ROWS($A$3:A6)-1&lt;=$B$1,ROWS($A$3:A6)-1,"")</f>
        <v>3</v>
      </c>
      <c r="B6" s="1"/>
      <c r="C6">
        <f t="shared" ca="1" si="0"/>
        <v>0.17192485406249994</v>
      </c>
      <c r="D6">
        <f t="shared" ca="1" si="1"/>
        <v>0.26038071738281232</v>
      </c>
      <c r="E6" s="1">
        <f t="shared" ca="1" si="2"/>
        <v>0.17192485406249994</v>
      </c>
      <c r="F6" s="1"/>
    </row>
    <row r="7" spans="1:17" x14ac:dyDescent="0.25">
      <c r="A7" s="1">
        <f ca="1">IF(ROWS($A$3:A7)-1&lt;=$B$1,ROWS($A$3:A7)-1,"")</f>
        <v>4</v>
      </c>
      <c r="B7" s="1"/>
      <c r="C7">
        <f t="shared" ca="1" si="0"/>
        <v>0.26266297148437501</v>
      </c>
      <c r="D7">
        <f t="shared" ca="1" si="1"/>
        <v>0.52304368886718755</v>
      </c>
      <c r="E7" s="1">
        <f t="shared" ca="1" si="2"/>
        <v>0.26266297148437501</v>
      </c>
      <c r="F7" s="1"/>
    </row>
    <row r="8" spans="1:17" x14ac:dyDescent="0.25">
      <c r="A8" s="1">
        <f ca="1">IF(ROWS($A$3:A8)-1&lt;=$B$1,ROWS($A$3:A8)-1,"")</f>
        <v>5</v>
      </c>
      <c r="B8" s="1"/>
      <c r="C8">
        <f t="shared" ca="1" si="0"/>
        <v>0.25682601656249998</v>
      </c>
      <c r="D8">
        <f t="shared" ca="1" si="1"/>
        <v>0.77986970542968748</v>
      </c>
      <c r="E8" s="1">
        <f ca="1">IF(A8&lt;=$E$1,C8,"")</f>
        <v>0.25682601656249998</v>
      </c>
      <c r="F8" s="1"/>
      <c r="Q8" t="s">
        <v>38</v>
      </c>
    </row>
    <row r="9" spans="1:17" x14ac:dyDescent="0.25">
      <c r="A9" s="1">
        <f ca="1">IF(ROWS($A$3:A9)-1&lt;=$B$1,ROWS($A$3:A9)-1,"")</f>
        <v>6</v>
      </c>
      <c r="B9" s="1"/>
      <c r="C9">
        <f t="shared" ca="1" si="0"/>
        <v>0.15694923234375002</v>
      </c>
      <c r="D9">
        <f t="shared" ca="1" si="1"/>
        <v>0.9368189377734375</v>
      </c>
      <c r="E9" s="1">
        <f t="shared" ca="1" si="2"/>
        <v>0.15694923234375002</v>
      </c>
      <c r="F9" s="1"/>
    </row>
    <row r="10" spans="1:17" x14ac:dyDescent="0.25">
      <c r="A10" s="1">
        <f ca="1">IF(ROWS($A$3:A10)-1&lt;=$B$1,ROWS($A$3:A10)-1,"")</f>
        <v>7</v>
      </c>
      <c r="B10" s="1"/>
      <c r="C10">
        <f t="shared" ca="1" si="0"/>
        <v>5.4807668437500019E-2</v>
      </c>
      <c r="D10">
        <f t="shared" ca="1" si="1"/>
        <v>0.99162660621093757</v>
      </c>
      <c r="E10" s="1" t="str">
        <f t="shared" ca="1" si="2"/>
        <v/>
      </c>
      <c r="F10" s="1"/>
    </row>
    <row r="11" spans="1:17" x14ac:dyDescent="0.25">
      <c r="A11" s="1">
        <f ca="1">IF(ROWS($A$3:A11)-1&lt;=$B$1,ROWS($A$3:A11)-1,"")</f>
        <v>8</v>
      </c>
      <c r="B11" s="1"/>
      <c r="C11">
        <f t="shared" ca="1" si="0"/>
        <v>8.3733937890625026E-3</v>
      </c>
      <c r="D11">
        <f t="shared" ca="1" si="1"/>
        <v>1</v>
      </c>
      <c r="E11" s="1" t="str">
        <f t="shared" ca="1" si="2"/>
        <v/>
      </c>
      <c r="F11" s="1"/>
    </row>
    <row r="12" spans="1:17" x14ac:dyDescent="0.25">
      <c r="A12" s="1" t="str">
        <f ca="1">IF(ROWS($A$3:A12)-1&lt;=$B$1,ROWS($A$3:A12)-1,"")</f>
        <v/>
      </c>
      <c r="B12" s="1"/>
      <c r="C12" t="str">
        <f t="shared" ca="1" si="0"/>
        <v/>
      </c>
      <c r="D12" t="str">
        <f t="shared" ca="1" si="1"/>
        <v/>
      </c>
      <c r="E12" s="1" t="str">
        <f t="shared" ca="1" si="2"/>
        <v/>
      </c>
      <c r="F12" s="1"/>
    </row>
    <row r="13" spans="1:17" x14ac:dyDescent="0.25">
      <c r="A13" s="1" t="str">
        <f ca="1">IF(ROWS($A$3:A13)-1&lt;=$B$1,ROWS($A$3:A13)-1,"")</f>
        <v/>
      </c>
      <c r="B13" s="1"/>
      <c r="C13" t="str">
        <f t="shared" ca="1" si="0"/>
        <v/>
      </c>
      <c r="D13" t="str">
        <f t="shared" ca="1" si="1"/>
        <v/>
      </c>
      <c r="E13" s="1" t="str">
        <f t="shared" ca="1" si="2"/>
        <v/>
      </c>
      <c r="F13" s="1"/>
    </row>
    <row r="14" spans="1:17" x14ac:dyDescent="0.25">
      <c r="A14" s="1" t="str">
        <f ca="1">IF(ROWS($A$3:A14)-1&lt;=$B$1,ROWS($A$3:A14)-1,"")</f>
        <v/>
      </c>
      <c r="B14" s="1"/>
      <c r="C14" t="str">
        <f t="shared" ca="1" si="0"/>
        <v/>
      </c>
      <c r="D14" t="str">
        <f t="shared" ca="1" si="1"/>
        <v/>
      </c>
      <c r="E14" s="1"/>
      <c r="F14" s="1"/>
    </row>
    <row r="15" spans="1:17" x14ac:dyDescent="0.25">
      <c r="A15" s="1" t="str">
        <f ca="1">IF(ROWS($A$3:A15)-1&lt;=$B$1,ROWS($A$3:A15)-1,"")</f>
        <v/>
      </c>
      <c r="B15" s="1"/>
      <c r="C15" t="str">
        <f t="shared" ca="1" si="0"/>
        <v/>
      </c>
      <c r="D15" t="str">
        <f t="shared" ca="1" si="1"/>
        <v/>
      </c>
      <c r="E15" s="1" t="str">
        <f t="shared" ca="1" si="2"/>
        <v/>
      </c>
    </row>
    <row r="16" spans="1:17" x14ac:dyDescent="0.25">
      <c r="A16" s="1" t="str">
        <f ca="1">IF(ROWS($A$3:A16)-1&lt;=$B$1,ROWS($A$3:A16)-1,"")</f>
        <v/>
      </c>
      <c r="B16" s="1"/>
      <c r="C16" t="str">
        <f t="shared" ca="1" si="0"/>
        <v/>
      </c>
      <c r="D16" t="str">
        <f t="shared" ca="1" si="1"/>
        <v/>
      </c>
      <c r="E16" s="1" t="str">
        <f t="shared" ca="1" si="2"/>
        <v/>
      </c>
    </row>
    <row r="17" spans="1:5" x14ac:dyDescent="0.25">
      <c r="A17" s="1" t="str">
        <f ca="1">IF(ROWS($A$3:A17)-1&lt;=$B$1,ROWS($A$3:A17)-1,"")</f>
        <v/>
      </c>
      <c r="B17" s="1"/>
      <c r="C17" t="str">
        <f t="shared" ca="1" si="0"/>
        <v/>
      </c>
      <c r="D17" t="str">
        <f t="shared" ca="1" si="1"/>
        <v/>
      </c>
      <c r="E17" s="1" t="str">
        <f t="shared" ca="1" si="2"/>
        <v/>
      </c>
    </row>
    <row r="18" spans="1:5" x14ac:dyDescent="0.25">
      <c r="A18" s="1" t="str">
        <f ca="1">IF(ROWS($A$3:A18)-1&lt;=$B$1,ROWS($A$3:A18)-1,"")</f>
        <v/>
      </c>
      <c r="B18" s="1"/>
      <c r="C18" t="str">
        <f t="shared" ca="1" si="0"/>
        <v/>
      </c>
      <c r="D18" t="str">
        <f t="shared" ca="1" si="1"/>
        <v/>
      </c>
      <c r="E18" s="1" t="str">
        <f t="shared" ca="1" si="2"/>
        <v/>
      </c>
    </row>
    <row r="19" spans="1:5" x14ac:dyDescent="0.25">
      <c r="A19" s="1" t="str">
        <f ca="1">IF(ROWS($A$3:A19)-1&lt;=$B$1,ROWS($A$3:A19)-1,"")</f>
        <v/>
      </c>
      <c r="B19" s="1"/>
      <c r="C19" t="str">
        <f t="shared" ca="1" si="0"/>
        <v/>
      </c>
      <c r="D19" t="str">
        <f t="shared" ca="1" si="1"/>
        <v/>
      </c>
      <c r="E19" s="1" t="str">
        <f t="shared" ref="E19:E22" ca="1" si="3">IF(A19&lt;=$E$1,C19,"")</f>
        <v/>
      </c>
    </row>
    <row r="20" spans="1:5" x14ac:dyDescent="0.25">
      <c r="A20" t="str">
        <f ca="1">"Bin-Dist n="&amp;B1&amp;" &amp;  P= "&amp;D1</f>
        <v>Bin-Dist n=8 &amp;  P= 0.55</v>
      </c>
      <c r="C20">
        <f ca="1">ROUND(VLOOKUP(E1,A3:D18,4,0),5)</f>
        <v>0.93681999999999999</v>
      </c>
      <c r="D20" t="str">
        <f ca="1">"Prob(x&lt;= "&amp;E1&amp;") = "&amp;C20</f>
        <v>Prob(x&lt;= 6) = 0.93682</v>
      </c>
    </row>
    <row r="21" spans="1:5" x14ac:dyDescent="0.25">
      <c r="A21" s="1" t="str">
        <f ca="1">IF(ROWS($A$3:A21)-1&lt;=$B$1,ROWS($A$3:A21)-1,"")</f>
        <v/>
      </c>
      <c r="B21" s="1"/>
      <c r="C21" t="str">
        <f t="shared" ref="C21:C22" ca="1" si="4">IF($A21&lt;&gt;"",_xlfn.BINOM.DIST($A21,$B$1,$D$1,0),"")</f>
        <v/>
      </c>
      <c r="D21" t="str">
        <f t="shared" ref="D21:D22" ca="1" si="5">IF($A21&lt;&gt;"",_xlfn.BINOM.DIST($A21,$B$1,$D$1,1),"")</f>
        <v/>
      </c>
      <c r="E21" s="1" t="str">
        <f t="shared" ca="1" si="3"/>
        <v/>
      </c>
    </row>
    <row r="22" spans="1:5" x14ac:dyDescent="0.25">
      <c r="A22" s="1" t="str">
        <f ca="1">IF(ROWS($A$3:A22)-1&lt;=$B$1,ROWS($A$3:A22)-1,"")</f>
        <v/>
      </c>
      <c r="B22" s="1"/>
      <c r="C22" t="str">
        <f t="shared" ca="1" si="4"/>
        <v/>
      </c>
      <c r="D22" t="str">
        <f t="shared" ca="1" si="5"/>
        <v/>
      </c>
      <c r="E22" s="1" t="str">
        <f t="shared" ca="1" si="3"/>
        <v/>
      </c>
    </row>
    <row r="23" spans="1:5" x14ac:dyDescent="0.25">
      <c r="A23" s="1"/>
      <c r="B23" s="1"/>
      <c r="E23" s="1"/>
    </row>
    <row r="24" spans="1:5" x14ac:dyDescent="0.25">
      <c r="A24" s="1"/>
      <c r="B24" s="1"/>
      <c r="E24" s="1"/>
    </row>
    <row r="25" spans="1:5" x14ac:dyDescent="0.25">
      <c r="A25" s="1"/>
      <c r="B25" s="1"/>
      <c r="E25" s="1"/>
    </row>
    <row r="26" spans="1:5" x14ac:dyDescent="0.25">
      <c r="A26" s="1"/>
      <c r="B26" s="1"/>
      <c r="E26" s="1"/>
    </row>
    <row r="27" spans="1:5" x14ac:dyDescent="0.25">
      <c r="A27" s="1"/>
      <c r="B27" s="1"/>
      <c r="E27" s="1"/>
    </row>
    <row r="28" spans="1:5" x14ac:dyDescent="0.25">
      <c r="A28" s="1"/>
      <c r="B28" s="1"/>
      <c r="E28" s="1"/>
    </row>
    <row r="29" spans="1:5" x14ac:dyDescent="0.25">
      <c r="A29" s="1"/>
      <c r="B29" s="1"/>
      <c r="E29" s="1"/>
    </row>
    <row r="30" spans="1:5" x14ac:dyDescent="0.25">
      <c r="A30" s="1"/>
      <c r="B30" s="1"/>
      <c r="E30" s="1"/>
    </row>
    <row r="31" spans="1:5" x14ac:dyDescent="0.25">
      <c r="A31" s="1"/>
      <c r="B31" s="1"/>
      <c r="E31" s="1"/>
    </row>
    <row r="32" spans="1:5" x14ac:dyDescent="0.25">
      <c r="A32" s="1"/>
      <c r="B32" s="1"/>
      <c r="E32" s="1"/>
    </row>
    <row r="33" spans="1:5" x14ac:dyDescent="0.25">
      <c r="A33" s="1"/>
      <c r="B33" s="1"/>
      <c r="E33" s="1"/>
    </row>
    <row r="34" spans="1:5" x14ac:dyDescent="0.25">
      <c r="A34" s="1"/>
      <c r="B34" s="1"/>
      <c r="E34" s="1"/>
    </row>
    <row r="35" spans="1:5" x14ac:dyDescent="0.25">
      <c r="A35" s="1"/>
      <c r="B35" s="1"/>
      <c r="E35" s="1"/>
    </row>
    <row r="36" spans="1:5" x14ac:dyDescent="0.25">
      <c r="A36" s="1"/>
      <c r="B36" s="1"/>
      <c r="E36" s="1"/>
    </row>
    <row r="37" spans="1:5" x14ac:dyDescent="0.25">
      <c r="A37" s="1"/>
      <c r="B37" s="1"/>
      <c r="E37" s="1"/>
    </row>
    <row r="38" spans="1:5" x14ac:dyDescent="0.25">
      <c r="A38" s="1"/>
      <c r="B38" s="1"/>
      <c r="E38" s="1"/>
    </row>
    <row r="39" spans="1:5" x14ac:dyDescent="0.25">
      <c r="A39" s="1"/>
      <c r="B39" s="1"/>
      <c r="E39" s="1"/>
    </row>
    <row r="40" spans="1:5" x14ac:dyDescent="0.25">
      <c r="A40" s="1"/>
      <c r="B40" s="1"/>
      <c r="E40" s="1"/>
    </row>
    <row r="41" spans="1:5" x14ac:dyDescent="0.25">
      <c r="A41" s="1"/>
      <c r="B41" s="1"/>
      <c r="E41" s="1"/>
    </row>
    <row r="42" spans="1:5" x14ac:dyDescent="0.25">
      <c r="A42" s="1"/>
      <c r="B42" s="1"/>
      <c r="E42" s="1"/>
    </row>
    <row r="43" spans="1:5" x14ac:dyDescent="0.25">
      <c r="A43" s="1"/>
      <c r="B43" s="1"/>
      <c r="E43" s="1"/>
    </row>
    <row r="44" spans="1:5" x14ac:dyDescent="0.25">
      <c r="A44" s="1"/>
      <c r="B44" s="1"/>
      <c r="E44" s="1"/>
    </row>
    <row r="45" spans="1:5" x14ac:dyDescent="0.25">
      <c r="A45" s="1"/>
      <c r="B45" s="1"/>
      <c r="E45" s="1"/>
    </row>
    <row r="46" spans="1:5" x14ac:dyDescent="0.25">
      <c r="A46" s="1"/>
      <c r="B46" s="1"/>
      <c r="E46" s="1"/>
    </row>
    <row r="47" spans="1:5" x14ac:dyDescent="0.25">
      <c r="A47" s="1"/>
      <c r="B47" s="1"/>
      <c r="E47" s="1"/>
    </row>
    <row r="48" spans="1:5" x14ac:dyDescent="0.25">
      <c r="A48" s="1"/>
      <c r="B48" s="1"/>
      <c r="E48" s="1"/>
    </row>
    <row r="49" spans="1:5" x14ac:dyDescent="0.25">
      <c r="A49" s="1"/>
      <c r="B49" s="1"/>
      <c r="E49" s="1"/>
    </row>
    <row r="50" spans="1:5" x14ac:dyDescent="0.25">
      <c r="A50" s="1"/>
      <c r="B50" s="1"/>
      <c r="E50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H54"/>
  <sheetViews>
    <sheetView workbookViewId="0">
      <selection activeCell="K46" sqref="K46"/>
    </sheetView>
  </sheetViews>
  <sheetFormatPr defaultRowHeight="15" x14ac:dyDescent="0.25"/>
  <cols>
    <col min="2" max="2" width="16.42578125" customWidth="1"/>
    <col min="3" max="3" width="16.5703125" bestFit="1" customWidth="1"/>
  </cols>
  <sheetData>
    <row r="1" spans="1:8" x14ac:dyDescent="0.25">
      <c r="A1" t="s">
        <v>17</v>
      </c>
    </row>
    <row r="2" spans="1:8" x14ac:dyDescent="0.25">
      <c r="B2" s="2" t="s">
        <v>6</v>
      </c>
      <c r="C2">
        <v>50</v>
      </c>
      <c r="D2" s="2" t="s">
        <v>7</v>
      </c>
      <c r="E2" s="3">
        <f ca="1">ROUND(RAND(),2)</f>
        <v>0.75</v>
      </c>
      <c r="F2" t="str">
        <f ca="1">"n= "&amp;C2&amp;" p= "&amp;E2</f>
        <v>n= 50 p= 0.75</v>
      </c>
      <c r="H2">
        <f ca="1">C2*E2</f>
        <v>37.5</v>
      </c>
    </row>
    <row r="3" spans="1:8" x14ac:dyDescent="0.25">
      <c r="A3" s="1" t="s">
        <v>3</v>
      </c>
      <c r="B3" t="s">
        <v>5</v>
      </c>
      <c r="C3" t="s">
        <v>16</v>
      </c>
    </row>
    <row r="4" spans="1:8" x14ac:dyDescent="0.25">
      <c r="A4" s="1">
        <v>0</v>
      </c>
      <c r="B4">
        <f ca="1">IF(A4&lt;=$C$2,_xlfn.BINOM.DIST(A4,$C$2,$E$2,FALSE),0)</f>
        <v>7.8886090522101049E-31</v>
      </c>
      <c r="C4">
        <f ca="1">_xlfn.BINOM.DIST(A4,$C$2,$E$2,1)</f>
        <v>7.8886090522101049E-31</v>
      </c>
      <c r="F4" s="2"/>
      <c r="G4" s="3"/>
    </row>
    <row r="5" spans="1:8" x14ac:dyDescent="0.25">
      <c r="A5" s="1">
        <v>1</v>
      </c>
      <c r="B5">
        <f t="shared" ref="B5:B54" ca="1" si="0">IF(A5&lt;=$C$2,_xlfn.BINOM.DIST(A5,$C$2,$E$2,FALSE),0)</f>
        <v>1.1832913578315296E-28</v>
      </c>
      <c r="C5">
        <f t="shared" ref="C5:C54" ca="1" si="1">_xlfn.BINOM.DIST(A5,$C$2,$E$2,1)</f>
        <v>1.1911799668837285E-28</v>
      </c>
      <c r="F5" s="2"/>
      <c r="G5" s="3"/>
    </row>
    <row r="6" spans="1:8" x14ac:dyDescent="0.25">
      <c r="A6" s="1">
        <v>2</v>
      </c>
      <c r="B6">
        <f t="shared" ca="1" si="0"/>
        <v>8.6971914800615031E-27</v>
      </c>
      <c r="C6">
        <f t="shared" ca="1" si="1"/>
        <v>8.8163094767499892E-27</v>
      </c>
      <c r="F6" s="2"/>
      <c r="G6" s="3"/>
    </row>
    <row r="7" spans="1:8" x14ac:dyDescent="0.25">
      <c r="A7" s="1">
        <v>3</v>
      </c>
      <c r="B7">
        <f t="shared" ca="1" si="0"/>
        <v>4.1746519104295917E-25</v>
      </c>
      <c r="C7">
        <f t="shared" ca="1" si="1"/>
        <v>4.2628150051970902E-25</v>
      </c>
      <c r="F7" s="2"/>
      <c r="G7" s="3"/>
    </row>
    <row r="8" spans="1:8" x14ac:dyDescent="0.25">
      <c r="A8" s="1">
        <v>4</v>
      </c>
      <c r="B8">
        <f t="shared" ca="1" si="0"/>
        <v>1.4715647984264156E-23</v>
      </c>
      <c r="C8">
        <f t="shared" ca="1" si="1"/>
        <v>1.5141929484784074E-23</v>
      </c>
      <c r="F8" s="2"/>
      <c r="G8" s="3"/>
    </row>
    <row r="9" spans="1:8" x14ac:dyDescent="0.25">
      <c r="A9" s="1">
        <v>5</v>
      </c>
      <c r="B9">
        <f t="shared" ca="1" si="0"/>
        <v>4.0615188436569567E-22</v>
      </c>
      <c r="C9">
        <f t="shared" ca="1" si="1"/>
        <v>4.2129381385047904E-22</v>
      </c>
      <c r="F9" s="2"/>
      <c r="G9" s="3"/>
    </row>
    <row r="10" spans="1:8" x14ac:dyDescent="0.25">
      <c r="A10" s="1">
        <v>6</v>
      </c>
      <c r="B10">
        <f t="shared" ca="1" si="0"/>
        <v>9.1384173982281701E-21</v>
      </c>
      <c r="C10">
        <f t="shared" ca="1" si="1"/>
        <v>9.5597112120786524E-21</v>
      </c>
      <c r="F10" s="2"/>
    </row>
    <row r="11" spans="1:8" x14ac:dyDescent="0.25">
      <c r="A11" s="1">
        <v>7</v>
      </c>
      <c r="B11">
        <f t="shared" ca="1" si="0"/>
        <v>1.7232444236658765E-19</v>
      </c>
      <c r="C11">
        <f t="shared" ca="1" si="1"/>
        <v>1.8188415357866641E-19</v>
      </c>
      <c r="F11" s="2"/>
    </row>
    <row r="12" spans="1:8" x14ac:dyDescent="0.25">
      <c r="A12" s="1">
        <v>8</v>
      </c>
      <c r="B12">
        <f t="shared" ca="1" si="0"/>
        <v>2.7787316331612393E-18</v>
      </c>
      <c r="C12">
        <f t="shared" ca="1" si="1"/>
        <v>2.9606157867399054E-18</v>
      </c>
    </row>
    <row r="13" spans="1:8" x14ac:dyDescent="0.25">
      <c r="A13" s="1">
        <v>9</v>
      </c>
      <c r="B13">
        <f t="shared" ca="1" si="0"/>
        <v>3.8902242864257291E-17</v>
      </c>
      <c r="C13">
        <f t="shared" ca="1" si="1"/>
        <v>4.1862858650997119E-17</v>
      </c>
    </row>
    <row r="14" spans="1:8" x14ac:dyDescent="0.25">
      <c r="A14" s="1">
        <v>10</v>
      </c>
      <c r="B14">
        <f t="shared" ca="1" si="0"/>
        <v>4.7849758723036411E-16</v>
      </c>
      <c r="C14">
        <f t="shared" ca="1" si="1"/>
        <v>5.2036044588136289E-16</v>
      </c>
    </row>
    <row r="15" spans="1:8" x14ac:dyDescent="0.25">
      <c r="A15" s="1">
        <v>11</v>
      </c>
      <c r="B15">
        <f t="shared" ca="1" si="0"/>
        <v>5.2199736788766475E-15</v>
      </c>
      <c r="C15">
        <f t="shared" ca="1" si="1"/>
        <v>5.7403341247580571E-15</v>
      </c>
    </row>
    <row r="16" spans="1:8" x14ac:dyDescent="0.25">
      <c r="A16" s="1">
        <v>12</v>
      </c>
      <c r="B16">
        <f t="shared" ca="1" si="0"/>
        <v>5.0894743369048041E-14</v>
      </c>
      <c r="C16">
        <f t="shared" ca="1" si="1"/>
        <v>5.6635077493806052E-14</v>
      </c>
    </row>
    <row r="17" spans="1:3" x14ac:dyDescent="0.25">
      <c r="A17" s="1">
        <v>13</v>
      </c>
      <c r="B17">
        <f t="shared" ca="1" si="0"/>
        <v>4.4630774954395788E-13</v>
      </c>
      <c r="C17">
        <f t="shared" ca="1" si="1"/>
        <v>5.0294282703776347E-13</v>
      </c>
    </row>
    <row r="18" spans="1:3" x14ac:dyDescent="0.25">
      <c r="A18" s="1">
        <v>14</v>
      </c>
      <c r="B18">
        <f t="shared" ca="1" si="0"/>
        <v>3.538582871384224E-12</v>
      </c>
      <c r="C18">
        <f t="shared" ca="1" si="1"/>
        <v>4.0415256984220148E-12</v>
      </c>
    </row>
    <row r="19" spans="1:3" hidden="1" x14ac:dyDescent="0.25">
      <c r="A19" s="1">
        <v>15</v>
      </c>
      <c r="B19">
        <f t="shared" ca="1" si="0"/>
        <v>2.5477796673966435E-11</v>
      </c>
      <c r="C19">
        <f t="shared" ca="1" si="1"/>
        <v>2.9519322372388519E-11</v>
      </c>
    </row>
    <row r="20" spans="1:3" hidden="1" x14ac:dyDescent="0.25">
      <c r="A20" s="1">
        <v>16</v>
      </c>
      <c r="B20">
        <f t="shared" ca="1" si="0"/>
        <v>1.6719804067290446E-10</v>
      </c>
      <c r="C20">
        <f t="shared" ca="1" si="1"/>
        <v>1.967173630452945E-10</v>
      </c>
    </row>
    <row r="21" spans="1:3" hidden="1" x14ac:dyDescent="0.25">
      <c r="A21" s="1">
        <v>17</v>
      </c>
      <c r="B21">
        <f t="shared" ca="1" si="0"/>
        <v>1.0031882440374286E-9</v>
      </c>
      <c r="C21">
        <f t="shared" ca="1" si="1"/>
        <v>1.1999056070827256E-9</v>
      </c>
    </row>
    <row r="22" spans="1:3" hidden="1" x14ac:dyDescent="0.25">
      <c r="A22" s="1">
        <v>18</v>
      </c>
      <c r="B22">
        <f t="shared" ca="1" si="0"/>
        <v>5.5175353422058503E-9</v>
      </c>
      <c r="C22">
        <f t="shared" ca="1" si="1"/>
        <v>6.7174409492885798E-9</v>
      </c>
    </row>
    <row r="23" spans="1:3" hidden="1" x14ac:dyDescent="0.25">
      <c r="A23" s="1">
        <v>19</v>
      </c>
      <c r="B23">
        <f t="shared" ca="1" si="0"/>
        <v>2.7878073307987466E-8</v>
      </c>
      <c r="C23">
        <f t="shared" ca="1" si="1"/>
        <v>3.4595514257276184E-8</v>
      </c>
    </row>
    <row r="24" spans="1:3" hidden="1" x14ac:dyDescent="0.25">
      <c r="A24" s="1">
        <v>20</v>
      </c>
      <c r="B24">
        <f t="shared" ca="1" si="0"/>
        <v>1.2963304088214261E-7</v>
      </c>
      <c r="C24">
        <f t="shared" ca="1" si="1"/>
        <v>1.6422855513941793E-7</v>
      </c>
    </row>
    <row r="25" spans="1:3" hidden="1" x14ac:dyDescent="0.25">
      <c r="A25" s="1">
        <v>21</v>
      </c>
      <c r="B25">
        <f t="shared" ca="1" si="0"/>
        <v>5.5557017520918034E-7</v>
      </c>
      <c r="C25">
        <f t="shared" ca="1" si="1"/>
        <v>7.1979873034860014E-7</v>
      </c>
    </row>
    <row r="26" spans="1:3" hidden="1" x14ac:dyDescent="0.25">
      <c r="A26" s="1">
        <v>22</v>
      </c>
      <c r="B26">
        <f t="shared" ca="1" si="0"/>
        <v>2.197027511054484E-6</v>
      </c>
      <c r="C26">
        <f t="shared" ca="1" si="1"/>
        <v>2.9168262414030788E-6</v>
      </c>
    </row>
    <row r="27" spans="1:3" hidden="1" x14ac:dyDescent="0.25">
      <c r="A27" s="1">
        <v>23</v>
      </c>
      <c r="B27">
        <f t="shared" ca="1" si="0"/>
        <v>8.0239265621120167E-6</v>
      </c>
      <c r="C27">
        <f t="shared" ca="1" si="1"/>
        <v>1.0940752803515148E-5</v>
      </c>
    </row>
    <row r="28" spans="1:3" hidden="1" x14ac:dyDescent="0.25">
      <c r="A28" s="1">
        <v>24</v>
      </c>
      <c r="B28">
        <f t="shared" ca="1" si="0"/>
        <v>2.7080752147128063E-5</v>
      </c>
      <c r="C28">
        <f t="shared" ca="1" si="1"/>
        <v>3.8021504950643216E-5</v>
      </c>
    </row>
    <row r="29" spans="1:3" hidden="1" x14ac:dyDescent="0.25">
      <c r="A29" s="1">
        <v>25</v>
      </c>
      <c r="B29">
        <f t="shared" ca="1" si="0"/>
        <v>8.4491946699039611E-5</v>
      </c>
      <c r="C29">
        <f t="shared" ca="1" si="1"/>
        <v>1.2251345164968319E-4</v>
      </c>
    </row>
    <row r="30" spans="1:3" hidden="1" x14ac:dyDescent="0.25">
      <c r="A30" s="1">
        <v>26</v>
      </c>
      <c r="B30">
        <f t="shared" ca="1" si="0"/>
        <v>2.4372676932415296E-4</v>
      </c>
      <c r="C30">
        <f t="shared" ca="1" si="1"/>
        <v>3.6624022097383563E-4</v>
      </c>
    </row>
    <row r="31" spans="1:3" hidden="1" x14ac:dyDescent="0.25">
      <c r="A31" s="1">
        <v>27</v>
      </c>
      <c r="B31">
        <f t="shared" ca="1" si="0"/>
        <v>6.4993805153107419E-4</v>
      </c>
      <c r="C31">
        <f t="shared" ca="1" si="1"/>
        <v>1.016178272504911E-3</v>
      </c>
    </row>
    <row r="32" spans="1:3" hidden="1" x14ac:dyDescent="0.25">
      <c r="A32" s="1">
        <v>28</v>
      </c>
      <c r="B32">
        <f t="shared" ca="1" si="0"/>
        <v>1.6016330555587161E-3</v>
      </c>
      <c r="C32">
        <f t="shared" ca="1" si="1"/>
        <v>2.6178113280636308E-3</v>
      </c>
    </row>
    <row r="33" spans="1:3" hidden="1" x14ac:dyDescent="0.25">
      <c r="A33" s="1">
        <v>29</v>
      </c>
      <c r="B33">
        <f t="shared" ca="1" si="0"/>
        <v>3.6450959195474309E-3</v>
      </c>
      <c r="C33">
        <f t="shared" ca="1" si="1"/>
        <v>6.2629072476110643E-3</v>
      </c>
    </row>
    <row r="34" spans="1:3" hidden="1" x14ac:dyDescent="0.25">
      <c r="A34" s="1">
        <v>30</v>
      </c>
      <c r="B34">
        <f t="shared" ca="1" si="0"/>
        <v>7.6547014310495969E-3</v>
      </c>
      <c r="C34">
        <f t="shared" ca="1" si="1"/>
        <v>1.3917608678660664E-2</v>
      </c>
    </row>
    <row r="35" spans="1:3" hidden="1" x14ac:dyDescent="0.25">
      <c r="A35" s="1">
        <v>31</v>
      </c>
      <c r="B35">
        <f t="shared" ca="1" si="0"/>
        <v>1.4815551156870197E-2</v>
      </c>
      <c r="C35">
        <f t="shared" ca="1" si="1"/>
        <v>2.8733159835530875E-2</v>
      </c>
    </row>
    <row r="36" spans="1:3" hidden="1" x14ac:dyDescent="0.25">
      <c r="A36" s="1">
        <v>32</v>
      </c>
      <c r="B36">
        <f t="shared" ca="1" si="0"/>
        <v>2.6390200498175049E-2</v>
      </c>
      <c r="C36">
        <f t="shared" ca="1" si="1"/>
        <v>5.5123360333705927E-2</v>
      </c>
    </row>
    <row r="37" spans="1:3" hidden="1" x14ac:dyDescent="0.25">
      <c r="A37" s="1">
        <v>33</v>
      </c>
      <c r="B37">
        <f t="shared" ca="1" si="0"/>
        <v>4.3183964451559163E-2</v>
      </c>
      <c r="C37">
        <f t="shared" ca="1" si="1"/>
        <v>9.8307324785265146E-2</v>
      </c>
    </row>
    <row r="38" spans="1:3" hidden="1" x14ac:dyDescent="0.25">
      <c r="A38" s="1">
        <v>34</v>
      </c>
      <c r="B38">
        <f t="shared" ca="1" si="0"/>
        <v>6.4775946677338755E-2</v>
      </c>
      <c r="C38">
        <f t="shared" ca="1" si="1"/>
        <v>0.16308327146260396</v>
      </c>
    </row>
    <row r="39" spans="1:3" hidden="1" x14ac:dyDescent="0.25">
      <c r="A39" s="1">
        <v>35</v>
      </c>
      <c r="B39">
        <f t="shared" ca="1" si="0"/>
        <v>8.8835584014636038E-2</v>
      </c>
      <c r="C39">
        <f t="shared" ca="1" si="1"/>
        <v>0.25191885547724019</v>
      </c>
    </row>
    <row r="40" spans="1:3" hidden="1" x14ac:dyDescent="0.25">
      <c r="A40" s="1">
        <v>36</v>
      </c>
      <c r="B40">
        <f t="shared" ca="1" si="0"/>
        <v>0.11104448001829501</v>
      </c>
      <c r="C40">
        <f t="shared" ca="1" si="1"/>
        <v>0.36296333549553522</v>
      </c>
    </row>
    <row r="41" spans="1:3" hidden="1" x14ac:dyDescent="0.25">
      <c r="A41" s="1">
        <v>37</v>
      </c>
      <c r="B41">
        <f t="shared" ca="1" si="0"/>
        <v>0.1260504908315781</v>
      </c>
      <c r="C41">
        <f t="shared" ca="1" si="1"/>
        <v>0.48901382632711371</v>
      </c>
    </row>
    <row r="42" spans="1:3" x14ac:dyDescent="0.25">
      <c r="A42" s="1">
        <v>38</v>
      </c>
      <c r="B42">
        <f t="shared" ca="1" si="0"/>
        <v>0.12936760901135649</v>
      </c>
      <c r="C42">
        <f t="shared" ca="1" si="1"/>
        <v>0.6183814353384689</v>
      </c>
    </row>
    <row r="43" spans="1:3" x14ac:dyDescent="0.25">
      <c r="A43" s="1">
        <v>39</v>
      </c>
      <c r="B43">
        <f t="shared" ca="1" si="0"/>
        <v>0.11941625447202138</v>
      </c>
      <c r="C43">
        <f t="shared" ca="1" si="1"/>
        <v>0.73779768981049054</v>
      </c>
    </row>
    <row r="44" spans="1:3" x14ac:dyDescent="0.25">
      <c r="A44" s="1">
        <v>40</v>
      </c>
      <c r="B44">
        <f t="shared" ca="1" si="0"/>
        <v>9.8518409939417587E-2</v>
      </c>
      <c r="C44">
        <f t="shared" ca="1" si="1"/>
        <v>0.83631609974990806</v>
      </c>
    </row>
    <row r="45" spans="1:3" x14ac:dyDescent="0.25">
      <c r="A45" s="1">
        <v>41</v>
      </c>
      <c r="B45">
        <f t="shared" ca="1" si="0"/>
        <v>7.2086641419086023E-2</v>
      </c>
      <c r="C45">
        <f t="shared" ca="1" si="1"/>
        <v>0.90840274116899433</v>
      </c>
    </row>
    <row r="46" spans="1:3" x14ac:dyDescent="0.25">
      <c r="A46" s="1">
        <v>42</v>
      </c>
      <c r="B46">
        <f t="shared" ca="1" si="0"/>
        <v>4.6341412340841021E-2</v>
      </c>
      <c r="C46">
        <f t="shared" ca="1" si="1"/>
        <v>0.95474415350983555</v>
      </c>
    </row>
    <row r="47" spans="1:3" x14ac:dyDescent="0.25">
      <c r="A47" s="1">
        <v>43</v>
      </c>
      <c r="B47">
        <f t="shared" ca="1" si="0"/>
        <v>2.5864974329771726E-2</v>
      </c>
      <c r="C47">
        <f t="shared" ca="1" si="1"/>
        <v>0.98060912783960719</v>
      </c>
    </row>
    <row r="48" spans="1:3" x14ac:dyDescent="0.25">
      <c r="A48" s="1">
        <v>44</v>
      </c>
      <c r="B48">
        <f t="shared" ca="1" si="0"/>
        <v>1.2344646839209248E-2</v>
      </c>
      <c r="C48">
        <f t="shared" ca="1" si="1"/>
        <v>0.99295377467881651</v>
      </c>
    </row>
    <row r="49" spans="1:3" x14ac:dyDescent="0.25">
      <c r="A49" s="1">
        <v>45</v>
      </c>
      <c r="B49">
        <f t="shared" ca="1" si="0"/>
        <v>4.9378587356836944E-3</v>
      </c>
      <c r="C49">
        <f t="shared" ca="1" si="1"/>
        <v>0.99789163341450027</v>
      </c>
    </row>
    <row r="50" spans="1:3" x14ac:dyDescent="0.25">
      <c r="A50" s="1">
        <v>46</v>
      </c>
      <c r="B50">
        <f t="shared" ca="1" si="0"/>
        <v>1.6101713268533784E-3</v>
      </c>
      <c r="C50">
        <f t="shared" ca="1" si="1"/>
        <v>0.99950180474135353</v>
      </c>
    </row>
    <row r="51" spans="1:3" x14ac:dyDescent="0.25">
      <c r="A51" s="1">
        <v>47</v>
      </c>
      <c r="B51">
        <f t="shared" ca="1" si="0"/>
        <v>4.1110757281362918E-4</v>
      </c>
      <c r="C51">
        <f t="shared" ca="1" si="1"/>
        <v>0.99991291231416723</v>
      </c>
    </row>
    <row r="52" spans="1:3" x14ac:dyDescent="0.25">
      <c r="A52" s="1">
        <v>48</v>
      </c>
      <c r="B52">
        <f t="shared" ca="1" si="0"/>
        <v>7.7082669902555308E-5</v>
      </c>
      <c r="C52">
        <f t="shared" ca="1" si="1"/>
        <v>0.99998999498406982</v>
      </c>
    </row>
    <row r="53" spans="1:3" x14ac:dyDescent="0.25">
      <c r="A53" s="1">
        <v>49</v>
      </c>
      <c r="B53">
        <f t="shared" ca="1" si="0"/>
        <v>9.4386942737822957E-6</v>
      </c>
      <c r="C53">
        <f t="shared" ca="1" si="1"/>
        <v>0.99999943367834354</v>
      </c>
    </row>
    <row r="54" spans="1:3" x14ac:dyDescent="0.25">
      <c r="A54" s="1">
        <v>50</v>
      </c>
      <c r="B54">
        <f t="shared" ca="1" si="0"/>
        <v>5.6632165642693846E-7</v>
      </c>
      <c r="C54">
        <f t="shared" ca="1" si="1"/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249977111117893"/>
  </sheetPr>
  <dimension ref="A1:AH51"/>
  <sheetViews>
    <sheetView tabSelected="1" topLeftCell="E7" zoomScale="118" zoomScaleNormal="118" workbookViewId="0">
      <selection activeCell="N34" sqref="N34"/>
    </sheetView>
  </sheetViews>
  <sheetFormatPr defaultRowHeight="15" x14ac:dyDescent="0.25"/>
  <cols>
    <col min="2" max="2" width="17" customWidth="1"/>
    <col min="17" max="17" width="12" customWidth="1"/>
    <col min="18" max="18" width="3.140625" bestFit="1" customWidth="1"/>
    <col min="19" max="19" width="3.7109375" customWidth="1"/>
    <col min="20" max="21" width="12" bestFit="1" customWidth="1"/>
    <col min="22" max="22" width="9.85546875" customWidth="1"/>
    <col min="23" max="23" width="16.42578125" customWidth="1"/>
  </cols>
  <sheetData>
    <row r="1" spans="1:34" ht="18.75" x14ac:dyDescent="0.3">
      <c r="A1" s="23" t="s">
        <v>66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S1" t="s">
        <v>64</v>
      </c>
      <c r="T1" t="s">
        <v>65</v>
      </c>
      <c r="U1" t="s">
        <v>62</v>
      </c>
      <c r="V1" t="s">
        <v>63</v>
      </c>
    </row>
    <row r="2" spans="1:34" ht="18.75" x14ac:dyDescent="0.3">
      <c r="A2" s="23" t="s">
        <v>67</v>
      </c>
      <c r="B2" s="23"/>
      <c r="C2" s="24">
        <v>0.9</v>
      </c>
      <c r="D2" s="23" t="s">
        <v>68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R2" s="1" t="s">
        <v>6</v>
      </c>
      <c r="S2" s="3">
        <f>A3</f>
        <v>10</v>
      </c>
      <c r="T2" s="25">
        <f>C2</f>
        <v>0.9</v>
      </c>
      <c r="U2">
        <v>0</v>
      </c>
      <c r="V2">
        <v>8</v>
      </c>
    </row>
    <row r="3" spans="1:34" ht="18.75" x14ac:dyDescent="0.3">
      <c r="A3" s="31">
        <v>10</v>
      </c>
      <c r="B3" s="23" t="s">
        <v>69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R3" s="16" t="s">
        <v>3</v>
      </c>
      <c r="S3" s="16"/>
      <c r="T3" s="1" t="s">
        <v>37</v>
      </c>
      <c r="U3" s="16" t="s">
        <v>18</v>
      </c>
      <c r="V3" s="17" t="str">
        <f>U21</f>
        <v>Prob(0&lt;=x&lt;= 8) = 0.2639</v>
      </c>
      <c r="W3" s="1"/>
    </row>
    <row r="4" spans="1:34" ht="18.75" x14ac:dyDescent="0.3">
      <c r="A4" s="23" t="s">
        <v>71</v>
      </c>
      <c r="K4" s="23">
        <v>9</v>
      </c>
      <c r="L4" s="23" t="s">
        <v>72</v>
      </c>
      <c r="M4" s="23"/>
      <c r="N4" s="23"/>
      <c r="O4" s="23">
        <f>_xlfn.BINOM.DIST(K4,$S$2,$T$2,0)</f>
        <v>0.38742048899999998</v>
      </c>
      <c r="P4" s="23"/>
      <c r="R4" s="1">
        <f>IF(ROWS($R$4:R4)-1&lt;=$S$2,ROWS($R$4:R4)-1,"")</f>
        <v>0</v>
      </c>
      <c r="S4" s="1"/>
      <c r="T4" s="22">
        <f t="shared" ref="T4:T10" si="0">IF($R4&lt;&gt;"",_xlfn.BINOM.DIST($R4,$S$2,$T$2,0),"")</f>
        <v>9.9999999999999603E-11</v>
      </c>
      <c r="U4" s="22">
        <f t="shared" ref="U4:U10" si="1">IF($R4&lt;&gt;"",_xlfn.BINOM.DIST($R4,$S$2,$T$2,1),"")</f>
        <v>9.9999999999999603E-11</v>
      </c>
      <c r="V4" s="22">
        <f t="shared" ref="V4:V19" si="2">IF(AND(R4&gt;=$U$2,R4&lt;=$V$2),T4,"")</f>
        <v>9.9999999999999603E-11</v>
      </c>
      <c r="W4" s="1"/>
    </row>
    <row r="5" spans="1:34" ht="18.75" x14ac:dyDescent="0.3">
      <c r="A5" s="23" t="s">
        <v>74</v>
      </c>
      <c r="L5" s="23">
        <v>1</v>
      </c>
      <c r="M5" s="23" t="s">
        <v>73</v>
      </c>
      <c r="O5" s="23">
        <f>1-_xlfn.BINOM.DIST(S2-L5-1,S2,T2,1)</f>
        <v>0.73609892910000008</v>
      </c>
      <c r="P5" s="23">
        <f>_xlfn.BINOM.DIST(L5,S2,1-T2,1)</f>
        <v>0.73609892910000008</v>
      </c>
      <c r="R5" s="1">
        <f>IF(ROWS($R$4:R5)-1&lt;=$S$2,ROWS($R$4:R5)-1,"")</f>
        <v>1</v>
      </c>
      <c r="S5" s="1"/>
      <c r="T5" s="22">
        <f t="shared" si="0"/>
        <v>8.9999999999999962E-9</v>
      </c>
      <c r="U5" s="22">
        <f t="shared" si="1"/>
        <v>9.0999999999999723E-9</v>
      </c>
      <c r="V5" s="22">
        <f t="shared" si="2"/>
        <v>8.9999999999999962E-9</v>
      </c>
      <c r="W5" s="1"/>
    </row>
    <row r="6" spans="1:34" ht="18.75" x14ac:dyDescent="0.3">
      <c r="A6" s="23" t="s">
        <v>70</v>
      </c>
      <c r="O6" s="23">
        <f>S2*T2</f>
        <v>9</v>
      </c>
      <c r="P6" s="23"/>
      <c r="R6" s="1">
        <f>IF(ROWS($R$4:R6)-1&lt;=$S$2,ROWS($R$4:R6)-1,"")</f>
        <v>2</v>
      </c>
      <c r="S6" s="1"/>
      <c r="T6" s="22">
        <f t="shared" si="0"/>
        <v>3.6449999999999938E-7</v>
      </c>
      <c r="U6" s="22">
        <f t="shared" si="1"/>
        <v>3.7360000000000075E-7</v>
      </c>
      <c r="V6" s="22">
        <f t="shared" si="2"/>
        <v>3.6449999999999938E-7</v>
      </c>
      <c r="W6" s="1"/>
    </row>
    <row r="7" spans="1:34" ht="18.75" x14ac:dyDescent="0.3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R7" s="1">
        <f>IF(ROWS($R$4:R7)-1&lt;=$S$2,ROWS($R$4:R7)-1,"")</f>
        <v>3</v>
      </c>
      <c r="S7" s="1"/>
      <c r="T7" s="22">
        <f t="shared" si="0"/>
        <v>8.7479999999999932E-6</v>
      </c>
      <c r="U7" s="22">
        <f t="shared" si="1"/>
        <v>9.1216000000000178E-6</v>
      </c>
      <c r="V7" s="22">
        <f t="shared" si="2"/>
        <v>8.7479999999999932E-6</v>
      </c>
      <c r="W7" s="1"/>
    </row>
    <row r="8" spans="1:34" ht="18.75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R8" s="1">
        <f>IF(ROWS($R$4:R8)-1&lt;=$S$2,ROWS($R$4:R8)-1,"")</f>
        <v>4</v>
      </c>
      <c r="S8" s="1"/>
      <c r="T8" s="22">
        <f t="shared" si="0"/>
        <v>1.3778099999999974E-4</v>
      </c>
      <c r="U8" s="22">
        <f t="shared" si="1"/>
        <v>1.4690260000000034E-4</v>
      </c>
      <c r="V8" s="22">
        <f t="shared" si="2"/>
        <v>1.3778099999999974E-4</v>
      </c>
      <c r="W8" s="1"/>
    </row>
    <row r="9" spans="1:34" ht="18.75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R9" s="1">
        <f>IF(ROWS($R$4:R9)-1&lt;=$S$2,ROWS($R$4:R9)-1,"")</f>
        <v>5</v>
      </c>
      <c r="S9" s="1"/>
      <c r="T9" s="22">
        <f t="shared" si="0"/>
        <v>1.4880348000000001E-3</v>
      </c>
      <c r="U9" s="22">
        <f t="shared" si="1"/>
        <v>1.6349374000000033E-3</v>
      </c>
      <c r="V9" s="22">
        <f t="shared" si="2"/>
        <v>1.4880348000000001E-3</v>
      </c>
      <c r="W9" s="1"/>
      <c r="AH9" t="s">
        <v>38</v>
      </c>
    </row>
    <row r="10" spans="1:34" ht="18.75" x14ac:dyDescent="0.3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R10" s="1">
        <f>IF(ROWS($R$4:R10)-1&lt;=$S$2,ROWS($R$4:R10)-1,"")</f>
        <v>6</v>
      </c>
      <c r="S10" s="1"/>
      <c r="T10" s="22">
        <f t="shared" si="0"/>
        <v>1.1160260999999993E-2</v>
      </c>
      <c r="U10" s="22">
        <f t="shared" si="1"/>
        <v>1.2795198400000025E-2</v>
      </c>
      <c r="V10" s="22">
        <f t="shared" si="2"/>
        <v>1.1160260999999993E-2</v>
      </c>
      <c r="W10" s="1"/>
    </row>
    <row r="11" spans="1:34" ht="18.75" x14ac:dyDescent="0.3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R11" s="1">
        <f>IF(ROWS($R$4:R11)-1&lt;=$S$2,ROWS($R$4:R11)-1,"")</f>
        <v>7</v>
      </c>
      <c r="S11" s="1"/>
      <c r="T11" s="22">
        <f t="shared" ref="T11:T20" si="3">IF($R11&lt;&gt;"",_xlfn.BINOM.DIST($R11,$S$2,$T$2,0),"")</f>
        <v>5.7395627999999935E-2</v>
      </c>
      <c r="U11" s="22">
        <f t="shared" ref="U11:U20" si="4">IF($R11&lt;&gt;"",_xlfn.BINOM.DIST($R11,$S$2,$T$2,1),"")</f>
        <v>7.0190826399999962E-2</v>
      </c>
      <c r="V11" s="22">
        <f t="shared" si="2"/>
        <v>5.7395627999999935E-2</v>
      </c>
      <c r="W11" s="1"/>
    </row>
    <row r="12" spans="1:34" ht="18.75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R12" s="1">
        <f>IF(ROWS($R$4:R12)-1&lt;=$S$2,ROWS($R$4:R12)-1,"")</f>
        <v>8</v>
      </c>
      <c r="S12" s="1"/>
      <c r="T12" s="22">
        <f t="shared" si="3"/>
        <v>0.19371024450000002</v>
      </c>
      <c r="U12" s="22">
        <f t="shared" si="4"/>
        <v>0.26390107089999992</v>
      </c>
      <c r="V12" s="22">
        <f t="shared" si="2"/>
        <v>0.19371024450000002</v>
      </c>
      <c r="W12" s="1"/>
    </row>
    <row r="13" spans="1:34" x14ac:dyDescent="0.25">
      <c r="R13" s="1">
        <f>IF(ROWS($R$4:R13)-1&lt;=$S$2,ROWS($R$4:R13)-1,"")</f>
        <v>9</v>
      </c>
      <c r="S13" s="1"/>
      <c r="T13" s="22">
        <f t="shared" si="3"/>
        <v>0.38742048899999998</v>
      </c>
      <c r="U13" s="22">
        <f t="shared" si="4"/>
        <v>0.65132155989999996</v>
      </c>
      <c r="V13" s="22" t="str">
        <f t="shared" si="2"/>
        <v/>
      </c>
      <c r="W13" s="1"/>
    </row>
    <row r="14" spans="1:34" x14ac:dyDescent="0.25">
      <c r="R14" s="1">
        <f>IF(ROWS($R$4:R14)-1&lt;=$S$2,ROWS($R$4:R14)-1,"")</f>
        <v>10</v>
      </c>
      <c r="S14" s="1"/>
      <c r="T14" s="22">
        <f t="shared" si="3"/>
        <v>0.34867844010000004</v>
      </c>
      <c r="U14" s="22">
        <f t="shared" si="4"/>
        <v>1</v>
      </c>
      <c r="V14" s="22" t="str">
        <f t="shared" si="2"/>
        <v/>
      </c>
      <c r="W14" s="1"/>
    </row>
    <row r="15" spans="1:34" x14ac:dyDescent="0.25">
      <c r="R15" s="1" t="str">
        <f>IF(ROWS($R$4:R15)-1&lt;=$S$2,ROWS($R$4:R15)-1,"")</f>
        <v/>
      </c>
      <c r="S15" s="1"/>
      <c r="T15" s="22" t="str">
        <f t="shared" si="3"/>
        <v/>
      </c>
      <c r="U15" s="22" t="str">
        <f t="shared" si="4"/>
        <v/>
      </c>
      <c r="V15" s="22" t="str">
        <f t="shared" si="2"/>
        <v/>
      </c>
      <c r="W15" s="1"/>
    </row>
    <row r="16" spans="1:34" x14ac:dyDescent="0.25">
      <c r="R16" s="1" t="str">
        <f>IF(ROWS($R$4:R16)-1&lt;=$S$2,ROWS($R$4:R16)-1,"")</f>
        <v/>
      </c>
      <c r="S16" s="1"/>
      <c r="T16" s="22" t="str">
        <f t="shared" si="3"/>
        <v/>
      </c>
      <c r="U16" s="22" t="str">
        <f t="shared" si="4"/>
        <v/>
      </c>
      <c r="V16" s="22" t="str">
        <f t="shared" si="2"/>
        <v/>
      </c>
    </row>
    <row r="17" spans="18:22" x14ac:dyDescent="0.25">
      <c r="R17" s="1" t="str">
        <f>IF(ROWS($R$4:R17)-1&lt;=$S$2,ROWS($R$4:R17)-1,"")</f>
        <v/>
      </c>
      <c r="S17" s="1"/>
      <c r="T17" s="22" t="str">
        <f t="shared" si="3"/>
        <v/>
      </c>
      <c r="U17" s="22" t="str">
        <f t="shared" si="4"/>
        <v/>
      </c>
      <c r="V17" s="22" t="str">
        <f t="shared" si="2"/>
        <v/>
      </c>
    </row>
    <row r="18" spans="18:22" x14ac:dyDescent="0.25">
      <c r="R18" s="1" t="str">
        <f>IF(ROWS($R$4:R18)-1&lt;=$S$2,ROWS($R$4:R18)-1,"")</f>
        <v/>
      </c>
      <c r="S18" s="1"/>
      <c r="T18" s="22" t="str">
        <f t="shared" si="3"/>
        <v/>
      </c>
      <c r="U18" s="22" t="str">
        <f t="shared" si="4"/>
        <v/>
      </c>
      <c r="V18" s="22" t="str">
        <f t="shared" si="2"/>
        <v/>
      </c>
    </row>
    <row r="19" spans="18:22" x14ac:dyDescent="0.25">
      <c r="R19" s="1" t="str">
        <f>IF(ROWS($R$4:R19)-1&lt;=$S$2,ROWS($R$4:R19)-1,"")</f>
        <v/>
      </c>
      <c r="S19" s="1"/>
      <c r="T19" s="22" t="str">
        <f t="shared" si="3"/>
        <v/>
      </c>
      <c r="U19" s="22" t="str">
        <f t="shared" si="4"/>
        <v/>
      </c>
      <c r="V19" s="22" t="str">
        <f t="shared" si="2"/>
        <v/>
      </c>
    </row>
    <row r="20" spans="18:22" x14ac:dyDescent="0.25">
      <c r="R20" s="1" t="str">
        <f>IF(ROWS($R$4:R20)-1&lt;=$S$2,ROWS($R$4:R20)-1,"")</f>
        <v/>
      </c>
      <c r="S20" s="1"/>
      <c r="T20" s="22" t="str">
        <f t="shared" si="3"/>
        <v/>
      </c>
      <c r="U20" s="22" t="str">
        <f t="shared" si="4"/>
        <v/>
      </c>
      <c r="V20" s="22">
        <f>SUM(V4:V19)</f>
        <v>0.26390107089999992</v>
      </c>
    </row>
    <row r="21" spans="18:22" x14ac:dyDescent="0.25">
      <c r="R21" t="str">
        <f>"Bin-Dist n="&amp;S2&amp;" &amp;  P= "&amp;T2</f>
        <v>Bin-Dist n=10 &amp;  P= 0.9</v>
      </c>
      <c r="T21" s="21">
        <f>ROUND(V20,4)</f>
        <v>0.26390000000000002</v>
      </c>
      <c r="U21" t="str">
        <f>"Prob("&amp;U2&amp;"&lt;=x&lt;= "&amp;V2&amp;") = "&amp;T21</f>
        <v>Prob(0&lt;=x&lt;= 8) = 0.2639</v>
      </c>
    </row>
    <row r="22" spans="18:22" x14ac:dyDescent="0.25">
      <c r="R22" s="1" t="str">
        <f>IF(ROWS($R$4:R22)-1&lt;=$S$2,ROWS($R$4:R22)-1,"")</f>
        <v/>
      </c>
      <c r="S22" s="1"/>
      <c r="T22" t="str">
        <f>IF($R22&lt;&gt;"",_xlfn.BINOM.DIST($R22,$S$2,$T$2,0),"")</f>
        <v/>
      </c>
      <c r="U22" t="str">
        <f>IF($R22&lt;&gt;"",_xlfn.BINOM.DIST($R22,$S$2,$T$2,1),"")</f>
        <v/>
      </c>
      <c r="V22" s="1" t="str">
        <f>IF(R22&lt;=$V$2,T22,"")</f>
        <v/>
      </c>
    </row>
    <row r="23" spans="18:22" x14ac:dyDescent="0.25">
      <c r="R23" s="1" t="str">
        <f>IF(ROWS($R$4:R23)-1&lt;=$S$2,ROWS($R$4:R23)-1,"")</f>
        <v/>
      </c>
      <c r="S23" s="1"/>
      <c r="T23" t="str">
        <f>IF($R23&lt;&gt;"",_xlfn.BINOM.DIST($R23,$S$2,$T$2,0),"")</f>
        <v/>
      </c>
      <c r="U23" t="str">
        <f>IF($R23&lt;&gt;"",_xlfn.BINOM.DIST($R23,$S$2,$T$2,1),"")</f>
        <v/>
      </c>
      <c r="V23" s="1" t="str">
        <f>IF(R23&lt;=$V$2,T23,"")</f>
        <v/>
      </c>
    </row>
    <row r="24" spans="18:22" x14ac:dyDescent="0.25">
      <c r="R24" s="1"/>
      <c r="S24" s="1"/>
      <c r="V24" s="1"/>
    </row>
    <row r="25" spans="18:22" x14ac:dyDescent="0.25">
      <c r="R25" s="1"/>
      <c r="S25" s="1"/>
      <c r="V25" s="1"/>
    </row>
    <row r="26" spans="18:22" x14ac:dyDescent="0.25">
      <c r="R26" s="1"/>
      <c r="S26" s="1"/>
      <c r="V26" s="1"/>
    </row>
    <row r="27" spans="18:22" x14ac:dyDescent="0.25">
      <c r="R27" s="1"/>
      <c r="S27" s="1"/>
      <c r="V27" s="1"/>
    </row>
    <row r="28" spans="18:22" x14ac:dyDescent="0.25">
      <c r="R28" s="1"/>
      <c r="S28" s="1"/>
      <c r="V28" s="1"/>
    </row>
    <row r="29" spans="18:22" x14ac:dyDescent="0.25">
      <c r="R29" s="1"/>
      <c r="S29" s="1"/>
      <c r="V29" s="1"/>
    </row>
    <row r="30" spans="18:22" x14ac:dyDescent="0.25">
      <c r="R30" s="1"/>
      <c r="S30" s="1"/>
      <c r="V30" s="1"/>
    </row>
    <row r="31" spans="18:22" x14ac:dyDescent="0.25">
      <c r="R31" s="1"/>
      <c r="S31" s="1"/>
      <c r="V31" s="1"/>
    </row>
    <row r="32" spans="18:22" x14ac:dyDescent="0.25">
      <c r="R32" s="1"/>
      <c r="S32" s="1"/>
      <c r="V32" s="1"/>
    </row>
    <row r="33" spans="18:22" x14ac:dyDescent="0.25">
      <c r="R33" s="1"/>
      <c r="S33" s="1"/>
      <c r="V33" s="1"/>
    </row>
    <row r="34" spans="18:22" x14ac:dyDescent="0.25">
      <c r="R34" s="1"/>
      <c r="S34" s="1"/>
      <c r="V34" s="1"/>
    </row>
    <row r="35" spans="18:22" x14ac:dyDescent="0.25">
      <c r="R35" s="1"/>
      <c r="S35" s="1"/>
      <c r="V35" s="1"/>
    </row>
    <row r="36" spans="18:22" x14ac:dyDescent="0.25">
      <c r="R36" s="1"/>
      <c r="S36" s="1"/>
      <c r="V36" s="1"/>
    </row>
    <row r="37" spans="18:22" x14ac:dyDescent="0.25">
      <c r="R37" s="1"/>
      <c r="S37" s="1"/>
      <c r="V37" s="1"/>
    </row>
    <row r="38" spans="18:22" x14ac:dyDescent="0.25">
      <c r="R38" s="1"/>
      <c r="S38" s="1"/>
      <c r="V38" s="1"/>
    </row>
    <row r="39" spans="18:22" x14ac:dyDescent="0.25">
      <c r="R39" s="1"/>
      <c r="S39" s="1"/>
      <c r="V39" s="1"/>
    </row>
    <row r="40" spans="18:22" x14ac:dyDescent="0.25">
      <c r="R40" s="1"/>
      <c r="S40" s="1"/>
      <c r="V40" s="1"/>
    </row>
    <row r="41" spans="18:22" x14ac:dyDescent="0.25">
      <c r="R41" s="1"/>
      <c r="S41" s="1"/>
      <c r="V41" s="1"/>
    </row>
    <row r="42" spans="18:22" x14ac:dyDescent="0.25">
      <c r="R42" s="1"/>
      <c r="S42" s="1"/>
      <c r="V42" s="1"/>
    </row>
    <row r="43" spans="18:22" x14ac:dyDescent="0.25">
      <c r="R43" s="1"/>
      <c r="S43" s="1"/>
      <c r="V43" s="1"/>
    </row>
    <row r="44" spans="18:22" x14ac:dyDescent="0.25">
      <c r="R44" s="1"/>
      <c r="S44" s="1"/>
      <c r="V44" s="1"/>
    </row>
    <row r="45" spans="18:22" x14ac:dyDescent="0.25">
      <c r="R45" s="1"/>
      <c r="S45" s="1"/>
      <c r="V45" s="1"/>
    </row>
    <row r="46" spans="18:22" x14ac:dyDescent="0.25">
      <c r="R46" s="1"/>
      <c r="S46" s="1"/>
      <c r="V46" s="1"/>
    </row>
    <row r="47" spans="18:22" x14ac:dyDescent="0.25">
      <c r="R47" s="1"/>
      <c r="S47" s="1"/>
      <c r="V47" s="1"/>
    </row>
    <row r="48" spans="18:22" x14ac:dyDescent="0.25">
      <c r="R48" s="1"/>
      <c r="S48" s="1"/>
      <c r="V48" s="1"/>
    </row>
    <row r="49" spans="18:22" x14ac:dyDescent="0.25">
      <c r="R49" s="1"/>
      <c r="S49" s="1"/>
      <c r="V49" s="1"/>
    </row>
    <row r="50" spans="18:22" x14ac:dyDescent="0.25">
      <c r="R50" s="1"/>
      <c r="S50" s="1"/>
      <c r="V50" s="1"/>
    </row>
    <row r="51" spans="18:22" x14ac:dyDescent="0.25">
      <c r="R51" s="1"/>
      <c r="S51" s="1"/>
      <c r="V5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B1.FACT&amp;COMBIN</vt:lpstr>
      <vt:lpstr>B2.BinFormula</vt:lpstr>
      <vt:lpstr>B3.BinExcel</vt:lpstr>
      <vt:lpstr>B4.BinExample</vt:lpstr>
      <vt:lpstr>B5.BinPcloseTo0.5</vt:lpstr>
      <vt:lpstr>B6.BinNLargePvar</vt:lpstr>
      <vt:lpstr>B7.BinEx1</vt:lpstr>
      <vt:lpstr>Page1</vt:lpstr>
      <vt:lpstr>Page2</vt:lpstr>
      <vt:lpstr>Page3</vt:lpstr>
      <vt:lpstr>B4.BinExample!Page4</vt:lpstr>
      <vt:lpstr>Page6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2014-09-23T18:29:20Z</dcterms:created>
  <dcterms:modified xsi:type="dcterms:W3CDTF">2022-05-26T23:52:27Z</dcterms:modified>
</cp:coreProperties>
</file>