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Probability\S-2-Visualization\"/>
    </mc:Choice>
  </mc:AlternateContent>
  <xr:revisionPtr revIDLastSave="0" documentId="13_ncr:1_{54F3EC5B-9E76-493B-9CEF-8700F4D92F63}" xr6:coauthVersionLast="47" xr6:coauthVersionMax="47" xr10:uidLastSave="{00000000-0000-0000-0000-000000000000}"/>
  <bookViews>
    <workbookView xWindow="-120" yWindow="-120" windowWidth="29040" windowHeight="15840" firstSheet="1" activeTab="7" xr2:uid="{00000000-000D-0000-FFFF-FFFF00000000}"/>
  </bookViews>
  <sheets>
    <sheet name="2.1 NumberOfBinsHisto" sheetId="11" r:id="rId1"/>
    <sheet name="2.2 WidthStart" sheetId="31" r:id="rId2"/>
    <sheet name="2.3 IntWidthStartHisto" sheetId="40" r:id="rId3"/>
    <sheet name="2.4 IntWidthOneTime" sheetId="41" r:id="rId4"/>
    <sheet name="2.5 CountIf-Ifs" sheetId="42" r:id="rId5"/>
    <sheet name="2.6 HistOgive" sheetId="43" r:id="rId6"/>
    <sheet name="2.7 ChartsRand" sheetId="44" r:id="rId7"/>
    <sheet name="3.Grades" sheetId="29" r:id="rId8"/>
  </sheets>
  <externalReferences>
    <externalReference r:id="rId9"/>
  </externalReferences>
  <definedNames>
    <definedName name="FofX">OFFSET('[1]B(3)'!$B$6,0,0,'[1]B(3)'!$B$1+1,1)</definedName>
    <definedName name="solver_adj" localSheetId="7" hidden="1">'3.Grades'!$M$3:$M$14</definedName>
    <definedName name="solver_cvg" localSheetId="7" hidden="1">0.0001</definedName>
    <definedName name="solver_drv" localSheetId="7" hidden="1">2</definedName>
    <definedName name="solver_eng" localSheetId="7" hidden="1">1</definedName>
    <definedName name="solver_est" localSheetId="7" hidden="1">1</definedName>
    <definedName name="solver_itr" localSheetId="7" hidden="1">2147483647</definedName>
    <definedName name="solver_lhs1" localSheetId="7" hidden="1">'3.Grades'!$J$3</definedName>
    <definedName name="solver_lhs2" localSheetId="7" hidden="1">'3.Grades'!$J$3:$J$14</definedName>
    <definedName name="solver_lhs3" localSheetId="7" hidden="1">'3.Grades'!$J$3:$J$14</definedName>
    <definedName name="solver_lhs4" localSheetId="7" hidden="1">'3.Grades'!$M$14</definedName>
    <definedName name="solver_lhs5" localSheetId="7" hidden="1">'3.Grades'!$M$4</definedName>
    <definedName name="solver_lhs6" localSheetId="7" hidden="1">'3.Grades'!$X$5:$X$14</definedName>
    <definedName name="solver_lhs7" localSheetId="7" hidden="1">'3.Grades'!$X$5:$X$14</definedName>
    <definedName name="solver_mip" localSheetId="7" hidden="1">2147483647</definedName>
    <definedName name="solver_mni" localSheetId="7" hidden="1">30</definedName>
    <definedName name="solver_mrt" localSheetId="7" hidden="1">0.075</definedName>
    <definedName name="solver_msl" localSheetId="7" hidden="1">2</definedName>
    <definedName name="solver_neg" localSheetId="7" hidden="1">1</definedName>
    <definedName name="solver_nod" localSheetId="7" hidden="1">2147483647</definedName>
    <definedName name="solver_num" localSheetId="7" hidden="1">7</definedName>
    <definedName name="solver_nwt" localSheetId="7" hidden="1">1</definedName>
    <definedName name="solver_opt" localSheetId="7" hidden="1">'3.Grades'!$I$15</definedName>
    <definedName name="solver_pre" localSheetId="7" hidden="1">0.000001</definedName>
    <definedName name="solver_rbv" localSheetId="7" hidden="1">2</definedName>
    <definedName name="solver_rel1" localSheetId="7" hidden="1">1</definedName>
    <definedName name="solver_rel2" localSheetId="7" hidden="1">1</definedName>
    <definedName name="solver_rel3" localSheetId="7" hidden="1">3</definedName>
    <definedName name="solver_rel4" localSheetId="7" hidden="1">3</definedName>
    <definedName name="solver_rel5" localSheetId="7" hidden="1">3</definedName>
    <definedName name="solver_rel6" localSheetId="7" hidden="1">1</definedName>
    <definedName name="solver_rel7" localSheetId="7" hidden="1">3</definedName>
    <definedName name="solver_rhs1" localSheetId="7" hidden="1">'3.Grades'!$Z$3</definedName>
    <definedName name="solver_rhs2" localSheetId="7" hidden="1">'3.Grades'!$Z$3:$Z$14</definedName>
    <definedName name="solver_rhs3" localSheetId="7" hidden="1">'3.Grades'!$Y$3:$Y$14</definedName>
    <definedName name="solver_rhs4" localSheetId="7" hidden="1">'3.Grades'!$AB$4</definedName>
    <definedName name="solver_rhs5" localSheetId="7" hidden="1">'3.Grades'!$AB$3</definedName>
    <definedName name="solver_rhs6" localSheetId="7" hidden="1">'3.Grades'!$AB$6</definedName>
    <definedName name="solver_rhs7" localSheetId="7" hidden="1">'3.Grades'!$AB$5</definedName>
    <definedName name="solver_rlx" localSheetId="7" hidden="1">2</definedName>
    <definedName name="solver_rsd" localSheetId="7" hidden="1">0</definedName>
    <definedName name="solver_scl" localSheetId="7" hidden="1">2</definedName>
    <definedName name="solver_sho" localSheetId="7" hidden="1">2</definedName>
    <definedName name="solver_ssz" localSheetId="7" hidden="1">100</definedName>
    <definedName name="solver_tim" localSheetId="7" hidden="1">2147483647</definedName>
    <definedName name="solver_tol" localSheetId="7" hidden="1">0.01</definedName>
    <definedName name="solver_typ" localSheetId="7" hidden="1">1</definedName>
    <definedName name="solver_val" localSheetId="7" hidden="1">0</definedName>
    <definedName name="solver_ver" localSheetId="7" hidden="1">3</definedName>
    <definedName name="X">OFFSET('[1]B(3)'!$A$6,0,0,'[1]B(3)'!$B$1+1,1)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9" l="1"/>
  <c r="R8" i="29"/>
  <c r="R9" i="29"/>
  <c r="R6" i="29"/>
  <c r="O16" i="29"/>
  <c r="N15" i="29"/>
  <c r="O4" i="29"/>
  <c r="O5" i="29"/>
  <c r="O6" i="29"/>
  <c r="O7" i="29"/>
  <c r="O8" i="29"/>
  <c r="O9" i="29"/>
  <c r="O10" i="29"/>
  <c r="O11" i="29"/>
  <c r="O12" i="29"/>
  <c r="O13" i="29"/>
  <c r="O14" i="29"/>
  <c r="O3" i="29"/>
  <c r="R12" i="29" l="1"/>
  <c r="R16" i="29" s="1"/>
  <c r="A102" i="31" l="1"/>
  <c r="A101" i="31"/>
  <c r="A100" i="31"/>
  <c r="A99" i="31"/>
  <c r="A98" i="31"/>
  <c r="A97" i="31"/>
  <c r="A96" i="31"/>
  <c r="A95" i="31"/>
  <c r="A94" i="31"/>
  <c r="A93" i="31"/>
  <c r="A92" i="31"/>
  <c r="A91" i="31"/>
  <c r="A90" i="31"/>
  <c r="A89" i="31"/>
  <c r="A88" i="31"/>
  <c r="A87" i="31"/>
  <c r="A86" i="31"/>
  <c r="A85" i="31"/>
  <c r="A84" i="31"/>
  <c r="A83" i="31"/>
  <c r="A82" i="31"/>
  <c r="A81" i="31"/>
  <c r="A80" i="31"/>
  <c r="A79" i="31"/>
  <c r="A78" i="31"/>
  <c r="A77" i="31"/>
  <c r="A76" i="31"/>
  <c r="A75" i="31"/>
  <c r="A74" i="31"/>
  <c r="A73" i="31"/>
  <c r="A72" i="31"/>
  <c r="A71" i="31"/>
  <c r="A70" i="31"/>
  <c r="A69" i="31"/>
  <c r="A68" i="31"/>
  <c r="A67" i="31"/>
  <c r="A66" i="31"/>
  <c r="A65" i="31"/>
  <c r="A64" i="31"/>
  <c r="A63" i="31"/>
  <c r="A62" i="31"/>
  <c r="A61" i="31"/>
  <c r="A60" i="31"/>
  <c r="A59" i="31"/>
  <c r="A58" i="31"/>
  <c r="A57" i="31"/>
  <c r="A56" i="31"/>
  <c r="A55" i="31"/>
  <c r="A54" i="31"/>
  <c r="A53" i="31"/>
  <c r="A52" i="31"/>
  <c r="A51" i="31"/>
  <c r="A50" i="31"/>
  <c r="A49" i="31"/>
  <c r="A48" i="31"/>
  <c r="A47" i="3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5" i="31"/>
  <c r="A4" i="31"/>
  <c r="A3" i="31"/>
  <c r="F7" i="11"/>
  <c r="F5" i="11"/>
  <c r="F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4" i="11"/>
  <c r="H13" i="11" l="1"/>
  <c r="H14" i="11"/>
  <c r="H15" i="11"/>
  <c r="H16" i="11"/>
  <c r="H17" i="11"/>
  <c r="H18" i="11"/>
  <c r="H12" i="11"/>
  <c r="I12" i="11"/>
  <c r="F3" i="31"/>
  <c r="G19" i="44" l="1"/>
  <c r="G18" i="44"/>
  <c r="G17" i="44"/>
  <c r="G16" i="44"/>
  <c r="G15" i="44"/>
  <c r="G14" i="44"/>
  <c r="G13" i="44"/>
  <c r="B102" i="43"/>
  <c r="B101" i="43"/>
  <c r="B100" i="43"/>
  <c r="B99" i="43"/>
  <c r="B98" i="43"/>
  <c r="B97" i="43"/>
  <c r="B96" i="43"/>
  <c r="B95" i="43"/>
  <c r="B94" i="43"/>
  <c r="B93" i="43"/>
  <c r="B92" i="43"/>
  <c r="B91" i="43"/>
  <c r="B90" i="43"/>
  <c r="B89" i="43"/>
  <c r="B88" i="43"/>
  <c r="B87" i="43"/>
  <c r="B86" i="43"/>
  <c r="B85" i="43"/>
  <c r="B84" i="43"/>
  <c r="B83" i="43"/>
  <c r="B82" i="43"/>
  <c r="B81" i="43"/>
  <c r="B80" i="43"/>
  <c r="B79" i="43"/>
  <c r="B78" i="43"/>
  <c r="B77" i="43"/>
  <c r="B76" i="43"/>
  <c r="B75" i="43"/>
  <c r="B74" i="43"/>
  <c r="B73" i="43"/>
  <c r="B72" i="43"/>
  <c r="B71" i="43"/>
  <c r="B70" i="43"/>
  <c r="B69" i="43"/>
  <c r="B68" i="43"/>
  <c r="B67" i="43"/>
  <c r="B66" i="43"/>
  <c r="B65" i="43"/>
  <c r="B64" i="43"/>
  <c r="B63" i="43"/>
  <c r="B62" i="43"/>
  <c r="B61" i="43"/>
  <c r="B60" i="43"/>
  <c r="B59" i="43"/>
  <c r="B58" i="43"/>
  <c r="B57" i="43"/>
  <c r="B56" i="43"/>
  <c r="B55" i="43"/>
  <c r="B54" i="43"/>
  <c r="B53" i="43"/>
  <c r="B52" i="43"/>
  <c r="B51" i="43"/>
  <c r="B50" i="43"/>
  <c r="B49" i="43"/>
  <c r="B48" i="43"/>
  <c r="B47" i="43"/>
  <c r="B46" i="43"/>
  <c r="B45" i="43"/>
  <c r="B44" i="43"/>
  <c r="B43" i="43"/>
  <c r="B42" i="43"/>
  <c r="B41" i="43"/>
  <c r="B40" i="43"/>
  <c r="B39" i="43"/>
  <c r="B38" i="43"/>
  <c r="B37" i="43"/>
  <c r="B36" i="43"/>
  <c r="B35" i="43"/>
  <c r="B34" i="43"/>
  <c r="B33" i="43"/>
  <c r="B32" i="43"/>
  <c r="B31" i="43"/>
  <c r="B30" i="43"/>
  <c r="B29" i="43"/>
  <c r="B28" i="43"/>
  <c r="B27" i="43"/>
  <c r="B26" i="43"/>
  <c r="B25" i="43"/>
  <c r="B24" i="43"/>
  <c r="B23" i="43"/>
  <c r="B22" i="43"/>
  <c r="B21" i="43"/>
  <c r="B20" i="43"/>
  <c r="G19" i="43"/>
  <c r="B19" i="43"/>
  <c r="G18" i="43"/>
  <c r="B18" i="43"/>
  <c r="G17" i="43"/>
  <c r="B17" i="43"/>
  <c r="G16" i="43"/>
  <c r="B16" i="43"/>
  <c r="G15" i="43"/>
  <c r="B15" i="43"/>
  <c r="G14" i="43"/>
  <c r="B14" i="43"/>
  <c r="G13" i="43"/>
  <c r="B13" i="43"/>
  <c r="B12" i="43"/>
  <c r="B11" i="43"/>
  <c r="B10" i="43"/>
  <c r="B9" i="43"/>
  <c r="B8" i="43"/>
  <c r="B7" i="43"/>
  <c r="B6" i="43"/>
  <c r="B5" i="43"/>
  <c r="B4" i="43"/>
  <c r="B3" i="43"/>
  <c r="E8" i="43" l="1"/>
  <c r="E10" i="43"/>
  <c r="E6" i="43"/>
  <c r="E3" i="43"/>
  <c r="E4" i="43"/>
  <c r="E5" i="43"/>
  <c r="E7" i="43"/>
  <c r="S4" i="42"/>
  <c r="B102" i="42"/>
  <c r="B101" i="42"/>
  <c r="B100" i="42"/>
  <c r="B99" i="42"/>
  <c r="B98" i="42"/>
  <c r="B97" i="42"/>
  <c r="B96" i="42"/>
  <c r="B95" i="42"/>
  <c r="B94" i="42"/>
  <c r="B93" i="42"/>
  <c r="B92" i="42"/>
  <c r="B91" i="42"/>
  <c r="B90" i="42"/>
  <c r="B89" i="42"/>
  <c r="B88" i="42"/>
  <c r="B87" i="42"/>
  <c r="B86" i="42"/>
  <c r="B85" i="42"/>
  <c r="B84" i="42"/>
  <c r="B83" i="42"/>
  <c r="B82" i="42"/>
  <c r="B81" i="42"/>
  <c r="B80" i="42"/>
  <c r="B79" i="42"/>
  <c r="B78" i="42"/>
  <c r="B77" i="42"/>
  <c r="B76" i="42"/>
  <c r="B75" i="42"/>
  <c r="B74" i="42"/>
  <c r="B73" i="42"/>
  <c r="B72" i="42"/>
  <c r="B71" i="42"/>
  <c r="B70" i="42"/>
  <c r="B69" i="42"/>
  <c r="B68" i="42"/>
  <c r="B67" i="42"/>
  <c r="B66" i="42"/>
  <c r="B65" i="42"/>
  <c r="B64" i="42"/>
  <c r="B63" i="42"/>
  <c r="B62" i="42"/>
  <c r="B61" i="42"/>
  <c r="B60" i="42"/>
  <c r="B59" i="42"/>
  <c r="B58" i="42"/>
  <c r="B57" i="42"/>
  <c r="B56" i="42"/>
  <c r="B55" i="42"/>
  <c r="B54" i="42"/>
  <c r="B53" i="42"/>
  <c r="B52" i="42"/>
  <c r="B51" i="42"/>
  <c r="B50" i="42"/>
  <c r="B49" i="42"/>
  <c r="B48" i="42"/>
  <c r="B47" i="42"/>
  <c r="B46" i="42"/>
  <c r="B45" i="42"/>
  <c r="B44" i="42"/>
  <c r="B43" i="42"/>
  <c r="B42" i="42"/>
  <c r="B41" i="42"/>
  <c r="B40" i="42"/>
  <c r="B39" i="42"/>
  <c r="B38" i="42"/>
  <c r="B37" i="42"/>
  <c r="B36" i="42"/>
  <c r="B35" i="42"/>
  <c r="B34" i="42"/>
  <c r="B33" i="42"/>
  <c r="B32" i="42"/>
  <c r="B31" i="42"/>
  <c r="B30" i="42"/>
  <c r="B29" i="42"/>
  <c r="B28" i="42"/>
  <c r="B27" i="42"/>
  <c r="B26" i="42"/>
  <c r="B25" i="42"/>
  <c r="B24" i="42"/>
  <c r="B23" i="42"/>
  <c r="B22" i="42"/>
  <c r="B21" i="42"/>
  <c r="B20" i="42"/>
  <c r="G18" i="42"/>
  <c r="B19" i="42"/>
  <c r="G17" i="42"/>
  <c r="B18" i="42"/>
  <c r="G16" i="42"/>
  <c r="B17" i="42"/>
  <c r="G15" i="42"/>
  <c r="B16" i="42"/>
  <c r="G14" i="42"/>
  <c r="B15" i="42"/>
  <c r="G13" i="42"/>
  <c r="B14" i="42"/>
  <c r="G12" i="42"/>
  <c r="B13" i="42"/>
  <c r="B12" i="42"/>
  <c r="B11" i="42"/>
  <c r="B10" i="42"/>
  <c r="B9" i="42"/>
  <c r="B8" i="42"/>
  <c r="B7" i="42"/>
  <c r="B6" i="42"/>
  <c r="B5" i="42"/>
  <c r="B4" i="42"/>
  <c r="B3" i="42"/>
  <c r="G18" i="41"/>
  <c r="G17" i="41"/>
  <c r="G16" i="41"/>
  <c r="G15" i="41"/>
  <c r="G14" i="41"/>
  <c r="G13" i="41"/>
  <c r="G12" i="41"/>
  <c r="B102" i="40"/>
  <c r="B101" i="40"/>
  <c r="B100" i="40"/>
  <c r="B99" i="40"/>
  <c r="B98" i="40"/>
  <c r="B97" i="40"/>
  <c r="B96" i="40"/>
  <c r="B95" i="40"/>
  <c r="B94" i="40"/>
  <c r="B93" i="40"/>
  <c r="B92" i="40"/>
  <c r="B91" i="40"/>
  <c r="B90" i="40"/>
  <c r="B89" i="40"/>
  <c r="B88" i="40"/>
  <c r="B87" i="40"/>
  <c r="B86" i="40"/>
  <c r="B85" i="40"/>
  <c r="B84" i="40"/>
  <c r="B83" i="40"/>
  <c r="B82" i="40"/>
  <c r="B81" i="40"/>
  <c r="B80" i="40"/>
  <c r="B79" i="40"/>
  <c r="B78" i="40"/>
  <c r="B77" i="40"/>
  <c r="B76" i="40"/>
  <c r="B75" i="40"/>
  <c r="B74" i="40"/>
  <c r="B73" i="40"/>
  <c r="B72" i="40"/>
  <c r="B71" i="40"/>
  <c r="B70" i="40"/>
  <c r="B69" i="40"/>
  <c r="B68" i="40"/>
  <c r="B67" i="40"/>
  <c r="B66" i="40"/>
  <c r="B65" i="40"/>
  <c r="B64" i="40"/>
  <c r="B63" i="40"/>
  <c r="B62" i="40"/>
  <c r="B61" i="40"/>
  <c r="B60" i="40"/>
  <c r="B59" i="40"/>
  <c r="B58" i="40"/>
  <c r="B57" i="40"/>
  <c r="B56" i="40"/>
  <c r="B55" i="40"/>
  <c r="B54" i="40"/>
  <c r="B53" i="40"/>
  <c r="B52" i="40"/>
  <c r="B51" i="40"/>
  <c r="B50" i="40"/>
  <c r="B49" i="40"/>
  <c r="B48" i="40"/>
  <c r="B47" i="40"/>
  <c r="B46" i="40"/>
  <c r="B45" i="40"/>
  <c r="B44" i="40"/>
  <c r="B43" i="40"/>
  <c r="B42" i="40"/>
  <c r="B41" i="40"/>
  <c r="B40" i="40"/>
  <c r="B39" i="40"/>
  <c r="B38" i="40"/>
  <c r="B37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23" i="40"/>
  <c r="B22" i="40"/>
  <c r="B21" i="40"/>
  <c r="B20" i="40"/>
  <c r="G18" i="40"/>
  <c r="B19" i="40"/>
  <c r="G17" i="40"/>
  <c r="B18" i="40"/>
  <c r="G16" i="40"/>
  <c r="B17" i="40"/>
  <c r="G15" i="40"/>
  <c r="B16" i="40"/>
  <c r="G14" i="40"/>
  <c r="B15" i="40"/>
  <c r="G13" i="40"/>
  <c r="B14" i="40"/>
  <c r="G12" i="40"/>
  <c r="B13" i="40"/>
  <c r="B12" i="40"/>
  <c r="B11" i="40"/>
  <c r="B10" i="40"/>
  <c r="B9" i="40"/>
  <c r="B8" i="40"/>
  <c r="B7" i="40"/>
  <c r="B6" i="40"/>
  <c r="B5" i="40"/>
  <c r="B4" i="40"/>
  <c r="B3" i="40"/>
  <c r="M4" i="40"/>
  <c r="M5" i="40"/>
  <c r="M6" i="40"/>
  <c r="M3" i="40"/>
  <c r="P15" i="43" l="1"/>
  <c r="E4" i="40"/>
  <c r="J5" i="40" s="1"/>
  <c r="E6" i="42"/>
  <c r="E6" i="40"/>
  <c r="E3" i="42"/>
  <c r="E9" i="40"/>
  <c r="E13" i="40" s="1"/>
  <c r="E9" i="42"/>
  <c r="E16" i="42" s="1"/>
  <c r="E3" i="40"/>
  <c r="E9" i="43"/>
  <c r="E14" i="43"/>
  <c r="E17" i="43"/>
  <c r="E15" i="43"/>
  <c r="E13" i="43"/>
  <c r="E19" i="43"/>
  <c r="E18" i="43"/>
  <c r="E16" i="43"/>
  <c r="E5" i="42"/>
  <c r="E7" i="42"/>
  <c r="E4" i="42"/>
  <c r="E5" i="40"/>
  <c r="E7" i="40"/>
  <c r="E16" i="40" l="1"/>
  <c r="E12" i="42"/>
  <c r="E14" i="40"/>
  <c r="E18" i="40"/>
  <c r="E13" i="42"/>
  <c r="E14" i="42"/>
  <c r="E15" i="42"/>
  <c r="I3" i="42" s="1"/>
  <c r="E17" i="40"/>
  <c r="E12" i="40"/>
  <c r="E15" i="40"/>
  <c r="E18" i="42"/>
  <c r="E8" i="40"/>
  <c r="E17" i="42"/>
  <c r="I3" i="43"/>
  <c r="J3" i="43" s="1"/>
  <c r="J5" i="43" s="1"/>
  <c r="I5" i="43" s="1"/>
  <c r="E8" i="42"/>
  <c r="A4" i="44"/>
  <c r="B4" i="44" s="1"/>
  <c r="A6" i="44"/>
  <c r="B6" i="44" s="1"/>
  <c r="A7" i="44"/>
  <c r="B7" i="44" s="1"/>
  <c r="A8" i="44"/>
  <c r="B8" i="44" s="1"/>
  <c r="A10" i="44"/>
  <c r="B10" i="44" s="1"/>
  <c r="A11" i="44"/>
  <c r="B11" i="44" s="1"/>
  <c r="A12" i="44"/>
  <c r="B12" i="44" s="1"/>
  <c r="A13" i="44"/>
  <c r="B13" i="44" s="1"/>
  <c r="A14" i="44"/>
  <c r="B14" i="44" s="1"/>
  <c r="A15" i="44"/>
  <c r="B15" i="44" s="1"/>
  <c r="A16" i="44"/>
  <c r="B16" i="44" s="1"/>
  <c r="A17" i="44"/>
  <c r="B17" i="44" s="1"/>
  <c r="A18" i="44"/>
  <c r="B18" i="44" s="1"/>
  <c r="A19" i="44"/>
  <c r="B19" i="44" s="1"/>
  <c r="A20" i="44"/>
  <c r="B20" i="44" s="1"/>
  <c r="A21" i="44"/>
  <c r="B21" i="44" s="1"/>
  <c r="A22" i="44"/>
  <c r="B22" i="44" s="1"/>
  <c r="A23" i="44"/>
  <c r="B23" i="44" s="1"/>
  <c r="A24" i="44"/>
  <c r="B24" i="44" s="1"/>
  <c r="A25" i="44"/>
  <c r="B25" i="44" s="1"/>
  <c r="A26" i="44"/>
  <c r="B26" i="44" s="1"/>
  <c r="A27" i="44"/>
  <c r="B27" i="44" s="1"/>
  <c r="A28" i="44"/>
  <c r="B28" i="44" s="1"/>
  <c r="A29" i="44"/>
  <c r="B29" i="44" s="1"/>
  <c r="A30" i="44"/>
  <c r="B30" i="44" s="1"/>
  <c r="A31" i="44"/>
  <c r="B31" i="44" s="1"/>
  <c r="A32" i="44"/>
  <c r="B32" i="44" s="1"/>
  <c r="A34" i="44"/>
  <c r="B34" i="44" s="1"/>
  <c r="A35" i="44"/>
  <c r="B35" i="44" s="1"/>
  <c r="A36" i="44"/>
  <c r="B36" i="44" s="1"/>
  <c r="A38" i="44"/>
  <c r="B38" i="44" s="1"/>
  <c r="A39" i="44"/>
  <c r="B39" i="44" s="1"/>
  <c r="A40" i="44"/>
  <c r="B40" i="44" s="1"/>
  <c r="A42" i="44"/>
  <c r="B42" i="44" s="1"/>
  <c r="A43" i="44"/>
  <c r="B43" i="44" s="1"/>
  <c r="A44" i="44"/>
  <c r="B44" i="44" s="1"/>
  <c r="A46" i="44"/>
  <c r="B46" i="44" s="1"/>
  <c r="A47" i="44"/>
  <c r="B47" i="44" s="1"/>
  <c r="A48" i="44"/>
  <c r="B48" i="44" s="1"/>
  <c r="A50" i="44"/>
  <c r="B50" i="44" s="1"/>
  <c r="A51" i="44"/>
  <c r="B51" i="44" s="1"/>
  <c r="A52" i="44"/>
  <c r="B52" i="44" s="1"/>
  <c r="A54" i="44"/>
  <c r="B54" i="44" s="1"/>
  <c r="A55" i="44"/>
  <c r="B55" i="44" s="1"/>
  <c r="A56" i="44"/>
  <c r="B56" i="44" s="1"/>
  <c r="A58" i="44"/>
  <c r="B58" i="44" s="1"/>
  <c r="A59" i="44"/>
  <c r="B59" i="44" s="1"/>
  <c r="A60" i="44"/>
  <c r="B60" i="44" s="1"/>
  <c r="A62" i="44"/>
  <c r="B62" i="44" s="1"/>
  <c r="A63" i="44"/>
  <c r="B63" i="44" s="1"/>
  <c r="A64" i="44"/>
  <c r="B64" i="44" s="1"/>
  <c r="A66" i="44"/>
  <c r="B66" i="44" s="1"/>
  <c r="A67" i="44"/>
  <c r="B67" i="44" s="1"/>
  <c r="A68" i="44"/>
  <c r="B68" i="44" s="1"/>
  <c r="A70" i="44"/>
  <c r="B70" i="44" s="1"/>
  <c r="A71" i="44"/>
  <c r="B71" i="44" s="1"/>
  <c r="A72" i="44"/>
  <c r="B72" i="44" s="1"/>
  <c r="A74" i="44"/>
  <c r="B74" i="44" s="1"/>
  <c r="A75" i="44"/>
  <c r="B75" i="44" s="1"/>
  <c r="A76" i="44"/>
  <c r="B76" i="44" s="1"/>
  <c r="A78" i="44"/>
  <c r="B78" i="44" s="1"/>
  <c r="A79" i="44"/>
  <c r="B79" i="44" s="1"/>
  <c r="A80" i="44"/>
  <c r="B80" i="44" s="1"/>
  <c r="A82" i="44"/>
  <c r="B82" i="44" s="1"/>
  <c r="A83" i="44"/>
  <c r="B83" i="44" s="1"/>
  <c r="A84" i="44"/>
  <c r="B84" i="44" s="1"/>
  <c r="A86" i="44"/>
  <c r="B86" i="44" s="1"/>
  <c r="A87" i="44"/>
  <c r="B87" i="44" s="1"/>
  <c r="A88" i="44"/>
  <c r="B88" i="44" s="1"/>
  <c r="A90" i="44"/>
  <c r="B90" i="44" s="1"/>
  <c r="A91" i="44"/>
  <c r="B91" i="44" s="1"/>
  <c r="A92" i="44"/>
  <c r="B92" i="44" s="1"/>
  <c r="A94" i="44"/>
  <c r="B94" i="44" s="1"/>
  <c r="A95" i="44"/>
  <c r="B95" i="44" s="1"/>
  <c r="A96" i="44"/>
  <c r="B96" i="44" s="1"/>
  <c r="A98" i="44"/>
  <c r="B98" i="44" s="1"/>
  <c r="A99" i="44"/>
  <c r="B99" i="44" s="1"/>
  <c r="A100" i="44"/>
  <c r="B100" i="44" s="1"/>
  <c r="A102" i="44"/>
  <c r="B102" i="44" s="1"/>
  <c r="G18" i="31"/>
  <c r="G17" i="31"/>
  <c r="G16" i="31"/>
  <c r="G15" i="31"/>
  <c r="G14" i="31"/>
  <c r="G13" i="31"/>
  <c r="G12" i="31"/>
  <c r="I3" i="40" l="1"/>
  <c r="J3" i="40" s="1"/>
  <c r="K5" i="43"/>
  <c r="P5" i="43" s="1"/>
  <c r="J3" i="42"/>
  <c r="J5" i="42" s="1"/>
  <c r="I5" i="42" s="1"/>
  <c r="A3" i="43"/>
  <c r="A3" i="44"/>
  <c r="B3" i="44" s="1"/>
  <c r="A101" i="43"/>
  <c r="A101" i="44"/>
  <c r="B101" i="44" s="1"/>
  <c r="A97" i="43"/>
  <c r="A97" i="44"/>
  <c r="B97" i="44" s="1"/>
  <c r="A93" i="43"/>
  <c r="A93" i="44"/>
  <c r="B93" i="44" s="1"/>
  <c r="A89" i="43"/>
  <c r="A89" i="44"/>
  <c r="B89" i="44" s="1"/>
  <c r="A85" i="43"/>
  <c r="A85" i="44"/>
  <c r="B85" i="44" s="1"/>
  <c r="A81" i="43"/>
  <c r="A81" i="44"/>
  <c r="B81" i="44" s="1"/>
  <c r="A77" i="43"/>
  <c r="A77" i="44"/>
  <c r="B77" i="44" s="1"/>
  <c r="A73" i="43"/>
  <c r="A73" i="44"/>
  <c r="B73" i="44" s="1"/>
  <c r="A69" i="43"/>
  <c r="A69" i="44"/>
  <c r="B69" i="44" s="1"/>
  <c r="A65" i="43"/>
  <c r="A65" i="44"/>
  <c r="B65" i="44" s="1"/>
  <c r="A61" i="43"/>
  <c r="A61" i="44"/>
  <c r="B61" i="44" s="1"/>
  <c r="A57" i="43"/>
  <c r="A57" i="44"/>
  <c r="B57" i="44" s="1"/>
  <c r="A53" i="43"/>
  <c r="A53" i="44"/>
  <c r="B53" i="44" s="1"/>
  <c r="A49" i="43"/>
  <c r="A49" i="44"/>
  <c r="B49" i="44" s="1"/>
  <c r="A45" i="43"/>
  <c r="A45" i="44"/>
  <c r="B45" i="44" s="1"/>
  <c r="A41" i="43"/>
  <c r="A41" i="44"/>
  <c r="B41" i="44" s="1"/>
  <c r="A37" i="43"/>
  <c r="A37" i="44"/>
  <c r="B37" i="44" s="1"/>
  <c r="A33" i="43"/>
  <c r="A33" i="44"/>
  <c r="B33" i="44" s="1"/>
  <c r="A9" i="43"/>
  <c r="A9" i="44"/>
  <c r="B9" i="44" s="1"/>
  <c r="A5" i="43"/>
  <c r="A5" i="44"/>
  <c r="B5" i="44" s="1"/>
  <c r="M5" i="43"/>
  <c r="A102" i="42"/>
  <c r="A102" i="43"/>
  <c r="A94" i="42"/>
  <c r="A94" i="43"/>
  <c r="A86" i="42"/>
  <c r="A86" i="43"/>
  <c r="A78" i="42"/>
  <c r="A78" i="43"/>
  <c r="A66" i="42"/>
  <c r="A66" i="43"/>
  <c r="A58" i="42"/>
  <c r="A58" i="43"/>
  <c r="A50" i="42"/>
  <c r="A50" i="43"/>
  <c r="A38" i="42"/>
  <c r="A38" i="43"/>
  <c r="A29" i="42"/>
  <c r="A29" i="43"/>
  <c r="A25" i="42"/>
  <c r="A25" i="43"/>
  <c r="A21" i="42"/>
  <c r="A21" i="43"/>
  <c r="A17" i="42"/>
  <c r="A17" i="43"/>
  <c r="A13" i="42"/>
  <c r="A13" i="43"/>
  <c r="A44" i="42"/>
  <c r="A44" i="43"/>
  <c r="A40" i="42"/>
  <c r="A40" i="43"/>
  <c r="A32" i="42"/>
  <c r="A32" i="43"/>
  <c r="A28" i="42"/>
  <c r="A28" i="43"/>
  <c r="A24" i="42"/>
  <c r="A24" i="43"/>
  <c r="A20" i="42"/>
  <c r="A20" i="43"/>
  <c r="A16" i="42"/>
  <c r="A16" i="43"/>
  <c r="A12" i="42"/>
  <c r="A12" i="43"/>
  <c r="A8" i="42"/>
  <c r="A8" i="43"/>
  <c r="A4" i="42"/>
  <c r="A4" i="43"/>
  <c r="A98" i="42"/>
  <c r="A98" i="43"/>
  <c r="A90" i="42"/>
  <c r="A90" i="43"/>
  <c r="A82" i="42"/>
  <c r="A82" i="43"/>
  <c r="A74" i="42"/>
  <c r="A74" i="43"/>
  <c r="A70" i="42"/>
  <c r="A70" i="43"/>
  <c r="A62" i="42"/>
  <c r="A62" i="43"/>
  <c r="A54" i="42"/>
  <c r="A54" i="43"/>
  <c r="A46" i="42"/>
  <c r="A46" i="43"/>
  <c r="A42" i="42"/>
  <c r="A42" i="43"/>
  <c r="A34" i="42"/>
  <c r="A34" i="43"/>
  <c r="A30" i="42"/>
  <c r="A30" i="43"/>
  <c r="A26" i="42"/>
  <c r="A26" i="43"/>
  <c r="A22" i="42"/>
  <c r="A22" i="43"/>
  <c r="A18" i="42"/>
  <c r="A18" i="43"/>
  <c r="A14" i="42"/>
  <c r="A14" i="43"/>
  <c r="A10" i="42"/>
  <c r="A10" i="43"/>
  <c r="A6" i="42"/>
  <c r="A6" i="43"/>
  <c r="A100" i="42"/>
  <c r="A100" i="43"/>
  <c r="A96" i="42"/>
  <c r="A96" i="43"/>
  <c r="A92" i="42"/>
  <c r="A92" i="43"/>
  <c r="A88" i="42"/>
  <c r="A88" i="43"/>
  <c r="A84" i="42"/>
  <c r="A84" i="43"/>
  <c r="A80" i="42"/>
  <c r="A80" i="43"/>
  <c r="A76" i="42"/>
  <c r="A76" i="43"/>
  <c r="A72" i="42"/>
  <c r="A72" i="43"/>
  <c r="A68" i="42"/>
  <c r="A68" i="43"/>
  <c r="A64" i="42"/>
  <c r="A64" i="43"/>
  <c r="A60" i="42"/>
  <c r="A60" i="43"/>
  <c r="A56" i="42"/>
  <c r="A56" i="43"/>
  <c r="A52" i="42"/>
  <c r="A52" i="43"/>
  <c r="A48" i="42"/>
  <c r="A48" i="43"/>
  <c r="A36" i="42"/>
  <c r="A36" i="43"/>
  <c r="A99" i="42"/>
  <c r="A99" i="43"/>
  <c r="A95" i="42"/>
  <c r="A95" i="43"/>
  <c r="A91" i="42"/>
  <c r="A91" i="43"/>
  <c r="A87" i="42"/>
  <c r="A87" i="43"/>
  <c r="A83" i="42"/>
  <c r="A83" i="43"/>
  <c r="A79" i="42"/>
  <c r="A79" i="43"/>
  <c r="A75" i="42"/>
  <c r="A75" i="43"/>
  <c r="A71" i="42"/>
  <c r="A71" i="43"/>
  <c r="A67" i="42"/>
  <c r="A67" i="43"/>
  <c r="A63" i="42"/>
  <c r="A63" i="43"/>
  <c r="A59" i="42"/>
  <c r="A59" i="43"/>
  <c r="A55" i="42"/>
  <c r="A55" i="43"/>
  <c r="A51" i="42"/>
  <c r="A51" i="43"/>
  <c r="A47" i="42"/>
  <c r="A47" i="43"/>
  <c r="A43" i="42"/>
  <c r="A43" i="43"/>
  <c r="A39" i="42"/>
  <c r="A39" i="43"/>
  <c r="A35" i="42"/>
  <c r="A35" i="43"/>
  <c r="A31" i="42"/>
  <c r="A31" i="43"/>
  <c r="A27" i="42"/>
  <c r="A27" i="43"/>
  <c r="A23" i="42"/>
  <c r="A23" i="43"/>
  <c r="A19" i="42"/>
  <c r="A19" i="43"/>
  <c r="A15" i="42"/>
  <c r="A15" i="43"/>
  <c r="A11" i="42"/>
  <c r="A11" i="43"/>
  <c r="A7" i="42"/>
  <c r="A7" i="43"/>
  <c r="A101" i="41"/>
  <c r="B101" i="41" s="1"/>
  <c r="A101" i="42"/>
  <c r="A97" i="41"/>
  <c r="B97" i="41" s="1"/>
  <c r="A97" i="42"/>
  <c r="A93" i="41"/>
  <c r="B93" i="41" s="1"/>
  <c r="A93" i="42"/>
  <c r="A89" i="41"/>
  <c r="B89" i="41" s="1"/>
  <c r="A89" i="42"/>
  <c r="A85" i="41"/>
  <c r="B85" i="41" s="1"/>
  <c r="A85" i="42"/>
  <c r="A81" i="41"/>
  <c r="B81" i="41" s="1"/>
  <c r="A81" i="42"/>
  <c r="A77" i="41"/>
  <c r="B77" i="41" s="1"/>
  <c r="A77" i="42"/>
  <c r="A73" i="41"/>
  <c r="B73" i="41" s="1"/>
  <c r="A73" i="42"/>
  <c r="A69" i="41"/>
  <c r="B69" i="41" s="1"/>
  <c r="A69" i="42"/>
  <c r="A65" i="41"/>
  <c r="B65" i="41" s="1"/>
  <c r="A65" i="42"/>
  <c r="A61" i="41"/>
  <c r="B61" i="41" s="1"/>
  <c r="A61" i="42"/>
  <c r="A57" i="41"/>
  <c r="B57" i="41" s="1"/>
  <c r="A57" i="42"/>
  <c r="A53" i="41"/>
  <c r="B53" i="41" s="1"/>
  <c r="A53" i="42"/>
  <c r="A49" i="41"/>
  <c r="B49" i="41" s="1"/>
  <c r="A49" i="42"/>
  <c r="A45" i="41"/>
  <c r="B45" i="41" s="1"/>
  <c r="A45" i="42"/>
  <c r="A41" i="41"/>
  <c r="B41" i="41" s="1"/>
  <c r="A41" i="42"/>
  <c r="A37" i="41"/>
  <c r="B37" i="41" s="1"/>
  <c r="A37" i="42"/>
  <c r="A33" i="41"/>
  <c r="B33" i="41" s="1"/>
  <c r="A33" i="42"/>
  <c r="A9" i="41"/>
  <c r="B9" i="41" s="1"/>
  <c r="A9" i="42"/>
  <c r="A5" i="41"/>
  <c r="B5" i="41" s="1"/>
  <c r="A5" i="42"/>
  <c r="A3" i="41"/>
  <c r="B3" i="41" s="1"/>
  <c r="A3" i="42"/>
  <c r="A99" i="40"/>
  <c r="A99" i="41"/>
  <c r="B99" i="41" s="1"/>
  <c r="A91" i="40"/>
  <c r="A91" i="41"/>
  <c r="B91" i="41" s="1"/>
  <c r="A83" i="40"/>
  <c r="A83" i="41"/>
  <c r="B83" i="41" s="1"/>
  <c r="A75" i="40"/>
  <c r="A75" i="41"/>
  <c r="B75" i="41" s="1"/>
  <c r="A67" i="40"/>
  <c r="A67" i="41"/>
  <c r="B67" i="41" s="1"/>
  <c r="A59" i="40"/>
  <c r="A59" i="41"/>
  <c r="B59" i="41" s="1"/>
  <c r="A51" i="40"/>
  <c r="A51" i="41"/>
  <c r="B51" i="41" s="1"/>
  <c r="A43" i="40"/>
  <c r="A43" i="41"/>
  <c r="B43" i="41" s="1"/>
  <c r="A35" i="40"/>
  <c r="A35" i="41"/>
  <c r="B35" i="41" s="1"/>
  <c r="A27" i="40"/>
  <c r="A27" i="41"/>
  <c r="B27" i="41" s="1"/>
  <c r="A19" i="40"/>
  <c r="A19" i="41"/>
  <c r="B19" i="41" s="1"/>
  <c r="A11" i="40"/>
  <c r="A11" i="41"/>
  <c r="B11" i="41" s="1"/>
  <c r="A98" i="40"/>
  <c r="A98" i="41"/>
  <c r="B98" i="41" s="1"/>
  <c r="A90" i="40"/>
  <c r="A90" i="41"/>
  <c r="B90" i="41" s="1"/>
  <c r="A82" i="40"/>
  <c r="A82" i="41"/>
  <c r="B82" i="41" s="1"/>
  <c r="A74" i="40"/>
  <c r="A74" i="41"/>
  <c r="B74" i="41" s="1"/>
  <c r="A66" i="40"/>
  <c r="A66" i="41"/>
  <c r="B66" i="41" s="1"/>
  <c r="A54" i="40"/>
  <c r="A54" i="41"/>
  <c r="B54" i="41" s="1"/>
  <c r="A46" i="40"/>
  <c r="A46" i="41"/>
  <c r="B46" i="41" s="1"/>
  <c r="A38" i="40"/>
  <c r="A38" i="41"/>
  <c r="B38" i="41" s="1"/>
  <c r="A30" i="40"/>
  <c r="A30" i="41"/>
  <c r="B30" i="41" s="1"/>
  <c r="A22" i="40"/>
  <c r="A22" i="41"/>
  <c r="B22" i="41" s="1"/>
  <c r="A14" i="40"/>
  <c r="A14" i="41"/>
  <c r="B14" i="41" s="1"/>
  <c r="A29" i="40"/>
  <c r="A29" i="41"/>
  <c r="B29" i="41" s="1"/>
  <c r="A25" i="40"/>
  <c r="A25" i="41"/>
  <c r="B25" i="41" s="1"/>
  <c r="A21" i="40"/>
  <c r="A21" i="41"/>
  <c r="B21" i="41" s="1"/>
  <c r="A17" i="40"/>
  <c r="A17" i="41"/>
  <c r="B17" i="41" s="1"/>
  <c r="A13" i="40"/>
  <c r="A13" i="41"/>
  <c r="B13" i="41" s="1"/>
  <c r="A95" i="40"/>
  <c r="A95" i="41"/>
  <c r="B95" i="41" s="1"/>
  <c r="A87" i="40"/>
  <c r="A87" i="41"/>
  <c r="B87" i="41" s="1"/>
  <c r="A79" i="40"/>
  <c r="A79" i="41"/>
  <c r="B79" i="41" s="1"/>
  <c r="A71" i="40"/>
  <c r="A71" i="41"/>
  <c r="B71" i="41" s="1"/>
  <c r="A63" i="40"/>
  <c r="A63" i="41"/>
  <c r="B63" i="41" s="1"/>
  <c r="A55" i="40"/>
  <c r="A55" i="41"/>
  <c r="B55" i="41" s="1"/>
  <c r="A47" i="40"/>
  <c r="A47" i="41"/>
  <c r="B47" i="41" s="1"/>
  <c r="A39" i="40"/>
  <c r="A39" i="41"/>
  <c r="B39" i="41" s="1"/>
  <c r="A31" i="40"/>
  <c r="A31" i="41"/>
  <c r="B31" i="41" s="1"/>
  <c r="A23" i="40"/>
  <c r="A23" i="41"/>
  <c r="B23" i="41" s="1"/>
  <c r="A15" i="40"/>
  <c r="A15" i="41"/>
  <c r="B15" i="41" s="1"/>
  <c r="A7" i="40"/>
  <c r="A7" i="41"/>
  <c r="B7" i="41" s="1"/>
  <c r="A102" i="40"/>
  <c r="A102" i="41"/>
  <c r="B102" i="41" s="1"/>
  <c r="A94" i="40"/>
  <c r="A94" i="41"/>
  <c r="B94" i="41" s="1"/>
  <c r="A86" i="40"/>
  <c r="A86" i="41"/>
  <c r="B86" i="41" s="1"/>
  <c r="A78" i="40"/>
  <c r="A78" i="41"/>
  <c r="B78" i="41" s="1"/>
  <c r="A70" i="40"/>
  <c r="A70" i="41"/>
  <c r="B70" i="41" s="1"/>
  <c r="A62" i="40"/>
  <c r="A62" i="41"/>
  <c r="B62" i="41" s="1"/>
  <c r="A58" i="40"/>
  <c r="A58" i="41"/>
  <c r="B58" i="41" s="1"/>
  <c r="A50" i="40"/>
  <c r="A50" i="41"/>
  <c r="B50" i="41" s="1"/>
  <c r="A42" i="40"/>
  <c r="A42" i="41"/>
  <c r="B42" i="41" s="1"/>
  <c r="A34" i="40"/>
  <c r="A34" i="41"/>
  <c r="B34" i="41" s="1"/>
  <c r="A26" i="40"/>
  <c r="A26" i="41"/>
  <c r="B26" i="41" s="1"/>
  <c r="A18" i="40"/>
  <c r="A18" i="41"/>
  <c r="B18" i="41" s="1"/>
  <c r="A10" i="40"/>
  <c r="A10" i="41"/>
  <c r="B10" i="41" s="1"/>
  <c r="A6" i="40"/>
  <c r="A6" i="41"/>
  <c r="B6" i="41" s="1"/>
  <c r="A100" i="40"/>
  <c r="A100" i="41"/>
  <c r="B100" i="41" s="1"/>
  <c r="A96" i="40"/>
  <c r="A96" i="41"/>
  <c r="B96" i="41" s="1"/>
  <c r="A92" i="40"/>
  <c r="A92" i="41"/>
  <c r="B92" i="41" s="1"/>
  <c r="A88" i="40"/>
  <c r="A88" i="41"/>
  <c r="B88" i="41" s="1"/>
  <c r="A84" i="40"/>
  <c r="A84" i="41"/>
  <c r="B84" i="41" s="1"/>
  <c r="A80" i="40"/>
  <c r="A80" i="41"/>
  <c r="B80" i="41" s="1"/>
  <c r="A76" i="40"/>
  <c r="A76" i="41"/>
  <c r="B76" i="41" s="1"/>
  <c r="A72" i="40"/>
  <c r="A72" i="41"/>
  <c r="B72" i="41" s="1"/>
  <c r="A68" i="40"/>
  <c r="A68" i="41"/>
  <c r="B68" i="41" s="1"/>
  <c r="A64" i="40"/>
  <c r="A64" i="41"/>
  <c r="B64" i="41" s="1"/>
  <c r="A60" i="40"/>
  <c r="A60" i="41"/>
  <c r="B60" i="41" s="1"/>
  <c r="A56" i="40"/>
  <c r="A56" i="41"/>
  <c r="B56" i="41" s="1"/>
  <c r="A52" i="40"/>
  <c r="A52" i="41"/>
  <c r="B52" i="41" s="1"/>
  <c r="A48" i="40"/>
  <c r="A48" i="41"/>
  <c r="B48" i="41" s="1"/>
  <c r="A44" i="40"/>
  <c r="A44" i="41"/>
  <c r="B44" i="41" s="1"/>
  <c r="A40" i="40"/>
  <c r="A40" i="41"/>
  <c r="B40" i="41" s="1"/>
  <c r="A36" i="40"/>
  <c r="A36" i="41"/>
  <c r="B36" i="41" s="1"/>
  <c r="A32" i="40"/>
  <c r="A32" i="41"/>
  <c r="B32" i="41" s="1"/>
  <c r="A28" i="40"/>
  <c r="A28" i="41"/>
  <c r="B28" i="41" s="1"/>
  <c r="A24" i="40"/>
  <c r="A24" i="41"/>
  <c r="B24" i="41" s="1"/>
  <c r="A20" i="40"/>
  <c r="A20" i="41"/>
  <c r="B20" i="41" s="1"/>
  <c r="A16" i="40"/>
  <c r="A16" i="41"/>
  <c r="B16" i="41" s="1"/>
  <c r="A12" i="40"/>
  <c r="A12" i="41"/>
  <c r="B12" i="41" s="1"/>
  <c r="A8" i="40"/>
  <c r="A8" i="41"/>
  <c r="B8" i="41" s="1"/>
  <c r="A4" i="40"/>
  <c r="A4" i="41"/>
  <c r="B4" i="41" s="1"/>
  <c r="A101" i="40"/>
  <c r="A97" i="40"/>
  <c r="A93" i="40"/>
  <c r="A89" i="40"/>
  <c r="A85" i="40"/>
  <c r="A81" i="40"/>
  <c r="A77" i="40"/>
  <c r="A73" i="40"/>
  <c r="A69" i="40"/>
  <c r="A65" i="40"/>
  <c r="A61" i="40"/>
  <c r="A57" i="40"/>
  <c r="A53" i="40"/>
  <c r="A49" i="40"/>
  <c r="A45" i="40"/>
  <c r="A41" i="40"/>
  <c r="A37" i="40"/>
  <c r="A33" i="40"/>
  <c r="A9" i="40"/>
  <c r="A5" i="40"/>
  <c r="A3" i="40"/>
  <c r="F10" i="11"/>
  <c r="F12" i="11" s="1"/>
  <c r="K5" i="42" l="1"/>
  <c r="J6" i="43"/>
  <c r="K6" i="43" s="1"/>
  <c r="P6" i="43" s="1"/>
  <c r="N5" i="43"/>
  <c r="O5" i="43" s="1"/>
  <c r="F17" i="11"/>
  <c r="F13" i="11"/>
  <c r="F18" i="11"/>
  <c r="F16" i="11"/>
  <c r="F15" i="11"/>
  <c r="F14" i="11"/>
  <c r="E5" i="41"/>
  <c r="E4" i="41"/>
  <c r="E7" i="41"/>
  <c r="E6" i="41"/>
  <c r="E3" i="41"/>
  <c r="E9" i="41"/>
  <c r="J6" i="42"/>
  <c r="K6" i="42" s="1"/>
  <c r="N5" i="42"/>
  <c r="M5" i="42"/>
  <c r="P5" i="42"/>
  <c r="E10" i="44"/>
  <c r="E4" i="44"/>
  <c r="E8" i="44"/>
  <c r="E3" i="44"/>
  <c r="E5" i="44"/>
  <c r="E6" i="44"/>
  <c r="E7" i="44"/>
  <c r="F8" i="11"/>
  <c r="F6" i="11"/>
  <c r="I6" i="42" l="1"/>
  <c r="I6" i="43"/>
  <c r="E8" i="41"/>
  <c r="E15" i="41"/>
  <c r="E18" i="41"/>
  <c r="E17" i="41"/>
  <c r="E12" i="41"/>
  <c r="E13" i="41"/>
  <c r="E14" i="41"/>
  <c r="E16" i="41"/>
  <c r="J7" i="42"/>
  <c r="K7" i="42" s="1"/>
  <c r="N6" i="42"/>
  <c r="O5" i="42"/>
  <c r="M6" i="42"/>
  <c r="P6" i="42"/>
  <c r="E9" i="44"/>
  <c r="P16" i="44"/>
  <c r="E13" i="44"/>
  <c r="E16" i="44"/>
  <c r="E14" i="44"/>
  <c r="E17" i="44"/>
  <c r="E19" i="44"/>
  <c r="E15" i="44"/>
  <c r="E18" i="44"/>
  <c r="J7" i="43"/>
  <c r="N6" i="43"/>
  <c r="M6" i="43"/>
  <c r="E9" i="31"/>
  <c r="E7" i="31"/>
  <c r="E3" i="31"/>
  <c r="E4" i="31"/>
  <c r="K5" i="31" s="1"/>
  <c r="E6" i="31"/>
  <c r="E5" i="31"/>
  <c r="I7" i="42" l="1"/>
  <c r="E18" i="31"/>
  <c r="E16" i="31"/>
  <c r="E15" i="31"/>
  <c r="J5" i="31"/>
  <c r="I3" i="41"/>
  <c r="J3" i="41" s="1"/>
  <c r="J8" i="42"/>
  <c r="K8" i="42" s="1"/>
  <c r="N7" i="42"/>
  <c r="O6" i="42"/>
  <c r="M7" i="42"/>
  <c r="P7" i="42"/>
  <c r="I3" i="44"/>
  <c r="J3" i="44" s="1"/>
  <c r="J5" i="44" s="1"/>
  <c r="O6" i="43"/>
  <c r="K7" i="43"/>
  <c r="I7" i="43"/>
  <c r="I8" i="42"/>
  <c r="E12" i="31"/>
  <c r="E17" i="31"/>
  <c r="E13" i="31"/>
  <c r="E14" i="31"/>
  <c r="E8" i="31"/>
  <c r="J5" i="41" l="1"/>
  <c r="K5" i="41" s="1"/>
  <c r="J6" i="41" s="1"/>
  <c r="J3" i="31"/>
  <c r="J9" i="42"/>
  <c r="K9" i="42" s="1"/>
  <c r="N8" i="42"/>
  <c r="P8" i="42"/>
  <c r="M8" i="42"/>
  <c r="O7" i="42"/>
  <c r="I5" i="44"/>
  <c r="K5" i="44"/>
  <c r="M5" i="44" s="1"/>
  <c r="J8" i="43"/>
  <c r="N7" i="43"/>
  <c r="P7" i="43"/>
  <c r="M7" i="43"/>
  <c r="K3" i="31" l="1"/>
  <c r="L5" i="31" s="1"/>
  <c r="K6" i="31" s="1"/>
  <c r="I5" i="41"/>
  <c r="K6" i="41"/>
  <c r="J7" i="41" s="1"/>
  <c r="K7" i="41" s="1"/>
  <c r="J8" i="41" s="1"/>
  <c r="I6" i="41"/>
  <c r="I9" i="42"/>
  <c r="J10" i="42"/>
  <c r="I10" i="42" s="1"/>
  <c r="N9" i="42"/>
  <c r="O8" i="42"/>
  <c r="M9" i="42"/>
  <c r="P9" i="42"/>
  <c r="P5" i="44"/>
  <c r="N5" i="44"/>
  <c r="J6" i="44"/>
  <c r="O7" i="43"/>
  <c r="K8" i="43"/>
  <c r="M8" i="43" s="1"/>
  <c r="I8" i="43"/>
  <c r="A202" i="29"/>
  <c r="A201" i="29"/>
  <c r="A200" i="29"/>
  <c r="A199" i="29"/>
  <c r="A198" i="29"/>
  <c r="A197" i="29"/>
  <c r="A196" i="29"/>
  <c r="A195" i="29"/>
  <c r="A194" i="29"/>
  <c r="A193" i="29"/>
  <c r="A192" i="29"/>
  <c r="A191" i="29"/>
  <c r="A190" i="29"/>
  <c r="A189" i="29"/>
  <c r="A188" i="29"/>
  <c r="A187" i="29"/>
  <c r="A186" i="29"/>
  <c r="A185" i="29"/>
  <c r="A184" i="29"/>
  <c r="A183" i="29"/>
  <c r="A182" i="29"/>
  <c r="A181" i="29"/>
  <c r="A180" i="29"/>
  <c r="A179" i="29"/>
  <c r="A178" i="29"/>
  <c r="A177" i="29"/>
  <c r="A176" i="29"/>
  <c r="A175" i="29"/>
  <c r="A174" i="29"/>
  <c r="A173" i="29"/>
  <c r="A172" i="29"/>
  <c r="A171" i="29"/>
  <c r="A170" i="29"/>
  <c r="A169" i="29"/>
  <c r="A168" i="29"/>
  <c r="A167" i="29"/>
  <c r="A166" i="29"/>
  <c r="A165" i="29"/>
  <c r="A164" i="29"/>
  <c r="A163" i="29"/>
  <c r="A162" i="29"/>
  <c r="A161" i="29"/>
  <c r="A160" i="29"/>
  <c r="A159" i="29"/>
  <c r="A158" i="29"/>
  <c r="A157" i="29"/>
  <c r="A156" i="29"/>
  <c r="A155" i="29"/>
  <c r="A154" i="29"/>
  <c r="A153" i="29"/>
  <c r="A152" i="29"/>
  <c r="A151" i="29"/>
  <c r="A150" i="29"/>
  <c r="A149" i="29"/>
  <c r="A148" i="29"/>
  <c r="A147" i="29"/>
  <c r="A146" i="29"/>
  <c r="A145" i="29"/>
  <c r="A144" i="29"/>
  <c r="A143" i="29"/>
  <c r="A142" i="29"/>
  <c r="A141" i="29"/>
  <c r="A140" i="29"/>
  <c r="A139" i="29"/>
  <c r="A138" i="29"/>
  <c r="A137" i="29"/>
  <c r="A136" i="29"/>
  <c r="A135" i="29"/>
  <c r="A134" i="29"/>
  <c r="A133" i="29"/>
  <c r="A132" i="29"/>
  <c r="A131" i="29"/>
  <c r="A130" i="29"/>
  <c r="A129" i="29"/>
  <c r="A128" i="29"/>
  <c r="A127" i="29"/>
  <c r="A126" i="29"/>
  <c r="A125" i="29"/>
  <c r="A124" i="29"/>
  <c r="A123" i="29"/>
  <c r="A122" i="29"/>
  <c r="A121" i="29"/>
  <c r="A120" i="29"/>
  <c r="A119" i="29"/>
  <c r="A118" i="29"/>
  <c r="A117" i="29"/>
  <c r="A116" i="29"/>
  <c r="A115" i="29"/>
  <c r="A114" i="29"/>
  <c r="A113" i="29"/>
  <c r="A112" i="29"/>
  <c r="A111" i="29"/>
  <c r="A110" i="29"/>
  <c r="A109" i="29"/>
  <c r="A108" i="29"/>
  <c r="A107" i="29"/>
  <c r="A106" i="29"/>
  <c r="A105" i="29"/>
  <c r="A104" i="29"/>
  <c r="A103" i="29"/>
  <c r="A102" i="29"/>
  <c r="A101" i="29"/>
  <c r="A100" i="29"/>
  <c r="A99" i="29"/>
  <c r="A98" i="29"/>
  <c r="A97" i="29"/>
  <c r="A96" i="29"/>
  <c r="A95" i="29"/>
  <c r="A94" i="29"/>
  <c r="A93" i="29"/>
  <c r="A92" i="29"/>
  <c r="A91" i="29"/>
  <c r="A90" i="29"/>
  <c r="A89" i="29"/>
  <c r="A88" i="29"/>
  <c r="A87" i="29"/>
  <c r="A86" i="29"/>
  <c r="A85" i="29"/>
  <c r="A84" i="29"/>
  <c r="A83" i="29"/>
  <c r="A82" i="29"/>
  <c r="A81" i="29"/>
  <c r="A80" i="29"/>
  <c r="A79" i="29"/>
  <c r="A78" i="29"/>
  <c r="A77" i="29"/>
  <c r="A76" i="29"/>
  <c r="A75" i="29"/>
  <c r="A74" i="29"/>
  <c r="A73" i="29"/>
  <c r="A72" i="29"/>
  <c r="A71" i="29"/>
  <c r="A70" i="29"/>
  <c r="A69" i="29"/>
  <c r="A68" i="29"/>
  <c r="A67" i="29"/>
  <c r="A66" i="29"/>
  <c r="A65" i="29"/>
  <c r="A64" i="29"/>
  <c r="A63" i="29"/>
  <c r="A62" i="29"/>
  <c r="A61" i="29"/>
  <c r="A60" i="29"/>
  <c r="A59" i="29"/>
  <c r="A58" i="29"/>
  <c r="A57" i="29"/>
  <c r="A56" i="29"/>
  <c r="A55" i="29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11" i="29"/>
  <c r="A10" i="29"/>
  <c r="A9" i="29"/>
  <c r="A8" i="29"/>
  <c r="A7" i="29"/>
  <c r="A6" i="29"/>
  <c r="A5" i="29"/>
  <c r="A4" i="29"/>
  <c r="A3" i="29"/>
  <c r="L6" i="31" l="1"/>
  <c r="K7" i="31" s="1"/>
  <c r="J6" i="31"/>
  <c r="Q13" i="29"/>
  <c r="Q9" i="29"/>
  <c r="Q5" i="29"/>
  <c r="Q12" i="29"/>
  <c r="Q8" i="29"/>
  <c r="Q4" i="29"/>
  <c r="Q11" i="29"/>
  <c r="Q7" i="29"/>
  <c r="Q3" i="29"/>
  <c r="Q14" i="29"/>
  <c r="Q10" i="29"/>
  <c r="Q6" i="29"/>
  <c r="N4" i="29"/>
  <c r="P3" i="29" s="1"/>
  <c r="N8" i="29"/>
  <c r="N12" i="29"/>
  <c r="N5" i="29"/>
  <c r="N9" i="29"/>
  <c r="N13" i="29"/>
  <c r="N6" i="29"/>
  <c r="N10" i="29"/>
  <c r="N14" i="29"/>
  <c r="N7" i="29"/>
  <c r="N11" i="29"/>
  <c r="N3" i="29"/>
  <c r="B128" i="29"/>
  <c r="B172" i="29"/>
  <c r="B74" i="29"/>
  <c r="F4" i="29"/>
  <c r="F8" i="29"/>
  <c r="D3" i="29" s="1"/>
  <c r="F12" i="29"/>
  <c r="F5" i="29"/>
  <c r="F6" i="29"/>
  <c r="D128" i="29" s="1"/>
  <c r="F10" i="29"/>
  <c r="I10" i="29" s="1"/>
  <c r="F14" i="29"/>
  <c r="F7" i="29"/>
  <c r="E46" i="29" s="1"/>
  <c r="F11" i="29"/>
  <c r="F9" i="29"/>
  <c r="F13" i="29"/>
  <c r="B24" i="29"/>
  <c r="B36" i="29"/>
  <c r="B124" i="29"/>
  <c r="B136" i="29"/>
  <c r="B152" i="29"/>
  <c r="B49" i="29"/>
  <c r="B57" i="29"/>
  <c r="B81" i="29"/>
  <c r="B105" i="29"/>
  <c r="B173" i="29"/>
  <c r="B181" i="29"/>
  <c r="B193" i="29"/>
  <c r="B78" i="29"/>
  <c r="B106" i="29"/>
  <c r="B31" i="29"/>
  <c r="B39" i="29"/>
  <c r="B51" i="29"/>
  <c r="B87" i="29"/>
  <c r="B95" i="29"/>
  <c r="I7" i="41"/>
  <c r="K10" i="42"/>
  <c r="J11" i="42" s="1"/>
  <c r="K11" i="42" s="1"/>
  <c r="L7" i="31"/>
  <c r="K8" i="31" s="1"/>
  <c r="J7" i="31"/>
  <c r="I8" i="41"/>
  <c r="K8" i="41"/>
  <c r="J9" i="41" s="1"/>
  <c r="P8" i="43"/>
  <c r="O9" i="42"/>
  <c r="M10" i="42"/>
  <c r="O5" i="44"/>
  <c r="Q5" i="44"/>
  <c r="K6" i="44"/>
  <c r="P6" i="44" s="1"/>
  <c r="I6" i="44"/>
  <c r="N8" i="43"/>
  <c r="J9" i="43"/>
  <c r="C5" i="29"/>
  <c r="B6" i="29"/>
  <c r="C23" i="29"/>
  <c r="C9" i="29"/>
  <c r="B10" i="29"/>
  <c r="C13" i="29"/>
  <c r="C10" i="29"/>
  <c r="C14" i="29"/>
  <c r="C19" i="29"/>
  <c r="C29" i="29"/>
  <c r="C33" i="29"/>
  <c r="C41" i="29"/>
  <c r="C4" i="29"/>
  <c r="E6" i="29"/>
  <c r="C8" i="29"/>
  <c r="C12" i="29"/>
  <c r="C16" i="29"/>
  <c r="C22" i="29"/>
  <c r="C27" i="29"/>
  <c r="C31" i="29"/>
  <c r="C35" i="29"/>
  <c r="C39" i="29"/>
  <c r="B42" i="29"/>
  <c r="B46" i="29"/>
  <c r="B50" i="29"/>
  <c r="B54" i="29"/>
  <c r="B58" i="29"/>
  <c r="C72" i="29"/>
  <c r="B72" i="29"/>
  <c r="C200" i="29"/>
  <c r="C196" i="29"/>
  <c r="C192" i="29"/>
  <c r="C188" i="29"/>
  <c r="C184" i="29"/>
  <c r="C180" i="29"/>
  <c r="C176" i="29"/>
  <c r="C197" i="29"/>
  <c r="C189" i="29"/>
  <c r="C181" i="29"/>
  <c r="C173" i="29"/>
  <c r="C172" i="29"/>
  <c r="C169" i="29"/>
  <c r="C168" i="29"/>
  <c r="C161" i="29"/>
  <c r="C160" i="29"/>
  <c r="C156" i="29"/>
  <c r="C152" i="29"/>
  <c r="C148" i="29"/>
  <c r="C144" i="29"/>
  <c r="C140" i="29"/>
  <c r="C136" i="29"/>
  <c r="C132" i="29"/>
  <c r="C128" i="29"/>
  <c r="C124" i="29"/>
  <c r="C120" i="29"/>
  <c r="C93" i="29"/>
  <c r="C89" i="29"/>
  <c r="C85" i="29"/>
  <c r="C81" i="29"/>
  <c r="C77" i="29"/>
  <c r="C73" i="29"/>
  <c r="C69" i="29"/>
  <c r="C65" i="29"/>
  <c r="C61" i="29"/>
  <c r="C57" i="29"/>
  <c r="C53" i="29"/>
  <c r="C49" i="29"/>
  <c r="C45" i="29"/>
  <c r="C201" i="29"/>
  <c r="C193" i="29"/>
  <c r="C185" i="29"/>
  <c r="C177" i="29"/>
  <c r="C164" i="29"/>
  <c r="C116" i="29"/>
  <c r="C113" i="29"/>
  <c r="C112" i="29"/>
  <c r="C109" i="29"/>
  <c r="C108" i="29"/>
  <c r="C104" i="29"/>
  <c r="C100" i="29"/>
  <c r="C96" i="29"/>
  <c r="I23" i="29"/>
  <c r="I21" i="29"/>
  <c r="I19" i="29"/>
  <c r="C165" i="29"/>
  <c r="C115" i="29"/>
  <c r="C111" i="29"/>
  <c r="C107" i="29"/>
  <c r="C103" i="29"/>
  <c r="C99" i="29"/>
  <c r="C95" i="29"/>
  <c r="C94" i="29"/>
  <c r="C90" i="29"/>
  <c r="C86" i="29"/>
  <c r="C82" i="29"/>
  <c r="C7" i="29"/>
  <c r="C11" i="29"/>
  <c r="I11" i="29"/>
  <c r="C15" i="29"/>
  <c r="I17" i="29"/>
  <c r="C18" i="29"/>
  <c r="I20" i="29"/>
  <c r="C24" i="29"/>
  <c r="C25" i="29"/>
  <c r="C28" i="29"/>
  <c r="C32" i="29"/>
  <c r="C36" i="29"/>
  <c r="C40" i="29"/>
  <c r="C42" i="29"/>
  <c r="C46" i="29"/>
  <c r="C50" i="29"/>
  <c r="C54" i="29"/>
  <c r="C58" i="29"/>
  <c r="C62" i="29"/>
  <c r="C66" i="29"/>
  <c r="E69" i="29"/>
  <c r="C70" i="29"/>
  <c r="C76" i="29"/>
  <c r="C105" i="29"/>
  <c r="C6" i="29"/>
  <c r="C26" i="29"/>
  <c r="C30" i="29"/>
  <c r="C34" i="29"/>
  <c r="C37" i="29"/>
  <c r="B52" i="29"/>
  <c r="D60" i="29"/>
  <c r="B60" i="29"/>
  <c r="B68" i="29"/>
  <c r="C74" i="29"/>
  <c r="C101" i="29"/>
  <c r="I14" i="29"/>
  <c r="C38" i="29"/>
  <c r="B48" i="29"/>
  <c r="C3" i="29"/>
  <c r="E101" i="29"/>
  <c r="E133" i="29"/>
  <c r="C17" i="29"/>
  <c r="I18" i="29"/>
  <c r="C20" i="29"/>
  <c r="C21" i="29"/>
  <c r="B22" i="29"/>
  <c r="C44" i="29"/>
  <c r="C48" i="29"/>
  <c r="D49" i="29"/>
  <c r="C52" i="29"/>
  <c r="C56" i="29"/>
  <c r="C60" i="29"/>
  <c r="C64" i="29"/>
  <c r="C68" i="29"/>
  <c r="C78" i="29"/>
  <c r="C97" i="29"/>
  <c r="E92" i="29"/>
  <c r="C121" i="29"/>
  <c r="B123" i="29"/>
  <c r="C123" i="29"/>
  <c r="C130" i="29"/>
  <c r="B130" i="29"/>
  <c r="C137" i="29"/>
  <c r="C139" i="29"/>
  <c r="C146" i="29"/>
  <c r="B146" i="29"/>
  <c r="C153" i="29"/>
  <c r="C155" i="29"/>
  <c r="C162" i="29"/>
  <c r="B162" i="29"/>
  <c r="E189" i="29"/>
  <c r="C43" i="29"/>
  <c r="C47" i="29"/>
  <c r="C51" i="29"/>
  <c r="C55" i="29"/>
  <c r="C59" i="29"/>
  <c r="C63" i="29"/>
  <c r="C67" i="29"/>
  <c r="D70" i="29"/>
  <c r="C71" i="29"/>
  <c r="C75" i="29"/>
  <c r="D78" i="29"/>
  <c r="C79" i="29"/>
  <c r="B80" i="29"/>
  <c r="C83" i="29"/>
  <c r="B84" i="29"/>
  <c r="C87" i="29"/>
  <c r="C91" i="29"/>
  <c r="B92" i="29"/>
  <c r="C118" i="29"/>
  <c r="B118" i="29"/>
  <c r="C125" i="29"/>
  <c r="B127" i="29"/>
  <c r="C127" i="29"/>
  <c r="C134" i="29"/>
  <c r="C141" i="29"/>
  <c r="B143" i="29"/>
  <c r="C143" i="29"/>
  <c r="C150" i="29"/>
  <c r="E152" i="29"/>
  <c r="B157" i="29"/>
  <c r="C157" i="29"/>
  <c r="C80" i="29"/>
  <c r="C84" i="29"/>
  <c r="C88" i="29"/>
  <c r="C92" i="29"/>
  <c r="C117" i="29"/>
  <c r="D117" i="29"/>
  <c r="C122" i="29"/>
  <c r="C129" i="29"/>
  <c r="B131" i="29"/>
  <c r="C131" i="29"/>
  <c r="C138" i="29"/>
  <c r="B145" i="29"/>
  <c r="C145" i="29"/>
  <c r="B147" i="29"/>
  <c r="C147" i="29"/>
  <c r="C154" i="29"/>
  <c r="C167" i="29"/>
  <c r="B167" i="29"/>
  <c r="C98" i="29"/>
  <c r="C102" i="29"/>
  <c r="C106" i="29"/>
  <c r="C110" i="29"/>
  <c r="C114" i="29"/>
  <c r="B119" i="29"/>
  <c r="C119" i="29"/>
  <c r="C126" i="29"/>
  <c r="B126" i="29"/>
  <c r="D133" i="29"/>
  <c r="B133" i="29"/>
  <c r="C133" i="29"/>
  <c r="B135" i="29"/>
  <c r="C135" i="29"/>
  <c r="C142" i="29"/>
  <c r="B142" i="29"/>
  <c r="D142" i="29"/>
  <c r="B149" i="29"/>
  <c r="C149" i="29"/>
  <c r="B151" i="29"/>
  <c r="C151" i="29"/>
  <c r="D151" i="29"/>
  <c r="C158" i="29"/>
  <c r="B158" i="29"/>
  <c r="D158" i="29"/>
  <c r="C163" i="29"/>
  <c r="E169" i="29"/>
  <c r="C179" i="29"/>
  <c r="C187" i="29"/>
  <c r="C195" i="29"/>
  <c r="D166" i="29"/>
  <c r="C166" i="29"/>
  <c r="C171" i="29"/>
  <c r="C175" i="29"/>
  <c r="B175" i="29"/>
  <c r="C183" i="29"/>
  <c r="C191" i="29"/>
  <c r="B191" i="29"/>
  <c r="C199" i="29"/>
  <c r="B199" i="29"/>
  <c r="C159" i="29"/>
  <c r="B166" i="29"/>
  <c r="C170" i="29"/>
  <c r="E177" i="29"/>
  <c r="D173" i="29"/>
  <c r="C174" i="29"/>
  <c r="C178" i="29"/>
  <c r="C182" i="29"/>
  <c r="C186" i="29"/>
  <c r="C190" i="29"/>
  <c r="D193" i="29"/>
  <c r="C194" i="29"/>
  <c r="C198" i="29"/>
  <c r="C202" i="29"/>
  <c r="D174" i="29"/>
  <c r="D202" i="29"/>
  <c r="T6" i="29" l="1"/>
  <c r="T12" i="29"/>
  <c r="D155" i="29"/>
  <c r="D28" i="29"/>
  <c r="E141" i="29"/>
  <c r="P10" i="42"/>
  <c r="N10" i="42"/>
  <c r="I13" i="29"/>
  <c r="T14" i="29"/>
  <c r="T9" i="29"/>
  <c r="S3" i="29"/>
  <c r="T4" i="29"/>
  <c r="V3" i="29" s="1"/>
  <c r="T8" i="29"/>
  <c r="T13" i="29"/>
  <c r="T7" i="29"/>
  <c r="T10" i="29"/>
  <c r="T11" i="29"/>
  <c r="T5" i="29"/>
  <c r="K22" i="29"/>
  <c r="P4" i="29"/>
  <c r="E52" i="29"/>
  <c r="E17" i="29"/>
  <c r="D7" i="29"/>
  <c r="E8" i="29"/>
  <c r="D8" i="29"/>
  <c r="E13" i="29"/>
  <c r="E42" i="29"/>
  <c r="D136" i="29"/>
  <c r="D148" i="29"/>
  <c r="E125" i="29"/>
  <c r="E106" i="29"/>
  <c r="E98" i="29"/>
  <c r="E187" i="29"/>
  <c r="D107" i="29"/>
  <c r="E149" i="29"/>
  <c r="E119" i="29"/>
  <c r="E28" i="29"/>
  <c r="E34" i="29"/>
  <c r="D53" i="29"/>
  <c r="E63" i="29"/>
  <c r="D69" i="29"/>
  <c r="E88" i="29"/>
  <c r="E148" i="29"/>
  <c r="D162" i="29"/>
  <c r="E173" i="29"/>
  <c r="D82" i="29"/>
  <c r="D95" i="29"/>
  <c r="E136" i="29"/>
  <c r="E74" i="29"/>
  <c r="E124" i="29"/>
  <c r="D145" i="29"/>
  <c r="D101" i="29"/>
  <c r="E116" i="29"/>
  <c r="E176" i="29"/>
  <c r="D187" i="29"/>
  <c r="D175" i="29"/>
  <c r="E180" i="29"/>
  <c r="D169" i="29"/>
  <c r="D186" i="29"/>
  <c r="D6" i="29"/>
  <c r="E60" i="29"/>
  <c r="E24" i="29"/>
  <c r="D9" i="29"/>
  <c r="D34" i="29"/>
  <c r="D54" i="29"/>
  <c r="E9" i="29"/>
  <c r="E57" i="29"/>
  <c r="D63" i="29"/>
  <c r="E72" i="29"/>
  <c r="E23" i="29"/>
  <c r="D36" i="29"/>
  <c r="E54" i="29"/>
  <c r="D64" i="29"/>
  <c r="D80" i="29"/>
  <c r="D163" i="29"/>
  <c r="E158" i="29"/>
  <c r="E142" i="29"/>
  <c r="D93" i="29"/>
  <c r="E36" i="29"/>
  <c r="E175" i="29"/>
  <c r="E164" i="29"/>
  <c r="D199" i="29"/>
  <c r="E186" i="29"/>
  <c r="E182" i="29"/>
  <c r="D149" i="29"/>
  <c r="E128" i="29"/>
  <c r="D119" i="29"/>
  <c r="E104" i="29"/>
  <c r="E96" i="29"/>
  <c r="D138" i="29"/>
  <c r="E86" i="29"/>
  <c r="E78" i="29"/>
  <c r="D90" i="29"/>
  <c r="E132" i="29"/>
  <c r="E151" i="29"/>
  <c r="D75" i="29"/>
  <c r="E107" i="29"/>
  <c r="E58" i="29"/>
  <c r="D5" i="29"/>
  <c r="E68" i="29"/>
  <c r="F3" i="29"/>
  <c r="D160" i="29" s="1"/>
  <c r="B11" i="29"/>
  <c r="B176" i="29"/>
  <c r="B40" i="29"/>
  <c r="D182" i="29"/>
  <c r="D189" i="29"/>
  <c r="D177" i="29"/>
  <c r="E199" i="29"/>
  <c r="E192" i="29"/>
  <c r="E145" i="29"/>
  <c r="D126" i="29"/>
  <c r="D109" i="29"/>
  <c r="D167" i="29"/>
  <c r="E156" i="29"/>
  <c r="B138" i="29"/>
  <c r="E70" i="29"/>
  <c r="D157" i="29"/>
  <c r="E146" i="29"/>
  <c r="E130" i="29"/>
  <c r="D99" i="29"/>
  <c r="D74" i="29"/>
  <c r="E162" i="29"/>
  <c r="E80" i="29"/>
  <c r="D45" i="29"/>
  <c r="E38" i="29"/>
  <c r="D24" i="29"/>
  <c r="D156" i="29"/>
  <c r="D87" i="29"/>
  <c r="E109" i="29"/>
  <c r="E159" i="29"/>
  <c r="D116" i="29"/>
  <c r="E117" i="29"/>
  <c r="D68" i="29"/>
  <c r="D76" i="29"/>
  <c r="E53" i="29"/>
  <c r="E45" i="29"/>
  <c r="E22" i="29"/>
  <c r="D17" i="29"/>
  <c r="E10" i="29"/>
  <c r="E76" i="29"/>
  <c r="B111" i="29"/>
  <c r="D178" i="29"/>
  <c r="E193" i="29"/>
  <c r="E178" i="29"/>
  <c r="E174" i="29"/>
  <c r="D159" i="29"/>
  <c r="E100" i="29"/>
  <c r="E167" i="29"/>
  <c r="E90" i="29"/>
  <c r="E82" i="29"/>
  <c r="E166" i="29"/>
  <c r="E155" i="29"/>
  <c r="D143" i="29"/>
  <c r="D141" i="29"/>
  <c r="E120" i="29"/>
  <c r="D86" i="29"/>
  <c r="D146" i="29"/>
  <c r="D106" i="29"/>
  <c r="D61" i="29"/>
  <c r="E51" i="29"/>
  <c r="D33" i="29"/>
  <c r="D124" i="29"/>
  <c r="E99" i="29"/>
  <c r="D132" i="29"/>
  <c r="D152" i="29"/>
  <c r="D31" i="29"/>
  <c r="D52" i="29"/>
  <c r="E4" i="29"/>
  <c r="E61" i="29"/>
  <c r="D51" i="29"/>
  <c r="D16" i="29"/>
  <c r="E87" i="29"/>
  <c r="D72" i="29"/>
  <c r="D46" i="29"/>
  <c r="E16" i="29"/>
  <c r="D10" i="29"/>
  <c r="I7" i="29"/>
  <c r="D14" i="29"/>
  <c r="D13" i="29"/>
  <c r="D27" i="29"/>
  <c r="B15" i="29"/>
  <c r="B14" i="29"/>
  <c r="E64" i="29"/>
  <c r="B159" i="29"/>
  <c r="B201" i="29"/>
  <c r="B165" i="29"/>
  <c r="B37" i="29"/>
  <c r="B112" i="29"/>
  <c r="D43" i="29"/>
  <c r="E49" i="29"/>
  <c r="D98" i="29"/>
  <c r="E62" i="29"/>
  <c r="D48" i="29"/>
  <c r="D164" i="29"/>
  <c r="E118" i="29"/>
  <c r="D104" i="29"/>
  <c r="D100" i="29"/>
  <c r="D96" i="29"/>
  <c r="D144" i="29"/>
  <c r="E126" i="29"/>
  <c r="E56" i="29"/>
  <c r="D77" i="29"/>
  <c r="B62" i="29"/>
  <c r="E41" i="29"/>
  <c r="E20" i="29"/>
  <c r="I6" i="29"/>
  <c r="B103" i="29"/>
  <c r="B71" i="29"/>
  <c r="B21" i="29"/>
  <c r="I4" i="29"/>
  <c r="E3" i="29"/>
  <c r="D20" i="29"/>
  <c r="D23" i="29"/>
  <c r="D59" i="29"/>
  <c r="E65" i="29"/>
  <c r="D15" i="29"/>
  <c r="D180" i="29"/>
  <c r="E150" i="29"/>
  <c r="E134" i="29"/>
  <c r="D112" i="29"/>
  <c r="D108" i="29"/>
  <c r="D83" i="29"/>
  <c r="E195" i="29"/>
  <c r="B198" i="29"/>
  <c r="B202" i="29"/>
  <c r="D201" i="29"/>
  <c r="D170" i="29"/>
  <c r="B171" i="29"/>
  <c r="E161" i="29"/>
  <c r="B195" i="29"/>
  <c r="E190" i="29"/>
  <c r="D179" i="29"/>
  <c r="D113" i="29"/>
  <c r="E108" i="29"/>
  <c r="B141" i="29"/>
  <c r="E121" i="29"/>
  <c r="D194" i="29"/>
  <c r="D161" i="29"/>
  <c r="E191" i="29"/>
  <c r="E202" i="29"/>
  <c r="E196" i="29"/>
  <c r="D191" i="29"/>
  <c r="E160" i="29"/>
  <c r="B187" i="29"/>
  <c r="B163" i="29"/>
  <c r="E122" i="29"/>
  <c r="B117" i="29"/>
  <c r="E112" i="29"/>
  <c r="B154" i="29"/>
  <c r="E140" i="29"/>
  <c r="B129" i="29"/>
  <c r="B122" i="29"/>
  <c r="E94" i="29"/>
  <c r="B150" i="29"/>
  <c r="D134" i="29"/>
  <c r="D127" i="29"/>
  <c r="B125" i="29"/>
  <c r="D103" i="29"/>
  <c r="D153" i="29"/>
  <c r="D121" i="29"/>
  <c r="E59" i="29"/>
  <c r="E26" i="29"/>
  <c r="E18" i="29"/>
  <c r="E135" i="29"/>
  <c r="D115" i="29"/>
  <c r="E103" i="29"/>
  <c r="E114" i="29"/>
  <c r="E163" i="29"/>
  <c r="D35" i="29"/>
  <c r="D88" i="29"/>
  <c r="E73" i="29"/>
  <c r="E66" i="29"/>
  <c r="E12" i="29"/>
  <c r="D67" i="29"/>
  <c r="D47" i="29"/>
  <c r="E79" i="29"/>
  <c r="B66" i="29"/>
  <c r="E37" i="29"/>
  <c r="D190" i="29"/>
  <c r="D197" i="29"/>
  <c r="D181" i="29"/>
  <c r="E201" i="29"/>
  <c r="E185" i="29"/>
  <c r="D183" i="29"/>
  <c r="E200" i="29"/>
  <c r="D195" i="29"/>
  <c r="B179" i="29"/>
  <c r="D129" i="29"/>
  <c r="E153" i="29"/>
  <c r="E139" i="29"/>
  <c r="B134" i="29"/>
  <c r="D125" i="29"/>
  <c r="E181" i="29"/>
  <c r="B155" i="29"/>
  <c r="D139" i="29"/>
  <c r="B137" i="29"/>
  <c r="D57" i="29"/>
  <c r="E47" i="29"/>
  <c r="D41" i="29"/>
  <c r="D37" i="29"/>
  <c r="D29" i="29"/>
  <c r="D140" i="29"/>
  <c r="D110" i="29"/>
  <c r="D71" i="29"/>
  <c r="D91" i="29"/>
  <c r="E110" i="29"/>
  <c r="E115" i="29"/>
  <c r="E83" i="29"/>
  <c r="E71" i="29"/>
  <c r="B64" i="29"/>
  <c r="E5" i="29"/>
  <c r="D102" i="29"/>
  <c r="D62" i="29"/>
  <c r="E29" i="29"/>
  <c r="D21" i="29"/>
  <c r="I9" i="29"/>
  <c r="B5" i="29"/>
  <c r="I5" i="29"/>
  <c r="E15" i="29"/>
  <c r="B47" i="29"/>
  <c r="B79" i="29"/>
  <c r="B194" i="29"/>
  <c r="B113" i="29"/>
  <c r="B73" i="29"/>
  <c r="B29" i="29"/>
  <c r="B26" i="29"/>
  <c r="B192" i="29"/>
  <c r="B183" i="29"/>
  <c r="E129" i="29"/>
  <c r="D97" i="29"/>
  <c r="D154" i="29"/>
  <c r="D122" i="29"/>
  <c r="E171" i="29"/>
  <c r="D150" i="29"/>
  <c r="D94" i="29"/>
  <c r="B88" i="29"/>
  <c r="E197" i="29"/>
  <c r="B153" i="29"/>
  <c r="B139" i="29"/>
  <c r="B121" i="29"/>
  <c r="E89" i="29"/>
  <c r="D65" i="29"/>
  <c r="E55" i="29"/>
  <c r="E35" i="29"/>
  <c r="E31" i="29"/>
  <c r="E27" i="29"/>
  <c r="D114" i="29"/>
  <c r="E179" i="29"/>
  <c r="D79" i="29"/>
  <c r="E97" i="29"/>
  <c r="E102" i="29"/>
  <c r="E113" i="29"/>
  <c r="E127" i="29"/>
  <c r="D196" i="29"/>
  <c r="D192" i="29"/>
  <c r="D18" i="29"/>
  <c r="D55" i="29"/>
  <c r="E21" i="29"/>
  <c r="D12" i="29"/>
  <c r="D26" i="29"/>
  <c r="E14" i="29"/>
  <c r="B185" i="29"/>
  <c r="B59" i="29"/>
  <c r="B19" i="29"/>
  <c r="B93" i="29"/>
  <c r="B12" i="29"/>
  <c r="B114" i="29"/>
  <c r="B94" i="29"/>
  <c r="B182" i="29"/>
  <c r="B90" i="29"/>
  <c r="B38" i="29"/>
  <c r="B200" i="29"/>
  <c r="B184" i="29"/>
  <c r="B148" i="29"/>
  <c r="B108" i="29"/>
  <c r="B16" i="29"/>
  <c r="B174" i="29"/>
  <c r="B56" i="29"/>
  <c r="B44" i="29"/>
  <c r="B76" i="29"/>
  <c r="D92" i="29"/>
  <c r="D73" i="29"/>
  <c r="D66" i="29"/>
  <c r="D58" i="29"/>
  <c r="D50" i="29"/>
  <c r="D42" i="29"/>
  <c r="D38" i="29"/>
  <c r="E33" i="29"/>
  <c r="E19" i="29"/>
  <c r="I12" i="29"/>
  <c r="I8" i="29"/>
  <c r="D22" i="29"/>
  <c r="D11" i="29"/>
  <c r="B20" i="29"/>
  <c r="B7" i="29"/>
  <c r="E48" i="29"/>
  <c r="E11" i="29"/>
  <c r="B3" i="29"/>
  <c r="B61" i="29"/>
  <c r="B107" i="29"/>
  <c r="B91" i="29"/>
  <c r="B75" i="29"/>
  <c r="B55" i="29"/>
  <c r="B35" i="29"/>
  <c r="B13" i="29"/>
  <c r="B178" i="29"/>
  <c r="B34" i="29"/>
  <c r="B189" i="29"/>
  <c r="B169" i="29"/>
  <c r="B109" i="29"/>
  <c r="B85" i="29"/>
  <c r="B65" i="29"/>
  <c r="B41" i="29"/>
  <c r="B25" i="29"/>
  <c r="B8" i="29"/>
  <c r="B144" i="29"/>
  <c r="B120" i="29"/>
  <c r="B32" i="29"/>
  <c r="B170" i="29"/>
  <c r="B86" i="29"/>
  <c r="B30" i="29"/>
  <c r="B196" i="29"/>
  <c r="B180" i="29"/>
  <c r="B140" i="29"/>
  <c r="B96" i="29"/>
  <c r="B4" i="29"/>
  <c r="B110" i="29"/>
  <c r="B115" i="29"/>
  <c r="B99" i="29"/>
  <c r="B83" i="29"/>
  <c r="B63" i="29"/>
  <c r="B43" i="29"/>
  <c r="B27" i="29"/>
  <c r="B9" i="29"/>
  <c r="B98" i="29"/>
  <c r="B197" i="29"/>
  <c r="B177" i="29"/>
  <c r="B161" i="29"/>
  <c r="B101" i="29"/>
  <c r="B77" i="29"/>
  <c r="B53" i="29"/>
  <c r="B33" i="29"/>
  <c r="B17" i="29"/>
  <c r="B164" i="29"/>
  <c r="B132" i="29"/>
  <c r="B104" i="29"/>
  <c r="B190" i="29"/>
  <c r="B102" i="29"/>
  <c r="B70" i="29"/>
  <c r="B18" i="29"/>
  <c r="B188" i="29"/>
  <c r="B160" i="29"/>
  <c r="B116" i="29"/>
  <c r="B28" i="29"/>
  <c r="B186" i="29"/>
  <c r="B82" i="29"/>
  <c r="B23" i="29"/>
  <c r="B97" i="29"/>
  <c r="B45" i="29"/>
  <c r="B89" i="29"/>
  <c r="B156" i="29"/>
  <c r="B67" i="29"/>
  <c r="B168" i="29"/>
  <c r="B69" i="29"/>
  <c r="B100" i="29"/>
  <c r="M6" i="44"/>
  <c r="I11" i="42"/>
  <c r="L8" i="31"/>
  <c r="K9" i="31" s="1"/>
  <c r="J8" i="31"/>
  <c r="K9" i="41"/>
  <c r="J10" i="41" s="1"/>
  <c r="I9" i="41"/>
  <c r="J12" i="42"/>
  <c r="K12" i="42" s="1"/>
  <c r="N11" i="42"/>
  <c r="O10" i="42"/>
  <c r="M11" i="42"/>
  <c r="P11" i="42"/>
  <c r="N6" i="44"/>
  <c r="J7" i="44"/>
  <c r="I9" i="43"/>
  <c r="K9" i="43"/>
  <c r="M9" i="43" s="1"/>
  <c r="O8" i="43"/>
  <c r="I22" i="29"/>
  <c r="I24" i="29"/>
  <c r="E81" i="29" l="1"/>
  <c r="E77" i="29"/>
  <c r="D184" i="29"/>
  <c r="E147" i="29"/>
  <c r="D85" i="29"/>
  <c r="E123" i="29"/>
  <c r="D130" i="29"/>
  <c r="D147" i="29"/>
  <c r="E184" i="29"/>
  <c r="E7" i="29"/>
  <c r="D123" i="29"/>
  <c r="E43" i="29"/>
  <c r="D81" i="29"/>
  <c r="T3" i="29"/>
  <c r="V4" i="29"/>
  <c r="V5" i="29" s="1"/>
  <c r="P5" i="29"/>
  <c r="P6" i="29" s="1"/>
  <c r="E144" i="29"/>
  <c r="D39" i="29"/>
  <c r="E157" i="29"/>
  <c r="E95" i="29"/>
  <c r="D188" i="29"/>
  <c r="E85" i="29"/>
  <c r="D172" i="29"/>
  <c r="D137" i="29"/>
  <c r="D105" i="29"/>
  <c r="E188" i="29"/>
  <c r="E137" i="29"/>
  <c r="D4" i="29"/>
  <c r="E39" i="29"/>
  <c r="E105" i="29"/>
  <c r="E44" i="29"/>
  <c r="E170" i="29"/>
  <c r="E194" i="29"/>
  <c r="E50" i="29"/>
  <c r="D135" i="29"/>
  <c r="D120" i="29"/>
  <c r="D19" i="29"/>
  <c r="D40" i="29"/>
  <c r="D165" i="29"/>
  <c r="E143" i="29"/>
  <c r="E183" i="29"/>
  <c r="E172" i="29"/>
  <c r="E91" i="29"/>
  <c r="D111" i="29"/>
  <c r="E154" i="29"/>
  <c r="D30" i="29"/>
  <c r="E67" i="29"/>
  <c r="D198" i="29"/>
  <c r="I3" i="29"/>
  <c r="J17" i="29" s="1"/>
  <c r="D84" i="29"/>
  <c r="E32" i="29"/>
  <c r="E165" i="29"/>
  <c r="E168" i="29"/>
  <c r="E111" i="29"/>
  <c r="D168" i="29"/>
  <c r="E93" i="29"/>
  <c r="E198" i="29"/>
  <c r="E131" i="29"/>
  <c r="E40" i="29"/>
  <c r="D176" i="29"/>
  <c r="D56" i="29"/>
  <c r="E75" i="29"/>
  <c r="D171" i="29"/>
  <c r="D185" i="29"/>
  <c r="D89" i="29"/>
  <c r="D200" i="29"/>
  <c r="E138" i="29"/>
  <c r="E25" i="29"/>
  <c r="E84" i="29"/>
  <c r="E30" i="29"/>
  <c r="D25" i="29"/>
  <c r="D44" i="29"/>
  <c r="D131" i="29"/>
  <c r="D118" i="29"/>
  <c r="D32" i="29"/>
  <c r="J9" i="31"/>
  <c r="L9" i="31"/>
  <c r="K10" i="31" s="1"/>
  <c r="K10" i="41"/>
  <c r="J11" i="41" s="1"/>
  <c r="I10" i="41"/>
  <c r="I12" i="42"/>
  <c r="P9" i="43"/>
  <c r="P12" i="42"/>
  <c r="M12" i="42"/>
  <c r="J13" i="42"/>
  <c r="K13" i="42" s="1"/>
  <c r="N12" i="42"/>
  <c r="O11" i="42"/>
  <c r="O6" i="44"/>
  <c r="Q6" i="44"/>
  <c r="I7" i="44"/>
  <c r="K7" i="44"/>
  <c r="M7" i="44" s="1"/>
  <c r="N9" i="43"/>
  <c r="J10" i="43"/>
  <c r="V6" i="29" l="1"/>
  <c r="V7" i="29" s="1"/>
  <c r="V8" i="29" s="1"/>
  <c r="V9" i="29" s="1"/>
  <c r="U5" i="29"/>
  <c r="P7" i="29"/>
  <c r="P8" i="29" s="1"/>
  <c r="L15" i="29"/>
  <c r="J11" i="29" s="1"/>
  <c r="K11" i="29" s="1"/>
  <c r="U14" i="29"/>
  <c r="U11" i="29"/>
  <c r="L10" i="31"/>
  <c r="K11" i="31" s="1"/>
  <c r="J10" i="31"/>
  <c r="K11" i="41"/>
  <c r="J12" i="41" s="1"/>
  <c r="I11" i="41"/>
  <c r="I13" i="42"/>
  <c r="J14" i="42"/>
  <c r="I14" i="42" s="1"/>
  <c r="N13" i="42"/>
  <c r="Q12" i="42" s="1"/>
  <c r="O12" i="42"/>
  <c r="M13" i="42"/>
  <c r="P13" i="42"/>
  <c r="J8" i="44"/>
  <c r="N7" i="44"/>
  <c r="P7" i="44"/>
  <c r="I10" i="43"/>
  <c r="K10" i="43"/>
  <c r="P10" i="43" s="1"/>
  <c r="O9" i="43"/>
  <c r="U6" i="29"/>
  <c r="U9" i="29"/>
  <c r="U8" i="29"/>
  <c r="U12" i="29"/>
  <c r="U13" i="29"/>
  <c r="U10" i="29"/>
  <c r="U3" i="29"/>
  <c r="U7" i="29"/>
  <c r="V10" i="29" l="1"/>
  <c r="V11" i="29" s="1"/>
  <c r="V12" i="29" s="1"/>
  <c r="V13" i="29" s="1"/>
  <c r="V14" i="29" s="1"/>
  <c r="S4" i="29"/>
  <c r="U4" i="29"/>
  <c r="P9" i="29"/>
  <c r="J6" i="29"/>
  <c r="K6" i="29" s="1"/>
  <c r="J5" i="29"/>
  <c r="K5" i="29" s="1"/>
  <c r="J13" i="29"/>
  <c r="K13" i="29" s="1"/>
  <c r="J12" i="29"/>
  <c r="K12" i="29" s="1"/>
  <c r="J14" i="29"/>
  <c r="K14" i="29" s="1"/>
  <c r="J10" i="29"/>
  <c r="K10" i="29" s="1"/>
  <c r="J9" i="29"/>
  <c r="K9" i="29" s="1"/>
  <c r="J7" i="29"/>
  <c r="K7" i="29" s="1"/>
  <c r="J4" i="29"/>
  <c r="K4" i="29" s="1"/>
  <c r="J8" i="29"/>
  <c r="K8" i="29" s="1"/>
  <c r="J3" i="29"/>
  <c r="K3" i="29" s="1"/>
  <c r="M18" i="29"/>
  <c r="J11" i="31"/>
  <c r="L11" i="31"/>
  <c r="K12" i="31" s="1"/>
  <c r="K12" i="41"/>
  <c r="J13" i="41" s="1"/>
  <c r="I12" i="41"/>
  <c r="K14" i="42"/>
  <c r="J15" i="42" s="1"/>
  <c r="K15" i="42" s="1"/>
  <c r="Q13" i="42"/>
  <c r="O13" i="42"/>
  <c r="R13" i="42" s="1"/>
  <c r="S13" i="42" s="1"/>
  <c r="Q5" i="42"/>
  <c r="R5" i="42"/>
  <c r="S5" i="42" s="1"/>
  <c r="Q6" i="42"/>
  <c r="R6" i="42"/>
  <c r="S6" i="42" s="1"/>
  <c r="Q7" i="42"/>
  <c r="Q8" i="42"/>
  <c r="R7" i="42"/>
  <c r="S7" i="42" s="1"/>
  <c r="R8" i="42"/>
  <c r="S8" i="42" s="1"/>
  <c r="Q9" i="42"/>
  <c r="R9" i="42"/>
  <c r="S9" i="42" s="1"/>
  <c r="Q10" i="42"/>
  <c r="R10" i="42"/>
  <c r="S10" i="42" s="1"/>
  <c r="Q11" i="42"/>
  <c r="R11" i="42"/>
  <c r="S11" i="42" s="1"/>
  <c r="R12" i="42"/>
  <c r="S12" i="42" s="1"/>
  <c r="O7" i="44"/>
  <c r="Q7" i="44"/>
  <c r="K8" i="44"/>
  <c r="M8" i="44" s="1"/>
  <c r="I8" i="44"/>
  <c r="N10" i="43"/>
  <c r="J11" i="43"/>
  <c r="M10" i="43"/>
  <c r="I15" i="42"/>
  <c r="V15" i="29" l="1"/>
  <c r="V16" i="29" s="1"/>
  <c r="U16" i="29"/>
  <c r="S5" i="29"/>
  <c r="S6" i="29" s="1"/>
  <c r="S7" i="29" s="1"/>
  <c r="P10" i="29"/>
  <c r="P11" i="29" s="1"/>
  <c r="P12" i="29" s="1"/>
  <c r="P13" i="29" s="1"/>
  <c r="P14" i="29" s="1"/>
  <c r="L8" i="29"/>
  <c r="L9" i="29"/>
  <c r="L13" i="29"/>
  <c r="L12" i="29"/>
  <c r="L4" i="29"/>
  <c r="L11" i="29"/>
  <c r="L10" i="29"/>
  <c r="L6" i="29"/>
  <c r="L14" i="29"/>
  <c r="L5" i="29"/>
  <c r="L3" i="29"/>
  <c r="I15" i="29"/>
  <c r="H25" i="29" s="1"/>
  <c r="L7" i="29"/>
  <c r="L12" i="31"/>
  <c r="K13" i="31" s="1"/>
  <c r="J12" i="31"/>
  <c r="K13" i="41"/>
  <c r="J14" i="41" s="1"/>
  <c r="I13" i="41"/>
  <c r="N8" i="44"/>
  <c r="J9" i="44"/>
  <c r="P8" i="44"/>
  <c r="K11" i="43"/>
  <c r="I11" i="43"/>
  <c r="O10" i="43"/>
  <c r="S8" i="29" l="1"/>
  <c r="S9" i="29" s="1"/>
  <c r="P15" i="29"/>
  <c r="L13" i="31"/>
  <c r="K14" i="31" s="1"/>
  <c r="J13" i="31"/>
  <c r="K14" i="41"/>
  <c r="J15" i="41" s="1"/>
  <c r="I14" i="41"/>
  <c r="O8" i="44"/>
  <c r="Q8" i="44"/>
  <c r="K9" i="44"/>
  <c r="P9" i="44" s="1"/>
  <c r="I9" i="44"/>
  <c r="N11" i="43"/>
  <c r="J12" i="43"/>
  <c r="P11" i="43"/>
  <c r="M11" i="43"/>
  <c r="P16" i="29" l="1"/>
  <c r="Q15" i="29"/>
  <c r="S10" i="29"/>
  <c r="S11" i="29" s="1"/>
  <c r="M9" i="44"/>
  <c r="L14" i="31"/>
  <c r="K15" i="31" s="1"/>
  <c r="J14" i="31"/>
  <c r="K15" i="41"/>
  <c r="I15" i="41"/>
  <c r="N9" i="44"/>
  <c r="J10" i="44"/>
  <c r="K12" i="43"/>
  <c r="I12" i="43"/>
  <c r="O11" i="43"/>
  <c r="S12" i="29" l="1"/>
  <c r="S13" i="29" s="1"/>
  <c r="L15" i="31"/>
  <c r="J15" i="31"/>
  <c r="O9" i="44"/>
  <c r="Q9" i="44"/>
  <c r="I10" i="44"/>
  <c r="K10" i="44"/>
  <c r="P10" i="44" s="1"/>
  <c r="J13" i="43"/>
  <c r="N12" i="43"/>
  <c r="P12" i="43"/>
  <c r="M12" i="43"/>
  <c r="S14" i="29" l="1"/>
  <c r="M10" i="44"/>
  <c r="J11" i="44"/>
  <c r="N10" i="44"/>
  <c r="O12" i="43"/>
  <c r="I13" i="43"/>
  <c r="K13" i="43"/>
  <c r="S15" i="29" l="1"/>
  <c r="S16" i="29" s="1"/>
  <c r="O10" i="44"/>
  <c r="Q10" i="44"/>
  <c r="I11" i="44"/>
  <c r="K11" i="44"/>
  <c r="P11" i="44" s="1"/>
  <c r="N13" i="43"/>
  <c r="R12" i="43" s="1"/>
  <c r="J14" i="43"/>
  <c r="M13" i="43"/>
  <c r="P13" i="43"/>
  <c r="M11" i="44" l="1"/>
  <c r="J12" i="44"/>
  <c r="N11" i="44"/>
  <c r="K14" i="43"/>
  <c r="J15" i="43" s="1"/>
  <c r="I14" i="43"/>
  <c r="O13" i="43"/>
  <c r="R13" i="43" s="1"/>
  <c r="Q13" i="43"/>
  <c r="Q5" i="43"/>
  <c r="R5" i="43"/>
  <c r="Q6" i="43"/>
  <c r="R6" i="43"/>
  <c r="Q7" i="43"/>
  <c r="R7" i="43"/>
  <c r="Q8" i="43"/>
  <c r="R8" i="43"/>
  <c r="Q9" i="43"/>
  <c r="R9" i="43"/>
  <c r="Q10" i="43"/>
  <c r="R10" i="43"/>
  <c r="Q11" i="43"/>
  <c r="R11" i="43"/>
  <c r="Q12" i="43"/>
  <c r="O11" i="44" l="1"/>
  <c r="Q11" i="44"/>
  <c r="I12" i="44"/>
  <c r="K12" i="44"/>
  <c r="P12" i="44" s="1"/>
  <c r="I15" i="43"/>
  <c r="K15" i="43"/>
  <c r="M12" i="44" l="1"/>
  <c r="J13" i="44"/>
  <c r="N12" i="44"/>
  <c r="Q12" i="44" s="1"/>
  <c r="O12" i="44" l="1"/>
  <c r="K13" i="44"/>
  <c r="M13" i="44" s="1"/>
  <c r="I13" i="44"/>
  <c r="F9" i="11"/>
  <c r="N13" i="44" l="1"/>
  <c r="Q13" i="44" s="1"/>
  <c r="J14" i="44"/>
  <c r="P13" i="44"/>
  <c r="I14" i="44" l="1"/>
  <c r="K14" i="44"/>
  <c r="P14" i="44" s="1"/>
  <c r="R12" i="44"/>
  <c r="O13" i="44"/>
  <c r="R13" i="44" s="1"/>
  <c r="R6" i="44"/>
  <c r="R10" i="44"/>
  <c r="R5" i="44"/>
  <c r="R7" i="44"/>
  <c r="R9" i="44"/>
  <c r="R8" i="44"/>
  <c r="R11" i="44"/>
  <c r="M14" i="44" l="1"/>
  <c r="J15" i="44"/>
  <c r="N14" i="44"/>
  <c r="Q14" i="44" s="1"/>
  <c r="I15" i="44" l="1"/>
  <c r="K15" i="44"/>
  <c r="J16" i="44" s="1"/>
  <c r="O14" i="44"/>
  <c r="R14" i="44" s="1"/>
  <c r="M15" i="44" l="1"/>
  <c r="P15" i="44"/>
  <c r="K16" i="44"/>
  <c r="J17" i="44" s="1"/>
  <c r="I16" i="44"/>
  <c r="N15" i="44"/>
  <c r="Q15" i="44" s="1"/>
  <c r="K17" i="44" l="1"/>
  <c r="I17" i="44"/>
  <c r="O15" i="44"/>
  <c r="R15" i="44" s="1"/>
  <c r="L3" i="40"/>
  <c r="L4" i="40" l="1"/>
  <c r="L5" i="40" s="1"/>
  <c r="L6" i="40" s="1"/>
  <c r="K5" i="40" l="1"/>
  <c r="J6" i="40" s="1"/>
  <c r="I5" i="40"/>
  <c r="I6" i="40" l="1"/>
  <c r="K6" i="40"/>
  <c r="J7" i="40" s="1"/>
  <c r="K7" i="40" l="1"/>
  <c r="J8" i="40" s="1"/>
  <c r="I7" i="40"/>
  <c r="I8" i="40" l="1"/>
  <c r="K8" i="40"/>
  <c r="J9" i="40" s="1"/>
  <c r="I9" i="40" l="1"/>
  <c r="K9" i="40"/>
  <c r="J10" i="40" s="1"/>
  <c r="K10" i="40" l="1"/>
  <c r="J11" i="40" s="1"/>
  <c r="I10" i="40"/>
  <c r="I11" i="40" l="1"/>
  <c r="K11" i="40"/>
  <c r="J12" i="40" s="1"/>
  <c r="I12" i="40" l="1"/>
  <c r="K12" i="40"/>
  <c r="J13" i="40" s="1"/>
  <c r="I13" i="40" l="1"/>
  <c r="K13" i="40"/>
  <c r="J14" i="40" s="1"/>
  <c r="I14" i="40" l="1"/>
  <c r="K14" i="40"/>
  <c r="J15" i="40" s="1"/>
  <c r="I15" i="40" l="1"/>
  <c r="K15" i="40"/>
</calcChain>
</file>

<file path=xl/sharedStrings.xml><?xml version="1.0" encoding="utf-8"?>
<sst xmlns="http://schemas.openxmlformats.org/spreadsheetml/2006/main" count="170" uniqueCount="60">
  <si>
    <t>Mean</t>
  </si>
  <si>
    <t>Median</t>
  </si>
  <si>
    <t>Max</t>
  </si>
  <si>
    <t>Min</t>
  </si>
  <si>
    <t>Count</t>
  </si>
  <si>
    <t>Rank</t>
  </si>
  <si>
    <t>Range</t>
  </si>
  <si>
    <t>Using Conditional Formatting to create a Type Of Horizontal Histogram - Visulizing Data</t>
  </si>
  <si>
    <t>Lower</t>
  </si>
  <si>
    <t>Upper</t>
  </si>
  <si>
    <t>K</t>
  </si>
  <si>
    <t>Categories</t>
  </si>
  <si>
    <t>Increments</t>
  </si>
  <si>
    <t>n</t>
  </si>
  <si>
    <t>StdDev</t>
  </si>
  <si>
    <t>CV</t>
  </si>
  <si>
    <t>Yor Final Grades</t>
  </si>
  <si>
    <t>Gap With Higher Grade</t>
  </si>
  <si>
    <t>Grade</t>
  </si>
  <si>
    <t>Score</t>
  </si>
  <si>
    <t>L-Grade</t>
  </si>
  <si>
    <t>N-Grade</t>
  </si>
  <si>
    <t>Sub-Group</t>
  </si>
  <si>
    <t>%</t>
  </si>
  <si>
    <t>Cum%</t>
  </si>
  <si>
    <t>Standard</t>
  </si>
  <si>
    <t>Uniform</t>
  </si>
  <si>
    <t>Normal</t>
  </si>
  <si>
    <t>Combined</t>
  </si>
  <si>
    <t>F</t>
  </si>
  <si>
    <t>D-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</si>
  <si>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</si>
  <si>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</si>
  <si>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</si>
  <si>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</si>
  <si>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</si>
  <si>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</si>
  <si>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</si>
  <si>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</si>
  <si>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</si>
  <si>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</si>
  <si>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>Average</t>
  </si>
  <si>
    <t xml:space="preserve">  Mean</t>
  </si>
  <si>
    <t xml:space="preserve">  Median</t>
  </si>
  <si>
    <t>(Max-Min)/5</t>
  </si>
  <si>
    <t>For Normal</t>
  </si>
  <si>
    <t>What To Do</t>
  </si>
  <si>
    <r>
      <t>2</t>
    </r>
    <r>
      <rPr>
        <b/>
        <vertAlign val="superscript"/>
        <sz val="11"/>
        <color theme="1"/>
        <rFont val="Calibri"/>
        <family val="2"/>
        <scheme val="minor"/>
      </rPr>
      <t>K</t>
    </r>
  </si>
  <si>
    <t>Random</t>
  </si>
  <si>
    <t>Fixed</t>
  </si>
  <si>
    <t>Many Rule for # of BINS</t>
  </si>
  <si>
    <t>No one 100% correct</t>
  </si>
  <si>
    <t>Arbitrary</t>
  </si>
  <si>
    <t>Lets's try 2^k  &gt;= N</t>
  </si>
  <si>
    <t>CumFreq</t>
  </si>
  <si>
    <t>RelCount</t>
  </si>
  <si>
    <t>CountIf</t>
  </si>
  <si>
    <t>CountIfs</t>
  </si>
  <si>
    <t>RelFreq</t>
  </si>
  <si>
    <r>
      <t>2</t>
    </r>
    <r>
      <rPr>
        <b/>
        <vertAlign val="superscript"/>
        <sz val="11"/>
        <color theme="1"/>
        <rFont val="Book Antiqua"/>
        <family val="1"/>
      </rPr>
      <t>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</si>
</sst>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.0"/>
    <numFmt numFmtId="165" formatCode="&quot;$&quot;#,##0,"/>
    <numFmt numFmtId="166" formatCode="d\-mmm\-yyyy"/>
    <numFmt numFmtId="167" formatCode="#\ ???/???"/>
    <numFmt numFmtId="168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hadow/>
      <sz val="12"/>
      <color rgb="FFC00000"/>
      <name val="Book Antiqua"/>
      <family val="1"/>
    </font>
    <font>
      <shadow/>
      <sz val="12"/>
      <name val="Book Antiqua"/>
      <family val="1"/>
    </font>
    <font>
      <b/>
      <sz val="11"/>
      <color rgb="FFFF0000"/>
      <name val="Calibri"/>
      <family val="2"/>
      <scheme val="minor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hadow/>
      <sz val="12"/>
      <color theme="0"/>
      <name val="Book Antiqua"/>
      <family val="1"/>
    </font>
    <font>
      <sz val="11"/>
      <color theme="0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b/>
      <vertAlign val="superscript"/>
      <sz val="11"/>
      <color theme="1"/>
      <name val="Book Antiqua"/>
      <family val="1"/>
    </font>
    <font>
      <b/>
      <sz val="11"/>
      <color theme="0"/>
      <name val="Book Antiqua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3" fillId="5" borderId="6">
      <alignment wrapText="1"/>
    </xf>
    <xf numFmtId="0" fontId="3" fillId="5" borderId="6">
      <alignment horizontal="centerContinuous" wrapText="1"/>
    </xf>
    <xf numFmtId="44" fontId="4" fillId="0" borderId="0" applyFont="0" applyFill="0" applyBorder="0" applyAlignment="0" applyProtection="0"/>
    <xf numFmtId="165" fontId="5" fillId="0" borderId="0"/>
    <xf numFmtId="166" fontId="6" fillId="0" borderId="0" applyFont="0" applyFill="0" applyBorder="0" applyProtection="0">
      <alignment horizont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167" fontId="8" fillId="6" borderId="7">
      <alignment horizontal="left" indent="2"/>
    </xf>
    <xf numFmtId="0" fontId="4" fillId="7" borderId="6">
      <alignment horizontal="centerContinuous" wrapText="1"/>
    </xf>
    <xf numFmtId="0" fontId="4" fillId="0" borderId="0">
      <alignment wrapText="1"/>
    </xf>
    <xf numFmtId="0" fontId="4" fillId="8" borderId="6">
      <alignment horizontal="centerContinuous" wrapText="1"/>
    </xf>
    <xf numFmtId="0" fontId="1" fillId="0" borderId="0"/>
    <xf numFmtId="0" fontId="2" fillId="3" borderId="6">
      <alignment wrapText="1"/>
    </xf>
    <xf numFmtId="0" fontId="9" fillId="4" borderId="6">
      <alignment horizontal="centerContinuous" wrapText="1"/>
    </xf>
    <xf numFmtId="0" fontId="4" fillId="2" borderId="6" applyFont="0">
      <alignment horizontal="centerContinuous" wrapText="1"/>
    </xf>
  </cellStyleXfs>
  <cellXfs count="165">
    <xf numFmtId="0" fontId="0" fillId="0" borderId="0" xfId="0"/>
    <xf numFmtId="0" fontId="9" fillId="0" borderId="6" xfId="0" applyFont="1" applyFill="1" applyBorder="1" applyAlignment="1">
      <alignment wrapText="1"/>
    </xf>
    <xf numFmtId="0" fontId="0" fillId="11" borderId="1" xfId="0" applyFill="1" applyBorder="1"/>
    <xf numFmtId="0" fontId="0" fillId="11" borderId="8" xfId="0" applyFill="1" applyBorder="1"/>
    <xf numFmtId="0" fontId="0" fillId="11" borderId="9" xfId="0" applyFill="1" applyBorder="1" applyAlignment="1">
      <alignment horizontal="center"/>
    </xf>
    <xf numFmtId="0" fontId="0" fillId="0" borderId="3" xfId="0" applyBorder="1"/>
    <xf numFmtId="0" fontId="0" fillId="11" borderId="3" xfId="0" applyFill="1" applyBorder="1" applyAlignment="1">
      <alignment horizontal="center"/>
    </xf>
    <xf numFmtId="0" fontId="10" fillId="9" borderId="12" xfId="0" applyFont="1" applyFill="1" applyBorder="1"/>
    <xf numFmtId="0" fontId="10" fillId="9" borderId="13" xfId="0" applyFont="1" applyFill="1" applyBorder="1"/>
    <xf numFmtId="0" fontId="0" fillId="10" borderId="3" xfId="0" applyFill="1" applyBorder="1"/>
    <xf numFmtId="1" fontId="0" fillId="10" borderId="9" xfId="0" applyNumberFormat="1" applyFill="1" applyBorder="1" applyAlignment="1">
      <alignment horizontal="center"/>
    </xf>
    <xf numFmtId="1" fontId="0" fillId="10" borderId="11" xfId="0" applyNumberFormat="1" applyFill="1" applyBorder="1" applyAlignment="1">
      <alignment horizontal="center"/>
    </xf>
    <xf numFmtId="0" fontId="11" fillId="12" borderId="0" xfId="0" applyFont="1" applyFill="1" applyBorder="1" applyAlignment="1">
      <alignment horizontal="center" vertical="center" readingOrder="1"/>
    </xf>
    <xf numFmtId="0" fontId="0" fillId="0" borderId="0" xfId="0" applyAlignment="1"/>
    <xf numFmtId="0" fontId="0" fillId="0" borderId="0" xfId="0" applyAlignment="1">
      <alignment horizontal="center"/>
    </xf>
    <xf numFmtId="0" fontId="11" fillId="12" borderId="0" xfId="0" applyFont="1" applyFill="1" applyBorder="1" applyAlignment="1">
      <alignment horizontal="center"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12" fillId="0" borderId="0" xfId="0" applyFont="1" applyFill="1" applyBorder="1" applyAlignment="1">
      <alignment horizontal="left" vertical="center" readingOrder="1"/>
    </xf>
    <xf numFmtId="0" fontId="13" fillId="0" borderId="0" xfId="0" applyFont="1" applyFill="1" applyAlignment="1">
      <alignment wrapText="1"/>
    </xf>
    <xf numFmtId="0" fontId="11" fillId="12" borderId="5" xfId="0" applyFont="1" applyFill="1" applyBorder="1" applyAlignment="1">
      <alignment horizontal="center" vertical="center" readingOrder="1"/>
    </xf>
    <xf numFmtId="0" fontId="12" fillId="0" borderId="2" xfId="0" applyFont="1" applyFill="1" applyBorder="1" applyAlignment="1">
      <alignment horizontal="center" vertical="center" readingOrder="1"/>
    </xf>
    <xf numFmtId="0" fontId="14" fillId="0" borderId="0" xfId="0" applyFont="1" applyAlignment="1">
      <alignment horizontal="center" wrapText="1"/>
    </xf>
    <xf numFmtId="0" fontId="12" fillId="0" borderId="0" xfId="0" applyFont="1" applyFill="1" applyBorder="1" applyAlignment="1">
      <alignment horizontal="center" vertical="center" readingOrder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11" fillId="12" borderId="14" xfId="0" applyFont="1" applyFill="1" applyBorder="1" applyAlignment="1">
      <alignment horizontal="center" vertical="center" readingOrder="1"/>
    </xf>
    <xf numFmtId="164" fontId="0" fillId="0" borderId="5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1" applyNumberFormat="1" applyFont="1" applyAlignment="1">
      <alignment horizontal="center"/>
    </xf>
    <xf numFmtId="0" fontId="11" fillId="0" borderId="0" xfId="0" applyFont="1" applyFill="1" applyBorder="1" applyAlignment="1">
      <alignment horizontal="center" vertical="center" readingOrder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164" fontId="11" fillId="12" borderId="14" xfId="0" applyNumberFormat="1" applyFont="1" applyFill="1" applyBorder="1" applyAlignment="1">
      <alignment horizontal="center" vertical="center" readingOrder="1"/>
    </xf>
    <xf numFmtId="164" fontId="11" fillId="0" borderId="0" xfId="0" applyNumberFormat="1" applyFont="1" applyFill="1" applyBorder="1" applyAlignment="1">
      <alignment horizontal="center" vertical="center" readingOrder="1"/>
    </xf>
    <xf numFmtId="164" fontId="11" fillId="12" borderId="15" xfId="0" applyNumberFormat="1" applyFont="1" applyFill="1" applyBorder="1" applyAlignment="1">
      <alignment horizontal="center" vertical="center" readingOrder="1"/>
    </xf>
    <xf numFmtId="164" fontId="0" fillId="0" borderId="10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0" xfId="0" applyFill="1"/>
    <xf numFmtId="1" fontId="11" fillId="0" borderId="0" xfId="0" applyNumberFormat="1" applyFont="1" applyFill="1" applyBorder="1" applyAlignment="1">
      <alignment horizontal="center" vertical="center" readingOrder="1"/>
    </xf>
    <xf numFmtId="0" fontId="15" fillId="0" borderId="0" xfId="0" applyFont="1" applyAlignment="1">
      <alignment horizontal="right"/>
    </xf>
    <xf numFmtId="2" fontId="15" fillId="0" borderId="0" xfId="0" applyNumberFormat="1" applyFont="1"/>
    <xf numFmtId="0" fontId="9" fillId="0" borderId="0" xfId="0" applyFont="1"/>
    <xf numFmtId="0" fontId="0" fillId="11" borderId="10" xfId="0" applyFill="1" applyBorder="1"/>
    <xf numFmtId="0" fontId="9" fillId="0" borderId="0" xfId="0" applyFont="1" applyFill="1" applyBorder="1" applyAlignment="1">
      <alignment wrapText="1"/>
    </xf>
    <xf numFmtId="0" fontId="11" fillId="13" borderId="0" xfId="0" applyFont="1" applyFill="1" applyBorder="1" applyAlignment="1">
      <alignment horizontal="center" vertical="center" readingOrder="1"/>
    </xf>
    <xf numFmtId="164" fontId="0" fillId="11" borderId="9" xfId="0" applyNumberForma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17" fillId="13" borderId="1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0" borderId="5" xfId="0" applyFill="1" applyBorder="1"/>
    <xf numFmtId="2" fontId="0" fillId="10" borderId="9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2" fontId="0" fillId="10" borderId="5" xfId="0" applyNumberFormat="1" applyFill="1" applyBorder="1" applyAlignment="1">
      <alignment horizontal="center"/>
    </xf>
    <xf numFmtId="1" fontId="0" fillId="10" borderId="14" xfId="0" applyNumberFormat="1" applyFill="1" applyBorder="1" applyAlignment="1">
      <alignment horizontal="center"/>
    </xf>
    <xf numFmtId="1" fontId="0" fillId="10" borderId="15" xfId="0" applyNumberFormat="1" applyFill="1" applyBorder="1" applyAlignment="1">
      <alignment horizontal="center"/>
    </xf>
    <xf numFmtId="2" fontId="0" fillId="10" borderId="14" xfId="0" applyNumberFormat="1" applyFill="1" applyBorder="1" applyAlignment="1">
      <alignment horizontal="center"/>
    </xf>
    <xf numFmtId="2" fontId="0" fillId="10" borderId="15" xfId="0" applyNumberFormat="1" applyFill="1" applyBorder="1" applyAlignment="1">
      <alignment horizontal="center"/>
    </xf>
    <xf numFmtId="0" fontId="10" fillId="9" borderId="17" xfId="0" applyFont="1" applyFill="1" applyBorder="1" applyAlignment="1">
      <alignment horizontal="center"/>
    </xf>
    <xf numFmtId="0" fontId="10" fillId="9" borderId="18" xfId="0" applyFont="1" applyFill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/>
    <xf numFmtId="0" fontId="0" fillId="0" borderId="19" xfId="0" applyBorder="1" applyAlignment="1">
      <alignment horizontal="left"/>
    </xf>
    <xf numFmtId="0" fontId="0" fillId="0" borderId="16" xfId="0" applyBorder="1" applyAlignment="1"/>
    <xf numFmtId="0" fontId="0" fillId="0" borderId="20" xfId="0" applyBorder="1" applyAlignment="1"/>
    <xf numFmtId="0" fontId="0" fillId="0" borderId="16" xfId="0" applyFill="1" applyBorder="1" applyAlignment="1"/>
    <xf numFmtId="0" fontId="0" fillId="0" borderId="21" xfId="0" applyFill="1" applyBorder="1" applyAlignment="1"/>
    <xf numFmtId="0" fontId="0" fillId="0" borderId="0" xfId="0" applyFill="1" applyBorder="1" applyAlignment="1">
      <alignment horizontal="left"/>
    </xf>
    <xf numFmtId="0" fontId="0" fillId="0" borderId="16" xfId="0" applyBorder="1"/>
    <xf numFmtId="0" fontId="19" fillId="14" borderId="0" xfId="0" applyFont="1" applyFill="1" applyBorder="1" applyAlignment="1">
      <alignment horizontal="center" vertical="center" readingOrder="1"/>
    </xf>
    <xf numFmtId="0" fontId="15" fillId="0" borderId="0" xfId="0" applyFont="1" applyAlignment="1"/>
    <xf numFmtId="0" fontId="21" fillId="0" borderId="0" xfId="0" applyFont="1" applyFill="1"/>
    <xf numFmtId="0" fontId="15" fillId="11" borderId="1" xfId="0" applyFont="1" applyFill="1" applyBorder="1"/>
    <xf numFmtId="0" fontId="15" fillId="11" borderId="2" xfId="0" applyFont="1" applyFill="1" applyBorder="1"/>
    <xf numFmtId="0" fontId="15" fillId="11" borderId="3" xfId="0" applyFont="1" applyFill="1" applyBorder="1" applyAlignment="1">
      <alignment horizontal="center"/>
    </xf>
    <xf numFmtId="0" fontId="15" fillId="11" borderId="8" xfId="0" applyFont="1" applyFill="1" applyBorder="1"/>
    <xf numFmtId="0" fontId="15" fillId="11" borderId="0" xfId="0" applyFont="1" applyFill="1" applyBorder="1"/>
    <xf numFmtId="0" fontId="15" fillId="11" borderId="9" xfId="0" applyFont="1" applyFill="1" applyBorder="1" applyAlignment="1">
      <alignment horizontal="center"/>
    </xf>
    <xf numFmtId="164" fontId="15" fillId="11" borderId="9" xfId="0" applyNumberFormat="1" applyFont="1" applyFill="1" applyBorder="1" applyAlignment="1">
      <alignment horizontal="center"/>
    </xf>
    <xf numFmtId="0" fontId="15" fillId="11" borderId="10" xfId="0" applyFont="1" applyFill="1" applyBorder="1"/>
    <xf numFmtId="0" fontId="15" fillId="11" borderId="4" xfId="0" applyFont="1" applyFill="1" applyBorder="1"/>
    <xf numFmtId="0" fontId="15" fillId="11" borderId="11" xfId="0" applyFont="1" applyFill="1" applyBorder="1" applyAlignment="1">
      <alignment horizontal="center"/>
    </xf>
    <xf numFmtId="0" fontId="22" fillId="13" borderId="5" xfId="0" applyFont="1" applyFill="1" applyBorder="1" applyAlignment="1">
      <alignment horizontal="center"/>
    </xf>
    <xf numFmtId="0" fontId="22" fillId="13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13" borderId="5" xfId="0" applyFont="1" applyFill="1" applyBorder="1" applyAlignment="1">
      <alignment horizontal="center"/>
    </xf>
    <xf numFmtId="0" fontId="15" fillId="13" borderId="0" xfId="0" applyFont="1" applyFill="1" applyBorder="1" applyAlignment="1">
      <alignment horizontal="center"/>
    </xf>
    <xf numFmtId="0" fontId="15" fillId="13" borderId="14" xfId="0" applyFont="1" applyFill="1" applyBorder="1" applyAlignment="1">
      <alignment horizontal="center"/>
    </xf>
    <xf numFmtId="164" fontId="15" fillId="0" borderId="0" xfId="0" applyNumberFormat="1" applyFont="1"/>
    <xf numFmtId="0" fontId="15" fillId="13" borderId="15" xfId="0" applyFont="1" applyFill="1" applyBorder="1" applyAlignment="1">
      <alignment horizontal="center"/>
    </xf>
    <xf numFmtId="0" fontId="15" fillId="13" borderId="4" xfId="0" applyFont="1" applyFill="1" applyBorder="1" applyAlignment="1">
      <alignment horizontal="center"/>
    </xf>
    <xf numFmtId="0" fontId="15" fillId="0" borderId="0" xfId="0" applyFont="1" applyBorder="1"/>
    <xf numFmtId="0" fontId="22" fillId="13" borderId="16" xfId="0" applyFont="1" applyFill="1" applyBorder="1" applyAlignment="1">
      <alignment horizontal="center"/>
    </xf>
    <xf numFmtId="0" fontId="22" fillId="13" borderId="19" xfId="0" applyFont="1" applyFill="1" applyBorder="1" applyAlignment="1">
      <alignment horizontal="center"/>
    </xf>
    <xf numFmtId="0" fontId="20" fillId="3" borderId="16" xfId="0" applyFont="1" applyFill="1" applyBorder="1" applyAlignment="1">
      <alignment horizontal="center" wrapText="1"/>
    </xf>
    <xf numFmtId="0" fontId="20" fillId="14" borderId="19" xfId="0" applyFont="1" applyFill="1" applyBorder="1" applyAlignment="1">
      <alignment horizontal="center" wrapText="1"/>
    </xf>
    <xf numFmtId="0" fontId="19" fillId="3" borderId="14" xfId="0" applyFont="1" applyFill="1" applyBorder="1" applyAlignment="1">
      <alignment horizontal="center" vertical="center" readingOrder="1"/>
    </xf>
    <xf numFmtId="0" fontId="19" fillId="3" borderId="15" xfId="0" applyFont="1" applyFill="1" applyBorder="1" applyAlignment="1">
      <alignment horizontal="center" vertical="center" readingOrder="1"/>
    </xf>
    <xf numFmtId="0" fontId="15" fillId="0" borderId="0" xfId="0" applyFont="1" applyFill="1"/>
    <xf numFmtId="0" fontId="21" fillId="0" borderId="6" xfId="0" applyFont="1" applyFill="1" applyBorder="1" applyAlignment="1">
      <alignment wrapText="1"/>
    </xf>
    <xf numFmtId="0" fontId="21" fillId="0" borderId="0" xfId="0" applyFont="1" applyFill="1" applyBorder="1" applyAlignment="1">
      <alignment wrapText="1"/>
    </xf>
    <xf numFmtId="0" fontId="24" fillId="9" borderId="12" xfId="0" applyFont="1" applyFill="1" applyBorder="1"/>
    <xf numFmtId="0" fontId="24" fillId="9" borderId="13" xfId="0" applyFont="1" applyFill="1" applyBorder="1"/>
    <xf numFmtId="0" fontId="15" fillId="0" borderId="3" xfId="0" applyFont="1" applyBorder="1"/>
    <xf numFmtId="0" fontId="15" fillId="10" borderId="1" xfId="0" applyFont="1" applyFill="1" applyBorder="1" applyAlignment="1">
      <alignment horizontal="center"/>
    </xf>
    <xf numFmtId="2" fontId="15" fillId="10" borderId="5" xfId="0" applyNumberFormat="1" applyFont="1" applyFill="1" applyBorder="1" applyAlignment="1">
      <alignment horizontal="center"/>
    </xf>
    <xf numFmtId="0" fontId="15" fillId="10" borderId="3" xfId="0" applyFont="1" applyFill="1" applyBorder="1"/>
    <xf numFmtId="0" fontId="15" fillId="0" borderId="0" xfId="0" applyFont="1" applyAlignment="1">
      <alignment horizontal="left"/>
    </xf>
    <xf numFmtId="0" fontId="15" fillId="10" borderId="5" xfId="0" applyFont="1" applyFill="1" applyBorder="1"/>
    <xf numFmtId="0" fontId="24" fillId="9" borderId="17" xfId="0" applyFont="1" applyFill="1" applyBorder="1" applyAlignment="1">
      <alignment horizontal="center"/>
    </xf>
    <xf numFmtId="0" fontId="24" fillId="9" borderId="18" xfId="0" applyFont="1" applyFill="1" applyBorder="1" applyAlignment="1">
      <alignment horizontal="center"/>
    </xf>
    <xf numFmtId="0" fontId="15" fillId="0" borderId="19" xfId="0" applyFont="1" applyBorder="1" applyAlignment="1">
      <alignment horizontal="left"/>
    </xf>
    <xf numFmtId="0" fontId="15" fillId="0" borderId="16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5" fillId="0" borderId="16" xfId="0" applyFont="1" applyBorder="1" applyAlignment="1">
      <alignment horizontal="left"/>
    </xf>
    <xf numFmtId="2" fontId="15" fillId="10" borderId="14" xfId="0" applyNumberFormat="1" applyFont="1" applyFill="1" applyBorder="1" applyAlignment="1">
      <alignment horizontal="center"/>
    </xf>
    <xf numFmtId="2" fontId="15" fillId="10" borderId="9" xfId="0" applyNumberFormat="1" applyFont="1" applyFill="1" applyBorder="1" applyAlignment="1">
      <alignment horizontal="center"/>
    </xf>
    <xf numFmtId="1" fontId="15" fillId="10" borderId="14" xfId="0" applyNumberFormat="1" applyFont="1" applyFill="1" applyBorder="1" applyAlignment="1">
      <alignment horizontal="center"/>
    </xf>
    <xf numFmtId="0" fontId="15" fillId="0" borderId="8" xfId="0" applyFont="1" applyBorder="1" applyAlignment="1">
      <alignment horizontal="left"/>
    </xf>
    <xf numFmtId="0" fontId="15" fillId="0" borderId="1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5" xfId="0" applyFont="1" applyBorder="1"/>
    <xf numFmtId="1" fontId="15" fillId="10" borderId="9" xfId="0" applyNumberFormat="1" applyFont="1" applyFill="1" applyBorder="1" applyAlignment="1">
      <alignment horizontal="center"/>
    </xf>
    <xf numFmtId="0" fontId="15" fillId="0" borderId="14" xfId="0" applyFont="1" applyBorder="1"/>
    <xf numFmtId="0" fontId="15" fillId="13" borderId="1" xfId="0" applyFont="1" applyFill="1" applyBorder="1" applyAlignment="1">
      <alignment horizontal="center"/>
    </xf>
    <xf numFmtId="0" fontId="15" fillId="13" borderId="8" xfId="0" applyFont="1" applyFill="1" applyBorder="1" applyAlignment="1">
      <alignment horizontal="center"/>
    </xf>
    <xf numFmtId="0" fontId="15" fillId="0" borderId="10" xfId="0" applyFont="1" applyBorder="1" applyAlignment="1">
      <alignment horizontal="left"/>
    </xf>
    <xf numFmtId="0" fontId="15" fillId="0" borderId="1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5" xfId="0" applyFont="1" applyBorder="1"/>
    <xf numFmtId="2" fontId="15" fillId="10" borderId="15" xfId="0" applyNumberFormat="1" applyFont="1" applyFill="1" applyBorder="1" applyAlignment="1">
      <alignment horizontal="center"/>
    </xf>
    <xf numFmtId="0" fontId="15" fillId="13" borderId="10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68" fontId="15" fillId="10" borderId="5" xfId="0" applyNumberFormat="1" applyFont="1" applyFill="1" applyBorder="1" applyAlignment="1">
      <alignment horizontal="center"/>
    </xf>
    <xf numFmtId="0" fontId="15" fillId="0" borderId="16" xfId="0" applyFont="1" applyBorder="1" applyAlignment="1"/>
    <xf numFmtId="0" fontId="15" fillId="0" borderId="20" xfId="0" applyFont="1" applyBorder="1" applyAlignment="1"/>
    <xf numFmtId="0" fontId="15" fillId="0" borderId="16" xfId="0" applyFont="1" applyFill="1" applyBorder="1" applyAlignment="1"/>
    <xf numFmtId="0" fontId="15" fillId="0" borderId="21" xfId="0" applyFont="1" applyFill="1" applyBorder="1" applyAlignment="1"/>
    <xf numFmtId="0" fontId="15" fillId="0" borderId="9" xfId="0" applyFont="1" applyBorder="1"/>
    <xf numFmtId="0" fontId="15" fillId="0" borderId="11" xfId="0" applyFont="1" applyBorder="1"/>
    <xf numFmtId="0" fontId="15" fillId="0" borderId="0" xfId="0" applyFont="1" applyFill="1" applyBorder="1" applyAlignment="1">
      <alignment horizontal="left"/>
    </xf>
    <xf numFmtId="2" fontId="11" fillId="0" borderId="0" xfId="0" applyNumberFormat="1" applyFont="1" applyFill="1" applyBorder="1" applyAlignment="1">
      <alignment horizontal="center" vertical="center" readingOrder="1"/>
    </xf>
  </cellXfs>
  <cellStyles count="18">
    <cellStyle name="blue" xfId="2" xr:uid="{00000000-0005-0000-0000-000000000000}"/>
    <cellStyle name="bluecenteraccrossselection" xfId="3" xr:uid="{00000000-0005-0000-0000-000001000000}"/>
    <cellStyle name="Currency 2" xfId="4" xr:uid="{00000000-0005-0000-0000-000002000000}"/>
    <cellStyle name="Currency Round to thousands" xfId="5" xr:uid="{00000000-0005-0000-0000-000003000000}"/>
    <cellStyle name="DarkBlueLabel" xfId="15" xr:uid="{00000000-0005-0000-0000-000004000000}"/>
    <cellStyle name="Four-Digit Year" xfId="6" xr:uid="{00000000-0005-0000-0000-000005000000}"/>
    <cellStyle name="Hyperlink 2" xfId="7" xr:uid="{00000000-0005-0000-0000-000006000000}"/>
    <cellStyle name="LightYellowLabelCentered" xfId="16" xr:uid="{00000000-0005-0000-0000-000007000000}"/>
    <cellStyle name="Normal" xfId="0" builtinId="0"/>
    <cellStyle name="Normal 2" xfId="8" xr:uid="{00000000-0005-0000-0000-000009000000}"/>
    <cellStyle name="Normal 2 2" xfId="14" xr:uid="{00000000-0005-0000-0000-00000A000000}"/>
    <cellStyle name="Percent" xfId="1" builtinId="5"/>
    <cellStyle name="Percent 2" xfId="9" xr:uid="{00000000-0005-0000-0000-00000C000000}"/>
    <cellStyle name="Rad" xfId="10" xr:uid="{00000000-0005-0000-0000-00000D000000}"/>
    <cellStyle name="redcenteraccrossselection" xfId="11" xr:uid="{00000000-0005-0000-0000-00000E000000}"/>
    <cellStyle name="Wrap Text" xfId="12" xr:uid="{00000000-0005-0000-0000-00000F000000}"/>
    <cellStyle name="yellowcenteraccrossselection" xfId="13" xr:uid="{00000000-0005-0000-0000-000010000000}"/>
    <cellStyle name="YellowCenterAcrossSelection" xfId="17" xr:uid="{00000000-0005-0000-0000-000011000000}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'2.6 HistOgive'!$P$15</c:f>
          <c:strCache>
            <c:ptCount val="1"/>
            <c:pt idx="0">
              <c:v>Mean = 32054 CV =  0.69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'2.6 HistOgive'!$M$5:$M$13</c:f>
              <c:strCache>
                <c:ptCount val="9"/>
                <c:pt idx="0">
                  <c:v>From 0 To 10000</c:v>
                </c:pt>
                <c:pt idx="1">
                  <c:v>From 10000 To 20000</c:v>
                </c:pt>
                <c:pt idx="2">
                  <c:v>From 20000 To 30000</c:v>
                </c:pt>
                <c:pt idx="3">
                  <c:v>From 30000 To 40000</c:v>
                </c:pt>
                <c:pt idx="4">
                  <c:v>From 40000 To 50000</c:v>
                </c:pt>
                <c:pt idx="5">
                  <c:v>From 50000 To 60000</c:v>
                </c:pt>
                <c:pt idx="6">
                  <c:v>From 60000 To 70000</c:v>
                </c:pt>
                <c:pt idx="7">
                  <c:v>From 70000 To 80000</c:v>
                </c:pt>
                <c:pt idx="8">
                  <c:v>From 80000 To 90000</c:v>
                </c:pt>
              </c:strCache>
            </c:strRef>
          </c:cat>
          <c:val>
            <c:numRef>
              <c:f>'2.6 HistOgive'!$O$5:$O$13</c:f>
              <c:numCache>
                <c:formatCode>General</c:formatCode>
                <c:ptCount val="9"/>
                <c:pt idx="0">
                  <c:v>21</c:v>
                </c:pt>
                <c:pt idx="1">
                  <c:v>16</c:v>
                </c:pt>
                <c:pt idx="2">
                  <c:v>20</c:v>
                </c:pt>
                <c:pt idx="3">
                  <c:v>11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3-4DF8-8F98-248FCAE71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axId val="587731136"/>
        <c:axId val="587731528"/>
      </c:barChart>
      <c:lineChart>
        <c:grouping val="stacked"/>
        <c:varyColors val="0"/>
        <c:ser>
          <c:idx val="1"/>
          <c:order val="1"/>
          <c:tx>
            <c:strRef>
              <c:f>'2.6 HistOgive'!$Q$4</c:f>
              <c:strCache>
                <c:ptCount val="1"/>
                <c:pt idx="0">
                  <c:v>CumFreq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'2.6 HistOgive'!$M$5:$M$13</c:f>
              <c:strCache>
                <c:ptCount val="9"/>
                <c:pt idx="0">
                  <c:v>From 0 To 10000</c:v>
                </c:pt>
                <c:pt idx="1">
                  <c:v>From 10000 To 20000</c:v>
                </c:pt>
                <c:pt idx="2">
                  <c:v>From 20000 To 30000</c:v>
                </c:pt>
                <c:pt idx="3">
                  <c:v>From 30000 To 40000</c:v>
                </c:pt>
                <c:pt idx="4">
                  <c:v>From 40000 To 50000</c:v>
                </c:pt>
                <c:pt idx="5">
                  <c:v>From 50000 To 60000</c:v>
                </c:pt>
                <c:pt idx="6">
                  <c:v>From 60000 To 70000</c:v>
                </c:pt>
                <c:pt idx="7">
                  <c:v>From 70000 To 80000</c:v>
                </c:pt>
                <c:pt idx="8">
                  <c:v>From 80000 To 90000</c:v>
                </c:pt>
              </c:strCache>
            </c:strRef>
          </c:cat>
          <c:val>
            <c:numRef>
              <c:f>'2.6 HistOgive'!$Q$5:$Q$13</c:f>
              <c:numCache>
                <c:formatCode>General</c:formatCode>
                <c:ptCount val="9"/>
                <c:pt idx="0">
                  <c:v>0.21</c:v>
                </c:pt>
                <c:pt idx="1">
                  <c:v>0.37</c:v>
                </c:pt>
                <c:pt idx="2">
                  <c:v>0.56999999999999995</c:v>
                </c:pt>
                <c:pt idx="3">
                  <c:v>0.68</c:v>
                </c:pt>
                <c:pt idx="4">
                  <c:v>0.76</c:v>
                </c:pt>
                <c:pt idx="5">
                  <c:v>0.85</c:v>
                </c:pt>
                <c:pt idx="6">
                  <c:v>0.94</c:v>
                </c:pt>
                <c:pt idx="7">
                  <c:v>0.98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A3-4DF8-8F98-248FCAE71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732888"/>
        <c:axId val="587731920"/>
      </c:lineChart>
      <c:catAx>
        <c:axId val="58773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731528"/>
        <c:crosses val="autoZero"/>
        <c:auto val="1"/>
        <c:lblAlgn val="ctr"/>
        <c:lblOffset val="100"/>
        <c:noMultiLvlLbl val="0"/>
      </c:catAx>
      <c:valAx>
        <c:axId val="587731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731136"/>
        <c:crosses val="autoZero"/>
        <c:crossBetween val="between"/>
      </c:valAx>
      <c:valAx>
        <c:axId val="587731920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732888"/>
        <c:crosses val="max"/>
        <c:crossBetween val="between"/>
      </c:valAx>
      <c:catAx>
        <c:axId val="675732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7731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'2.7 ChartsRand'!$P$16</c:f>
          <c:strCache>
            <c:ptCount val="1"/>
            <c:pt idx="0">
              <c:v>Mean = 43081 CV =  0.52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'2.7 ChartsRand'!$M$5:$M$15</c:f>
              <c:strCache>
                <c:ptCount val="11"/>
                <c:pt idx="0">
                  <c:v>0 To 10000</c:v>
                </c:pt>
                <c:pt idx="1">
                  <c:v>10000 To 20000</c:v>
                </c:pt>
                <c:pt idx="2">
                  <c:v>20000 To 30000</c:v>
                </c:pt>
                <c:pt idx="3">
                  <c:v>30000 To 40000</c:v>
                </c:pt>
                <c:pt idx="4">
                  <c:v>40000 To 50000</c:v>
                </c:pt>
                <c:pt idx="5">
                  <c:v>50000 To 60000</c:v>
                </c:pt>
                <c:pt idx="6">
                  <c:v>60000 To 70000</c:v>
                </c:pt>
                <c:pt idx="7">
                  <c:v>70000 To 80000</c:v>
                </c:pt>
                <c:pt idx="8">
                  <c:v>80000 To 90000</c:v>
                </c:pt>
                <c:pt idx="9">
                  <c:v>90000 To 100000</c:v>
                </c:pt>
                <c:pt idx="10">
                  <c:v>100000 To 110000</c:v>
                </c:pt>
              </c:strCache>
            </c:strRef>
          </c:cat>
          <c:val>
            <c:numRef>
              <c:f>'2.7 ChartsRand'!$O$5:$O$15</c:f>
              <c:numCache>
                <c:formatCode>General</c:formatCode>
                <c:ptCount val="11"/>
                <c:pt idx="0">
                  <c:v>8</c:v>
                </c:pt>
                <c:pt idx="1">
                  <c:v>11</c:v>
                </c:pt>
                <c:pt idx="2">
                  <c:v>14</c:v>
                </c:pt>
                <c:pt idx="3">
                  <c:v>14</c:v>
                </c:pt>
                <c:pt idx="4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10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6-478B-9E4B-2905F5D12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axId val="675733672"/>
        <c:axId val="675734064"/>
      </c:barChart>
      <c:lineChart>
        <c:grouping val="stacked"/>
        <c:varyColors val="0"/>
        <c:ser>
          <c:idx val="1"/>
          <c:order val="1"/>
          <c:tx>
            <c:strRef>
              <c:f>'2.7 ChartsRand'!$Q$4</c:f>
              <c:strCache>
                <c:ptCount val="1"/>
                <c:pt idx="0">
                  <c:v>CumFreq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'2.7 ChartsRand'!$M$5:$M$15</c:f>
              <c:strCache>
                <c:ptCount val="11"/>
                <c:pt idx="0">
                  <c:v>0 To 10000</c:v>
                </c:pt>
                <c:pt idx="1">
                  <c:v>10000 To 20000</c:v>
                </c:pt>
                <c:pt idx="2">
                  <c:v>20000 To 30000</c:v>
                </c:pt>
                <c:pt idx="3">
                  <c:v>30000 To 40000</c:v>
                </c:pt>
                <c:pt idx="4">
                  <c:v>40000 To 50000</c:v>
                </c:pt>
                <c:pt idx="5">
                  <c:v>50000 To 60000</c:v>
                </c:pt>
                <c:pt idx="6">
                  <c:v>60000 To 70000</c:v>
                </c:pt>
                <c:pt idx="7">
                  <c:v>70000 To 80000</c:v>
                </c:pt>
                <c:pt idx="8">
                  <c:v>80000 To 90000</c:v>
                </c:pt>
                <c:pt idx="9">
                  <c:v>90000 To 100000</c:v>
                </c:pt>
                <c:pt idx="10">
                  <c:v>100000 To 110000</c:v>
                </c:pt>
              </c:strCache>
            </c:strRef>
          </c:cat>
          <c:val>
            <c:numRef>
              <c:f>'2.7 ChartsRand'!$Q$5:$Q$15</c:f>
              <c:numCache>
                <c:formatCode>General</c:formatCode>
                <c:ptCount val="11"/>
                <c:pt idx="0">
                  <c:v>0.08</c:v>
                </c:pt>
                <c:pt idx="1">
                  <c:v>0.19</c:v>
                </c:pt>
                <c:pt idx="2">
                  <c:v>0.33</c:v>
                </c:pt>
                <c:pt idx="3">
                  <c:v>0.47</c:v>
                </c:pt>
                <c:pt idx="4">
                  <c:v>0.6</c:v>
                </c:pt>
                <c:pt idx="5">
                  <c:v>0.73</c:v>
                </c:pt>
                <c:pt idx="6">
                  <c:v>0.85</c:v>
                </c:pt>
                <c:pt idx="7">
                  <c:v>0.95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6-478B-9E4B-2905F5D12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734848"/>
        <c:axId val="675734456"/>
      </c:lineChart>
      <c:catAx>
        <c:axId val="675733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734064"/>
        <c:crosses val="autoZero"/>
        <c:auto val="1"/>
        <c:lblAlgn val="ctr"/>
        <c:lblOffset val="100"/>
        <c:noMultiLvlLbl val="0"/>
      </c:catAx>
      <c:valAx>
        <c:axId val="67573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733672"/>
        <c:crosses val="autoZero"/>
        <c:crossBetween val="between"/>
      </c:valAx>
      <c:valAx>
        <c:axId val="6757344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734848"/>
        <c:crosses val="max"/>
        <c:crossBetween val="between"/>
      </c:valAx>
      <c:catAx>
        <c:axId val="675734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5734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'3.Grades'!$H$25</c:f>
          <c:strCache>
            <c:ptCount val="1"/>
            <c:pt idx="0">
              <c:v>  Median = 76.06  Mean = 75.46 ( 2.1 )  CV = 0.13</c:v>
            </c:pt>
          </c:strCache>
        </c:strRef>
      </c:tx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'3.Grades'!$I$2</c:f>
              <c:strCache>
                <c:ptCount val="1"/>
                <c:pt idx="0">
                  <c:v>Sub-Group</c:v>
                </c:pt>
              </c:strCache>
            </c:strRef>
          </c:tx>
          <c:invertIfNegative val="0"/>
          <c:cat>
            <c:strRef>
              <c:f>'3.Grades'!$G$3:$G$14</c:f>
              <c:strCache>
                <c:ptCount val="12"/>
                <c:pt idx="0">
                  <c:v>F</c:v>
                </c:pt>
                <c:pt idx="1">
                  <c:v>D-</c:v>
                </c:pt>
                <c:pt idx="2">
                  <c:v>D</c:v>
                </c:pt>
                <c:pt idx="3">
                  <c:v>D+</c:v>
                </c:pt>
                <c:pt idx="4">
                  <c:v>C-</c:v>
                </c:pt>
                <c:pt idx="5">
                  <c:v>C</c:v>
                </c:pt>
                <c:pt idx="6">
                  <c:v>C+</c:v>
                </c:pt>
                <c:pt idx="7">
                  <c:v>B-</c:v>
                </c:pt>
                <c:pt idx="8">
                  <c:v>B</c:v>
                </c:pt>
                <c:pt idx="9">
                  <c:v>B+</c:v>
                </c:pt>
                <c:pt idx="10">
                  <c:v>A-</c:v>
                </c:pt>
                <c:pt idx="11">
                  <c:v>A</c:v>
                </c:pt>
              </c:strCache>
            </c:strRef>
          </c:cat>
          <c:val>
            <c:numRef>
              <c:f>'3.Grades'!$I$3:$I$14</c:f>
              <c:numCache>
                <c:formatCode>General</c:formatCode>
                <c:ptCount val="12"/>
                <c:pt idx="0">
                  <c:v>14</c:v>
                </c:pt>
                <c:pt idx="1">
                  <c:v>10</c:v>
                </c:pt>
                <c:pt idx="2">
                  <c:v>16</c:v>
                </c:pt>
                <c:pt idx="3">
                  <c:v>19</c:v>
                </c:pt>
                <c:pt idx="4">
                  <c:v>14</c:v>
                </c:pt>
                <c:pt idx="5">
                  <c:v>25</c:v>
                </c:pt>
                <c:pt idx="6">
                  <c:v>29</c:v>
                </c:pt>
                <c:pt idx="7">
                  <c:v>21</c:v>
                </c:pt>
                <c:pt idx="8">
                  <c:v>20</c:v>
                </c:pt>
                <c:pt idx="9">
                  <c:v>13</c:v>
                </c:pt>
                <c:pt idx="10">
                  <c:v>14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5-4E40-BA0A-AAC705BF2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5735632"/>
        <c:axId val="675736024"/>
      </c:barChart>
      <c:lineChart>
        <c:grouping val="stacked"/>
        <c:varyColors val="0"/>
        <c:ser>
          <c:idx val="1"/>
          <c:order val="1"/>
          <c:tx>
            <c:strRef>
              <c:f>'3.Grades'!$L$2</c:f>
              <c:strCache>
                <c:ptCount val="1"/>
                <c:pt idx="0">
                  <c:v>Cum%</c:v>
                </c:pt>
              </c:strCache>
            </c:strRef>
          </c:tx>
          <c:cat>
            <c:multiLvlStrRef>
              <c:f>Sheet1!#REF!</c:f>
            </c:multiLvlStrRef>
          </c:cat>
          <c:val>
            <c:numRef>
              <c:f>'3.Grades'!$L$3:$L$14</c:f>
              <c:numCache>
                <c:formatCode>0%</c:formatCode>
                <c:ptCount val="12"/>
                <c:pt idx="0">
                  <c:v>7.0000000000000007E-2</c:v>
                </c:pt>
                <c:pt idx="1">
                  <c:v>0.12000000000000001</c:v>
                </c:pt>
                <c:pt idx="2">
                  <c:v>0.2</c:v>
                </c:pt>
                <c:pt idx="3">
                  <c:v>0.29500000000000004</c:v>
                </c:pt>
                <c:pt idx="4">
                  <c:v>0.36500000000000005</c:v>
                </c:pt>
                <c:pt idx="5">
                  <c:v>0.49000000000000005</c:v>
                </c:pt>
                <c:pt idx="6">
                  <c:v>0.63500000000000001</c:v>
                </c:pt>
                <c:pt idx="7">
                  <c:v>0.74</c:v>
                </c:pt>
                <c:pt idx="8">
                  <c:v>0.84</c:v>
                </c:pt>
                <c:pt idx="9">
                  <c:v>0.90500000000000003</c:v>
                </c:pt>
                <c:pt idx="10">
                  <c:v>0.97500000000000009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B5-4E40-BA0A-AAC705BF2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736808"/>
        <c:axId val="675736416"/>
      </c:lineChart>
      <c:catAx>
        <c:axId val="675735632"/>
        <c:scaling>
          <c:orientation val="minMax"/>
        </c:scaling>
        <c:delete val="0"/>
        <c:axPos val="b"/>
        <c:numFmt formatCode="0.00" sourceLinked="0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675736024"/>
        <c:crosses val="autoZero"/>
        <c:auto val="1"/>
        <c:lblAlgn val="ctr"/>
        <c:lblOffset val="100"/>
        <c:noMultiLvlLbl val="0"/>
      </c:catAx>
      <c:valAx>
        <c:axId val="67573602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5735632"/>
        <c:crosses val="autoZero"/>
        <c:crossBetween val="between"/>
        <c:majorUnit val="4"/>
      </c:valAx>
      <c:valAx>
        <c:axId val="675736416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crossAx val="675736808"/>
        <c:crosses val="max"/>
        <c:crossBetween val="between"/>
        <c:majorUnit val="0.2"/>
      </c:valAx>
      <c:catAx>
        <c:axId val="675736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57364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64478</xdr:colOff>
      <xdr:row>15</xdr:row>
      <xdr:rowOff>153866</xdr:rowOff>
    </xdr:from>
    <xdr:to>
      <xdr:col>13</xdr:col>
      <xdr:colOff>167893</xdr:colOff>
      <xdr:row>29</xdr:row>
      <xdr:rowOff>61339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54011</xdr:colOff>
      <xdr:row>22</xdr:row>
      <xdr:rowOff>111998</xdr:rowOff>
    </xdr:from>
    <xdr:to>
      <xdr:col>11</xdr:col>
      <xdr:colOff>63223</xdr:colOff>
      <xdr:row>36</xdr:row>
      <xdr:rowOff>40404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590549</xdr:colOff>
      <xdr:row>20</xdr:row>
      <xdr:rowOff>19050</xdr:rowOff>
    </xdr:from>
    <xdr:to>
      <xdr:col>25</xdr:col>
      <xdr:colOff>66675</xdr:colOff>
      <xdr:row>41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rgb="FFFF0000"/>
  </sheetPr>
  <dimension ref="A1:V103"/>
  <sheetViews>
    <sheetView showGridLines="0" zoomScale="175" zoomScaleNormal="175" workbookViewId="0">
      <selection activeCell="A3" sqref="A3:B103"/>
    </sheetView>
  </sheetViews>
  <sheetFormatPr defaultRowHeight="16.5" x14ac:dyDescent="0.3"/>
  <cols>
    <col min="1" max="2" width="9.28515625" style="24" customWidth="1"/>
    <col min="3" max="3" width="6" style="24" customWidth="1"/>
    <col min="4" max="4" width="9.28515625" style="24" customWidth="1"/>
    <col min="5" max="5" width="6.140625" style="24" hidden="1" customWidth="1"/>
    <col min="6" max="6" width="14.28515625" style="24" customWidth="1"/>
    <col min="7" max="7" width="12.42578125" style="24" customWidth="1"/>
    <col min="8" max="8" width="12.85546875" style="24" bestFit="1" customWidth="1"/>
    <col min="9" max="9" width="30.7109375" style="24" customWidth="1"/>
    <col min="10" max="10" width="10.5703125" style="24" bestFit="1" customWidth="1"/>
    <col min="11" max="11" width="12.5703125" style="24" customWidth="1"/>
    <col min="12" max="13" width="13.5703125" style="24" customWidth="1"/>
    <col min="14" max="14" width="5.7109375" style="25" customWidth="1"/>
    <col min="15" max="15" width="4.5703125" style="24" customWidth="1"/>
    <col min="16" max="16" width="3.85546875" style="24" customWidth="1"/>
    <col min="17" max="17" width="7.140625" style="24" customWidth="1"/>
    <col min="18" max="18" width="6.28515625" style="24" customWidth="1"/>
    <col min="19" max="19" width="5.140625" style="24" customWidth="1"/>
    <col min="20" max="20" width="6" style="24" customWidth="1"/>
    <col min="21" max="16384" width="9.140625" style="24"/>
  </cols>
  <sheetData>
    <row r="1" spans="1:22" x14ac:dyDescent="0.3">
      <c r="A1" s="24" t="s">
        <v>7</v>
      </c>
      <c r="N1" s="89"/>
      <c r="O1" s="89"/>
      <c r="P1" s="89"/>
      <c r="Q1" s="89"/>
      <c r="R1" s="89"/>
      <c r="S1" s="89"/>
      <c r="T1" s="89"/>
    </row>
    <row r="2" spans="1:22" ht="17.25" thickBot="1" x14ac:dyDescent="0.35"/>
    <row r="3" spans="1:22" ht="15.75" customHeight="1" thickBot="1" x14ac:dyDescent="0.35">
      <c r="A3" s="114" t="s">
        <v>48</v>
      </c>
      <c r="B3" s="113" t="s">
        <v>49</v>
      </c>
      <c r="C3" s="90"/>
      <c r="N3" s="24"/>
    </row>
    <row r="4" spans="1:22" x14ac:dyDescent="0.3">
      <c r="A4" s="88">
        <f ca="1">INT(1000*RAND()*ROUND(CHOOSE(RANDBETWEEN(1,3),_xlfn.NORM.INV(RAND(),88,7),_xlfn.NORM.INV(RAND(),75,5),_xlfn.NORM.INV(RAND(),60,10)),0))</f>
        <v>56044</v>
      </c>
      <c r="B4" s="115">
        <v>42285</v>
      </c>
      <c r="D4" s="91" t="s">
        <v>13</v>
      </c>
      <c r="E4" s="92"/>
      <c r="F4" s="93">
        <f>COUNT(B4:B103)</f>
        <v>100</v>
      </c>
      <c r="N4" s="24"/>
    </row>
    <row r="5" spans="1:22" x14ac:dyDescent="0.3">
      <c r="A5" s="88">
        <f t="shared" ref="A5:A68" ca="1" si="0">INT(1000*RAND()*ROUND(CHOOSE(RANDBETWEEN(1,3),_xlfn.NORM.INV(RAND(),88,7),_xlfn.NORM.INV(RAND(),75,5),_xlfn.NORM.INV(RAND(),60,10)),0))</f>
        <v>28471</v>
      </c>
      <c r="B5" s="115">
        <v>67472</v>
      </c>
      <c r="D5" s="94" t="s">
        <v>3</v>
      </c>
      <c r="E5" s="95"/>
      <c r="F5" s="96">
        <f>MIN($B$4:$B$96)</f>
        <v>1009</v>
      </c>
      <c r="N5" s="24"/>
    </row>
    <row r="6" spans="1:22" x14ac:dyDescent="0.3">
      <c r="A6" s="88">
        <f t="shared" ca="1" si="0"/>
        <v>36387</v>
      </c>
      <c r="B6" s="115">
        <v>46901</v>
      </c>
      <c r="D6" s="94" t="s">
        <v>2</v>
      </c>
      <c r="E6" s="95"/>
      <c r="F6" s="96">
        <f>MAX($B$4:$B$96)</f>
        <v>84014</v>
      </c>
      <c r="N6" s="24"/>
    </row>
    <row r="7" spans="1:22" x14ac:dyDescent="0.3">
      <c r="A7" s="88">
        <f t="shared" ca="1" si="0"/>
        <v>61543</v>
      </c>
      <c r="B7" s="115">
        <v>60678</v>
      </c>
      <c r="D7" s="94" t="s">
        <v>0</v>
      </c>
      <c r="E7" s="95"/>
      <c r="F7" s="97">
        <f>ROUND(AVERAGE($B$4:$B$96),2)</f>
        <v>32054.31</v>
      </c>
      <c r="G7" s="24" t="s">
        <v>50</v>
      </c>
      <c r="N7" s="24"/>
    </row>
    <row r="8" spans="1:22" x14ac:dyDescent="0.3">
      <c r="A8" s="88">
        <f t="shared" ca="1" si="0"/>
        <v>61363</v>
      </c>
      <c r="B8" s="115">
        <v>24544</v>
      </c>
      <c r="D8" s="94" t="s">
        <v>1</v>
      </c>
      <c r="E8" s="95"/>
      <c r="F8" s="96">
        <f>MEDIAN($B$4:$B$96)</f>
        <v>28045</v>
      </c>
      <c r="G8" s="24" t="s">
        <v>51</v>
      </c>
      <c r="N8" s="24"/>
    </row>
    <row r="9" spans="1:22" x14ac:dyDescent="0.3">
      <c r="A9" s="88">
        <f t="shared" ca="1" si="0"/>
        <v>49184</v>
      </c>
      <c r="B9" s="115">
        <v>10713</v>
      </c>
      <c r="D9" s="94" t="s">
        <v>6</v>
      </c>
      <c r="E9" s="95"/>
      <c r="F9" s="96">
        <f>F6-F5</f>
        <v>83005</v>
      </c>
      <c r="G9" s="24" t="s">
        <v>52</v>
      </c>
      <c r="N9" s="24"/>
      <c r="R9" s="25"/>
      <c r="S9" s="25"/>
      <c r="T9" s="25"/>
      <c r="U9" s="25"/>
      <c r="V9" s="25"/>
    </row>
    <row r="10" spans="1:22" ht="17.25" thickBot="1" x14ac:dyDescent="0.35">
      <c r="A10" s="88">
        <f t="shared" ca="1" si="0"/>
        <v>12156</v>
      </c>
      <c r="B10" s="115">
        <v>1803</v>
      </c>
      <c r="D10" s="98" t="s">
        <v>4</v>
      </c>
      <c r="E10" s="99"/>
      <c r="F10" s="100">
        <f>COUNT(B4:B103)</f>
        <v>100</v>
      </c>
      <c r="G10" s="24" t="s">
        <v>53</v>
      </c>
      <c r="N10" s="24"/>
    </row>
    <row r="11" spans="1:22" ht="18.75" thickBot="1" x14ac:dyDescent="0.35">
      <c r="A11" s="88">
        <f t="shared" ca="1" si="0"/>
        <v>43265</v>
      </c>
      <c r="B11" s="115">
        <v>31659</v>
      </c>
      <c r="F11" s="111" t="s">
        <v>46</v>
      </c>
      <c r="G11" s="112" t="s">
        <v>10</v>
      </c>
      <c r="H11" s="111" t="s">
        <v>59</v>
      </c>
      <c r="N11" s="24"/>
    </row>
    <row r="12" spans="1:22" x14ac:dyDescent="0.3">
      <c r="A12" s="88">
        <f t="shared" ca="1" si="0"/>
        <v>23151</v>
      </c>
      <c r="B12" s="115">
        <v>45655</v>
      </c>
      <c r="E12" s="103"/>
      <c r="F12" s="106" t="str">
        <f>IF(H12&lt;$F$10,"Continue","Stop")</f>
        <v>Continue</v>
      </c>
      <c r="G12" s="105">
        <v>4</v>
      </c>
      <c r="H12" s="106">
        <f>2^G12</f>
        <v>16</v>
      </c>
      <c r="I12" s="24" t="str">
        <f ca="1">_xlfn.FORMULATEXT(F12)</f>
        <v>=IF(H12&lt;$F$10,"Continue","Stop")</v>
      </c>
      <c r="N12" s="24"/>
    </row>
    <row r="13" spans="1:22" x14ac:dyDescent="0.3">
      <c r="A13" s="88">
        <f t="shared" ca="1" si="0"/>
        <v>57742</v>
      </c>
      <c r="B13" s="115">
        <v>20628</v>
      </c>
      <c r="E13" s="103"/>
      <c r="F13" s="106" t="str">
        <f t="shared" ref="F13:F18" si="1">IF(H13&lt;$F$10,"Continue","Stop")</f>
        <v>Continue</v>
      </c>
      <c r="G13" s="105">
        <v>5</v>
      </c>
      <c r="H13" s="106">
        <f t="shared" ref="H13:H18" si="2">2^G13</f>
        <v>32</v>
      </c>
      <c r="N13" s="24"/>
      <c r="Q13" s="107"/>
      <c r="R13" s="107"/>
    </row>
    <row r="14" spans="1:22" x14ac:dyDescent="0.3">
      <c r="A14" s="88">
        <f t="shared" ca="1" si="0"/>
        <v>52370</v>
      </c>
      <c r="B14" s="115">
        <v>17786</v>
      </c>
      <c r="E14" s="103"/>
      <c r="F14" s="106" t="str">
        <f t="shared" si="1"/>
        <v>Continue</v>
      </c>
      <c r="G14" s="105">
        <v>6</v>
      </c>
      <c r="H14" s="106">
        <f t="shared" si="2"/>
        <v>64</v>
      </c>
      <c r="N14" s="24"/>
    </row>
    <row r="15" spans="1:22" x14ac:dyDescent="0.3">
      <c r="A15" s="88">
        <f t="shared" ca="1" si="0"/>
        <v>57719</v>
      </c>
      <c r="B15" s="115">
        <v>28311</v>
      </c>
      <c r="E15" s="103"/>
      <c r="F15" s="106" t="str">
        <f t="shared" si="1"/>
        <v>Stop</v>
      </c>
      <c r="G15" s="105">
        <v>7</v>
      </c>
      <c r="H15" s="106">
        <f t="shared" si="2"/>
        <v>128</v>
      </c>
      <c r="N15" s="24"/>
    </row>
    <row r="16" spans="1:22" x14ac:dyDescent="0.3">
      <c r="A16" s="88">
        <f t="shared" ca="1" si="0"/>
        <v>66489</v>
      </c>
      <c r="B16" s="115">
        <v>29426</v>
      </c>
      <c r="E16" s="103"/>
      <c r="F16" s="106" t="str">
        <f t="shared" si="1"/>
        <v>Stop</v>
      </c>
      <c r="G16" s="105">
        <v>8</v>
      </c>
      <c r="H16" s="106">
        <f t="shared" si="2"/>
        <v>256</v>
      </c>
      <c r="N16" s="24"/>
    </row>
    <row r="17" spans="1:14" x14ac:dyDescent="0.3">
      <c r="A17" s="88">
        <f t="shared" ca="1" si="0"/>
        <v>5957</v>
      </c>
      <c r="B17" s="115">
        <v>7451</v>
      </c>
      <c r="E17" s="103"/>
      <c r="F17" s="106" t="str">
        <f t="shared" si="1"/>
        <v>Stop</v>
      </c>
      <c r="G17" s="105">
        <v>9</v>
      </c>
      <c r="H17" s="106">
        <f t="shared" si="2"/>
        <v>512</v>
      </c>
      <c r="N17" s="24"/>
    </row>
    <row r="18" spans="1:14" ht="17.25" thickBot="1" x14ac:dyDescent="0.35">
      <c r="A18" s="88">
        <f t="shared" ca="1" si="0"/>
        <v>44091</v>
      </c>
      <c r="B18" s="115">
        <v>1059</v>
      </c>
      <c r="E18" s="103"/>
      <c r="F18" s="108" t="str">
        <f t="shared" si="1"/>
        <v>Stop</v>
      </c>
      <c r="G18" s="109">
        <v>10</v>
      </c>
      <c r="H18" s="108">
        <f t="shared" si="2"/>
        <v>1024</v>
      </c>
      <c r="N18" s="24"/>
    </row>
    <row r="19" spans="1:14" x14ac:dyDescent="0.3">
      <c r="A19" s="88">
        <f t="shared" ca="1" si="0"/>
        <v>70479</v>
      </c>
      <c r="B19" s="115">
        <v>5439</v>
      </c>
      <c r="E19" s="103"/>
      <c r="N19" s="24"/>
    </row>
    <row r="20" spans="1:14" x14ac:dyDescent="0.3">
      <c r="A20" s="88">
        <f t="shared" ca="1" si="0"/>
        <v>42291</v>
      </c>
      <c r="B20" s="115">
        <v>14393</v>
      </c>
      <c r="N20" s="24"/>
    </row>
    <row r="21" spans="1:14" x14ac:dyDescent="0.3">
      <c r="A21" s="88">
        <f t="shared" ca="1" si="0"/>
        <v>83281</v>
      </c>
      <c r="B21" s="115">
        <v>84014</v>
      </c>
      <c r="N21" s="24"/>
    </row>
    <row r="22" spans="1:14" x14ac:dyDescent="0.3">
      <c r="A22" s="88">
        <f t="shared" ca="1" si="0"/>
        <v>6160</v>
      </c>
      <c r="B22" s="115">
        <v>23544</v>
      </c>
      <c r="N22" s="24"/>
    </row>
    <row r="23" spans="1:14" ht="16.5" customHeight="1" x14ac:dyDescent="0.3">
      <c r="A23" s="88">
        <f t="shared" ca="1" si="0"/>
        <v>62832</v>
      </c>
      <c r="B23" s="115">
        <v>8302</v>
      </c>
      <c r="N23" s="24"/>
    </row>
    <row r="24" spans="1:14" x14ac:dyDescent="0.3">
      <c r="A24" s="88">
        <f t="shared" ca="1" si="0"/>
        <v>51662</v>
      </c>
      <c r="B24" s="115">
        <v>7326</v>
      </c>
      <c r="N24" s="24"/>
    </row>
    <row r="25" spans="1:14" x14ac:dyDescent="0.3">
      <c r="A25" s="88">
        <f t="shared" ca="1" si="0"/>
        <v>70942</v>
      </c>
      <c r="B25" s="115">
        <v>6749</v>
      </c>
      <c r="N25" s="24"/>
    </row>
    <row r="26" spans="1:14" x14ac:dyDescent="0.3">
      <c r="A26" s="88">
        <f t="shared" ca="1" si="0"/>
        <v>435</v>
      </c>
      <c r="B26" s="115">
        <v>9936</v>
      </c>
      <c r="N26" s="24"/>
    </row>
    <row r="27" spans="1:14" x14ac:dyDescent="0.3">
      <c r="A27" s="88">
        <f t="shared" ca="1" si="0"/>
        <v>51249</v>
      </c>
      <c r="B27" s="115">
        <v>1009</v>
      </c>
      <c r="N27" s="24"/>
    </row>
    <row r="28" spans="1:14" x14ac:dyDescent="0.3">
      <c r="A28" s="88">
        <f t="shared" ca="1" si="0"/>
        <v>9646</v>
      </c>
      <c r="B28" s="115">
        <v>48248</v>
      </c>
      <c r="N28" s="24"/>
    </row>
    <row r="29" spans="1:14" x14ac:dyDescent="0.3">
      <c r="A29" s="88">
        <f t="shared" ca="1" si="0"/>
        <v>61230</v>
      </c>
      <c r="B29" s="115">
        <v>18589</v>
      </c>
      <c r="N29" s="24"/>
    </row>
    <row r="30" spans="1:14" x14ac:dyDescent="0.3">
      <c r="A30" s="88">
        <f t="shared" ca="1" si="0"/>
        <v>59236</v>
      </c>
      <c r="B30" s="115">
        <v>47963</v>
      </c>
      <c r="N30" s="24"/>
    </row>
    <row r="31" spans="1:14" x14ac:dyDescent="0.3">
      <c r="A31" s="88">
        <f t="shared" ca="1" si="0"/>
        <v>71789</v>
      </c>
      <c r="B31" s="115">
        <v>22037</v>
      </c>
      <c r="N31" s="24"/>
    </row>
    <row r="32" spans="1:14" x14ac:dyDescent="0.3">
      <c r="A32" s="88">
        <f t="shared" ca="1" si="0"/>
        <v>36228</v>
      </c>
      <c r="B32" s="115">
        <v>13611</v>
      </c>
      <c r="E32" s="110"/>
      <c r="N32" s="24"/>
    </row>
    <row r="33" spans="1:14" x14ac:dyDescent="0.3">
      <c r="A33" s="88">
        <f t="shared" ca="1" si="0"/>
        <v>86435</v>
      </c>
      <c r="B33" s="115">
        <v>13401</v>
      </c>
      <c r="N33" s="24"/>
    </row>
    <row r="34" spans="1:14" x14ac:dyDescent="0.3">
      <c r="A34" s="88">
        <f t="shared" ca="1" si="0"/>
        <v>51065</v>
      </c>
      <c r="B34" s="115">
        <v>69399</v>
      </c>
      <c r="N34" s="24"/>
    </row>
    <row r="35" spans="1:14" x14ac:dyDescent="0.3">
      <c r="A35" s="88">
        <f t="shared" ca="1" si="0"/>
        <v>63108</v>
      </c>
      <c r="B35" s="115">
        <v>20326</v>
      </c>
      <c r="N35" s="24"/>
    </row>
    <row r="36" spans="1:14" x14ac:dyDescent="0.3">
      <c r="A36" s="88">
        <f t="shared" ca="1" si="0"/>
        <v>18211</v>
      </c>
      <c r="B36" s="115">
        <v>64651</v>
      </c>
    </row>
    <row r="37" spans="1:14" x14ac:dyDescent="0.3">
      <c r="A37" s="88">
        <f t="shared" ca="1" si="0"/>
        <v>33571</v>
      </c>
      <c r="B37" s="115">
        <v>35849</v>
      </c>
    </row>
    <row r="38" spans="1:14" x14ac:dyDescent="0.3">
      <c r="A38" s="88">
        <f t="shared" ca="1" si="0"/>
        <v>76261</v>
      </c>
      <c r="B38" s="115">
        <v>25057</v>
      </c>
    </row>
    <row r="39" spans="1:14" x14ac:dyDescent="0.3">
      <c r="A39" s="88">
        <f t="shared" ca="1" si="0"/>
        <v>83770</v>
      </c>
      <c r="B39" s="115">
        <v>50809</v>
      </c>
    </row>
    <row r="40" spans="1:14" x14ac:dyDescent="0.3">
      <c r="A40" s="88">
        <f t="shared" ca="1" si="0"/>
        <v>71095</v>
      </c>
      <c r="B40" s="115">
        <v>36614</v>
      </c>
    </row>
    <row r="41" spans="1:14" x14ac:dyDescent="0.3">
      <c r="A41" s="88">
        <f t="shared" ca="1" si="0"/>
        <v>7821</v>
      </c>
      <c r="B41" s="115">
        <v>22939</v>
      </c>
    </row>
    <row r="42" spans="1:14" x14ac:dyDescent="0.3">
      <c r="A42" s="88">
        <f t="shared" ca="1" si="0"/>
        <v>8056</v>
      </c>
      <c r="B42" s="115">
        <v>73090</v>
      </c>
    </row>
    <row r="43" spans="1:14" x14ac:dyDescent="0.3">
      <c r="A43" s="88">
        <f t="shared" ca="1" si="0"/>
        <v>71984</v>
      </c>
      <c r="B43" s="115">
        <v>3742</v>
      </c>
    </row>
    <row r="44" spans="1:14" x14ac:dyDescent="0.3">
      <c r="A44" s="88">
        <f t="shared" ca="1" si="0"/>
        <v>33254</v>
      </c>
      <c r="B44" s="115">
        <v>32812</v>
      </c>
    </row>
    <row r="45" spans="1:14" x14ac:dyDescent="0.3">
      <c r="A45" s="88">
        <f t="shared" ca="1" si="0"/>
        <v>24662</v>
      </c>
      <c r="B45" s="115">
        <v>59293</v>
      </c>
    </row>
    <row r="46" spans="1:14" x14ac:dyDescent="0.3">
      <c r="A46" s="88">
        <f t="shared" ca="1" si="0"/>
        <v>45621</v>
      </c>
      <c r="B46" s="115">
        <v>33165</v>
      </c>
    </row>
    <row r="47" spans="1:14" x14ac:dyDescent="0.3">
      <c r="A47" s="88">
        <f t="shared" ca="1" si="0"/>
        <v>48486</v>
      </c>
      <c r="B47" s="115">
        <v>18108</v>
      </c>
    </row>
    <row r="48" spans="1:14" x14ac:dyDescent="0.3">
      <c r="A48" s="88">
        <f t="shared" ca="1" si="0"/>
        <v>36263</v>
      </c>
      <c r="B48" s="115">
        <v>17076</v>
      </c>
    </row>
    <row r="49" spans="1:2" x14ac:dyDescent="0.3">
      <c r="A49" s="88">
        <f t="shared" ca="1" si="0"/>
        <v>51911</v>
      </c>
      <c r="B49" s="115">
        <v>39871</v>
      </c>
    </row>
    <row r="50" spans="1:2" x14ac:dyDescent="0.3">
      <c r="A50" s="88">
        <f t="shared" ca="1" si="0"/>
        <v>46466</v>
      </c>
      <c r="B50" s="115">
        <v>19533</v>
      </c>
    </row>
    <row r="51" spans="1:2" x14ac:dyDescent="0.3">
      <c r="A51" s="88">
        <f t="shared" ca="1" si="0"/>
        <v>29802</v>
      </c>
      <c r="B51" s="115">
        <v>26519</v>
      </c>
    </row>
    <row r="52" spans="1:2" x14ac:dyDescent="0.3">
      <c r="A52" s="88">
        <f t="shared" ca="1" si="0"/>
        <v>58262</v>
      </c>
      <c r="B52" s="115">
        <v>58364</v>
      </c>
    </row>
    <row r="53" spans="1:2" x14ac:dyDescent="0.3">
      <c r="A53" s="88">
        <f t="shared" ca="1" si="0"/>
        <v>55961</v>
      </c>
      <c r="B53" s="115">
        <v>43370</v>
      </c>
    </row>
    <row r="54" spans="1:2" x14ac:dyDescent="0.3">
      <c r="A54" s="88">
        <f t="shared" ca="1" si="0"/>
        <v>39335</v>
      </c>
      <c r="B54" s="115">
        <v>29221</v>
      </c>
    </row>
    <row r="55" spans="1:2" x14ac:dyDescent="0.3">
      <c r="A55" s="88">
        <f t="shared" ca="1" si="0"/>
        <v>72428</v>
      </c>
      <c r="B55" s="115">
        <v>5640</v>
      </c>
    </row>
    <row r="56" spans="1:2" x14ac:dyDescent="0.3">
      <c r="A56" s="88">
        <f t="shared" ca="1" si="0"/>
        <v>71777</v>
      </c>
      <c r="B56" s="115">
        <v>83805</v>
      </c>
    </row>
    <row r="57" spans="1:2" x14ac:dyDescent="0.3">
      <c r="A57" s="88">
        <f t="shared" ca="1" si="0"/>
        <v>15794</v>
      </c>
      <c r="B57" s="115">
        <v>35374</v>
      </c>
    </row>
    <row r="58" spans="1:2" x14ac:dyDescent="0.3">
      <c r="A58" s="88">
        <f t="shared" ca="1" si="0"/>
        <v>72912</v>
      </c>
      <c r="B58" s="115">
        <v>63390</v>
      </c>
    </row>
    <row r="59" spans="1:2" x14ac:dyDescent="0.3">
      <c r="A59" s="88">
        <f t="shared" ca="1" si="0"/>
        <v>29050</v>
      </c>
      <c r="B59" s="115">
        <v>9497</v>
      </c>
    </row>
    <row r="60" spans="1:2" x14ac:dyDescent="0.3">
      <c r="A60" s="88">
        <f t="shared" ca="1" si="0"/>
        <v>19023</v>
      </c>
      <c r="B60" s="115">
        <v>2921</v>
      </c>
    </row>
    <row r="61" spans="1:2" x14ac:dyDescent="0.3">
      <c r="A61" s="88">
        <f t="shared" ca="1" si="0"/>
        <v>26789</v>
      </c>
      <c r="B61" s="115">
        <v>1239</v>
      </c>
    </row>
    <row r="62" spans="1:2" x14ac:dyDescent="0.3">
      <c r="A62" s="88">
        <f t="shared" ca="1" si="0"/>
        <v>69289</v>
      </c>
      <c r="B62" s="115">
        <v>19379</v>
      </c>
    </row>
    <row r="63" spans="1:2" x14ac:dyDescent="0.3">
      <c r="A63" s="88">
        <f t="shared" ca="1" si="0"/>
        <v>33372</v>
      </c>
      <c r="B63" s="115">
        <v>51818</v>
      </c>
    </row>
    <row r="64" spans="1:2" x14ac:dyDescent="0.3">
      <c r="A64" s="88">
        <f t="shared" ca="1" si="0"/>
        <v>60865</v>
      </c>
      <c r="B64" s="115">
        <v>18030</v>
      </c>
    </row>
    <row r="65" spans="1:2" x14ac:dyDescent="0.3">
      <c r="A65" s="88">
        <f t="shared" ca="1" si="0"/>
        <v>43030</v>
      </c>
      <c r="B65" s="115">
        <v>48313</v>
      </c>
    </row>
    <row r="66" spans="1:2" x14ac:dyDescent="0.3">
      <c r="A66" s="88">
        <f t="shared" ca="1" si="0"/>
        <v>10362</v>
      </c>
      <c r="B66" s="115">
        <v>4595</v>
      </c>
    </row>
    <row r="67" spans="1:2" x14ac:dyDescent="0.3">
      <c r="A67" s="88">
        <f t="shared" ca="1" si="0"/>
        <v>61438</v>
      </c>
      <c r="B67" s="115">
        <v>64903</v>
      </c>
    </row>
    <row r="68" spans="1:2" x14ac:dyDescent="0.3">
      <c r="A68" s="88">
        <f t="shared" ca="1" si="0"/>
        <v>69900</v>
      </c>
      <c r="B68" s="115">
        <v>38435</v>
      </c>
    </row>
    <row r="69" spans="1:2" x14ac:dyDescent="0.3">
      <c r="A69" s="88">
        <f t="shared" ref="A69:A103" ca="1" si="3">INT(1000*RAND()*ROUND(CHOOSE(RANDBETWEEN(1,3),_xlfn.NORM.INV(RAND(),88,7),_xlfn.NORM.INV(RAND(),75,5),_xlfn.NORM.INV(RAND(),60,10)),0))</f>
        <v>42247</v>
      </c>
      <c r="B69" s="115">
        <v>55776</v>
      </c>
    </row>
    <row r="70" spans="1:2" x14ac:dyDescent="0.3">
      <c r="A70" s="88">
        <f t="shared" ca="1" si="3"/>
        <v>24921</v>
      </c>
      <c r="B70" s="115">
        <v>45909</v>
      </c>
    </row>
    <row r="71" spans="1:2" x14ac:dyDescent="0.3">
      <c r="A71" s="88">
        <f t="shared" ca="1" si="3"/>
        <v>29845</v>
      </c>
      <c r="B71" s="115">
        <v>59423</v>
      </c>
    </row>
    <row r="72" spans="1:2" x14ac:dyDescent="0.3">
      <c r="A72" s="88">
        <f t="shared" ca="1" si="3"/>
        <v>27846</v>
      </c>
      <c r="B72" s="115">
        <v>2965</v>
      </c>
    </row>
    <row r="73" spans="1:2" x14ac:dyDescent="0.3">
      <c r="A73" s="88">
        <f t="shared" ca="1" si="3"/>
        <v>14615</v>
      </c>
      <c r="B73" s="115">
        <v>60516</v>
      </c>
    </row>
    <row r="74" spans="1:2" x14ac:dyDescent="0.3">
      <c r="A74" s="88">
        <f t="shared" ca="1" si="3"/>
        <v>3864</v>
      </c>
      <c r="B74" s="115">
        <v>15064</v>
      </c>
    </row>
    <row r="75" spans="1:2" x14ac:dyDescent="0.3">
      <c r="A75" s="88">
        <f t="shared" ca="1" si="3"/>
        <v>81071</v>
      </c>
      <c r="B75" s="115">
        <v>73295</v>
      </c>
    </row>
    <row r="76" spans="1:2" x14ac:dyDescent="0.3">
      <c r="A76" s="88">
        <f t="shared" ca="1" si="3"/>
        <v>15676</v>
      </c>
      <c r="B76" s="115">
        <v>9075</v>
      </c>
    </row>
    <row r="77" spans="1:2" x14ac:dyDescent="0.3">
      <c r="A77" s="88">
        <f t="shared" ca="1" si="3"/>
        <v>88245</v>
      </c>
      <c r="B77" s="115">
        <v>35282</v>
      </c>
    </row>
    <row r="78" spans="1:2" x14ac:dyDescent="0.3">
      <c r="A78" s="88">
        <f t="shared" ca="1" si="3"/>
        <v>12690</v>
      </c>
      <c r="B78" s="115">
        <v>3426</v>
      </c>
    </row>
    <row r="79" spans="1:2" x14ac:dyDescent="0.3">
      <c r="A79" s="88">
        <f t="shared" ca="1" si="3"/>
        <v>47771</v>
      </c>
      <c r="B79" s="115">
        <v>60945</v>
      </c>
    </row>
    <row r="80" spans="1:2" x14ac:dyDescent="0.3">
      <c r="A80" s="88">
        <f t="shared" ca="1" si="3"/>
        <v>70116</v>
      </c>
      <c r="B80" s="115">
        <v>59278</v>
      </c>
    </row>
    <row r="81" spans="1:2" x14ac:dyDescent="0.3">
      <c r="A81" s="88">
        <f t="shared" ca="1" si="3"/>
        <v>51006</v>
      </c>
      <c r="B81" s="115">
        <v>15953</v>
      </c>
    </row>
    <row r="82" spans="1:2" x14ac:dyDescent="0.3">
      <c r="A82" s="88">
        <f t="shared" ca="1" si="3"/>
        <v>14629</v>
      </c>
      <c r="B82" s="115">
        <v>13594</v>
      </c>
    </row>
    <row r="83" spans="1:2" x14ac:dyDescent="0.3">
      <c r="A83" s="88">
        <f t="shared" ca="1" si="3"/>
        <v>59820</v>
      </c>
      <c r="B83" s="115">
        <v>50606</v>
      </c>
    </row>
    <row r="84" spans="1:2" x14ac:dyDescent="0.3">
      <c r="A84" s="88">
        <f t="shared" ca="1" si="3"/>
        <v>60462</v>
      </c>
      <c r="B84" s="115">
        <v>21568</v>
      </c>
    </row>
    <row r="85" spans="1:2" x14ac:dyDescent="0.3">
      <c r="A85" s="88">
        <f t="shared" ca="1" si="3"/>
        <v>22606</v>
      </c>
      <c r="B85" s="115">
        <v>29343</v>
      </c>
    </row>
    <row r="86" spans="1:2" x14ac:dyDescent="0.3">
      <c r="A86" s="88">
        <f t="shared" ca="1" si="3"/>
        <v>33004</v>
      </c>
      <c r="B86" s="115">
        <v>25148</v>
      </c>
    </row>
    <row r="87" spans="1:2" x14ac:dyDescent="0.3">
      <c r="A87" s="88">
        <f t="shared" ca="1" si="3"/>
        <v>21286</v>
      </c>
      <c r="B87" s="115">
        <v>26945</v>
      </c>
    </row>
    <row r="88" spans="1:2" x14ac:dyDescent="0.3">
      <c r="A88" s="88">
        <f t="shared" ca="1" si="3"/>
        <v>108</v>
      </c>
      <c r="B88" s="115">
        <v>28045</v>
      </c>
    </row>
    <row r="89" spans="1:2" x14ac:dyDescent="0.3">
      <c r="A89" s="88">
        <f t="shared" ca="1" si="3"/>
        <v>18100</v>
      </c>
      <c r="B89" s="115">
        <v>62252</v>
      </c>
    </row>
    <row r="90" spans="1:2" x14ac:dyDescent="0.3">
      <c r="A90" s="88">
        <f t="shared" ca="1" si="3"/>
        <v>32057</v>
      </c>
      <c r="B90" s="115">
        <v>30195</v>
      </c>
    </row>
    <row r="91" spans="1:2" x14ac:dyDescent="0.3">
      <c r="A91" s="88">
        <f t="shared" ca="1" si="3"/>
        <v>40016</v>
      </c>
      <c r="B91" s="115">
        <v>7634</v>
      </c>
    </row>
    <row r="92" spans="1:2" x14ac:dyDescent="0.3">
      <c r="A92" s="88">
        <f t="shared" ca="1" si="3"/>
        <v>43522</v>
      </c>
      <c r="B92" s="115">
        <v>26429</v>
      </c>
    </row>
    <row r="93" spans="1:2" x14ac:dyDescent="0.3">
      <c r="A93" s="88">
        <f t="shared" ca="1" si="3"/>
        <v>41604</v>
      </c>
      <c r="B93" s="115">
        <v>56285</v>
      </c>
    </row>
    <row r="94" spans="1:2" x14ac:dyDescent="0.3">
      <c r="A94" s="88">
        <f t="shared" ca="1" si="3"/>
        <v>15637</v>
      </c>
      <c r="B94" s="115">
        <v>11649</v>
      </c>
    </row>
    <row r="95" spans="1:2" x14ac:dyDescent="0.3">
      <c r="A95" s="88">
        <f t="shared" ca="1" si="3"/>
        <v>28841</v>
      </c>
      <c r="B95" s="115">
        <v>70698</v>
      </c>
    </row>
    <row r="96" spans="1:2" x14ac:dyDescent="0.3">
      <c r="A96" s="88">
        <f t="shared" ca="1" si="3"/>
        <v>34140</v>
      </c>
      <c r="B96" s="115">
        <v>35674</v>
      </c>
    </row>
    <row r="97" spans="1:2" x14ac:dyDescent="0.3">
      <c r="A97" s="88">
        <f t="shared" ca="1" si="3"/>
        <v>29625</v>
      </c>
      <c r="B97" s="115">
        <v>71928</v>
      </c>
    </row>
    <row r="98" spans="1:2" x14ac:dyDescent="0.3">
      <c r="A98" s="88">
        <f t="shared" ca="1" si="3"/>
        <v>32354</v>
      </c>
      <c r="B98" s="115">
        <v>12986</v>
      </c>
    </row>
    <row r="99" spans="1:2" x14ac:dyDescent="0.3">
      <c r="A99" s="88">
        <f t="shared" ca="1" si="3"/>
        <v>35992</v>
      </c>
      <c r="B99" s="115">
        <v>2522</v>
      </c>
    </row>
    <row r="100" spans="1:2" x14ac:dyDescent="0.3">
      <c r="A100" s="88">
        <f t="shared" ca="1" si="3"/>
        <v>67474</v>
      </c>
      <c r="B100" s="115">
        <v>24901</v>
      </c>
    </row>
    <row r="101" spans="1:2" x14ac:dyDescent="0.3">
      <c r="A101" s="88">
        <f t="shared" ca="1" si="3"/>
        <v>26930</v>
      </c>
      <c r="B101" s="115">
        <v>28170</v>
      </c>
    </row>
    <row r="102" spans="1:2" x14ac:dyDescent="0.3">
      <c r="A102" s="88">
        <f t="shared" ca="1" si="3"/>
        <v>37892</v>
      </c>
      <c r="B102" s="115">
        <v>27541</v>
      </c>
    </row>
    <row r="103" spans="1:2" ht="17.25" thickBot="1" x14ac:dyDescent="0.35">
      <c r="A103" s="88">
        <f t="shared" ca="1" si="3"/>
        <v>37357</v>
      </c>
      <c r="B103" s="116">
        <v>7006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tabColor rgb="FFFF0000"/>
  </sheetPr>
  <dimension ref="A1:V102"/>
  <sheetViews>
    <sheetView showGridLines="0" zoomScale="175" zoomScaleNormal="175" workbookViewId="0">
      <selection sqref="A1:XFD1048576"/>
    </sheetView>
  </sheetViews>
  <sheetFormatPr defaultRowHeight="16.5" x14ac:dyDescent="0.3"/>
  <cols>
    <col min="1" max="2" width="12.85546875" style="24" customWidth="1"/>
    <col min="3" max="3" width="6" style="24" customWidth="1"/>
    <col min="4" max="4" width="10.42578125" style="24" customWidth="1"/>
    <col min="5" max="5" width="14" style="24" customWidth="1"/>
    <col min="6" max="6" width="12.42578125" style="24" customWidth="1"/>
    <col min="7" max="7" width="12.85546875" style="24" bestFit="1" customWidth="1"/>
    <col min="8" max="8" width="12.85546875" style="117" customWidth="1"/>
    <col min="9" max="9" width="6.42578125" style="24" customWidth="1"/>
    <col min="10" max="10" width="10.5703125" style="24" bestFit="1" customWidth="1"/>
    <col min="11" max="11" width="12.5703125" style="24" customWidth="1"/>
    <col min="12" max="13" width="13.5703125" style="24" customWidth="1"/>
    <col min="14" max="14" width="5.7109375" style="25" customWidth="1"/>
    <col min="15" max="15" width="4.5703125" style="24" customWidth="1"/>
    <col min="16" max="16" width="3.85546875" style="24" customWidth="1"/>
    <col min="17" max="17" width="7.140625" style="24" customWidth="1"/>
    <col min="18" max="18" width="6.28515625" style="24" customWidth="1"/>
    <col min="19" max="19" width="5.140625" style="24" customWidth="1"/>
    <col min="20" max="20" width="6" style="24" customWidth="1"/>
    <col min="21" max="16384" width="9.140625" style="24"/>
  </cols>
  <sheetData>
    <row r="1" spans="1:22" ht="17.25" thickBot="1" x14ac:dyDescent="0.35">
      <c r="A1" s="24" t="s">
        <v>7</v>
      </c>
      <c r="N1" s="89"/>
      <c r="O1" s="89"/>
      <c r="P1" s="89"/>
      <c r="Q1" s="89"/>
      <c r="R1" s="89"/>
      <c r="S1" s="89"/>
      <c r="T1" s="89"/>
    </row>
    <row r="2" spans="1:22" ht="13.5" customHeight="1" thickBot="1" x14ac:dyDescent="0.35">
      <c r="A2" s="114" t="s">
        <v>48</v>
      </c>
      <c r="B2" s="113" t="s">
        <v>49</v>
      </c>
      <c r="J2" s="120" t="s">
        <v>11</v>
      </c>
      <c r="K2" s="121" t="s">
        <v>12</v>
      </c>
      <c r="L2" s="122"/>
      <c r="O2" s="25"/>
      <c r="P2" s="25"/>
      <c r="Q2" s="25"/>
      <c r="R2" s="25"/>
      <c r="S2" s="25"/>
      <c r="T2" s="25"/>
    </row>
    <row r="3" spans="1:22" ht="17.25" thickBot="1" x14ac:dyDescent="0.35">
      <c r="A3" s="88">
        <f ca="1">INT(1000*RAND()*ROUND(CHOOSE(RANDBETWEEN(1,3),_xlfn.NORM.INV(RAND(),88,7),_xlfn.NORM.INV(RAND(),75,5),_xlfn.NORM.INV(RAND(),60,10)),0))</f>
        <v>73879</v>
      </c>
      <c r="B3" s="115">
        <v>42285</v>
      </c>
      <c r="D3" s="91" t="s">
        <v>13</v>
      </c>
      <c r="E3" s="93">
        <f>COUNT(B3:B102)</f>
        <v>100</v>
      </c>
      <c r="F3" s="24" t="str">
        <f ca="1">_xlfn.FORMULATEXT(J3)</f>
        <v>=VLOOKUP("stop",E12:F18,2,0)</v>
      </c>
      <c r="J3" s="123">
        <f>VLOOKUP("stop",E12:F18,2,0)</f>
        <v>7</v>
      </c>
      <c r="K3" s="124">
        <f>E8/J3</f>
        <v>11857.857142857143</v>
      </c>
      <c r="L3" s="125"/>
      <c r="O3" s="25"/>
      <c r="P3" s="25"/>
      <c r="Q3" s="25"/>
      <c r="R3" s="25"/>
      <c r="S3" s="25"/>
      <c r="T3" s="25"/>
    </row>
    <row r="4" spans="1:22" ht="17.25" thickBot="1" x14ac:dyDescent="0.35">
      <c r="A4" s="88">
        <f t="shared" ref="A4:A67" ca="1" si="0">INT(1000*RAND()*ROUND(CHOOSE(RANDBETWEEN(1,3),_xlfn.NORM.INV(RAND(),88,7),_xlfn.NORM.INV(RAND(),75,5),_xlfn.NORM.INV(RAND(),60,10)),0))</f>
        <v>22445</v>
      </c>
      <c r="B4" s="115">
        <v>67472</v>
      </c>
      <c r="D4" s="94" t="s">
        <v>3</v>
      </c>
      <c r="E4" s="96">
        <f>MIN($B$3:$B$95)</f>
        <v>1009</v>
      </c>
      <c r="J4" s="127"/>
      <c r="K4" s="154" t="s">
        <v>8</v>
      </c>
      <c r="L4" s="129" t="s">
        <v>9</v>
      </c>
      <c r="N4" s="89"/>
      <c r="O4" s="89"/>
      <c r="P4" s="89"/>
      <c r="Q4" s="89"/>
      <c r="R4" s="89"/>
      <c r="S4" s="89"/>
      <c r="T4" s="89"/>
    </row>
    <row r="5" spans="1:22" x14ac:dyDescent="0.3">
      <c r="A5" s="88">
        <f t="shared" ca="1" si="0"/>
        <v>2041</v>
      </c>
      <c r="B5" s="115">
        <v>46901</v>
      </c>
      <c r="D5" s="94" t="s">
        <v>2</v>
      </c>
      <c r="E5" s="96">
        <f>MAX($B$3:$B$95)</f>
        <v>84014</v>
      </c>
      <c r="J5" s="135" t="b">
        <f>K5&lt;$E$5</f>
        <v>1</v>
      </c>
      <c r="K5" s="135">
        <f>E4</f>
        <v>1009</v>
      </c>
      <c r="L5" s="135">
        <f>K5+$K$3</f>
        <v>12866.857142857143</v>
      </c>
      <c r="M5" s="47"/>
    </row>
    <row r="6" spans="1:22" x14ac:dyDescent="0.3">
      <c r="A6" s="88">
        <f t="shared" ca="1" si="0"/>
        <v>53329</v>
      </c>
      <c r="B6" s="115">
        <v>60678</v>
      </c>
      <c r="D6" s="94" t="s">
        <v>0</v>
      </c>
      <c r="E6" s="97">
        <f>ROUND(AVERAGE($B$3:$B$95),2)</f>
        <v>32054.31</v>
      </c>
      <c r="J6" s="135" t="b">
        <f>K6&lt;$E$5</f>
        <v>1</v>
      </c>
      <c r="K6" s="135">
        <f>L5</f>
        <v>12866.857142857143</v>
      </c>
      <c r="L6" s="135">
        <f>K6+$K$3</f>
        <v>24724.714285714286</v>
      </c>
    </row>
    <row r="7" spans="1:22" x14ac:dyDescent="0.3">
      <c r="A7" s="88">
        <f t="shared" ca="1" si="0"/>
        <v>39412</v>
      </c>
      <c r="B7" s="115">
        <v>24544</v>
      </c>
      <c r="D7" s="94" t="s">
        <v>1</v>
      </c>
      <c r="E7" s="96">
        <f>MEDIAN($B$3:$B$95)</f>
        <v>28045</v>
      </c>
      <c r="J7" s="135" t="b">
        <f t="shared" ref="J7:J11" si="1">K7&lt;$E$5</f>
        <v>1</v>
      </c>
      <c r="K7" s="135">
        <f t="shared" ref="K7:K15" si="2">L6</f>
        <v>24724.714285714286</v>
      </c>
      <c r="L7" s="135">
        <f t="shared" ref="L7:L15" si="3">K7+$K$3</f>
        <v>36582.571428571428</v>
      </c>
    </row>
    <row r="8" spans="1:22" x14ac:dyDescent="0.3">
      <c r="A8" s="88">
        <f t="shared" ca="1" si="0"/>
        <v>64845</v>
      </c>
      <c r="B8" s="115">
        <v>10713</v>
      </c>
      <c r="D8" s="94" t="s">
        <v>6</v>
      </c>
      <c r="E8" s="96">
        <f>E5-E4</f>
        <v>83005</v>
      </c>
      <c r="J8" s="135" t="b">
        <f t="shared" si="1"/>
        <v>1</v>
      </c>
      <c r="K8" s="135">
        <f t="shared" si="2"/>
        <v>36582.571428571428</v>
      </c>
      <c r="L8" s="135">
        <f t="shared" si="3"/>
        <v>48440.428571428572</v>
      </c>
      <c r="R8" s="25"/>
      <c r="S8" s="25"/>
      <c r="T8" s="25"/>
      <c r="U8" s="25"/>
      <c r="V8" s="25"/>
    </row>
    <row r="9" spans="1:22" ht="17.25" thickBot="1" x14ac:dyDescent="0.35">
      <c r="A9" s="88">
        <f t="shared" ca="1" si="0"/>
        <v>5569</v>
      </c>
      <c r="B9" s="115">
        <v>1803</v>
      </c>
      <c r="D9" s="98" t="s">
        <v>4</v>
      </c>
      <c r="E9" s="100">
        <f>COUNT(B3:B102)</f>
        <v>100</v>
      </c>
      <c r="J9" s="135" t="b">
        <f t="shared" si="1"/>
        <v>1</v>
      </c>
      <c r="K9" s="135">
        <f t="shared" si="2"/>
        <v>48440.428571428572</v>
      </c>
      <c r="L9" s="135">
        <f t="shared" si="3"/>
        <v>60298.285714285717</v>
      </c>
    </row>
    <row r="10" spans="1:22" ht="17.25" thickBot="1" x14ac:dyDescent="0.35">
      <c r="A10" s="88">
        <f t="shared" ca="1" si="0"/>
        <v>50665</v>
      </c>
      <c r="B10" s="115">
        <v>31659</v>
      </c>
      <c r="J10" s="135" t="b">
        <f t="shared" si="1"/>
        <v>1</v>
      </c>
      <c r="K10" s="135">
        <f t="shared" si="2"/>
        <v>60298.285714285717</v>
      </c>
      <c r="L10" s="135">
        <f t="shared" si="3"/>
        <v>72156.142857142855</v>
      </c>
    </row>
    <row r="11" spans="1:22" ht="18.75" thickBot="1" x14ac:dyDescent="0.35">
      <c r="A11" s="88">
        <f t="shared" ca="1" si="0"/>
        <v>6196</v>
      </c>
      <c r="B11" s="115">
        <v>45655</v>
      </c>
      <c r="E11" s="101" t="s">
        <v>46</v>
      </c>
      <c r="F11" s="102" t="s">
        <v>10</v>
      </c>
      <c r="G11" s="101" t="s">
        <v>59</v>
      </c>
      <c r="H11" s="155"/>
      <c r="J11" s="135" t="b">
        <f t="shared" si="1"/>
        <v>1</v>
      </c>
      <c r="K11" s="135">
        <f t="shared" si="2"/>
        <v>72156.142857142855</v>
      </c>
      <c r="L11" s="135">
        <f t="shared" si="3"/>
        <v>84014</v>
      </c>
    </row>
    <row r="12" spans="1:22" x14ac:dyDescent="0.3">
      <c r="A12" s="88">
        <f t="shared" ca="1" si="0"/>
        <v>35823</v>
      </c>
      <c r="B12" s="115">
        <v>20628</v>
      </c>
      <c r="E12" s="104" t="str">
        <f t="shared" ref="E12:E18" si="4">IF(G12&gt;$E$9,"Stop","Continue")</f>
        <v>Continue</v>
      </c>
      <c r="F12" s="145">
        <v>4</v>
      </c>
      <c r="G12" s="104">
        <f t="shared" ref="G12:G18" si="5">2^F12</f>
        <v>16</v>
      </c>
      <c r="H12" s="103"/>
      <c r="J12" s="135" t="b">
        <f>K12&lt;$E$5</f>
        <v>0</v>
      </c>
      <c r="K12" s="135">
        <f t="shared" si="2"/>
        <v>84014</v>
      </c>
      <c r="L12" s="135">
        <f t="shared" si="3"/>
        <v>95871.857142857145</v>
      </c>
      <c r="Q12" s="107"/>
      <c r="R12" s="107"/>
    </row>
    <row r="13" spans="1:22" x14ac:dyDescent="0.3">
      <c r="A13" s="88">
        <f t="shared" ca="1" si="0"/>
        <v>1741</v>
      </c>
      <c r="B13" s="115">
        <v>17786</v>
      </c>
      <c r="E13" s="106" t="str">
        <f t="shared" si="4"/>
        <v>Continue</v>
      </c>
      <c r="F13" s="146">
        <v>5</v>
      </c>
      <c r="G13" s="106">
        <f t="shared" si="5"/>
        <v>32</v>
      </c>
      <c r="H13" s="103"/>
      <c r="J13" s="135" t="b">
        <f>K13&lt;$E$5</f>
        <v>0</v>
      </c>
      <c r="K13" s="135">
        <f t="shared" si="2"/>
        <v>95871.857142857145</v>
      </c>
      <c r="L13" s="135">
        <f t="shared" si="3"/>
        <v>107729.71428571429</v>
      </c>
    </row>
    <row r="14" spans="1:22" x14ac:dyDescent="0.3">
      <c r="A14" s="88">
        <f t="shared" ca="1" si="0"/>
        <v>401</v>
      </c>
      <c r="B14" s="115">
        <v>28311</v>
      </c>
      <c r="E14" s="106" t="str">
        <f t="shared" si="4"/>
        <v>Continue</v>
      </c>
      <c r="F14" s="146">
        <v>6</v>
      </c>
      <c r="G14" s="106">
        <f t="shared" si="5"/>
        <v>64</v>
      </c>
      <c r="H14" s="103"/>
      <c r="J14" s="135" t="b">
        <f t="shared" ref="J14:J15" si="6">K14&lt;$E$5</f>
        <v>0</v>
      </c>
      <c r="K14" s="135">
        <f t="shared" si="2"/>
        <v>107729.71428571429</v>
      </c>
      <c r="L14" s="135">
        <f t="shared" si="3"/>
        <v>119587.57142857143</v>
      </c>
    </row>
    <row r="15" spans="1:22" x14ac:dyDescent="0.3">
      <c r="A15" s="88">
        <f t="shared" ca="1" si="0"/>
        <v>68124</v>
      </c>
      <c r="B15" s="115">
        <v>29426</v>
      </c>
      <c r="E15" s="106" t="str">
        <f t="shared" si="4"/>
        <v>Stop</v>
      </c>
      <c r="F15" s="146">
        <v>7</v>
      </c>
      <c r="G15" s="106">
        <f t="shared" si="5"/>
        <v>128</v>
      </c>
      <c r="H15" s="103"/>
      <c r="J15" s="135" t="b">
        <f t="shared" si="6"/>
        <v>0</v>
      </c>
      <c r="K15" s="135">
        <f t="shared" si="2"/>
        <v>119587.57142857143</v>
      </c>
      <c r="L15" s="135">
        <f t="shared" si="3"/>
        <v>131445.42857142858</v>
      </c>
    </row>
    <row r="16" spans="1:22" x14ac:dyDescent="0.3">
      <c r="A16" s="88">
        <f t="shared" ca="1" si="0"/>
        <v>9266</v>
      </c>
      <c r="B16" s="115">
        <v>7451</v>
      </c>
      <c r="E16" s="106" t="str">
        <f t="shared" si="4"/>
        <v>Stop</v>
      </c>
      <c r="F16" s="146">
        <v>8</v>
      </c>
      <c r="G16" s="106">
        <f t="shared" si="5"/>
        <v>256</v>
      </c>
      <c r="H16" s="103"/>
    </row>
    <row r="17" spans="1:8" x14ac:dyDescent="0.3">
      <c r="A17" s="88">
        <f t="shared" ca="1" si="0"/>
        <v>67089</v>
      </c>
      <c r="B17" s="115">
        <v>1059</v>
      </c>
      <c r="E17" s="106" t="str">
        <f t="shared" si="4"/>
        <v>Stop</v>
      </c>
      <c r="F17" s="146">
        <v>9</v>
      </c>
      <c r="G17" s="106">
        <f t="shared" si="5"/>
        <v>512</v>
      </c>
      <c r="H17" s="103"/>
    </row>
    <row r="18" spans="1:8" ht="17.25" thickBot="1" x14ac:dyDescent="0.35">
      <c r="A18" s="88">
        <f t="shared" ca="1" si="0"/>
        <v>51468</v>
      </c>
      <c r="B18" s="115">
        <v>5439</v>
      </c>
      <c r="E18" s="108" t="str">
        <f t="shared" si="4"/>
        <v>Stop</v>
      </c>
      <c r="F18" s="153">
        <v>10</v>
      </c>
      <c r="G18" s="108">
        <f t="shared" si="5"/>
        <v>1024</v>
      </c>
      <c r="H18" s="103"/>
    </row>
    <row r="19" spans="1:8" x14ac:dyDescent="0.3">
      <c r="A19" s="88">
        <f t="shared" ca="1" si="0"/>
        <v>5256</v>
      </c>
      <c r="B19" s="115">
        <v>14393</v>
      </c>
    </row>
    <row r="20" spans="1:8" x14ac:dyDescent="0.3">
      <c r="A20" s="88">
        <f t="shared" ca="1" si="0"/>
        <v>60159</v>
      </c>
      <c r="B20" s="115">
        <v>84014</v>
      </c>
    </row>
    <row r="21" spans="1:8" x14ac:dyDescent="0.3">
      <c r="A21" s="88">
        <f t="shared" ca="1" si="0"/>
        <v>58072</v>
      </c>
      <c r="B21" s="115">
        <v>23544</v>
      </c>
    </row>
    <row r="22" spans="1:8" ht="16.5" customHeight="1" x14ac:dyDescent="0.3">
      <c r="A22" s="88">
        <f t="shared" ca="1" si="0"/>
        <v>20255</v>
      </c>
      <c r="B22" s="115">
        <v>8302</v>
      </c>
    </row>
    <row r="23" spans="1:8" x14ac:dyDescent="0.3">
      <c r="A23" s="88">
        <f t="shared" ca="1" si="0"/>
        <v>76610</v>
      </c>
      <c r="B23" s="115">
        <v>7326</v>
      </c>
    </row>
    <row r="24" spans="1:8" x14ac:dyDescent="0.3">
      <c r="A24" s="88">
        <f t="shared" ca="1" si="0"/>
        <v>56833</v>
      </c>
      <c r="B24" s="115">
        <v>6749</v>
      </c>
    </row>
    <row r="25" spans="1:8" x14ac:dyDescent="0.3">
      <c r="A25" s="88">
        <f t="shared" ca="1" si="0"/>
        <v>59538</v>
      </c>
      <c r="B25" s="115">
        <v>9936</v>
      </c>
    </row>
    <row r="26" spans="1:8" x14ac:dyDescent="0.3">
      <c r="A26" s="88">
        <f t="shared" ca="1" si="0"/>
        <v>16890</v>
      </c>
      <c r="B26" s="115">
        <v>1009</v>
      </c>
    </row>
    <row r="27" spans="1:8" x14ac:dyDescent="0.3">
      <c r="A27" s="88">
        <f t="shared" ca="1" si="0"/>
        <v>21608</v>
      </c>
      <c r="B27" s="115">
        <v>48248</v>
      </c>
    </row>
    <row r="28" spans="1:8" x14ac:dyDescent="0.3">
      <c r="A28" s="88">
        <f t="shared" ca="1" si="0"/>
        <v>79855</v>
      </c>
      <c r="B28" s="115">
        <v>18589</v>
      </c>
    </row>
    <row r="29" spans="1:8" x14ac:dyDescent="0.3">
      <c r="A29" s="88">
        <f t="shared" ca="1" si="0"/>
        <v>9956</v>
      </c>
      <c r="B29" s="115">
        <v>47963</v>
      </c>
    </row>
    <row r="30" spans="1:8" x14ac:dyDescent="0.3">
      <c r="A30" s="88">
        <f t="shared" ca="1" si="0"/>
        <v>64967</v>
      </c>
      <c r="B30" s="115">
        <v>22037</v>
      </c>
    </row>
    <row r="31" spans="1:8" x14ac:dyDescent="0.3">
      <c r="A31" s="88">
        <f t="shared" ca="1" si="0"/>
        <v>60047</v>
      </c>
      <c r="B31" s="115">
        <v>13611</v>
      </c>
    </row>
    <row r="32" spans="1:8" x14ac:dyDescent="0.3">
      <c r="A32" s="88">
        <f t="shared" ca="1" si="0"/>
        <v>50513</v>
      </c>
      <c r="B32" s="115">
        <v>13401</v>
      </c>
    </row>
    <row r="33" spans="1:2" x14ac:dyDescent="0.3">
      <c r="A33" s="88">
        <f t="shared" ca="1" si="0"/>
        <v>3218</v>
      </c>
      <c r="B33" s="115">
        <v>69399</v>
      </c>
    </row>
    <row r="34" spans="1:2" x14ac:dyDescent="0.3">
      <c r="A34" s="88">
        <f t="shared" ca="1" si="0"/>
        <v>24682</v>
      </c>
      <c r="B34" s="115">
        <v>20326</v>
      </c>
    </row>
    <row r="35" spans="1:2" x14ac:dyDescent="0.3">
      <c r="A35" s="88">
        <f t="shared" ca="1" si="0"/>
        <v>7402</v>
      </c>
      <c r="B35" s="115">
        <v>64651</v>
      </c>
    </row>
    <row r="36" spans="1:2" x14ac:dyDescent="0.3">
      <c r="A36" s="88">
        <f t="shared" ca="1" si="0"/>
        <v>12618</v>
      </c>
      <c r="B36" s="115">
        <v>35849</v>
      </c>
    </row>
    <row r="37" spans="1:2" x14ac:dyDescent="0.3">
      <c r="A37" s="88">
        <f t="shared" ca="1" si="0"/>
        <v>18486</v>
      </c>
      <c r="B37" s="115">
        <v>25057</v>
      </c>
    </row>
    <row r="38" spans="1:2" x14ac:dyDescent="0.3">
      <c r="A38" s="88">
        <f t="shared" ca="1" si="0"/>
        <v>32592</v>
      </c>
      <c r="B38" s="115">
        <v>50809</v>
      </c>
    </row>
    <row r="39" spans="1:2" x14ac:dyDescent="0.3">
      <c r="A39" s="88">
        <f t="shared" ca="1" si="0"/>
        <v>75737</v>
      </c>
      <c r="B39" s="115">
        <v>36614</v>
      </c>
    </row>
    <row r="40" spans="1:2" x14ac:dyDescent="0.3">
      <c r="A40" s="88">
        <f t="shared" ca="1" si="0"/>
        <v>39139</v>
      </c>
      <c r="B40" s="115">
        <v>22939</v>
      </c>
    </row>
    <row r="41" spans="1:2" x14ac:dyDescent="0.3">
      <c r="A41" s="88">
        <f t="shared" ca="1" si="0"/>
        <v>39607</v>
      </c>
      <c r="B41" s="115">
        <v>73090</v>
      </c>
    </row>
    <row r="42" spans="1:2" x14ac:dyDescent="0.3">
      <c r="A42" s="88">
        <f t="shared" ca="1" si="0"/>
        <v>43687</v>
      </c>
      <c r="B42" s="115">
        <v>3742</v>
      </c>
    </row>
    <row r="43" spans="1:2" x14ac:dyDescent="0.3">
      <c r="A43" s="88">
        <f t="shared" ca="1" si="0"/>
        <v>44145</v>
      </c>
      <c r="B43" s="115">
        <v>32812</v>
      </c>
    </row>
    <row r="44" spans="1:2" x14ac:dyDescent="0.3">
      <c r="A44" s="88">
        <f t="shared" ca="1" si="0"/>
        <v>43059</v>
      </c>
      <c r="B44" s="115">
        <v>59293</v>
      </c>
    </row>
    <row r="45" spans="1:2" x14ac:dyDescent="0.3">
      <c r="A45" s="88">
        <f t="shared" ca="1" si="0"/>
        <v>60378</v>
      </c>
      <c r="B45" s="115">
        <v>33165</v>
      </c>
    </row>
    <row r="46" spans="1:2" x14ac:dyDescent="0.3">
      <c r="A46" s="88">
        <f t="shared" ca="1" si="0"/>
        <v>17805</v>
      </c>
      <c r="B46" s="115">
        <v>18108</v>
      </c>
    </row>
    <row r="47" spans="1:2" x14ac:dyDescent="0.3">
      <c r="A47" s="88">
        <f t="shared" ca="1" si="0"/>
        <v>65446</v>
      </c>
      <c r="B47" s="115">
        <v>17076</v>
      </c>
    </row>
    <row r="48" spans="1:2" x14ac:dyDescent="0.3">
      <c r="A48" s="88">
        <f t="shared" ca="1" si="0"/>
        <v>38089</v>
      </c>
      <c r="B48" s="115">
        <v>39871</v>
      </c>
    </row>
    <row r="49" spans="1:2" x14ac:dyDescent="0.3">
      <c r="A49" s="88">
        <f t="shared" ca="1" si="0"/>
        <v>43273</v>
      </c>
      <c r="B49" s="115">
        <v>19533</v>
      </c>
    </row>
    <row r="50" spans="1:2" x14ac:dyDescent="0.3">
      <c r="A50" s="88">
        <f t="shared" ca="1" si="0"/>
        <v>56878</v>
      </c>
      <c r="B50" s="115">
        <v>26519</v>
      </c>
    </row>
    <row r="51" spans="1:2" x14ac:dyDescent="0.3">
      <c r="A51" s="88">
        <f t="shared" ca="1" si="0"/>
        <v>84934</v>
      </c>
      <c r="B51" s="115">
        <v>58364</v>
      </c>
    </row>
    <row r="52" spans="1:2" x14ac:dyDescent="0.3">
      <c r="A52" s="88">
        <f t="shared" ca="1" si="0"/>
        <v>36305</v>
      </c>
      <c r="B52" s="115">
        <v>43370</v>
      </c>
    </row>
    <row r="53" spans="1:2" x14ac:dyDescent="0.3">
      <c r="A53" s="88">
        <f t="shared" ca="1" si="0"/>
        <v>75122</v>
      </c>
      <c r="B53" s="115">
        <v>29221</v>
      </c>
    </row>
    <row r="54" spans="1:2" x14ac:dyDescent="0.3">
      <c r="A54" s="88">
        <f t="shared" ca="1" si="0"/>
        <v>7099</v>
      </c>
      <c r="B54" s="115">
        <v>5640</v>
      </c>
    </row>
    <row r="55" spans="1:2" x14ac:dyDescent="0.3">
      <c r="A55" s="88">
        <f t="shared" ca="1" si="0"/>
        <v>32250</v>
      </c>
      <c r="B55" s="115">
        <v>83805</v>
      </c>
    </row>
    <row r="56" spans="1:2" x14ac:dyDescent="0.3">
      <c r="A56" s="88">
        <f t="shared" ca="1" si="0"/>
        <v>36378</v>
      </c>
      <c r="B56" s="115">
        <v>35374</v>
      </c>
    </row>
    <row r="57" spans="1:2" x14ac:dyDescent="0.3">
      <c r="A57" s="88">
        <f t="shared" ca="1" si="0"/>
        <v>3302</v>
      </c>
      <c r="B57" s="115">
        <v>63390</v>
      </c>
    </row>
    <row r="58" spans="1:2" x14ac:dyDescent="0.3">
      <c r="A58" s="88">
        <f t="shared" ca="1" si="0"/>
        <v>16295</v>
      </c>
      <c r="B58" s="115">
        <v>9497</v>
      </c>
    </row>
    <row r="59" spans="1:2" x14ac:dyDescent="0.3">
      <c r="A59" s="88">
        <f t="shared" ca="1" si="0"/>
        <v>7842</v>
      </c>
      <c r="B59" s="115">
        <v>2921</v>
      </c>
    </row>
    <row r="60" spans="1:2" x14ac:dyDescent="0.3">
      <c r="A60" s="88">
        <f t="shared" ca="1" si="0"/>
        <v>50543</v>
      </c>
      <c r="B60" s="115">
        <v>1239</v>
      </c>
    </row>
    <row r="61" spans="1:2" x14ac:dyDescent="0.3">
      <c r="A61" s="88">
        <f t="shared" ca="1" si="0"/>
        <v>21022</v>
      </c>
      <c r="B61" s="115">
        <v>19379</v>
      </c>
    </row>
    <row r="62" spans="1:2" x14ac:dyDescent="0.3">
      <c r="A62" s="88">
        <f t="shared" ca="1" si="0"/>
        <v>45611</v>
      </c>
      <c r="B62" s="115">
        <v>51818</v>
      </c>
    </row>
    <row r="63" spans="1:2" x14ac:dyDescent="0.3">
      <c r="A63" s="88">
        <f t="shared" ca="1" si="0"/>
        <v>39905</v>
      </c>
      <c r="B63" s="115">
        <v>18030</v>
      </c>
    </row>
    <row r="64" spans="1:2" x14ac:dyDescent="0.3">
      <c r="A64" s="88">
        <f t="shared" ca="1" si="0"/>
        <v>34089</v>
      </c>
      <c r="B64" s="115">
        <v>48313</v>
      </c>
    </row>
    <row r="65" spans="1:2" x14ac:dyDescent="0.3">
      <c r="A65" s="88">
        <f t="shared" ca="1" si="0"/>
        <v>20582</v>
      </c>
      <c r="B65" s="115">
        <v>4595</v>
      </c>
    </row>
    <row r="66" spans="1:2" x14ac:dyDescent="0.3">
      <c r="A66" s="88">
        <f t="shared" ca="1" si="0"/>
        <v>5534</v>
      </c>
      <c r="B66" s="115">
        <v>64903</v>
      </c>
    </row>
    <row r="67" spans="1:2" x14ac:dyDescent="0.3">
      <c r="A67" s="88">
        <f t="shared" ca="1" si="0"/>
        <v>35911</v>
      </c>
      <c r="B67" s="115">
        <v>38435</v>
      </c>
    </row>
    <row r="68" spans="1:2" x14ac:dyDescent="0.3">
      <c r="A68" s="88">
        <f t="shared" ref="A68:A102" ca="1" si="7">INT(1000*RAND()*ROUND(CHOOSE(RANDBETWEEN(1,3),_xlfn.NORM.INV(RAND(),88,7),_xlfn.NORM.INV(RAND(),75,5),_xlfn.NORM.INV(RAND(),60,10)),0))</f>
        <v>11833</v>
      </c>
      <c r="B68" s="115">
        <v>55776</v>
      </c>
    </row>
    <row r="69" spans="1:2" x14ac:dyDescent="0.3">
      <c r="A69" s="88">
        <f t="shared" ca="1" si="7"/>
        <v>26322</v>
      </c>
      <c r="B69" s="115">
        <v>45909</v>
      </c>
    </row>
    <row r="70" spans="1:2" x14ac:dyDescent="0.3">
      <c r="A70" s="88">
        <f t="shared" ca="1" si="7"/>
        <v>50856</v>
      </c>
      <c r="B70" s="115">
        <v>59423</v>
      </c>
    </row>
    <row r="71" spans="1:2" x14ac:dyDescent="0.3">
      <c r="A71" s="88">
        <f t="shared" ca="1" si="7"/>
        <v>10260</v>
      </c>
      <c r="B71" s="115">
        <v>2965</v>
      </c>
    </row>
    <row r="72" spans="1:2" x14ac:dyDescent="0.3">
      <c r="A72" s="88">
        <f t="shared" ca="1" si="7"/>
        <v>51779</v>
      </c>
      <c r="B72" s="115">
        <v>60516</v>
      </c>
    </row>
    <row r="73" spans="1:2" x14ac:dyDescent="0.3">
      <c r="A73" s="88">
        <f t="shared" ca="1" si="7"/>
        <v>7293</v>
      </c>
      <c r="B73" s="115">
        <v>15064</v>
      </c>
    </row>
    <row r="74" spans="1:2" x14ac:dyDescent="0.3">
      <c r="A74" s="88">
        <f t="shared" ca="1" si="7"/>
        <v>34469</v>
      </c>
      <c r="B74" s="115">
        <v>73295</v>
      </c>
    </row>
    <row r="75" spans="1:2" x14ac:dyDescent="0.3">
      <c r="A75" s="88">
        <f t="shared" ca="1" si="7"/>
        <v>13904</v>
      </c>
      <c r="B75" s="115">
        <v>9075</v>
      </c>
    </row>
    <row r="76" spans="1:2" x14ac:dyDescent="0.3">
      <c r="A76" s="88">
        <f t="shared" ca="1" si="7"/>
        <v>26882</v>
      </c>
      <c r="B76" s="115">
        <v>35282</v>
      </c>
    </row>
    <row r="77" spans="1:2" x14ac:dyDescent="0.3">
      <c r="A77" s="88">
        <f t="shared" ca="1" si="7"/>
        <v>49217</v>
      </c>
      <c r="B77" s="115">
        <v>3426</v>
      </c>
    </row>
    <row r="78" spans="1:2" x14ac:dyDescent="0.3">
      <c r="A78" s="88">
        <f t="shared" ca="1" si="7"/>
        <v>27423</v>
      </c>
      <c r="B78" s="115">
        <v>60945</v>
      </c>
    </row>
    <row r="79" spans="1:2" x14ac:dyDescent="0.3">
      <c r="A79" s="88">
        <f t="shared" ca="1" si="7"/>
        <v>43893</v>
      </c>
      <c r="B79" s="115">
        <v>59278</v>
      </c>
    </row>
    <row r="80" spans="1:2" x14ac:dyDescent="0.3">
      <c r="A80" s="88">
        <f t="shared" ca="1" si="7"/>
        <v>11220</v>
      </c>
      <c r="B80" s="115">
        <v>15953</v>
      </c>
    </row>
    <row r="81" spans="1:2" x14ac:dyDescent="0.3">
      <c r="A81" s="88">
        <f t="shared" ca="1" si="7"/>
        <v>48135</v>
      </c>
      <c r="B81" s="115">
        <v>13594</v>
      </c>
    </row>
    <row r="82" spans="1:2" x14ac:dyDescent="0.3">
      <c r="A82" s="88">
        <f t="shared" ca="1" si="7"/>
        <v>50939</v>
      </c>
      <c r="B82" s="115">
        <v>50606</v>
      </c>
    </row>
    <row r="83" spans="1:2" x14ac:dyDescent="0.3">
      <c r="A83" s="88">
        <f t="shared" ca="1" si="7"/>
        <v>38068</v>
      </c>
      <c r="B83" s="115">
        <v>21568</v>
      </c>
    </row>
    <row r="84" spans="1:2" x14ac:dyDescent="0.3">
      <c r="A84" s="88">
        <f t="shared" ca="1" si="7"/>
        <v>46224</v>
      </c>
      <c r="B84" s="115">
        <v>29343</v>
      </c>
    </row>
    <row r="85" spans="1:2" x14ac:dyDescent="0.3">
      <c r="A85" s="88">
        <f t="shared" ca="1" si="7"/>
        <v>45081</v>
      </c>
      <c r="B85" s="115">
        <v>25148</v>
      </c>
    </row>
    <row r="86" spans="1:2" x14ac:dyDescent="0.3">
      <c r="A86" s="88">
        <f t="shared" ca="1" si="7"/>
        <v>63539</v>
      </c>
      <c r="B86" s="115">
        <v>26945</v>
      </c>
    </row>
    <row r="87" spans="1:2" x14ac:dyDescent="0.3">
      <c r="A87" s="88">
        <f t="shared" ca="1" si="7"/>
        <v>1137</v>
      </c>
      <c r="B87" s="115">
        <v>28045</v>
      </c>
    </row>
    <row r="88" spans="1:2" x14ac:dyDescent="0.3">
      <c r="A88" s="88">
        <f t="shared" ca="1" si="7"/>
        <v>24631</v>
      </c>
      <c r="B88" s="115">
        <v>62252</v>
      </c>
    </row>
    <row r="89" spans="1:2" x14ac:dyDescent="0.3">
      <c r="A89" s="88">
        <f t="shared" ca="1" si="7"/>
        <v>10849</v>
      </c>
      <c r="B89" s="115">
        <v>30195</v>
      </c>
    </row>
    <row r="90" spans="1:2" x14ac:dyDescent="0.3">
      <c r="A90" s="88">
        <f t="shared" ca="1" si="7"/>
        <v>82266</v>
      </c>
      <c r="B90" s="115">
        <v>7634</v>
      </c>
    </row>
    <row r="91" spans="1:2" x14ac:dyDescent="0.3">
      <c r="A91" s="88">
        <f t="shared" ca="1" si="7"/>
        <v>38938</v>
      </c>
      <c r="B91" s="115">
        <v>26429</v>
      </c>
    </row>
    <row r="92" spans="1:2" x14ac:dyDescent="0.3">
      <c r="A92" s="88">
        <f t="shared" ca="1" si="7"/>
        <v>10316</v>
      </c>
      <c r="B92" s="115">
        <v>56285</v>
      </c>
    </row>
    <row r="93" spans="1:2" x14ac:dyDescent="0.3">
      <c r="A93" s="88">
        <f t="shared" ca="1" si="7"/>
        <v>103168</v>
      </c>
      <c r="B93" s="115">
        <v>11649</v>
      </c>
    </row>
    <row r="94" spans="1:2" x14ac:dyDescent="0.3">
      <c r="A94" s="88">
        <f t="shared" ca="1" si="7"/>
        <v>66368</v>
      </c>
      <c r="B94" s="115">
        <v>70698</v>
      </c>
    </row>
    <row r="95" spans="1:2" x14ac:dyDescent="0.3">
      <c r="A95" s="88">
        <f t="shared" ca="1" si="7"/>
        <v>84260</v>
      </c>
      <c r="B95" s="115">
        <v>35674</v>
      </c>
    </row>
    <row r="96" spans="1:2" x14ac:dyDescent="0.3">
      <c r="A96" s="88">
        <f t="shared" ca="1" si="7"/>
        <v>74607</v>
      </c>
      <c r="B96" s="115">
        <v>71928</v>
      </c>
    </row>
    <row r="97" spans="1:2" x14ac:dyDescent="0.3">
      <c r="A97" s="88">
        <f t="shared" ca="1" si="7"/>
        <v>42762</v>
      </c>
      <c r="B97" s="115">
        <v>12986</v>
      </c>
    </row>
    <row r="98" spans="1:2" x14ac:dyDescent="0.3">
      <c r="A98" s="88">
        <f t="shared" ca="1" si="7"/>
        <v>13744</v>
      </c>
      <c r="B98" s="115">
        <v>2522</v>
      </c>
    </row>
    <row r="99" spans="1:2" x14ac:dyDescent="0.3">
      <c r="A99" s="88">
        <f t="shared" ca="1" si="7"/>
        <v>63145</v>
      </c>
      <c r="B99" s="115">
        <v>24901</v>
      </c>
    </row>
    <row r="100" spans="1:2" x14ac:dyDescent="0.3">
      <c r="A100" s="88">
        <f t="shared" ca="1" si="7"/>
        <v>3875</v>
      </c>
      <c r="B100" s="115">
        <v>28170</v>
      </c>
    </row>
    <row r="101" spans="1:2" x14ac:dyDescent="0.3">
      <c r="A101" s="88">
        <f t="shared" ca="1" si="7"/>
        <v>46909</v>
      </c>
      <c r="B101" s="115">
        <v>27541</v>
      </c>
    </row>
    <row r="102" spans="1:2" ht="17.25" thickBot="1" x14ac:dyDescent="0.35">
      <c r="A102" s="88">
        <f t="shared" ca="1" si="7"/>
        <v>48527</v>
      </c>
      <c r="B102" s="116">
        <v>7006</v>
      </c>
    </row>
  </sheetData>
  <conditionalFormatting sqref="J5:J15">
    <cfRule type="expression" dxfId="12" priority="3">
      <formula>$J5=FALSE</formula>
    </cfRule>
  </conditionalFormatting>
  <conditionalFormatting sqref="K5:K15">
    <cfRule type="expression" dxfId="11" priority="2">
      <formula>$J5=FALSE</formula>
    </cfRule>
  </conditionalFormatting>
  <conditionalFormatting sqref="L5:L15">
    <cfRule type="expression" dxfId="10" priority="1">
      <formula>$J5=FALSE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U102"/>
  <sheetViews>
    <sheetView showGridLines="0" topLeftCell="A9" zoomScale="175" zoomScaleNormal="175" workbookViewId="0">
      <selection activeCell="A9" sqref="A1:XFD1048576"/>
    </sheetView>
  </sheetViews>
  <sheetFormatPr defaultRowHeight="16.5" x14ac:dyDescent="0.3"/>
  <cols>
    <col min="1" max="2" width="12.85546875" style="24" customWidth="1"/>
    <col min="3" max="3" width="6" style="24" customWidth="1"/>
    <col min="4" max="4" width="10.42578125" style="24" customWidth="1"/>
    <col min="5" max="5" width="14" style="24" customWidth="1"/>
    <col min="6" max="6" width="12.42578125" style="24" customWidth="1"/>
    <col min="7" max="7" width="12.85546875" style="24" bestFit="1" customWidth="1"/>
    <col min="8" max="8" width="6.42578125" style="24" customWidth="1"/>
    <col min="9" max="9" width="10.5703125" style="24" bestFit="1" customWidth="1"/>
    <col min="10" max="10" width="12.5703125" style="24" customWidth="1"/>
    <col min="11" max="12" width="13.5703125" style="24" customWidth="1"/>
    <col min="13" max="13" width="5.7109375" style="25" customWidth="1"/>
    <col min="14" max="14" width="4.5703125" style="24" customWidth="1"/>
    <col min="15" max="15" width="3.85546875" style="24" customWidth="1"/>
    <col min="16" max="16" width="7.140625" style="24" customWidth="1"/>
    <col min="17" max="17" width="6.28515625" style="24" customWidth="1"/>
    <col min="18" max="18" width="5.140625" style="24" customWidth="1"/>
    <col min="19" max="19" width="6" style="24" customWidth="1"/>
    <col min="20" max="16384" width="9.140625" style="24"/>
  </cols>
  <sheetData>
    <row r="1" spans="1:21" ht="17.25" thickBot="1" x14ac:dyDescent="0.35">
      <c r="A1" s="24" t="s">
        <v>7</v>
      </c>
      <c r="M1" s="89"/>
      <c r="N1" s="89"/>
      <c r="O1" s="89"/>
      <c r="P1" s="89"/>
      <c r="Q1" s="89"/>
      <c r="R1" s="89"/>
      <c r="S1" s="89"/>
    </row>
    <row r="2" spans="1:21" ht="13.5" customHeight="1" thickBot="1" x14ac:dyDescent="0.35">
      <c r="A2" s="118"/>
      <c r="B2" s="119"/>
      <c r="I2" s="120" t="s">
        <v>11</v>
      </c>
      <c r="J2" s="121" t="s">
        <v>12</v>
      </c>
      <c r="K2" s="122"/>
      <c r="N2" s="25"/>
      <c r="O2" s="25"/>
      <c r="P2" s="25"/>
      <c r="Q2" s="25"/>
      <c r="R2" s="25"/>
      <c r="S2" s="25"/>
    </row>
    <row r="3" spans="1:21" ht="17.25" thickBot="1" x14ac:dyDescent="0.35">
      <c r="A3" s="12">
        <f ca="1">'2.1 NumberOfBinsHisto'!A4</f>
        <v>56044</v>
      </c>
      <c r="B3" s="51">
        <f>'2.1 NumberOfBinsHisto'!B4</f>
        <v>42285</v>
      </c>
      <c r="D3" s="91" t="s">
        <v>13</v>
      </c>
      <c r="E3" s="93">
        <f>COUNT(B3:B102)</f>
        <v>100</v>
      </c>
      <c r="I3" s="123">
        <f>VLOOKUP("stop",E12:F18,2,0)</f>
        <v>7</v>
      </c>
      <c r="J3" s="156">
        <f>INT(E8/I3)</f>
        <v>11857</v>
      </c>
      <c r="K3" s="125"/>
      <c r="L3" s="47">
        <f>INT(J3)</f>
        <v>11857</v>
      </c>
      <c r="M3" s="126" t="str">
        <f ca="1">_xlfn.FORMULATEXT(L3)</f>
        <v>=INT(J3)</v>
      </c>
      <c r="N3" s="25"/>
      <c r="O3" s="25"/>
      <c r="P3" s="25"/>
      <c r="Q3" s="25"/>
      <c r="R3" s="25"/>
      <c r="S3" s="25"/>
    </row>
    <row r="4" spans="1:21" ht="17.25" thickBot="1" x14ac:dyDescent="0.35">
      <c r="A4" s="12">
        <f ca="1">'2.1 NumberOfBinsHisto'!A5</f>
        <v>28471</v>
      </c>
      <c r="B4" s="51">
        <f>'2.1 NumberOfBinsHisto'!B5</f>
        <v>67472</v>
      </c>
      <c r="D4" s="94" t="s">
        <v>3</v>
      </c>
      <c r="E4" s="96">
        <f>MIN($B$3:$B$95)</f>
        <v>1009</v>
      </c>
      <c r="I4" s="127"/>
      <c r="J4" s="154" t="s">
        <v>8</v>
      </c>
      <c r="K4" s="129" t="s">
        <v>9</v>
      </c>
      <c r="L4" s="47">
        <f>LEN(L3)</f>
        <v>5</v>
      </c>
      <c r="M4" s="126" t="str">
        <f t="shared" ref="M4:M6" ca="1" si="0">_xlfn.FORMULATEXT(L4)</f>
        <v>=LEN(L3)</v>
      </c>
      <c r="N4" s="89"/>
      <c r="O4" s="89"/>
      <c r="P4" s="89"/>
      <c r="Q4" s="89"/>
      <c r="R4" s="89"/>
      <c r="S4" s="89"/>
    </row>
    <row r="5" spans="1:21" x14ac:dyDescent="0.3">
      <c r="A5" s="12">
        <f ca="1">'2.1 NumberOfBinsHisto'!A6</f>
        <v>36387</v>
      </c>
      <c r="B5" s="51">
        <f>'2.1 NumberOfBinsHisto'!B6</f>
        <v>46901</v>
      </c>
      <c r="D5" s="94" t="s">
        <v>2</v>
      </c>
      <c r="E5" s="96">
        <f>MAX($B$3:$B$95)</f>
        <v>84014</v>
      </c>
      <c r="I5" s="135" t="b">
        <f>J5&lt;$E$5</f>
        <v>1</v>
      </c>
      <c r="J5" s="136">
        <f>E4</f>
        <v>1009</v>
      </c>
      <c r="K5" s="135">
        <f t="shared" ref="K5:K15" si="1">J5+$J$3</f>
        <v>12866</v>
      </c>
      <c r="L5" s="47">
        <f>L4-1</f>
        <v>4</v>
      </c>
      <c r="M5" s="126" t="str">
        <f t="shared" ca="1" si="0"/>
        <v>=L4-1</v>
      </c>
    </row>
    <row r="6" spans="1:21" x14ac:dyDescent="0.3">
      <c r="A6" s="12">
        <f ca="1">'2.1 NumberOfBinsHisto'!A7</f>
        <v>61543</v>
      </c>
      <c r="B6" s="51">
        <f>'2.1 NumberOfBinsHisto'!B7</f>
        <v>60678</v>
      </c>
      <c r="D6" s="94" t="s">
        <v>0</v>
      </c>
      <c r="E6" s="97">
        <f>ROUND(AVERAGE($B$3:$B$95),2)</f>
        <v>32054.31</v>
      </c>
      <c r="I6" s="135" t="b">
        <f t="shared" ref="I6:I15" si="2">J6&lt;$E$5</f>
        <v>1</v>
      </c>
      <c r="J6" s="136">
        <f>K5</f>
        <v>12866</v>
      </c>
      <c r="K6" s="135">
        <f t="shared" si="1"/>
        <v>24723</v>
      </c>
      <c r="L6" s="47">
        <f>ROUND(L3,-L5)</f>
        <v>10000</v>
      </c>
      <c r="M6" s="126" t="str">
        <f t="shared" ca="1" si="0"/>
        <v>=ROUND(L3,-L5)</v>
      </c>
    </row>
    <row r="7" spans="1:21" x14ac:dyDescent="0.3">
      <c r="A7" s="12">
        <f ca="1">'2.1 NumberOfBinsHisto'!A8</f>
        <v>61363</v>
      </c>
      <c r="B7" s="51">
        <f>'2.1 NumberOfBinsHisto'!B8</f>
        <v>24544</v>
      </c>
      <c r="D7" s="94" t="s">
        <v>1</v>
      </c>
      <c r="E7" s="96">
        <f>MEDIAN($B$3:$B$95)</f>
        <v>28045</v>
      </c>
      <c r="I7" s="135" t="b">
        <f t="shared" si="2"/>
        <v>1</v>
      </c>
      <c r="J7" s="136">
        <f t="shared" ref="J7:J15" si="3">K6</f>
        <v>24723</v>
      </c>
      <c r="K7" s="135">
        <f t="shared" si="1"/>
        <v>36580</v>
      </c>
    </row>
    <row r="8" spans="1:21" x14ac:dyDescent="0.3">
      <c r="A8" s="12">
        <f ca="1">'2.1 NumberOfBinsHisto'!A9</f>
        <v>49184</v>
      </c>
      <c r="B8" s="51">
        <f>'2.1 NumberOfBinsHisto'!B9</f>
        <v>10713</v>
      </c>
      <c r="D8" s="94" t="s">
        <v>6</v>
      </c>
      <c r="E8" s="96">
        <f>E5-E4</f>
        <v>83005</v>
      </c>
      <c r="I8" s="135" t="b">
        <f t="shared" si="2"/>
        <v>1</v>
      </c>
      <c r="J8" s="136">
        <f t="shared" si="3"/>
        <v>36580</v>
      </c>
      <c r="K8" s="135">
        <f t="shared" si="1"/>
        <v>48437</v>
      </c>
      <c r="Q8" s="25"/>
      <c r="R8" s="25"/>
      <c r="S8" s="25"/>
      <c r="T8" s="25"/>
      <c r="U8" s="25"/>
    </row>
    <row r="9" spans="1:21" ht="17.25" thickBot="1" x14ac:dyDescent="0.35">
      <c r="A9" s="12">
        <f ca="1">'2.1 NumberOfBinsHisto'!A10</f>
        <v>12156</v>
      </c>
      <c r="B9" s="51">
        <f>'2.1 NumberOfBinsHisto'!B10</f>
        <v>1803</v>
      </c>
      <c r="D9" s="98" t="s">
        <v>4</v>
      </c>
      <c r="E9" s="100">
        <f>COUNT(B3:B102)</f>
        <v>100</v>
      </c>
      <c r="I9" s="135" t="b">
        <f t="shared" si="2"/>
        <v>1</v>
      </c>
      <c r="J9" s="136">
        <f t="shared" si="3"/>
        <v>48437</v>
      </c>
      <c r="K9" s="135">
        <f t="shared" si="1"/>
        <v>60294</v>
      </c>
    </row>
    <row r="10" spans="1:21" ht="17.25" thickBot="1" x14ac:dyDescent="0.35">
      <c r="A10" s="12">
        <f ca="1">'2.1 NumberOfBinsHisto'!A11</f>
        <v>43265</v>
      </c>
      <c r="B10" s="51">
        <f>'2.1 NumberOfBinsHisto'!B11</f>
        <v>31659</v>
      </c>
      <c r="I10" s="135" t="b">
        <f t="shared" si="2"/>
        <v>1</v>
      </c>
      <c r="J10" s="136">
        <f t="shared" si="3"/>
        <v>60294</v>
      </c>
      <c r="K10" s="135">
        <f t="shared" si="1"/>
        <v>72151</v>
      </c>
    </row>
    <row r="11" spans="1:21" ht="18.75" thickBot="1" x14ac:dyDescent="0.35">
      <c r="A11" s="12">
        <f ca="1">'2.1 NumberOfBinsHisto'!A12</f>
        <v>23151</v>
      </c>
      <c r="B11" s="51">
        <f>'2.1 NumberOfBinsHisto'!B12</f>
        <v>45655</v>
      </c>
      <c r="E11" s="101" t="s">
        <v>46</v>
      </c>
      <c r="F11" s="102" t="s">
        <v>10</v>
      </c>
      <c r="G11" s="101" t="s">
        <v>59</v>
      </c>
      <c r="I11" s="135" t="b">
        <f t="shared" si="2"/>
        <v>1</v>
      </c>
      <c r="J11" s="136">
        <f t="shared" si="3"/>
        <v>72151</v>
      </c>
      <c r="K11" s="135">
        <f t="shared" si="1"/>
        <v>84008</v>
      </c>
    </row>
    <row r="12" spans="1:21" x14ac:dyDescent="0.3">
      <c r="A12" s="12">
        <f ca="1">'2.1 NumberOfBinsHisto'!A13</f>
        <v>57742</v>
      </c>
      <c r="B12" s="51">
        <f>'2.1 NumberOfBinsHisto'!B13</f>
        <v>20628</v>
      </c>
      <c r="E12" s="104" t="str">
        <f t="shared" ref="E12:E18" si="4">IF(G12&gt;$E$9,"Stop","Continue")</f>
        <v>Continue</v>
      </c>
      <c r="F12" s="145">
        <v>4</v>
      </c>
      <c r="G12" s="104">
        <f t="shared" ref="G12:G18" si="5">2^F12</f>
        <v>16</v>
      </c>
      <c r="I12" s="135" t="b">
        <f t="shared" si="2"/>
        <v>1</v>
      </c>
      <c r="J12" s="136">
        <f t="shared" si="3"/>
        <v>84008</v>
      </c>
      <c r="K12" s="135">
        <f t="shared" si="1"/>
        <v>95865</v>
      </c>
      <c r="P12" s="107"/>
      <c r="Q12" s="107"/>
    </row>
    <row r="13" spans="1:21" x14ac:dyDescent="0.3">
      <c r="A13" s="12">
        <f ca="1">'2.1 NumberOfBinsHisto'!A14</f>
        <v>52370</v>
      </c>
      <c r="B13" s="51">
        <f>'2.1 NumberOfBinsHisto'!B14</f>
        <v>17786</v>
      </c>
      <c r="E13" s="106" t="str">
        <f t="shared" si="4"/>
        <v>Continue</v>
      </c>
      <c r="F13" s="146">
        <v>5</v>
      </c>
      <c r="G13" s="106">
        <f t="shared" si="5"/>
        <v>32</v>
      </c>
      <c r="I13" s="135" t="b">
        <f t="shared" si="2"/>
        <v>0</v>
      </c>
      <c r="J13" s="136">
        <f t="shared" si="3"/>
        <v>95865</v>
      </c>
      <c r="K13" s="135">
        <f t="shared" si="1"/>
        <v>107722</v>
      </c>
    </row>
    <row r="14" spans="1:21" x14ac:dyDescent="0.3">
      <c r="A14" s="12">
        <f ca="1">'2.1 NumberOfBinsHisto'!A15</f>
        <v>57719</v>
      </c>
      <c r="B14" s="51">
        <f>'2.1 NumberOfBinsHisto'!B15</f>
        <v>28311</v>
      </c>
      <c r="E14" s="106" t="str">
        <f t="shared" si="4"/>
        <v>Continue</v>
      </c>
      <c r="F14" s="146">
        <v>6</v>
      </c>
      <c r="G14" s="106">
        <f t="shared" si="5"/>
        <v>64</v>
      </c>
      <c r="I14" s="135" t="b">
        <f t="shared" si="2"/>
        <v>0</v>
      </c>
      <c r="J14" s="136">
        <f t="shared" si="3"/>
        <v>107722</v>
      </c>
      <c r="K14" s="135">
        <f t="shared" si="1"/>
        <v>119579</v>
      </c>
    </row>
    <row r="15" spans="1:21" x14ac:dyDescent="0.3">
      <c r="A15" s="12">
        <f ca="1">'2.1 NumberOfBinsHisto'!A16</f>
        <v>66489</v>
      </c>
      <c r="B15" s="51">
        <f>'2.1 NumberOfBinsHisto'!B16</f>
        <v>29426</v>
      </c>
      <c r="E15" s="106" t="str">
        <f t="shared" si="4"/>
        <v>Stop</v>
      </c>
      <c r="F15" s="146">
        <v>7</v>
      </c>
      <c r="G15" s="106">
        <f t="shared" si="5"/>
        <v>128</v>
      </c>
      <c r="I15" s="135" t="b">
        <f t="shared" si="2"/>
        <v>0</v>
      </c>
      <c r="J15" s="136">
        <f t="shared" si="3"/>
        <v>119579</v>
      </c>
      <c r="K15" s="135">
        <f t="shared" si="1"/>
        <v>131436</v>
      </c>
    </row>
    <row r="16" spans="1:21" x14ac:dyDescent="0.3">
      <c r="A16" s="12">
        <f ca="1">'2.1 NumberOfBinsHisto'!A17</f>
        <v>5957</v>
      </c>
      <c r="B16" s="51">
        <f>'2.1 NumberOfBinsHisto'!B17</f>
        <v>7451</v>
      </c>
      <c r="E16" s="106" t="str">
        <f t="shared" si="4"/>
        <v>Stop</v>
      </c>
      <c r="F16" s="146">
        <v>8</v>
      </c>
      <c r="G16" s="106">
        <f t="shared" si="5"/>
        <v>256</v>
      </c>
    </row>
    <row r="17" spans="1:7" x14ac:dyDescent="0.3">
      <c r="A17" s="12">
        <f ca="1">'2.1 NumberOfBinsHisto'!A18</f>
        <v>44091</v>
      </c>
      <c r="B17" s="51">
        <f>'2.1 NumberOfBinsHisto'!B18</f>
        <v>1059</v>
      </c>
      <c r="E17" s="106" t="str">
        <f t="shared" si="4"/>
        <v>Stop</v>
      </c>
      <c r="F17" s="146">
        <v>9</v>
      </c>
      <c r="G17" s="106">
        <f t="shared" si="5"/>
        <v>512</v>
      </c>
    </row>
    <row r="18" spans="1:7" ht="17.25" thickBot="1" x14ac:dyDescent="0.35">
      <c r="A18" s="12">
        <f ca="1">'2.1 NumberOfBinsHisto'!A19</f>
        <v>70479</v>
      </c>
      <c r="B18" s="51">
        <f>'2.1 NumberOfBinsHisto'!B19</f>
        <v>5439</v>
      </c>
      <c r="E18" s="108" t="str">
        <f t="shared" si="4"/>
        <v>Stop</v>
      </c>
      <c r="F18" s="153">
        <v>10</v>
      </c>
      <c r="G18" s="108">
        <f t="shared" si="5"/>
        <v>1024</v>
      </c>
    </row>
    <row r="19" spans="1:7" x14ac:dyDescent="0.3">
      <c r="A19" s="12">
        <f ca="1">'2.1 NumberOfBinsHisto'!A20</f>
        <v>42291</v>
      </c>
      <c r="B19" s="51">
        <f>'2.1 NumberOfBinsHisto'!B20</f>
        <v>14393</v>
      </c>
    </row>
    <row r="20" spans="1:7" x14ac:dyDescent="0.3">
      <c r="A20" s="12">
        <f ca="1">'2.1 NumberOfBinsHisto'!A21</f>
        <v>83281</v>
      </c>
      <c r="B20" s="51">
        <f>'2.1 NumberOfBinsHisto'!B21</f>
        <v>84014</v>
      </c>
    </row>
    <row r="21" spans="1:7" x14ac:dyDescent="0.3">
      <c r="A21" s="12">
        <f ca="1">'2.1 NumberOfBinsHisto'!A22</f>
        <v>6160</v>
      </c>
      <c r="B21" s="51">
        <f>'2.1 NumberOfBinsHisto'!B22</f>
        <v>23544</v>
      </c>
    </row>
    <row r="22" spans="1:7" ht="16.5" customHeight="1" x14ac:dyDescent="0.3">
      <c r="A22" s="12">
        <f ca="1">'2.1 NumberOfBinsHisto'!A23</f>
        <v>62832</v>
      </c>
      <c r="B22" s="51">
        <f>'2.1 NumberOfBinsHisto'!B23</f>
        <v>8302</v>
      </c>
    </row>
    <row r="23" spans="1:7" x14ac:dyDescent="0.3">
      <c r="A23" s="12">
        <f ca="1">'2.1 NumberOfBinsHisto'!A24</f>
        <v>51662</v>
      </c>
      <c r="B23" s="51">
        <f>'2.1 NumberOfBinsHisto'!B24</f>
        <v>7326</v>
      </c>
    </row>
    <row r="24" spans="1:7" x14ac:dyDescent="0.3">
      <c r="A24" s="12">
        <f ca="1">'2.1 NumberOfBinsHisto'!A25</f>
        <v>70942</v>
      </c>
      <c r="B24" s="51">
        <f>'2.1 NumberOfBinsHisto'!B25</f>
        <v>6749</v>
      </c>
    </row>
    <row r="25" spans="1:7" x14ac:dyDescent="0.3">
      <c r="A25" s="12">
        <f ca="1">'2.1 NumberOfBinsHisto'!A26</f>
        <v>435</v>
      </c>
      <c r="B25" s="51">
        <f>'2.1 NumberOfBinsHisto'!B26</f>
        <v>9936</v>
      </c>
    </row>
    <row r="26" spans="1:7" x14ac:dyDescent="0.3">
      <c r="A26" s="12">
        <f ca="1">'2.1 NumberOfBinsHisto'!A27</f>
        <v>51249</v>
      </c>
      <c r="B26" s="51">
        <f>'2.1 NumberOfBinsHisto'!B27</f>
        <v>1009</v>
      </c>
    </row>
    <row r="27" spans="1:7" x14ac:dyDescent="0.3">
      <c r="A27" s="12">
        <f ca="1">'2.1 NumberOfBinsHisto'!A28</f>
        <v>9646</v>
      </c>
      <c r="B27" s="51">
        <f>'2.1 NumberOfBinsHisto'!B28</f>
        <v>48248</v>
      </c>
    </row>
    <row r="28" spans="1:7" x14ac:dyDescent="0.3">
      <c r="A28" s="12">
        <f ca="1">'2.1 NumberOfBinsHisto'!A29</f>
        <v>61230</v>
      </c>
      <c r="B28" s="51">
        <f>'2.1 NumberOfBinsHisto'!B29</f>
        <v>18589</v>
      </c>
    </row>
    <row r="29" spans="1:7" x14ac:dyDescent="0.3">
      <c r="A29" s="12">
        <f ca="1">'2.1 NumberOfBinsHisto'!A30</f>
        <v>59236</v>
      </c>
      <c r="B29" s="51">
        <f>'2.1 NumberOfBinsHisto'!B30</f>
        <v>47963</v>
      </c>
    </row>
    <row r="30" spans="1:7" x14ac:dyDescent="0.3">
      <c r="A30" s="12">
        <f ca="1">'2.1 NumberOfBinsHisto'!A31</f>
        <v>71789</v>
      </c>
      <c r="B30" s="51">
        <f>'2.1 NumberOfBinsHisto'!B31</f>
        <v>22037</v>
      </c>
    </row>
    <row r="31" spans="1:7" x14ac:dyDescent="0.3">
      <c r="A31" s="12">
        <f ca="1">'2.1 NumberOfBinsHisto'!A32</f>
        <v>36228</v>
      </c>
      <c r="B31" s="51">
        <f>'2.1 NumberOfBinsHisto'!B32</f>
        <v>13611</v>
      </c>
    </row>
    <row r="32" spans="1:7" x14ac:dyDescent="0.3">
      <c r="A32" s="12">
        <f ca="1">'2.1 NumberOfBinsHisto'!A33</f>
        <v>86435</v>
      </c>
      <c r="B32" s="51">
        <f>'2.1 NumberOfBinsHisto'!B33</f>
        <v>13401</v>
      </c>
    </row>
    <row r="33" spans="1:2" x14ac:dyDescent="0.3">
      <c r="A33" s="12">
        <f ca="1">'2.1 NumberOfBinsHisto'!A34</f>
        <v>51065</v>
      </c>
      <c r="B33" s="51">
        <f>'2.1 NumberOfBinsHisto'!B34</f>
        <v>69399</v>
      </c>
    </row>
    <row r="34" spans="1:2" x14ac:dyDescent="0.3">
      <c r="A34" s="12">
        <f ca="1">'2.1 NumberOfBinsHisto'!A35</f>
        <v>63108</v>
      </c>
      <c r="B34" s="51">
        <f>'2.1 NumberOfBinsHisto'!B35</f>
        <v>20326</v>
      </c>
    </row>
    <row r="35" spans="1:2" x14ac:dyDescent="0.3">
      <c r="A35" s="12">
        <f ca="1">'2.1 NumberOfBinsHisto'!A36</f>
        <v>18211</v>
      </c>
      <c r="B35" s="51">
        <f>'2.1 NumberOfBinsHisto'!B36</f>
        <v>64651</v>
      </c>
    </row>
    <row r="36" spans="1:2" x14ac:dyDescent="0.3">
      <c r="A36" s="12">
        <f ca="1">'2.1 NumberOfBinsHisto'!A37</f>
        <v>33571</v>
      </c>
      <c r="B36" s="51">
        <f>'2.1 NumberOfBinsHisto'!B37</f>
        <v>35849</v>
      </c>
    </row>
    <row r="37" spans="1:2" x14ac:dyDescent="0.3">
      <c r="A37" s="12">
        <f ca="1">'2.1 NumberOfBinsHisto'!A38</f>
        <v>76261</v>
      </c>
      <c r="B37" s="51">
        <f>'2.1 NumberOfBinsHisto'!B38</f>
        <v>25057</v>
      </c>
    </row>
    <row r="38" spans="1:2" x14ac:dyDescent="0.3">
      <c r="A38" s="12">
        <f ca="1">'2.1 NumberOfBinsHisto'!A39</f>
        <v>83770</v>
      </c>
      <c r="B38" s="51">
        <f>'2.1 NumberOfBinsHisto'!B39</f>
        <v>50809</v>
      </c>
    </row>
    <row r="39" spans="1:2" x14ac:dyDescent="0.3">
      <c r="A39" s="12">
        <f ca="1">'2.1 NumberOfBinsHisto'!A40</f>
        <v>71095</v>
      </c>
      <c r="B39" s="51">
        <f>'2.1 NumberOfBinsHisto'!B40</f>
        <v>36614</v>
      </c>
    </row>
    <row r="40" spans="1:2" x14ac:dyDescent="0.3">
      <c r="A40" s="12">
        <f ca="1">'2.1 NumberOfBinsHisto'!A41</f>
        <v>7821</v>
      </c>
      <c r="B40" s="51">
        <f>'2.1 NumberOfBinsHisto'!B41</f>
        <v>22939</v>
      </c>
    </row>
    <row r="41" spans="1:2" x14ac:dyDescent="0.3">
      <c r="A41" s="12">
        <f ca="1">'2.1 NumberOfBinsHisto'!A42</f>
        <v>8056</v>
      </c>
      <c r="B41" s="51">
        <f>'2.1 NumberOfBinsHisto'!B42</f>
        <v>73090</v>
      </c>
    </row>
    <row r="42" spans="1:2" x14ac:dyDescent="0.3">
      <c r="A42" s="12">
        <f ca="1">'2.1 NumberOfBinsHisto'!A43</f>
        <v>71984</v>
      </c>
      <c r="B42" s="51">
        <f>'2.1 NumberOfBinsHisto'!B43</f>
        <v>3742</v>
      </c>
    </row>
    <row r="43" spans="1:2" x14ac:dyDescent="0.3">
      <c r="A43" s="12">
        <f ca="1">'2.1 NumberOfBinsHisto'!A44</f>
        <v>33254</v>
      </c>
      <c r="B43" s="51">
        <f>'2.1 NumberOfBinsHisto'!B44</f>
        <v>32812</v>
      </c>
    </row>
    <row r="44" spans="1:2" x14ac:dyDescent="0.3">
      <c r="A44" s="12">
        <f ca="1">'2.1 NumberOfBinsHisto'!A45</f>
        <v>24662</v>
      </c>
      <c r="B44" s="51">
        <f>'2.1 NumberOfBinsHisto'!B45</f>
        <v>59293</v>
      </c>
    </row>
    <row r="45" spans="1:2" x14ac:dyDescent="0.3">
      <c r="A45" s="12">
        <f ca="1">'2.1 NumberOfBinsHisto'!A46</f>
        <v>45621</v>
      </c>
      <c r="B45" s="51">
        <f>'2.1 NumberOfBinsHisto'!B46</f>
        <v>33165</v>
      </c>
    </row>
    <row r="46" spans="1:2" x14ac:dyDescent="0.3">
      <c r="A46" s="12">
        <f ca="1">'2.1 NumberOfBinsHisto'!A47</f>
        <v>48486</v>
      </c>
      <c r="B46" s="51">
        <f>'2.1 NumberOfBinsHisto'!B47</f>
        <v>18108</v>
      </c>
    </row>
    <row r="47" spans="1:2" x14ac:dyDescent="0.3">
      <c r="A47" s="12">
        <f ca="1">'2.1 NumberOfBinsHisto'!A48</f>
        <v>36263</v>
      </c>
      <c r="B47" s="51">
        <f>'2.1 NumberOfBinsHisto'!B48</f>
        <v>17076</v>
      </c>
    </row>
    <row r="48" spans="1:2" x14ac:dyDescent="0.3">
      <c r="A48" s="12">
        <f ca="1">'2.1 NumberOfBinsHisto'!A49</f>
        <v>51911</v>
      </c>
      <c r="B48" s="51">
        <f>'2.1 NumberOfBinsHisto'!B49</f>
        <v>39871</v>
      </c>
    </row>
    <row r="49" spans="1:2" x14ac:dyDescent="0.3">
      <c r="A49" s="12">
        <f ca="1">'2.1 NumberOfBinsHisto'!A50</f>
        <v>46466</v>
      </c>
      <c r="B49" s="51">
        <f>'2.1 NumberOfBinsHisto'!B50</f>
        <v>19533</v>
      </c>
    </row>
    <row r="50" spans="1:2" x14ac:dyDescent="0.3">
      <c r="A50" s="12">
        <f ca="1">'2.1 NumberOfBinsHisto'!A51</f>
        <v>29802</v>
      </c>
      <c r="B50" s="51">
        <f>'2.1 NumberOfBinsHisto'!B51</f>
        <v>26519</v>
      </c>
    </row>
    <row r="51" spans="1:2" x14ac:dyDescent="0.3">
      <c r="A51" s="12">
        <f ca="1">'2.1 NumberOfBinsHisto'!A52</f>
        <v>58262</v>
      </c>
      <c r="B51" s="51">
        <f>'2.1 NumberOfBinsHisto'!B52</f>
        <v>58364</v>
      </c>
    </row>
    <row r="52" spans="1:2" x14ac:dyDescent="0.3">
      <c r="A52" s="12">
        <f ca="1">'2.1 NumberOfBinsHisto'!A53</f>
        <v>55961</v>
      </c>
      <c r="B52" s="51">
        <f>'2.1 NumberOfBinsHisto'!B53</f>
        <v>43370</v>
      </c>
    </row>
    <row r="53" spans="1:2" x14ac:dyDescent="0.3">
      <c r="A53" s="12">
        <f ca="1">'2.1 NumberOfBinsHisto'!A54</f>
        <v>39335</v>
      </c>
      <c r="B53" s="51">
        <f>'2.1 NumberOfBinsHisto'!B54</f>
        <v>29221</v>
      </c>
    </row>
    <row r="54" spans="1:2" x14ac:dyDescent="0.3">
      <c r="A54" s="12">
        <f ca="1">'2.1 NumberOfBinsHisto'!A55</f>
        <v>72428</v>
      </c>
      <c r="B54" s="51">
        <f>'2.1 NumberOfBinsHisto'!B55</f>
        <v>5640</v>
      </c>
    </row>
    <row r="55" spans="1:2" x14ac:dyDescent="0.3">
      <c r="A55" s="12">
        <f ca="1">'2.1 NumberOfBinsHisto'!A56</f>
        <v>71777</v>
      </c>
      <c r="B55" s="51">
        <f>'2.1 NumberOfBinsHisto'!B56</f>
        <v>83805</v>
      </c>
    </row>
    <row r="56" spans="1:2" x14ac:dyDescent="0.3">
      <c r="A56" s="12">
        <f ca="1">'2.1 NumberOfBinsHisto'!A57</f>
        <v>15794</v>
      </c>
      <c r="B56" s="51">
        <f>'2.1 NumberOfBinsHisto'!B57</f>
        <v>35374</v>
      </c>
    </row>
    <row r="57" spans="1:2" x14ac:dyDescent="0.3">
      <c r="A57" s="12">
        <f ca="1">'2.1 NumberOfBinsHisto'!A58</f>
        <v>72912</v>
      </c>
      <c r="B57" s="51">
        <f>'2.1 NumberOfBinsHisto'!B58</f>
        <v>63390</v>
      </c>
    </row>
    <row r="58" spans="1:2" x14ac:dyDescent="0.3">
      <c r="A58" s="12">
        <f ca="1">'2.1 NumberOfBinsHisto'!A59</f>
        <v>29050</v>
      </c>
      <c r="B58" s="51">
        <f>'2.1 NumberOfBinsHisto'!B59</f>
        <v>9497</v>
      </c>
    </row>
    <row r="59" spans="1:2" x14ac:dyDescent="0.3">
      <c r="A59" s="12">
        <f ca="1">'2.1 NumberOfBinsHisto'!A60</f>
        <v>19023</v>
      </c>
      <c r="B59" s="51">
        <f>'2.1 NumberOfBinsHisto'!B60</f>
        <v>2921</v>
      </c>
    </row>
    <row r="60" spans="1:2" x14ac:dyDescent="0.3">
      <c r="A60" s="12">
        <f ca="1">'2.1 NumberOfBinsHisto'!A61</f>
        <v>26789</v>
      </c>
      <c r="B60" s="51">
        <f>'2.1 NumberOfBinsHisto'!B61</f>
        <v>1239</v>
      </c>
    </row>
    <row r="61" spans="1:2" x14ac:dyDescent="0.3">
      <c r="A61" s="12">
        <f ca="1">'2.1 NumberOfBinsHisto'!A62</f>
        <v>69289</v>
      </c>
      <c r="B61" s="51">
        <f>'2.1 NumberOfBinsHisto'!B62</f>
        <v>19379</v>
      </c>
    </row>
    <row r="62" spans="1:2" x14ac:dyDescent="0.3">
      <c r="A62" s="12">
        <f ca="1">'2.1 NumberOfBinsHisto'!A63</f>
        <v>33372</v>
      </c>
      <c r="B62" s="51">
        <f>'2.1 NumberOfBinsHisto'!B63</f>
        <v>51818</v>
      </c>
    </row>
    <row r="63" spans="1:2" x14ac:dyDescent="0.3">
      <c r="A63" s="12">
        <f ca="1">'2.1 NumberOfBinsHisto'!A64</f>
        <v>60865</v>
      </c>
      <c r="B63" s="51">
        <f>'2.1 NumberOfBinsHisto'!B64</f>
        <v>18030</v>
      </c>
    </row>
    <row r="64" spans="1:2" x14ac:dyDescent="0.3">
      <c r="A64" s="12">
        <f ca="1">'2.1 NumberOfBinsHisto'!A65</f>
        <v>43030</v>
      </c>
      <c r="B64" s="51">
        <f>'2.1 NumberOfBinsHisto'!B65</f>
        <v>48313</v>
      </c>
    </row>
    <row r="65" spans="1:2" x14ac:dyDescent="0.3">
      <c r="A65" s="12">
        <f ca="1">'2.1 NumberOfBinsHisto'!A66</f>
        <v>10362</v>
      </c>
      <c r="B65" s="51">
        <f>'2.1 NumberOfBinsHisto'!B66</f>
        <v>4595</v>
      </c>
    </row>
    <row r="66" spans="1:2" x14ac:dyDescent="0.3">
      <c r="A66" s="12">
        <f ca="1">'2.1 NumberOfBinsHisto'!A67</f>
        <v>61438</v>
      </c>
      <c r="B66" s="51">
        <f>'2.1 NumberOfBinsHisto'!B67</f>
        <v>64903</v>
      </c>
    </row>
    <row r="67" spans="1:2" x14ac:dyDescent="0.3">
      <c r="A67" s="12">
        <f ca="1">'2.1 NumberOfBinsHisto'!A68</f>
        <v>69900</v>
      </c>
      <c r="B67" s="51">
        <f>'2.1 NumberOfBinsHisto'!B68</f>
        <v>38435</v>
      </c>
    </row>
    <row r="68" spans="1:2" x14ac:dyDescent="0.3">
      <c r="A68" s="12">
        <f ca="1">'2.1 NumberOfBinsHisto'!A69</f>
        <v>42247</v>
      </c>
      <c r="B68" s="51">
        <f>'2.1 NumberOfBinsHisto'!B69</f>
        <v>55776</v>
      </c>
    </row>
    <row r="69" spans="1:2" x14ac:dyDescent="0.3">
      <c r="A69" s="12">
        <f ca="1">'2.1 NumberOfBinsHisto'!A70</f>
        <v>24921</v>
      </c>
      <c r="B69" s="51">
        <f>'2.1 NumberOfBinsHisto'!B70</f>
        <v>45909</v>
      </c>
    </row>
    <row r="70" spans="1:2" x14ac:dyDescent="0.3">
      <c r="A70" s="12">
        <f ca="1">'2.1 NumberOfBinsHisto'!A71</f>
        <v>29845</v>
      </c>
      <c r="B70" s="51">
        <f>'2.1 NumberOfBinsHisto'!B71</f>
        <v>59423</v>
      </c>
    </row>
    <row r="71" spans="1:2" x14ac:dyDescent="0.3">
      <c r="A71" s="12">
        <f ca="1">'2.1 NumberOfBinsHisto'!A72</f>
        <v>27846</v>
      </c>
      <c r="B71" s="51">
        <f>'2.1 NumberOfBinsHisto'!B72</f>
        <v>2965</v>
      </c>
    </row>
    <row r="72" spans="1:2" x14ac:dyDescent="0.3">
      <c r="A72" s="12">
        <f ca="1">'2.1 NumberOfBinsHisto'!A73</f>
        <v>14615</v>
      </c>
      <c r="B72" s="51">
        <f>'2.1 NumberOfBinsHisto'!B73</f>
        <v>60516</v>
      </c>
    </row>
    <row r="73" spans="1:2" x14ac:dyDescent="0.3">
      <c r="A73" s="12">
        <f ca="1">'2.1 NumberOfBinsHisto'!A74</f>
        <v>3864</v>
      </c>
      <c r="B73" s="51">
        <f>'2.1 NumberOfBinsHisto'!B74</f>
        <v>15064</v>
      </c>
    </row>
    <row r="74" spans="1:2" x14ac:dyDescent="0.3">
      <c r="A74" s="12">
        <f ca="1">'2.1 NumberOfBinsHisto'!A75</f>
        <v>81071</v>
      </c>
      <c r="B74" s="51">
        <f>'2.1 NumberOfBinsHisto'!B75</f>
        <v>73295</v>
      </c>
    </row>
    <row r="75" spans="1:2" x14ac:dyDescent="0.3">
      <c r="A75" s="12">
        <f ca="1">'2.1 NumberOfBinsHisto'!A76</f>
        <v>15676</v>
      </c>
      <c r="B75" s="51">
        <f>'2.1 NumberOfBinsHisto'!B76</f>
        <v>9075</v>
      </c>
    </row>
    <row r="76" spans="1:2" x14ac:dyDescent="0.3">
      <c r="A76" s="12">
        <f ca="1">'2.1 NumberOfBinsHisto'!A77</f>
        <v>88245</v>
      </c>
      <c r="B76" s="51">
        <f>'2.1 NumberOfBinsHisto'!B77</f>
        <v>35282</v>
      </c>
    </row>
    <row r="77" spans="1:2" x14ac:dyDescent="0.3">
      <c r="A77" s="12">
        <f ca="1">'2.1 NumberOfBinsHisto'!A78</f>
        <v>12690</v>
      </c>
      <c r="B77" s="51">
        <f>'2.1 NumberOfBinsHisto'!B78</f>
        <v>3426</v>
      </c>
    </row>
    <row r="78" spans="1:2" x14ac:dyDescent="0.3">
      <c r="A78" s="12">
        <f ca="1">'2.1 NumberOfBinsHisto'!A79</f>
        <v>47771</v>
      </c>
      <c r="B78" s="51">
        <f>'2.1 NumberOfBinsHisto'!B79</f>
        <v>60945</v>
      </c>
    </row>
    <row r="79" spans="1:2" x14ac:dyDescent="0.3">
      <c r="A79" s="12">
        <f ca="1">'2.1 NumberOfBinsHisto'!A80</f>
        <v>70116</v>
      </c>
      <c r="B79" s="51">
        <f>'2.1 NumberOfBinsHisto'!B80</f>
        <v>59278</v>
      </c>
    </row>
    <row r="80" spans="1:2" x14ac:dyDescent="0.3">
      <c r="A80" s="12">
        <f ca="1">'2.1 NumberOfBinsHisto'!A81</f>
        <v>51006</v>
      </c>
      <c r="B80" s="51">
        <f>'2.1 NumberOfBinsHisto'!B81</f>
        <v>15953</v>
      </c>
    </row>
    <row r="81" spans="1:2" x14ac:dyDescent="0.3">
      <c r="A81" s="12">
        <f ca="1">'2.1 NumberOfBinsHisto'!A82</f>
        <v>14629</v>
      </c>
      <c r="B81" s="51">
        <f>'2.1 NumberOfBinsHisto'!B82</f>
        <v>13594</v>
      </c>
    </row>
    <row r="82" spans="1:2" x14ac:dyDescent="0.3">
      <c r="A82" s="12">
        <f ca="1">'2.1 NumberOfBinsHisto'!A83</f>
        <v>59820</v>
      </c>
      <c r="B82" s="51">
        <f>'2.1 NumberOfBinsHisto'!B83</f>
        <v>50606</v>
      </c>
    </row>
    <row r="83" spans="1:2" x14ac:dyDescent="0.3">
      <c r="A83" s="12">
        <f ca="1">'2.1 NumberOfBinsHisto'!A84</f>
        <v>60462</v>
      </c>
      <c r="B83" s="51">
        <f>'2.1 NumberOfBinsHisto'!B84</f>
        <v>21568</v>
      </c>
    </row>
    <row r="84" spans="1:2" x14ac:dyDescent="0.3">
      <c r="A84" s="12">
        <f ca="1">'2.1 NumberOfBinsHisto'!A85</f>
        <v>22606</v>
      </c>
      <c r="B84" s="51">
        <f>'2.1 NumberOfBinsHisto'!B85</f>
        <v>29343</v>
      </c>
    </row>
    <row r="85" spans="1:2" x14ac:dyDescent="0.3">
      <c r="A85" s="12">
        <f ca="1">'2.1 NumberOfBinsHisto'!A86</f>
        <v>33004</v>
      </c>
      <c r="B85" s="51">
        <f>'2.1 NumberOfBinsHisto'!B86</f>
        <v>25148</v>
      </c>
    </row>
    <row r="86" spans="1:2" x14ac:dyDescent="0.3">
      <c r="A86" s="12">
        <f ca="1">'2.1 NumberOfBinsHisto'!A87</f>
        <v>21286</v>
      </c>
      <c r="B86" s="51">
        <f>'2.1 NumberOfBinsHisto'!B87</f>
        <v>26945</v>
      </c>
    </row>
    <row r="87" spans="1:2" x14ac:dyDescent="0.3">
      <c r="A87" s="12">
        <f ca="1">'2.1 NumberOfBinsHisto'!A88</f>
        <v>108</v>
      </c>
      <c r="B87" s="51">
        <f>'2.1 NumberOfBinsHisto'!B88</f>
        <v>28045</v>
      </c>
    </row>
    <row r="88" spans="1:2" x14ac:dyDescent="0.3">
      <c r="A88" s="12">
        <f ca="1">'2.1 NumberOfBinsHisto'!A89</f>
        <v>18100</v>
      </c>
      <c r="B88" s="51">
        <f>'2.1 NumberOfBinsHisto'!B89</f>
        <v>62252</v>
      </c>
    </row>
    <row r="89" spans="1:2" x14ac:dyDescent="0.3">
      <c r="A89" s="12">
        <f ca="1">'2.1 NumberOfBinsHisto'!A90</f>
        <v>32057</v>
      </c>
      <c r="B89" s="51">
        <f>'2.1 NumberOfBinsHisto'!B90</f>
        <v>30195</v>
      </c>
    </row>
    <row r="90" spans="1:2" x14ac:dyDescent="0.3">
      <c r="A90" s="12">
        <f ca="1">'2.1 NumberOfBinsHisto'!A91</f>
        <v>40016</v>
      </c>
      <c r="B90" s="51">
        <f>'2.1 NumberOfBinsHisto'!B91</f>
        <v>7634</v>
      </c>
    </row>
    <row r="91" spans="1:2" x14ac:dyDescent="0.3">
      <c r="A91" s="12">
        <f ca="1">'2.1 NumberOfBinsHisto'!A92</f>
        <v>43522</v>
      </c>
      <c r="B91" s="51">
        <f>'2.1 NumberOfBinsHisto'!B92</f>
        <v>26429</v>
      </c>
    </row>
    <row r="92" spans="1:2" x14ac:dyDescent="0.3">
      <c r="A92" s="12">
        <f ca="1">'2.1 NumberOfBinsHisto'!A93</f>
        <v>41604</v>
      </c>
      <c r="B92" s="51">
        <f>'2.1 NumberOfBinsHisto'!B93</f>
        <v>56285</v>
      </c>
    </row>
    <row r="93" spans="1:2" x14ac:dyDescent="0.3">
      <c r="A93" s="12">
        <f ca="1">'2.1 NumberOfBinsHisto'!A94</f>
        <v>15637</v>
      </c>
      <c r="B93" s="51">
        <f>'2.1 NumberOfBinsHisto'!B94</f>
        <v>11649</v>
      </c>
    </row>
    <row r="94" spans="1:2" x14ac:dyDescent="0.3">
      <c r="A94" s="12">
        <f ca="1">'2.1 NumberOfBinsHisto'!A95</f>
        <v>28841</v>
      </c>
      <c r="B94" s="51">
        <f>'2.1 NumberOfBinsHisto'!B95</f>
        <v>70698</v>
      </c>
    </row>
    <row r="95" spans="1:2" x14ac:dyDescent="0.3">
      <c r="A95" s="12">
        <f ca="1">'2.1 NumberOfBinsHisto'!A96</f>
        <v>34140</v>
      </c>
      <c r="B95" s="51">
        <f>'2.1 NumberOfBinsHisto'!B96</f>
        <v>35674</v>
      </c>
    </row>
    <row r="96" spans="1:2" x14ac:dyDescent="0.3">
      <c r="A96" s="12">
        <f ca="1">'2.1 NumberOfBinsHisto'!A97</f>
        <v>29625</v>
      </c>
      <c r="B96" s="51">
        <f>'2.1 NumberOfBinsHisto'!B97</f>
        <v>71928</v>
      </c>
    </row>
    <row r="97" spans="1:2" x14ac:dyDescent="0.3">
      <c r="A97" s="12">
        <f ca="1">'2.1 NumberOfBinsHisto'!A98</f>
        <v>32354</v>
      </c>
      <c r="B97" s="51">
        <f>'2.1 NumberOfBinsHisto'!B98</f>
        <v>12986</v>
      </c>
    </row>
    <row r="98" spans="1:2" x14ac:dyDescent="0.3">
      <c r="A98" s="12">
        <f ca="1">'2.1 NumberOfBinsHisto'!A99</f>
        <v>35992</v>
      </c>
      <c r="B98" s="51">
        <f>'2.1 NumberOfBinsHisto'!B99</f>
        <v>2522</v>
      </c>
    </row>
    <row r="99" spans="1:2" x14ac:dyDescent="0.3">
      <c r="A99" s="12">
        <f ca="1">'2.1 NumberOfBinsHisto'!A100</f>
        <v>67474</v>
      </c>
      <c r="B99" s="51">
        <f>'2.1 NumberOfBinsHisto'!B100</f>
        <v>24901</v>
      </c>
    </row>
    <row r="100" spans="1:2" x14ac:dyDescent="0.3">
      <c r="A100" s="12">
        <f ca="1">'2.1 NumberOfBinsHisto'!A101</f>
        <v>26930</v>
      </c>
      <c r="B100" s="51">
        <f>'2.1 NumberOfBinsHisto'!B101</f>
        <v>28170</v>
      </c>
    </row>
    <row r="101" spans="1:2" x14ac:dyDescent="0.3">
      <c r="A101" s="12">
        <f ca="1">'2.1 NumberOfBinsHisto'!A102</f>
        <v>37892</v>
      </c>
      <c r="B101" s="51">
        <f>'2.1 NumberOfBinsHisto'!B102</f>
        <v>27541</v>
      </c>
    </row>
    <row r="102" spans="1:2" x14ac:dyDescent="0.3">
      <c r="A102" s="12">
        <f ca="1">'2.1 NumberOfBinsHisto'!A103</f>
        <v>37357</v>
      </c>
      <c r="B102" s="51">
        <f>'2.1 NumberOfBinsHisto'!B103</f>
        <v>7006</v>
      </c>
    </row>
  </sheetData>
  <conditionalFormatting sqref="J5:K15">
    <cfRule type="expression" dxfId="9" priority="2">
      <formula>$I5=FALSE</formula>
    </cfRule>
  </conditionalFormatting>
  <conditionalFormatting sqref="I5:I15">
    <cfRule type="expression" dxfId="8" priority="1">
      <formula>$I5=FALSE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U102"/>
  <sheetViews>
    <sheetView showGridLines="0" topLeftCell="C8" zoomScale="175" zoomScaleNormal="175" workbookViewId="0">
      <selection activeCell="C1" sqref="A1:XFD1048576"/>
    </sheetView>
  </sheetViews>
  <sheetFormatPr defaultRowHeight="16.5" x14ac:dyDescent="0.3"/>
  <cols>
    <col min="1" max="2" width="12.85546875" style="24" customWidth="1"/>
    <col min="3" max="3" width="6" style="24" customWidth="1"/>
    <col min="4" max="4" width="10.42578125" style="24" customWidth="1"/>
    <col min="5" max="5" width="14" style="24" customWidth="1"/>
    <col min="6" max="6" width="12.42578125" style="24" customWidth="1"/>
    <col min="7" max="7" width="12.85546875" style="24" bestFit="1" customWidth="1"/>
    <col min="8" max="8" width="6.42578125" style="24" customWidth="1"/>
    <col min="9" max="9" width="10.5703125" style="24" bestFit="1" customWidth="1"/>
    <col min="10" max="10" width="12.5703125" style="24" customWidth="1"/>
    <col min="11" max="12" width="13.5703125" style="24" customWidth="1"/>
    <col min="13" max="13" width="5.7109375" style="25" customWidth="1"/>
    <col min="14" max="14" width="4.5703125" style="24" customWidth="1"/>
    <col min="15" max="15" width="3.85546875" style="24" customWidth="1"/>
    <col min="16" max="16" width="7.140625" style="24" customWidth="1"/>
    <col min="17" max="17" width="6.28515625" style="24" customWidth="1"/>
    <col min="18" max="18" width="5.140625" style="24" customWidth="1"/>
    <col min="19" max="19" width="6" style="24" customWidth="1"/>
    <col min="20" max="16384" width="9.140625" style="24"/>
  </cols>
  <sheetData>
    <row r="1" spans="1:21" ht="17.25" thickBot="1" x14ac:dyDescent="0.35">
      <c r="A1" s="24" t="s">
        <v>7</v>
      </c>
      <c r="M1" s="89"/>
      <c r="N1" s="89"/>
      <c r="O1" s="89"/>
      <c r="P1" s="89"/>
      <c r="Q1" s="89"/>
      <c r="R1" s="89"/>
      <c r="S1" s="89"/>
    </row>
    <row r="2" spans="1:21" ht="13.5" customHeight="1" thickBot="1" x14ac:dyDescent="0.35">
      <c r="A2" s="118"/>
      <c r="B2" s="119"/>
      <c r="I2" s="120" t="s">
        <v>11</v>
      </c>
      <c r="J2" s="121" t="s">
        <v>12</v>
      </c>
      <c r="K2" s="122"/>
      <c r="N2" s="25"/>
      <c r="O2" s="25"/>
      <c r="P2" s="25"/>
      <c r="Q2" s="25"/>
      <c r="R2" s="25"/>
      <c r="S2" s="25"/>
    </row>
    <row r="3" spans="1:21" ht="17.25" thickBot="1" x14ac:dyDescent="0.35">
      <c r="A3" s="12">
        <f ca="1">'2.1 NumberOfBinsHisto'!A4</f>
        <v>56044</v>
      </c>
      <c r="B3" s="51">
        <f ca="1">A3</f>
        <v>56044</v>
      </c>
      <c r="D3" s="91" t="s">
        <v>13</v>
      </c>
      <c r="E3" s="93">
        <f ca="1">COUNT(B3:B102)</f>
        <v>100</v>
      </c>
      <c r="I3" s="123">
        <f ca="1">VLOOKUP("stop",E12:F18,2,0)</f>
        <v>7</v>
      </c>
      <c r="J3" s="124">
        <f ca="1">ROUND(E8/I3,-(LEN(INT(E8/I3))-1))</f>
        <v>10000</v>
      </c>
      <c r="K3" s="125"/>
      <c r="L3" s="47"/>
      <c r="M3" s="126"/>
      <c r="N3" s="25"/>
      <c r="O3" s="25"/>
      <c r="P3" s="25"/>
      <c r="Q3" s="25"/>
      <c r="R3" s="25"/>
      <c r="S3" s="25"/>
    </row>
    <row r="4" spans="1:21" ht="17.25" thickBot="1" x14ac:dyDescent="0.35">
      <c r="A4" s="12">
        <f ca="1">'2.1 NumberOfBinsHisto'!A5</f>
        <v>28471</v>
      </c>
      <c r="B4" s="51">
        <f t="shared" ref="B4:B67" ca="1" si="0">A4</f>
        <v>28471</v>
      </c>
      <c r="D4" s="94" t="s">
        <v>3</v>
      </c>
      <c r="E4" s="96">
        <f ca="1">MIN(B3:B102)</f>
        <v>108</v>
      </c>
      <c r="I4" s="127"/>
      <c r="J4" s="128" t="s">
        <v>8</v>
      </c>
      <c r="K4" s="129" t="s">
        <v>9</v>
      </c>
      <c r="L4" s="47"/>
      <c r="M4" s="126"/>
      <c r="N4" s="89"/>
      <c r="O4" s="89"/>
      <c r="P4" s="89"/>
      <c r="Q4" s="89"/>
      <c r="R4" s="89"/>
      <c r="S4" s="89"/>
    </row>
    <row r="5" spans="1:21" x14ac:dyDescent="0.3">
      <c r="A5" s="12">
        <f ca="1">'2.1 NumberOfBinsHisto'!A6</f>
        <v>36387</v>
      </c>
      <c r="B5" s="51">
        <f t="shared" ca="1" si="0"/>
        <v>36387</v>
      </c>
      <c r="D5" s="94" t="s">
        <v>2</v>
      </c>
      <c r="E5" s="96">
        <f ca="1">MAX(B3:B102)</f>
        <v>88245</v>
      </c>
      <c r="I5" s="135" t="b">
        <f ca="1">J5&lt;$E$5</f>
        <v>1</v>
      </c>
      <c r="J5" s="143">
        <f ca="1">INT(E4/J3)*J3</f>
        <v>0</v>
      </c>
      <c r="K5" s="137">
        <f ca="1">J5+$J$3</f>
        <v>10000</v>
      </c>
      <c r="L5" s="47"/>
      <c r="M5" s="126"/>
    </row>
    <row r="6" spans="1:21" x14ac:dyDescent="0.3">
      <c r="A6" s="12">
        <f ca="1">'2.1 NumberOfBinsHisto'!A7</f>
        <v>61543</v>
      </c>
      <c r="B6" s="51">
        <f t="shared" ca="1" si="0"/>
        <v>61543</v>
      </c>
      <c r="D6" s="94" t="s">
        <v>0</v>
      </c>
      <c r="E6" s="97">
        <f ca="1">ROUND(AVERAGE($B$3:$B$95),2)</f>
        <v>43081.35</v>
      </c>
      <c r="I6" s="135" t="b">
        <f t="shared" ref="I6:I15" ca="1" si="1">J6&lt;$E$5</f>
        <v>1</v>
      </c>
      <c r="J6" s="143">
        <f ca="1">K5</f>
        <v>10000</v>
      </c>
      <c r="K6" s="137">
        <f ca="1">J6+$J$3</f>
        <v>20000</v>
      </c>
      <c r="L6" s="47"/>
      <c r="M6" s="126"/>
    </row>
    <row r="7" spans="1:21" x14ac:dyDescent="0.3">
      <c r="A7" s="12">
        <f ca="1">'2.1 NumberOfBinsHisto'!A8</f>
        <v>61363</v>
      </c>
      <c r="B7" s="51">
        <f t="shared" ca="1" si="0"/>
        <v>61363</v>
      </c>
      <c r="D7" s="94" t="s">
        <v>1</v>
      </c>
      <c r="E7" s="96">
        <f ca="1">MEDIAN($B$3:$B$95)</f>
        <v>43265</v>
      </c>
      <c r="I7" s="135" t="b">
        <f t="shared" ca="1" si="1"/>
        <v>1</v>
      </c>
      <c r="J7" s="143">
        <f t="shared" ref="J7:J15" ca="1" si="2">K6</f>
        <v>20000</v>
      </c>
      <c r="K7" s="137">
        <f t="shared" ref="K7:K15" ca="1" si="3">J7+$J$3</f>
        <v>30000</v>
      </c>
    </row>
    <row r="8" spans="1:21" x14ac:dyDescent="0.3">
      <c r="A8" s="12">
        <f ca="1">'2.1 NumberOfBinsHisto'!A9</f>
        <v>49184</v>
      </c>
      <c r="B8" s="51">
        <f t="shared" ca="1" si="0"/>
        <v>49184</v>
      </c>
      <c r="D8" s="94" t="s">
        <v>6</v>
      </c>
      <c r="E8" s="96">
        <f ca="1">E5-E4</f>
        <v>88137</v>
      </c>
      <c r="I8" s="135" t="b">
        <f t="shared" ca="1" si="1"/>
        <v>1</v>
      </c>
      <c r="J8" s="143">
        <f t="shared" ca="1" si="2"/>
        <v>30000</v>
      </c>
      <c r="K8" s="137">
        <f t="shared" ca="1" si="3"/>
        <v>40000</v>
      </c>
      <c r="Q8" s="25"/>
      <c r="R8" s="25"/>
      <c r="S8" s="25"/>
      <c r="T8" s="25"/>
      <c r="U8" s="25"/>
    </row>
    <row r="9" spans="1:21" ht="17.25" thickBot="1" x14ac:dyDescent="0.35">
      <c r="A9" s="12">
        <f ca="1">'2.1 NumberOfBinsHisto'!A10</f>
        <v>12156</v>
      </c>
      <c r="B9" s="51">
        <f t="shared" ca="1" si="0"/>
        <v>12156</v>
      </c>
      <c r="D9" s="98" t="s">
        <v>4</v>
      </c>
      <c r="E9" s="100">
        <f ca="1">COUNT(B3:B102)</f>
        <v>100</v>
      </c>
      <c r="I9" s="135" t="b">
        <f t="shared" ca="1" si="1"/>
        <v>1</v>
      </c>
      <c r="J9" s="143">
        <f t="shared" ca="1" si="2"/>
        <v>40000</v>
      </c>
      <c r="K9" s="137">
        <f t="shared" ca="1" si="3"/>
        <v>50000</v>
      </c>
    </row>
    <row r="10" spans="1:21" ht="17.25" thickBot="1" x14ac:dyDescent="0.35">
      <c r="A10" s="12">
        <f ca="1">'2.1 NumberOfBinsHisto'!A11</f>
        <v>43265</v>
      </c>
      <c r="B10" s="51">
        <f t="shared" ca="1" si="0"/>
        <v>43265</v>
      </c>
      <c r="I10" s="135" t="b">
        <f t="shared" ca="1" si="1"/>
        <v>1</v>
      </c>
      <c r="J10" s="143">
        <f t="shared" ca="1" si="2"/>
        <v>50000</v>
      </c>
      <c r="K10" s="137">
        <f t="shared" ca="1" si="3"/>
        <v>60000</v>
      </c>
    </row>
    <row r="11" spans="1:21" ht="18.75" thickBot="1" x14ac:dyDescent="0.35">
      <c r="A11" s="12">
        <f ca="1">'2.1 NumberOfBinsHisto'!A12</f>
        <v>23151</v>
      </c>
      <c r="B11" s="51">
        <f t="shared" ca="1" si="0"/>
        <v>23151</v>
      </c>
      <c r="E11" s="101" t="s">
        <v>46</v>
      </c>
      <c r="F11" s="102" t="s">
        <v>10</v>
      </c>
      <c r="G11" s="101" t="s">
        <v>59</v>
      </c>
      <c r="I11" s="135" t="b">
        <f t="shared" ca="1" si="1"/>
        <v>1</v>
      </c>
      <c r="J11" s="143">
        <f t="shared" ca="1" si="2"/>
        <v>60000</v>
      </c>
      <c r="K11" s="137">
        <f t="shared" ca="1" si="3"/>
        <v>70000</v>
      </c>
    </row>
    <row r="12" spans="1:21" x14ac:dyDescent="0.3">
      <c r="A12" s="12">
        <f ca="1">'2.1 NumberOfBinsHisto'!A13</f>
        <v>57742</v>
      </c>
      <c r="B12" s="51">
        <f t="shared" ca="1" si="0"/>
        <v>57742</v>
      </c>
      <c r="E12" s="104" t="str">
        <f t="shared" ref="E12:E18" ca="1" si="4">IF(G12&gt;$E$9,"Stop","Continue")</f>
        <v>Continue</v>
      </c>
      <c r="F12" s="145">
        <v>4</v>
      </c>
      <c r="G12" s="104">
        <f t="shared" ref="G12:G18" si="5">2^F12</f>
        <v>16</v>
      </c>
      <c r="I12" s="135" t="b">
        <f t="shared" ca="1" si="1"/>
        <v>1</v>
      </c>
      <c r="J12" s="143">
        <f t="shared" ca="1" si="2"/>
        <v>70000</v>
      </c>
      <c r="K12" s="137">
        <f t="shared" ca="1" si="3"/>
        <v>80000</v>
      </c>
      <c r="P12" s="107"/>
      <c r="Q12" s="107"/>
    </row>
    <row r="13" spans="1:21" x14ac:dyDescent="0.3">
      <c r="A13" s="12">
        <f ca="1">'2.1 NumberOfBinsHisto'!A14</f>
        <v>52370</v>
      </c>
      <c r="B13" s="51">
        <f t="shared" ca="1" si="0"/>
        <v>52370</v>
      </c>
      <c r="E13" s="106" t="str">
        <f t="shared" ca="1" si="4"/>
        <v>Continue</v>
      </c>
      <c r="F13" s="146">
        <v>5</v>
      </c>
      <c r="G13" s="106">
        <f t="shared" si="5"/>
        <v>32</v>
      </c>
      <c r="I13" s="135" t="b">
        <f t="shared" ca="1" si="1"/>
        <v>1</v>
      </c>
      <c r="J13" s="143">
        <f t="shared" ca="1" si="2"/>
        <v>80000</v>
      </c>
      <c r="K13" s="137">
        <f t="shared" ca="1" si="3"/>
        <v>90000</v>
      </c>
    </row>
    <row r="14" spans="1:21" x14ac:dyDescent="0.3">
      <c r="A14" s="12">
        <f ca="1">'2.1 NumberOfBinsHisto'!A15</f>
        <v>57719</v>
      </c>
      <c r="B14" s="51">
        <f t="shared" ca="1" si="0"/>
        <v>57719</v>
      </c>
      <c r="E14" s="106" t="str">
        <f t="shared" ca="1" si="4"/>
        <v>Continue</v>
      </c>
      <c r="F14" s="146">
        <v>6</v>
      </c>
      <c r="G14" s="106">
        <f t="shared" si="5"/>
        <v>64</v>
      </c>
      <c r="I14" s="135" t="b">
        <f t="shared" ca="1" si="1"/>
        <v>0</v>
      </c>
      <c r="J14" s="143">
        <f t="shared" ca="1" si="2"/>
        <v>90000</v>
      </c>
      <c r="K14" s="137">
        <f t="shared" ca="1" si="3"/>
        <v>100000</v>
      </c>
    </row>
    <row r="15" spans="1:21" x14ac:dyDescent="0.3">
      <c r="A15" s="12">
        <f ca="1">'2.1 NumberOfBinsHisto'!A16</f>
        <v>66489</v>
      </c>
      <c r="B15" s="51">
        <f t="shared" ca="1" si="0"/>
        <v>66489</v>
      </c>
      <c r="E15" s="106" t="str">
        <f t="shared" ca="1" si="4"/>
        <v>Stop</v>
      </c>
      <c r="F15" s="146">
        <v>7</v>
      </c>
      <c r="G15" s="106">
        <f t="shared" si="5"/>
        <v>128</v>
      </c>
      <c r="I15" s="135" t="b">
        <f t="shared" ca="1" si="1"/>
        <v>0</v>
      </c>
      <c r="J15" s="143">
        <f t="shared" ca="1" si="2"/>
        <v>100000</v>
      </c>
      <c r="K15" s="137">
        <f t="shared" ca="1" si="3"/>
        <v>110000</v>
      </c>
    </row>
    <row r="16" spans="1:21" x14ac:dyDescent="0.3">
      <c r="A16" s="12">
        <f ca="1">'2.1 NumberOfBinsHisto'!A17</f>
        <v>5957</v>
      </c>
      <c r="B16" s="51">
        <f t="shared" ca="1" si="0"/>
        <v>5957</v>
      </c>
      <c r="E16" s="106" t="str">
        <f t="shared" ca="1" si="4"/>
        <v>Stop</v>
      </c>
      <c r="F16" s="146">
        <v>8</v>
      </c>
      <c r="G16" s="106">
        <f t="shared" si="5"/>
        <v>256</v>
      </c>
    </row>
    <row r="17" spans="1:7" x14ac:dyDescent="0.3">
      <c r="A17" s="12">
        <f ca="1">'2.1 NumberOfBinsHisto'!A18</f>
        <v>44091</v>
      </c>
      <c r="B17" s="51">
        <f t="shared" ca="1" si="0"/>
        <v>44091</v>
      </c>
      <c r="E17" s="106" t="str">
        <f t="shared" ca="1" si="4"/>
        <v>Stop</v>
      </c>
      <c r="F17" s="146">
        <v>9</v>
      </c>
      <c r="G17" s="106">
        <f t="shared" si="5"/>
        <v>512</v>
      </c>
    </row>
    <row r="18" spans="1:7" ht="17.25" thickBot="1" x14ac:dyDescent="0.35">
      <c r="A18" s="12">
        <f ca="1">'2.1 NumberOfBinsHisto'!A19</f>
        <v>70479</v>
      </c>
      <c r="B18" s="51">
        <f t="shared" ca="1" si="0"/>
        <v>70479</v>
      </c>
      <c r="E18" s="108" t="str">
        <f t="shared" ca="1" si="4"/>
        <v>Stop</v>
      </c>
      <c r="F18" s="153">
        <v>10</v>
      </c>
      <c r="G18" s="108">
        <f t="shared" si="5"/>
        <v>1024</v>
      </c>
    </row>
    <row r="19" spans="1:7" x14ac:dyDescent="0.3">
      <c r="A19" s="12">
        <f ca="1">'2.1 NumberOfBinsHisto'!A20</f>
        <v>42291</v>
      </c>
      <c r="B19" s="51">
        <f t="shared" ca="1" si="0"/>
        <v>42291</v>
      </c>
    </row>
    <row r="20" spans="1:7" x14ac:dyDescent="0.3">
      <c r="A20" s="12">
        <f ca="1">'2.1 NumberOfBinsHisto'!A21</f>
        <v>83281</v>
      </c>
      <c r="B20" s="51">
        <f t="shared" ca="1" si="0"/>
        <v>83281</v>
      </c>
    </row>
    <row r="21" spans="1:7" x14ac:dyDescent="0.3">
      <c r="A21" s="12">
        <f ca="1">'2.1 NumberOfBinsHisto'!A22</f>
        <v>6160</v>
      </c>
      <c r="B21" s="51">
        <f t="shared" ca="1" si="0"/>
        <v>6160</v>
      </c>
    </row>
    <row r="22" spans="1:7" ht="16.5" customHeight="1" x14ac:dyDescent="0.3">
      <c r="A22" s="12">
        <f ca="1">'2.1 NumberOfBinsHisto'!A23</f>
        <v>62832</v>
      </c>
      <c r="B22" s="51">
        <f t="shared" ca="1" si="0"/>
        <v>62832</v>
      </c>
    </row>
    <row r="23" spans="1:7" x14ac:dyDescent="0.3">
      <c r="A23" s="12">
        <f ca="1">'2.1 NumberOfBinsHisto'!A24</f>
        <v>51662</v>
      </c>
      <c r="B23" s="51">
        <f t="shared" ca="1" si="0"/>
        <v>51662</v>
      </c>
    </row>
    <row r="24" spans="1:7" x14ac:dyDescent="0.3">
      <c r="A24" s="12">
        <f ca="1">'2.1 NumberOfBinsHisto'!A25</f>
        <v>70942</v>
      </c>
      <c r="B24" s="51">
        <f t="shared" ca="1" si="0"/>
        <v>70942</v>
      </c>
    </row>
    <row r="25" spans="1:7" x14ac:dyDescent="0.3">
      <c r="A25" s="12">
        <f ca="1">'2.1 NumberOfBinsHisto'!A26</f>
        <v>435</v>
      </c>
      <c r="B25" s="51">
        <f t="shared" ca="1" si="0"/>
        <v>435</v>
      </c>
    </row>
    <row r="26" spans="1:7" x14ac:dyDescent="0.3">
      <c r="A26" s="12">
        <f ca="1">'2.1 NumberOfBinsHisto'!A27</f>
        <v>51249</v>
      </c>
      <c r="B26" s="51">
        <f t="shared" ca="1" si="0"/>
        <v>51249</v>
      </c>
    </row>
    <row r="27" spans="1:7" x14ac:dyDescent="0.3">
      <c r="A27" s="12">
        <f ca="1">'2.1 NumberOfBinsHisto'!A28</f>
        <v>9646</v>
      </c>
      <c r="B27" s="51">
        <f t="shared" ca="1" si="0"/>
        <v>9646</v>
      </c>
    </row>
    <row r="28" spans="1:7" x14ac:dyDescent="0.3">
      <c r="A28" s="12">
        <f ca="1">'2.1 NumberOfBinsHisto'!A29</f>
        <v>61230</v>
      </c>
      <c r="B28" s="51">
        <f t="shared" ca="1" si="0"/>
        <v>61230</v>
      </c>
    </row>
    <row r="29" spans="1:7" x14ac:dyDescent="0.3">
      <c r="A29" s="12">
        <f ca="1">'2.1 NumberOfBinsHisto'!A30</f>
        <v>59236</v>
      </c>
      <c r="B29" s="51">
        <f t="shared" ca="1" si="0"/>
        <v>59236</v>
      </c>
    </row>
    <row r="30" spans="1:7" x14ac:dyDescent="0.3">
      <c r="A30" s="12">
        <f ca="1">'2.1 NumberOfBinsHisto'!A31</f>
        <v>71789</v>
      </c>
      <c r="B30" s="51">
        <f t="shared" ca="1" si="0"/>
        <v>71789</v>
      </c>
    </row>
    <row r="31" spans="1:7" x14ac:dyDescent="0.3">
      <c r="A31" s="12">
        <f ca="1">'2.1 NumberOfBinsHisto'!A32</f>
        <v>36228</v>
      </c>
      <c r="B31" s="51">
        <f t="shared" ca="1" si="0"/>
        <v>36228</v>
      </c>
    </row>
    <row r="32" spans="1:7" x14ac:dyDescent="0.3">
      <c r="A32" s="12">
        <f ca="1">'2.1 NumberOfBinsHisto'!A33</f>
        <v>86435</v>
      </c>
      <c r="B32" s="51">
        <f t="shared" ca="1" si="0"/>
        <v>86435</v>
      </c>
    </row>
    <row r="33" spans="1:2" x14ac:dyDescent="0.3">
      <c r="A33" s="12">
        <f ca="1">'2.1 NumberOfBinsHisto'!A34</f>
        <v>51065</v>
      </c>
      <c r="B33" s="51">
        <f t="shared" ca="1" si="0"/>
        <v>51065</v>
      </c>
    </row>
    <row r="34" spans="1:2" x14ac:dyDescent="0.3">
      <c r="A34" s="12">
        <f ca="1">'2.1 NumberOfBinsHisto'!A35</f>
        <v>63108</v>
      </c>
      <c r="B34" s="51">
        <f t="shared" ca="1" si="0"/>
        <v>63108</v>
      </c>
    </row>
    <row r="35" spans="1:2" x14ac:dyDescent="0.3">
      <c r="A35" s="12">
        <f ca="1">'2.1 NumberOfBinsHisto'!A36</f>
        <v>18211</v>
      </c>
      <c r="B35" s="51">
        <f t="shared" ca="1" si="0"/>
        <v>18211</v>
      </c>
    </row>
    <row r="36" spans="1:2" x14ac:dyDescent="0.3">
      <c r="A36" s="12">
        <f ca="1">'2.1 NumberOfBinsHisto'!A37</f>
        <v>33571</v>
      </c>
      <c r="B36" s="51">
        <f t="shared" ca="1" si="0"/>
        <v>33571</v>
      </c>
    </row>
    <row r="37" spans="1:2" x14ac:dyDescent="0.3">
      <c r="A37" s="12">
        <f ca="1">'2.1 NumberOfBinsHisto'!A38</f>
        <v>76261</v>
      </c>
      <c r="B37" s="51">
        <f t="shared" ca="1" si="0"/>
        <v>76261</v>
      </c>
    </row>
    <row r="38" spans="1:2" x14ac:dyDescent="0.3">
      <c r="A38" s="12">
        <f ca="1">'2.1 NumberOfBinsHisto'!A39</f>
        <v>83770</v>
      </c>
      <c r="B38" s="51">
        <f t="shared" ca="1" si="0"/>
        <v>83770</v>
      </c>
    </row>
    <row r="39" spans="1:2" x14ac:dyDescent="0.3">
      <c r="A39" s="12">
        <f ca="1">'2.1 NumberOfBinsHisto'!A40</f>
        <v>71095</v>
      </c>
      <c r="B39" s="51">
        <f t="shared" ca="1" si="0"/>
        <v>71095</v>
      </c>
    </row>
    <row r="40" spans="1:2" x14ac:dyDescent="0.3">
      <c r="A40" s="12">
        <f ca="1">'2.1 NumberOfBinsHisto'!A41</f>
        <v>7821</v>
      </c>
      <c r="B40" s="51">
        <f t="shared" ca="1" si="0"/>
        <v>7821</v>
      </c>
    </row>
    <row r="41" spans="1:2" x14ac:dyDescent="0.3">
      <c r="A41" s="12">
        <f ca="1">'2.1 NumberOfBinsHisto'!A42</f>
        <v>8056</v>
      </c>
      <c r="B41" s="51">
        <f t="shared" ca="1" si="0"/>
        <v>8056</v>
      </c>
    </row>
    <row r="42" spans="1:2" x14ac:dyDescent="0.3">
      <c r="A42" s="12">
        <f ca="1">'2.1 NumberOfBinsHisto'!A43</f>
        <v>71984</v>
      </c>
      <c r="B42" s="51">
        <f t="shared" ca="1" si="0"/>
        <v>71984</v>
      </c>
    </row>
    <row r="43" spans="1:2" x14ac:dyDescent="0.3">
      <c r="A43" s="12">
        <f ca="1">'2.1 NumberOfBinsHisto'!A44</f>
        <v>33254</v>
      </c>
      <c r="B43" s="51">
        <f t="shared" ca="1" si="0"/>
        <v>33254</v>
      </c>
    </row>
    <row r="44" spans="1:2" x14ac:dyDescent="0.3">
      <c r="A44" s="12">
        <f ca="1">'2.1 NumberOfBinsHisto'!A45</f>
        <v>24662</v>
      </c>
      <c r="B44" s="51">
        <f t="shared" ca="1" si="0"/>
        <v>24662</v>
      </c>
    </row>
    <row r="45" spans="1:2" x14ac:dyDescent="0.3">
      <c r="A45" s="12">
        <f ca="1">'2.1 NumberOfBinsHisto'!A46</f>
        <v>45621</v>
      </c>
      <c r="B45" s="51">
        <f t="shared" ca="1" si="0"/>
        <v>45621</v>
      </c>
    </row>
    <row r="46" spans="1:2" x14ac:dyDescent="0.3">
      <c r="A46" s="12">
        <f ca="1">'2.1 NumberOfBinsHisto'!A47</f>
        <v>48486</v>
      </c>
      <c r="B46" s="51">
        <f t="shared" ca="1" si="0"/>
        <v>48486</v>
      </c>
    </row>
    <row r="47" spans="1:2" x14ac:dyDescent="0.3">
      <c r="A47" s="12">
        <f ca="1">'2.1 NumberOfBinsHisto'!A48</f>
        <v>36263</v>
      </c>
      <c r="B47" s="51">
        <f t="shared" ca="1" si="0"/>
        <v>36263</v>
      </c>
    </row>
    <row r="48" spans="1:2" x14ac:dyDescent="0.3">
      <c r="A48" s="12">
        <f ca="1">'2.1 NumberOfBinsHisto'!A49</f>
        <v>51911</v>
      </c>
      <c r="B48" s="51">
        <f t="shared" ca="1" si="0"/>
        <v>51911</v>
      </c>
    </row>
    <row r="49" spans="1:2" x14ac:dyDescent="0.3">
      <c r="A49" s="12">
        <f ca="1">'2.1 NumberOfBinsHisto'!A50</f>
        <v>46466</v>
      </c>
      <c r="B49" s="51">
        <f t="shared" ca="1" si="0"/>
        <v>46466</v>
      </c>
    </row>
    <row r="50" spans="1:2" x14ac:dyDescent="0.3">
      <c r="A50" s="12">
        <f ca="1">'2.1 NumberOfBinsHisto'!A51</f>
        <v>29802</v>
      </c>
      <c r="B50" s="51">
        <f t="shared" ca="1" si="0"/>
        <v>29802</v>
      </c>
    </row>
    <row r="51" spans="1:2" x14ac:dyDescent="0.3">
      <c r="A51" s="12">
        <f ca="1">'2.1 NumberOfBinsHisto'!A52</f>
        <v>58262</v>
      </c>
      <c r="B51" s="51">
        <f t="shared" ca="1" si="0"/>
        <v>58262</v>
      </c>
    </row>
    <row r="52" spans="1:2" x14ac:dyDescent="0.3">
      <c r="A52" s="12">
        <f ca="1">'2.1 NumberOfBinsHisto'!A53</f>
        <v>55961</v>
      </c>
      <c r="B52" s="51">
        <f t="shared" ca="1" si="0"/>
        <v>55961</v>
      </c>
    </row>
    <row r="53" spans="1:2" x14ac:dyDescent="0.3">
      <c r="A53" s="12">
        <f ca="1">'2.1 NumberOfBinsHisto'!A54</f>
        <v>39335</v>
      </c>
      <c r="B53" s="51">
        <f t="shared" ca="1" si="0"/>
        <v>39335</v>
      </c>
    </row>
    <row r="54" spans="1:2" x14ac:dyDescent="0.3">
      <c r="A54" s="12">
        <f ca="1">'2.1 NumberOfBinsHisto'!A55</f>
        <v>72428</v>
      </c>
      <c r="B54" s="51">
        <f t="shared" ca="1" si="0"/>
        <v>72428</v>
      </c>
    </row>
    <row r="55" spans="1:2" x14ac:dyDescent="0.3">
      <c r="A55" s="12">
        <f ca="1">'2.1 NumberOfBinsHisto'!A56</f>
        <v>71777</v>
      </c>
      <c r="B55" s="51">
        <f t="shared" ca="1" si="0"/>
        <v>71777</v>
      </c>
    </row>
    <row r="56" spans="1:2" x14ac:dyDescent="0.3">
      <c r="A56" s="12">
        <f ca="1">'2.1 NumberOfBinsHisto'!A57</f>
        <v>15794</v>
      </c>
      <c r="B56" s="51">
        <f t="shared" ca="1" si="0"/>
        <v>15794</v>
      </c>
    </row>
    <row r="57" spans="1:2" x14ac:dyDescent="0.3">
      <c r="A57" s="12">
        <f ca="1">'2.1 NumberOfBinsHisto'!A58</f>
        <v>72912</v>
      </c>
      <c r="B57" s="51">
        <f t="shared" ca="1" si="0"/>
        <v>72912</v>
      </c>
    </row>
    <row r="58" spans="1:2" x14ac:dyDescent="0.3">
      <c r="A58" s="12">
        <f ca="1">'2.1 NumberOfBinsHisto'!A59</f>
        <v>29050</v>
      </c>
      <c r="B58" s="51">
        <f t="shared" ca="1" si="0"/>
        <v>29050</v>
      </c>
    </row>
    <row r="59" spans="1:2" x14ac:dyDescent="0.3">
      <c r="A59" s="12">
        <f ca="1">'2.1 NumberOfBinsHisto'!A60</f>
        <v>19023</v>
      </c>
      <c r="B59" s="51">
        <f t="shared" ca="1" si="0"/>
        <v>19023</v>
      </c>
    </row>
    <row r="60" spans="1:2" x14ac:dyDescent="0.3">
      <c r="A60" s="12">
        <f ca="1">'2.1 NumberOfBinsHisto'!A61</f>
        <v>26789</v>
      </c>
      <c r="B60" s="51">
        <f t="shared" ca="1" si="0"/>
        <v>26789</v>
      </c>
    </row>
    <row r="61" spans="1:2" x14ac:dyDescent="0.3">
      <c r="A61" s="12">
        <f ca="1">'2.1 NumberOfBinsHisto'!A62</f>
        <v>69289</v>
      </c>
      <c r="B61" s="51">
        <f t="shared" ca="1" si="0"/>
        <v>69289</v>
      </c>
    </row>
    <row r="62" spans="1:2" x14ac:dyDescent="0.3">
      <c r="A62" s="12">
        <f ca="1">'2.1 NumberOfBinsHisto'!A63</f>
        <v>33372</v>
      </c>
      <c r="B62" s="51">
        <f t="shared" ca="1" si="0"/>
        <v>33372</v>
      </c>
    </row>
    <row r="63" spans="1:2" x14ac:dyDescent="0.3">
      <c r="A63" s="12">
        <f ca="1">'2.1 NumberOfBinsHisto'!A64</f>
        <v>60865</v>
      </c>
      <c r="B63" s="51">
        <f t="shared" ca="1" si="0"/>
        <v>60865</v>
      </c>
    </row>
    <row r="64" spans="1:2" x14ac:dyDescent="0.3">
      <c r="A64" s="12">
        <f ca="1">'2.1 NumberOfBinsHisto'!A65</f>
        <v>43030</v>
      </c>
      <c r="B64" s="51">
        <f t="shared" ca="1" si="0"/>
        <v>43030</v>
      </c>
    </row>
    <row r="65" spans="1:2" x14ac:dyDescent="0.3">
      <c r="A65" s="12">
        <f ca="1">'2.1 NumberOfBinsHisto'!A66</f>
        <v>10362</v>
      </c>
      <c r="B65" s="51">
        <f t="shared" ca="1" si="0"/>
        <v>10362</v>
      </c>
    </row>
    <row r="66" spans="1:2" x14ac:dyDescent="0.3">
      <c r="A66" s="12">
        <f ca="1">'2.1 NumberOfBinsHisto'!A67</f>
        <v>61438</v>
      </c>
      <c r="B66" s="51">
        <f t="shared" ca="1" si="0"/>
        <v>61438</v>
      </c>
    </row>
    <row r="67" spans="1:2" x14ac:dyDescent="0.3">
      <c r="A67" s="12">
        <f ca="1">'2.1 NumberOfBinsHisto'!A68</f>
        <v>69900</v>
      </c>
      <c r="B67" s="51">
        <f t="shared" ca="1" si="0"/>
        <v>69900</v>
      </c>
    </row>
    <row r="68" spans="1:2" x14ac:dyDescent="0.3">
      <c r="A68" s="12">
        <f ca="1">'2.1 NumberOfBinsHisto'!A69</f>
        <v>42247</v>
      </c>
      <c r="B68" s="51">
        <f t="shared" ref="B68:B102" ca="1" si="6">A68</f>
        <v>42247</v>
      </c>
    </row>
    <row r="69" spans="1:2" x14ac:dyDescent="0.3">
      <c r="A69" s="12">
        <f ca="1">'2.1 NumberOfBinsHisto'!A70</f>
        <v>24921</v>
      </c>
      <c r="B69" s="51">
        <f t="shared" ca="1" si="6"/>
        <v>24921</v>
      </c>
    </row>
    <row r="70" spans="1:2" x14ac:dyDescent="0.3">
      <c r="A70" s="12">
        <f ca="1">'2.1 NumberOfBinsHisto'!A71</f>
        <v>29845</v>
      </c>
      <c r="B70" s="51">
        <f t="shared" ca="1" si="6"/>
        <v>29845</v>
      </c>
    </row>
    <row r="71" spans="1:2" x14ac:dyDescent="0.3">
      <c r="A71" s="12">
        <f ca="1">'2.1 NumberOfBinsHisto'!A72</f>
        <v>27846</v>
      </c>
      <c r="B71" s="51">
        <f t="shared" ca="1" si="6"/>
        <v>27846</v>
      </c>
    </row>
    <row r="72" spans="1:2" x14ac:dyDescent="0.3">
      <c r="A72" s="12">
        <f ca="1">'2.1 NumberOfBinsHisto'!A73</f>
        <v>14615</v>
      </c>
      <c r="B72" s="51">
        <f t="shared" ca="1" si="6"/>
        <v>14615</v>
      </c>
    </row>
    <row r="73" spans="1:2" x14ac:dyDescent="0.3">
      <c r="A73" s="12">
        <f ca="1">'2.1 NumberOfBinsHisto'!A74</f>
        <v>3864</v>
      </c>
      <c r="B73" s="51">
        <f t="shared" ca="1" si="6"/>
        <v>3864</v>
      </c>
    </row>
    <row r="74" spans="1:2" x14ac:dyDescent="0.3">
      <c r="A74" s="12">
        <f ca="1">'2.1 NumberOfBinsHisto'!A75</f>
        <v>81071</v>
      </c>
      <c r="B74" s="51">
        <f t="shared" ca="1" si="6"/>
        <v>81071</v>
      </c>
    </row>
    <row r="75" spans="1:2" x14ac:dyDescent="0.3">
      <c r="A75" s="12">
        <f ca="1">'2.1 NumberOfBinsHisto'!A76</f>
        <v>15676</v>
      </c>
      <c r="B75" s="51">
        <f t="shared" ca="1" si="6"/>
        <v>15676</v>
      </c>
    </row>
    <row r="76" spans="1:2" x14ac:dyDescent="0.3">
      <c r="A76" s="12">
        <f ca="1">'2.1 NumberOfBinsHisto'!A77</f>
        <v>88245</v>
      </c>
      <c r="B76" s="51">
        <f t="shared" ca="1" si="6"/>
        <v>88245</v>
      </c>
    </row>
    <row r="77" spans="1:2" x14ac:dyDescent="0.3">
      <c r="A77" s="12">
        <f ca="1">'2.1 NumberOfBinsHisto'!A78</f>
        <v>12690</v>
      </c>
      <c r="B77" s="51">
        <f t="shared" ca="1" si="6"/>
        <v>12690</v>
      </c>
    </row>
    <row r="78" spans="1:2" x14ac:dyDescent="0.3">
      <c r="A78" s="12">
        <f ca="1">'2.1 NumberOfBinsHisto'!A79</f>
        <v>47771</v>
      </c>
      <c r="B78" s="51">
        <f t="shared" ca="1" si="6"/>
        <v>47771</v>
      </c>
    </row>
    <row r="79" spans="1:2" x14ac:dyDescent="0.3">
      <c r="A79" s="12">
        <f ca="1">'2.1 NumberOfBinsHisto'!A80</f>
        <v>70116</v>
      </c>
      <c r="B79" s="51">
        <f t="shared" ca="1" si="6"/>
        <v>70116</v>
      </c>
    </row>
    <row r="80" spans="1:2" x14ac:dyDescent="0.3">
      <c r="A80" s="12">
        <f ca="1">'2.1 NumberOfBinsHisto'!A81</f>
        <v>51006</v>
      </c>
      <c r="B80" s="51">
        <f t="shared" ca="1" si="6"/>
        <v>51006</v>
      </c>
    </row>
    <row r="81" spans="1:2" x14ac:dyDescent="0.3">
      <c r="A81" s="12">
        <f ca="1">'2.1 NumberOfBinsHisto'!A82</f>
        <v>14629</v>
      </c>
      <c r="B81" s="51">
        <f t="shared" ca="1" si="6"/>
        <v>14629</v>
      </c>
    </row>
    <row r="82" spans="1:2" x14ac:dyDescent="0.3">
      <c r="A82" s="12">
        <f ca="1">'2.1 NumberOfBinsHisto'!A83</f>
        <v>59820</v>
      </c>
      <c r="B82" s="51">
        <f t="shared" ca="1" si="6"/>
        <v>59820</v>
      </c>
    </row>
    <row r="83" spans="1:2" x14ac:dyDescent="0.3">
      <c r="A83" s="12">
        <f ca="1">'2.1 NumberOfBinsHisto'!A84</f>
        <v>60462</v>
      </c>
      <c r="B83" s="51">
        <f t="shared" ca="1" si="6"/>
        <v>60462</v>
      </c>
    </row>
    <row r="84" spans="1:2" x14ac:dyDescent="0.3">
      <c r="A84" s="12">
        <f ca="1">'2.1 NumberOfBinsHisto'!A85</f>
        <v>22606</v>
      </c>
      <c r="B84" s="51">
        <f t="shared" ca="1" si="6"/>
        <v>22606</v>
      </c>
    </row>
    <row r="85" spans="1:2" x14ac:dyDescent="0.3">
      <c r="A85" s="12">
        <f ca="1">'2.1 NumberOfBinsHisto'!A86</f>
        <v>33004</v>
      </c>
      <c r="B85" s="51">
        <f t="shared" ca="1" si="6"/>
        <v>33004</v>
      </c>
    </row>
    <row r="86" spans="1:2" x14ac:dyDescent="0.3">
      <c r="A86" s="12">
        <f ca="1">'2.1 NumberOfBinsHisto'!A87</f>
        <v>21286</v>
      </c>
      <c r="B86" s="51">
        <f t="shared" ca="1" si="6"/>
        <v>21286</v>
      </c>
    </row>
    <row r="87" spans="1:2" x14ac:dyDescent="0.3">
      <c r="A87" s="12">
        <f ca="1">'2.1 NumberOfBinsHisto'!A88</f>
        <v>108</v>
      </c>
      <c r="B87" s="51">
        <f t="shared" ca="1" si="6"/>
        <v>108</v>
      </c>
    </row>
    <row r="88" spans="1:2" x14ac:dyDescent="0.3">
      <c r="A88" s="12">
        <f ca="1">'2.1 NumberOfBinsHisto'!A89</f>
        <v>18100</v>
      </c>
      <c r="B88" s="51">
        <f t="shared" ca="1" si="6"/>
        <v>18100</v>
      </c>
    </row>
    <row r="89" spans="1:2" x14ac:dyDescent="0.3">
      <c r="A89" s="12">
        <f ca="1">'2.1 NumberOfBinsHisto'!A90</f>
        <v>32057</v>
      </c>
      <c r="B89" s="51">
        <f t="shared" ca="1" si="6"/>
        <v>32057</v>
      </c>
    </row>
    <row r="90" spans="1:2" x14ac:dyDescent="0.3">
      <c r="A90" s="12">
        <f ca="1">'2.1 NumberOfBinsHisto'!A91</f>
        <v>40016</v>
      </c>
      <c r="B90" s="51">
        <f t="shared" ca="1" si="6"/>
        <v>40016</v>
      </c>
    </row>
    <row r="91" spans="1:2" x14ac:dyDescent="0.3">
      <c r="A91" s="12">
        <f ca="1">'2.1 NumberOfBinsHisto'!A92</f>
        <v>43522</v>
      </c>
      <c r="B91" s="51">
        <f t="shared" ca="1" si="6"/>
        <v>43522</v>
      </c>
    </row>
    <row r="92" spans="1:2" x14ac:dyDescent="0.3">
      <c r="A92" s="12">
        <f ca="1">'2.1 NumberOfBinsHisto'!A93</f>
        <v>41604</v>
      </c>
      <c r="B92" s="51">
        <f t="shared" ca="1" si="6"/>
        <v>41604</v>
      </c>
    </row>
    <row r="93" spans="1:2" x14ac:dyDescent="0.3">
      <c r="A93" s="12">
        <f ca="1">'2.1 NumberOfBinsHisto'!A94</f>
        <v>15637</v>
      </c>
      <c r="B93" s="51">
        <f t="shared" ca="1" si="6"/>
        <v>15637</v>
      </c>
    </row>
    <row r="94" spans="1:2" x14ac:dyDescent="0.3">
      <c r="A94" s="12">
        <f ca="1">'2.1 NumberOfBinsHisto'!A95</f>
        <v>28841</v>
      </c>
      <c r="B94" s="51">
        <f t="shared" ca="1" si="6"/>
        <v>28841</v>
      </c>
    </row>
    <row r="95" spans="1:2" x14ac:dyDescent="0.3">
      <c r="A95" s="12">
        <f ca="1">'2.1 NumberOfBinsHisto'!A96</f>
        <v>34140</v>
      </c>
      <c r="B95" s="51">
        <f t="shared" ca="1" si="6"/>
        <v>34140</v>
      </c>
    </row>
    <row r="96" spans="1:2" x14ac:dyDescent="0.3">
      <c r="A96" s="12">
        <f ca="1">'2.1 NumberOfBinsHisto'!A97</f>
        <v>29625</v>
      </c>
      <c r="B96" s="51">
        <f t="shared" ca="1" si="6"/>
        <v>29625</v>
      </c>
    </row>
    <row r="97" spans="1:2" x14ac:dyDescent="0.3">
      <c r="A97" s="12">
        <f ca="1">'2.1 NumberOfBinsHisto'!A98</f>
        <v>32354</v>
      </c>
      <c r="B97" s="51">
        <f t="shared" ca="1" si="6"/>
        <v>32354</v>
      </c>
    </row>
    <row r="98" spans="1:2" x14ac:dyDescent="0.3">
      <c r="A98" s="12">
        <f ca="1">'2.1 NumberOfBinsHisto'!A99</f>
        <v>35992</v>
      </c>
      <c r="B98" s="51">
        <f t="shared" ca="1" si="6"/>
        <v>35992</v>
      </c>
    </row>
    <row r="99" spans="1:2" x14ac:dyDescent="0.3">
      <c r="A99" s="12">
        <f ca="1">'2.1 NumberOfBinsHisto'!A100</f>
        <v>67474</v>
      </c>
      <c r="B99" s="51">
        <f t="shared" ca="1" si="6"/>
        <v>67474</v>
      </c>
    </row>
    <row r="100" spans="1:2" x14ac:dyDescent="0.3">
      <c r="A100" s="12">
        <f ca="1">'2.1 NumberOfBinsHisto'!A101</f>
        <v>26930</v>
      </c>
      <c r="B100" s="51">
        <f t="shared" ca="1" si="6"/>
        <v>26930</v>
      </c>
    </row>
    <row r="101" spans="1:2" x14ac:dyDescent="0.3">
      <c r="A101" s="12">
        <f ca="1">'2.1 NumberOfBinsHisto'!A102</f>
        <v>37892</v>
      </c>
      <c r="B101" s="51">
        <f t="shared" ca="1" si="6"/>
        <v>37892</v>
      </c>
    </row>
    <row r="102" spans="1:2" x14ac:dyDescent="0.3">
      <c r="A102" s="12">
        <f ca="1">'2.1 NumberOfBinsHisto'!A103</f>
        <v>37357</v>
      </c>
      <c r="B102" s="51">
        <f t="shared" ca="1" si="6"/>
        <v>37357</v>
      </c>
    </row>
  </sheetData>
  <conditionalFormatting sqref="J5:K15">
    <cfRule type="expression" dxfId="7" priority="2">
      <formula>$I5=FALSE</formula>
    </cfRule>
  </conditionalFormatting>
  <conditionalFormatting sqref="I5:I15">
    <cfRule type="expression" dxfId="6" priority="1">
      <formula>$I5=FALSE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U102"/>
  <sheetViews>
    <sheetView showGridLines="0" zoomScale="175" zoomScaleNormal="175" workbookViewId="0">
      <selection sqref="A1:XFD1048576"/>
    </sheetView>
  </sheetViews>
  <sheetFormatPr defaultRowHeight="16.5" x14ac:dyDescent="0.3"/>
  <cols>
    <col min="1" max="2" width="12.85546875" style="24" customWidth="1"/>
    <col min="3" max="3" width="6" style="24" customWidth="1"/>
    <col min="4" max="4" width="10.42578125" style="24" customWidth="1"/>
    <col min="5" max="5" width="14" style="24" customWidth="1"/>
    <col min="6" max="6" width="12.42578125" style="24" customWidth="1"/>
    <col min="7" max="7" width="12.85546875" style="24" bestFit="1" customWidth="1"/>
    <col min="8" max="8" width="6.42578125" style="24" customWidth="1"/>
    <col min="9" max="9" width="10.5703125" style="24" bestFit="1" customWidth="1"/>
    <col min="10" max="10" width="12.5703125" style="24" customWidth="1"/>
    <col min="11" max="11" width="13.5703125" style="24" customWidth="1"/>
    <col min="12" max="12" width="4" style="24" customWidth="1"/>
    <col min="13" max="13" width="20" style="25" bestFit="1" customWidth="1"/>
    <col min="14" max="14" width="7.5703125" style="24" bestFit="1" customWidth="1"/>
    <col min="15" max="15" width="9.140625" style="24" bestFit="1" customWidth="1"/>
    <col min="16" max="16" width="8.42578125" style="24" bestFit="1" customWidth="1"/>
    <col min="17" max="17" width="9" style="24" bestFit="1" customWidth="1"/>
    <col min="18" max="18" width="7.85546875" style="24" bestFit="1" customWidth="1"/>
    <col min="19" max="19" width="20.42578125" style="24" customWidth="1"/>
    <col min="20" max="16384" width="9.140625" style="24"/>
  </cols>
  <sheetData>
    <row r="1" spans="1:21" ht="17.25" thickBot="1" x14ac:dyDescent="0.35">
      <c r="A1" s="24" t="s">
        <v>7</v>
      </c>
      <c r="M1" s="89"/>
      <c r="N1" s="89"/>
      <c r="O1" s="89"/>
      <c r="P1" s="89"/>
      <c r="Q1" s="89"/>
      <c r="R1" s="89"/>
      <c r="S1" s="89"/>
    </row>
    <row r="2" spans="1:21" ht="13.5" customHeight="1" thickBot="1" x14ac:dyDescent="0.35">
      <c r="A2" s="118"/>
      <c r="B2" s="119"/>
      <c r="I2" s="120" t="s">
        <v>11</v>
      </c>
      <c r="J2" s="121" t="s">
        <v>12</v>
      </c>
      <c r="K2" s="122"/>
      <c r="N2" s="25"/>
      <c r="O2" s="25"/>
      <c r="P2" s="25"/>
      <c r="Q2" s="25"/>
      <c r="R2" s="25"/>
      <c r="S2" s="25"/>
    </row>
    <row r="3" spans="1:21" ht="17.25" thickBot="1" x14ac:dyDescent="0.35">
      <c r="A3" s="12">
        <f ca="1">'2.1 NumberOfBinsHisto'!A4</f>
        <v>56044</v>
      </c>
      <c r="B3" s="51">
        <f>'2.1 NumberOfBinsHisto'!B4</f>
        <v>42285</v>
      </c>
      <c r="D3" s="91" t="s">
        <v>13</v>
      </c>
      <c r="E3" s="93">
        <f>COUNT(B3:B102)</f>
        <v>100</v>
      </c>
      <c r="I3" s="123">
        <f>VLOOKUP("stop",E12:F18,2,0)</f>
        <v>7</v>
      </c>
      <c r="J3" s="124">
        <f>ROUND(INT(E8/I3),-(LEN(INT(E8/I3))-1))</f>
        <v>10000</v>
      </c>
      <c r="K3" s="125"/>
      <c r="L3" s="47"/>
      <c r="M3" s="126"/>
      <c r="N3" s="25"/>
      <c r="O3" s="25"/>
      <c r="P3" s="25"/>
      <c r="Q3" s="25"/>
      <c r="R3" s="25"/>
      <c r="S3" s="25"/>
    </row>
    <row r="4" spans="1:21" ht="17.25" thickBot="1" x14ac:dyDescent="0.35">
      <c r="A4" s="12">
        <f ca="1">'2.1 NumberOfBinsHisto'!A5</f>
        <v>28471</v>
      </c>
      <c r="B4" s="51">
        <f>'2.1 NumberOfBinsHisto'!B5</f>
        <v>67472</v>
      </c>
      <c r="D4" s="94" t="s">
        <v>3</v>
      </c>
      <c r="E4" s="96">
        <f>MIN($B$3:$B$95)</f>
        <v>1009</v>
      </c>
      <c r="I4" s="127"/>
      <c r="J4" s="128" t="s">
        <v>8</v>
      </c>
      <c r="K4" s="129" t="s">
        <v>9</v>
      </c>
      <c r="L4" s="47"/>
      <c r="M4" s="130" t="s">
        <v>6</v>
      </c>
      <c r="N4" s="131" t="s">
        <v>56</v>
      </c>
      <c r="O4" s="132" t="s">
        <v>55</v>
      </c>
      <c r="P4" s="131" t="s">
        <v>57</v>
      </c>
      <c r="Q4" s="133" t="s">
        <v>54</v>
      </c>
      <c r="R4" s="133" t="s">
        <v>58</v>
      </c>
      <c r="S4" s="134" t="str">
        <f>R4</f>
        <v>RelFreq</v>
      </c>
    </row>
    <row r="5" spans="1:21" x14ac:dyDescent="0.3">
      <c r="A5" s="12">
        <f ca="1">'2.1 NumberOfBinsHisto'!A6</f>
        <v>36387</v>
      </c>
      <c r="B5" s="51">
        <f>'2.1 NumberOfBinsHisto'!B6</f>
        <v>46901</v>
      </c>
      <c r="D5" s="94" t="s">
        <v>2</v>
      </c>
      <c r="E5" s="96">
        <f>MAX($B$3:$B$95)</f>
        <v>84014</v>
      </c>
      <c r="I5" s="135" t="b">
        <f t="shared" ref="I5:I15" si="0">J5&lt;=$E$5</f>
        <v>1</v>
      </c>
      <c r="J5" s="136">
        <f>INT(E4/J3)*J3</f>
        <v>0</v>
      </c>
      <c r="K5" s="137">
        <f>J5+$J$3</f>
        <v>10000</v>
      </c>
      <c r="L5" s="47"/>
      <c r="M5" s="138" t="str">
        <f>"From "&amp;J5&amp;" To "&amp;K5</f>
        <v>From 0 To 10000</v>
      </c>
      <c r="N5" s="139">
        <f>COUNTIF($B$3:$B$102,"&lt;="&amp;K5)</f>
        <v>21</v>
      </c>
      <c r="O5" s="140">
        <f>N5</f>
        <v>21</v>
      </c>
      <c r="P5" s="139">
        <f>COUNTIFS($B$3:$B$102,"&gt;="&amp;J5,$B$3:$B$102,"&lt;="&amp;K5)</f>
        <v>21</v>
      </c>
      <c r="Q5" s="139">
        <f>N5/$N$13</f>
        <v>0.21</v>
      </c>
      <c r="R5" s="141">
        <f>O5/$N$13</f>
        <v>0.21</v>
      </c>
      <c r="S5" s="142">
        <f>R5</f>
        <v>0.21</v>
      </c>
    </row>
    <row r="6" spans="1:21" x14ac:dyDescent="0.3">
      <c r="A6" s="12">
        <f ca="1">'2.1 NumberOfBinsHisto'!A7</f>
        <v>61543</v>
      </c>
      <c r="B6" s="51">
        <f>'2.1 NumberOfBinsHisto'!B7</f>
        <v>60678</v>
      </c>
      <c r="D6" s="94" t="s">
        <v>0</v>
      </c>
      <c r="E6" s="97">
        <f>ROUND(AVERAGE($B$3:$B$95),2)</f>
        <v>32054.31</v>
      </c>
      <c r="I6" s="135" t="b">
        <f t="shared" si="0"/>
        <v>1</v>
      </c>
      <c r="J6" s="143">
        <f>K5</f>
        <v>10000</v>
      </c>
      <c r="K6" s="137">
        <f>J6+$J$3</f>
        <v>20000</v>
      </c>
      <c r="L6" s="47"/>
      <c r="M6" s="138" t="str">
        <f t="shared" ref="M6:M13" si="1">"From "&amp;J6&amp;" To "&amp;K6</f>
        <v>From 10000 To 20000</v>
      </c>
      <c r="N6" s="139">
        <f t="shared" ref="N6:N13" si="2">COUNTIF($B$3:$B$102,"&lt;="&amp;K6)</f>
        <v>37</v>
      </c>
      <c r="O6" s="140">
        <f>N6-N5</f>
        <v>16</v>
      </c>
      <c r="P6" s="139">
        <f t="shared" ref="P6:P13" si="3">COUNTIFS($B$3:$B$102,"&gt;="&amp;J6,$B$3:$B$102,"&lt;="&amp;K6)</f>
        <v>16</v>
      </c>
      <c r="Q6" s="139">
        <f t="shared" ref="Q6:Q13" si="4">N6/$N$13</f>
        <v>0.37</v>
      </c>
      <c r="R6" s="141">
        <f t="shared" ref="R6:R13" si="5">O6/$N$13</f>
        <v>0.16</v>
      </c>
      <c r="S6" s="144">
        <f t="shared" ref="S6:S13" si="6">R6</f>
        <v>0.16</v>
      </c>
    </row>
    <row r="7" spans="1:21" x14ac:dyDescent="0.3">
      <c r="A7" s="12">
        <f ca="1">'2.1 NumberOfBinsHisto'!A8</f>
        <v>61363</v>
      </c>
      <c r="B7" s="51">
        <f>'2.1 NumberOfBinsHisto'!B8</f>
        <v>24544</v>
      </c>
      <c r="D7" s="94" t="s">
        <v>1</v>
      </c>
      <c r="E7" s="96">
        <f>MEDIAN($B$3:$B$95)</f>
        <v>28045</v>
      </c>
      <c r="I7" s="135" t="b">
        <f t="shared" si="0"/>
        <v>1</v>
      </c>
      <c r="J7" s="143">
        <f t="shared" ref="J7:J15" si="7">K6</f>
        <v>20000</v>
      </c>
      <c r="K7" s="137">
        <f t="shared" ref="K7:K15" si="8">J7+$J$3</f>
        <v>30000</v>
      </c>
      <c r="M7" s="138" t="str">
        <f t="shared" si="1"/>
        <v>From 20000 To 30000</v>
      </c>
      <c r="N7" s="139">
        <f t="shared" si="2"/>
        <v>57</v>
      </c>
      <c r="O7" s="140">
        <f t="shared" ref="O7:O13" si="9">N7-N6</f>
        <v>20</v>
      </c>
      <c r="P7" s="139">
        <f t="shared" si="3"/>
        <v>20</v>
      </c>
      <c r="Q7" s="139">
        <f t="shared" si="4"/>
        <v>0.56999999999999995</v>
      </c>
      <c r="R7" s="141">
        <f t="shared" si="5"/>
        <v>0.2</v>
      </c>
      <c r="S7" s="144">
        <f t="shared" si="6"/>
        <v>0.2</v>
      </c>
    </row>
    <row r="8" spans="1:21" x14ac:dyDescent="0.3">
      <c r="A8" s="12">
        <f ca="1">'2.1 NumberOfBinsHisto'!A9</f>
        <v>49184</v>
      </c>
      <c r="B8" s="51">
        <f>'2.1 NumberOfBinsHisto'!B9</f>
        <v>10713</v>
      </c>
      <c r="D8" s="94" t="s">
        <v>6</v>
      </c>
      <c r="E8" s="96">
        <f>E5-E4</f>
        <v>83005</v>
      </c>
      <c r="I8" s="135" t="b">
        <f t="shared" si="0"/>
        <v>1</v>
      </c>
      <c r="J8" s="143">
        <f t="shared" si="7"/>
        <v>30000</v>
      </c>
      <c r="K8" s="137">
        <f t="shared" si="8"/>
        <v>40000</v>
      </c>
      <c r="M8" s="138" t="str">
        <f t="shared" si="1"/>
        <v>From 30000 To 40000</v>
      </c>
      <c r="N8" s="139">
        <f t="shared" si="2"/>
        <v>68</v>
      </c>
      <c r="O8" s="140">
        <f t="shared" si="9"/>
        <v>11</v>
      </c>
      <c r="P8" s="139">
        <f t="shared" si="3"/>
        <v>11</v>
      </c>
      <c r="Q8" s="139">
        <f t="shared" si="4"/>
        <v>0.68</v>
      </c>
      <c r="R8" s="141">
        <f t="shared" si="5"/>
        <v>0.11</v>
      </c>
      <c r="S8" s="144">
        <f t="shared" si="6"/>
        <v>0.11</v>
      </c>
      <c r="T8" s="25"/>
      <c r="U8" s="25"/>
    </row>
    <row r="9" spans="1:21" ht="17.25" thickBot="1" x14ac:dyDescent="0.35">
      <c r="A9" s="12">
        <f ca="1">'2.1 NumberOfBinsHisto'!A10</f>
        <v>12156</v>
      </c>
      <c r="B9" s="51">
        <f>'2.1 NumberOfBinsHisto'!B10</f>
        <v>1803</v>
      </c>
      <c r="D9" s="98" t="s">
        <v>4</v>
      </c>
      <c r="E9" s="100">
        <f>COUNT(B3:B102)</f>
        <v>100</v>
      </c>
      <c r="I9" s="135" t="b">
        <f t="shared" si="0"/>
        <v>1</v>
      </c>
      <c r="J9" s="143">
        <f t="shared" si="7"/>
        <v>40000</v>
      </c>
      <c r="K9" s="137">
        <f t="shared" si="8"/>
        <v>50000</v>
      </c>
      <c r="M9" s="138" t="str">
        <f t="shared" si="1"/>
        <v>From 40000 To 50000</v>
      </c>
      <c r="N9" s="139">
        <f t="shared" si="2"/>
        <v>76</v>
      </c>
      <c r="O9" s="140">
        <f t="shared" si="9"/>
        <v>8</v>
      </c>
      <c r="P9" s="139">
        <f t="shared" si="3"/>
        <v>8</v>
      </c>
      <c r="Q9" s="139">
        <f t="shared" si="4"/>
        <v>0.76</v>
      </c>
      <c r="R9" s="141">
        <f t="shared" si="5"/>
        <v>0.08</v>
      </c>
      <c r="S9" s="144">
        <f t="shared" si="6"/>
        <v>0.08</v>
      </c>
    </row>
    <row r="10" spans="1:21" ht="17.25" thickBot="1" x14ac:dyDescent="0.35">
      <c r="A10" s="12">
        <f ca="1">'2.1 NumberOfBinsHisto'!A11</f>
        <v>43265</v>
      </c>
      <c r="B10" s="51">
        <f>'2.1 NumberOfBinsHisto'!B11</f>
        <v>31659</v>
      </c>
      <c r="I10" s="135" t="b">
        <f t="shared" si="0"/>
        <v>1</v>
      </c>
      <c r="J10" s="143">
        <f t="shared" si="7"/>
        <v>50000</v>
      </c>
      <c r="K10" s="137">
        <f t="shared" si="8"/>
        <v>60000</v>
      </c>
      <c r="M10" s="138" t="str">
        <f t="shared" si="1"/>
        <v>From 50000 To 60000</v>
      </c>
      <c r="N10" s="139">
        <f t="shared" si="2"/>
        <v>85</v>
      </c>
      <c r="O10" s="140">
        <f t="shared" si="9"/>
        <v>9</v>
      </c>
      <c r="P10" s="139">
        <f t="shared" si="3"/>
        <v>9</v>
      </c>
      <c r="Q10" s="139">
        <f t="shared" si="4"/>
        <v>0.85</v>
      </c>
      <c r="R10" s="141">
        <f t="shared" si="5"/>
        <v>0.09</v>
      </c>
      <c r="S10" s="144">
        <f t="shared" si="6"/>
        <v>0.09</v>
      </c>
    </row>
    <row r="11" spans="1:21" ht="18.75" thickBot="1" x14ac:dyDescent="0.35">
      <c r="A11" s="12">
        <f ca="1">'2.1 NumberOfBinsHisto'!A12</f>
        <v>23151</v>
      </c>
      <c r="B11" s="51">
        <f>'2.1 NumberOfBinsHisto'!B12</f>
        <v>45655</v>
      </c>
      <c r="E11" s="101" t="s">
        <v>46</v>
      </c>
      <c r="F11" s="102" t="s">
        <v>10</v>
      </c>
      <c r="G11" s="101" t="s">
        <v>59</v>
      </c>
      <c r="I11" s="135" t="b">
        <f t="shared" si="0"/>
        <v>1</v>
      </c>
      <c r="J11" s="143">
        <f t="shared" si="7"/>
        <v>60000</v>
      </c>
      <c r="K11" s="137">
        <f t="shared" si="8"/>
        <v>70000</v>
      </c>
      <c r="M11" s="138" t="str">
        <f t="shared" si="1"/>
        <v>From 60000 To 70000</v>
      </c>
      <c r="N11" s="139">
        <f t="shared" si="2"/>
        <v>94</v>
      </c>
      <c r="O11" s="140">
        <f t="shared" si="9"/>
        <v>9</v>
      </c>
      <c r="P11" s="139">
        <f t="shared" si="3"/>
        <v>9</v>
      </c>
      <c r="Q11" s="139">
        <f t="shared" si="4"/>
        <v>0.94</v>
      </c>
      <c r="R11" s="141">
        <f t="shared" si="5"/>
        <v>0.09</v>
      </c>
      <c r="S11" s="144">
        <f t="shared" si="6"/>
        <v>0.09</v>
      </c>
    </row>
    <row r="12" spans="1:21" x14ac:dyDescent="0.3">
      <c r="A12" s="12">
        <f ca="1">'2.1 NumberOfBinsHisto'!A13</f>
        <v>57742</v>
      </c>
      <c r="B12" s="51">
        <f>'2.1 NumberOfBinsHisto'!B13</f>
        <v>20628</v>
      </c>
      <c r="E12" s="104" t="str">
        <f t="shared" ref="E12:E18" si="10">IF(G12&gt;$E$9,"Stop","Continue")</f>
        <v>Continue</v>
      </c>
      <c r="F12" s="145">
        <v>4</v>
      </c>
      <c r="G12" s="104">
        <f t="shared" ref="G12:G18" si="11">2^F12</f>
        <v>16</v>
      </c>
      <c r="I12" s="135" t="b">
        <f t="shared" si="0"/>
        <v>1</v>
      </c>
      <c r="J12" s="143">
        <f t="shared" si="7"/>
        <v>70000</v>
      </c>
      <c r="K12" s="137">
        <f t="shared" si="8"/>
        <v>80000</v>
      </c>
      <c r="M12" s="138" t="str">
        <f t="shared" si="1"/>
        <v>From 70000 To 80000</v>
      </c>
      <c r="N12" s="139">
        <f t="shared" si="2"/>
        <v>98</v>
      </c>
      <c r="O12" s="140">
        <f t="shared" si="9"/>
        <v>4</v>
      </c>
      <c r="P12" s="139">
        <f t="shared" si="3"/>
        <v>4</v>
      </c>
      <c r="Q12" s="139">
        <f t="shared" si="4"/>
        <v>0.98</v>
      </c>
      <c r="R12" s="141">
        <f t="shared" si="5"/>
        <v>0.04</v>
      </c>
      <c r="S12" s="144">
        <f t="shared" si="6"/>
        <v>0.04</v>
      </c>
    </row>
    <row r="13" spans="1:21" ht="17.25" thickBot="1" x14ac:dyDescent="0.35">
      <c r="A13" s="12">
        <f ca="1">'2.1 NumberOfBinsHisto'!A14</f>
        <v>52370</v>
      </c>
      <c r="B13" s="51">
        <f>'2.1 NumberOfBinsHisto'!B14</f>
        <v>17786</v>
      </c>
      <c r="E13" s="106" t="str">
        <f t="shared" si="10"/>
        <v>Continue</v>
      </c>
      <c r="F13" s="146">
        <v>5</v>
      </c>
      <c r="G13" s="106">
        <f t="shared" si="11"/>
        <v>32</v>
      </c>
      <c r="I13" s="135" t="b">
        <f t="shared" si="0"/>
        <v>1</v>
      </c>
      <c r="J13" s="143">
        <f t="shared" si="7"/>
        <v>80000</v>
      </c>
      <c r="K13" s="137">
        <f t="shared" si="8"/>
        <v>90000</v>
      </c>
      <c r="M13" s="147" t="str">
        <f t="shared" si="1"/>
        <v>From 80000 To 90000</v>
      </c>
      <c r="N13" s="148">
        <f t="shared" si="2"/>
        <v>100</v>
      </c>
      <c r="O13" s="149">
        <f t="shared" si="9"/>
        <v>2</v>
      </c>
      <c r="P13" s="148">
        <f t="shared" si="3"/>
        <v>2</v>
      </c>
      <c r="Q13" s="148">
        <f t="shared" si="4"/>
        <v>1</v>
      </c>
      <c r="R13" s="150">
        <f t="shared" si="5"/>
        <v>0.02</v>
      </c>
      <c r="S13" s="151">
        <f t="shared" si="6"/>
        <v>0.02</v>
      </c>
    </row>
    <row r="14" spans="1:21" x14ac:dyDescent="0.3">
      <c r="A14" s="12">
        <f ca="1">'2.1 NumberOfBinsHisto'!A15</f>
        <v>57719</v>
      </c>
      <c r="B14" s="51">
        <f>'2.1 NumberOfBinsHisto'!B15</f>
        <v>28311</v>
      </c>
      <c r="E14" s="106" t="str">
        <f t="shared" si="10"/>
        <v>Continue</v>
      </c>
      <c r="F14" s="146">
        <v>6</v>
      </c>
      <c r="G14" s="106">
        <f t="shared" si="11"/>
        <v>64</v>
      </c>
      <c r="I14" s="135" t="b">
        <f t="shared" si="0"/>
        <v>0</v>
      </c>
      <c r="J14" s="143">
        <f t="shared" si="7"/>
        <v>90000</v>
      </c>
      <c r="K14" s="137">
        <f t="shared" si="8"/>
        <v>100000</v>
      </c>
    </row>
    <row r="15" spans="1:21" ht="17.25" thickBot="1" x14ac:dyDescent="0.35">
      <c r="A15" s="12">
        <f ca="1">'2.1 NumberOfBinsHisto'!A16</f>
        <v>66489</v>
      </c>
      <c r="B15" s="51">
        <f>'2.1 NumberOfBinsHisto'!B16</f>
        <v>29426</v>
      </c>
      <c r="E15" s="106" t="str">
        <f t="shared" si="10"/>
        <v>Stop</v>
      </c>
      <c r="F15" s="146">
        <v>7</v>
      </c>
      <c r="G15" s="106">
        <f t="shared" si="11"/>
        <v>128</v>
      </c>
      <c r="I15" s="152" t="b">
        <f t="shared" si="0"/>
        <v>0</v>
      </c>
      <c r="J15" s="143">
        <f t="shared" si="7"/>
        <v>100000</v>
      </c>
      <c r="K15" s="137">
        <f t="shared" si="8"/>
        <v>110000</v>
      </c>
    </row>
    <row r="16" spans="1:21" x14ac:dyDescent="0.3">
      <c r="A16" s="12">
        <f ca="1">'2.1 NumberOfBinsHisto'!A17</f>
        <v>5957</v>
      </c>
      <c r="B16" s="51">
        <f>'2.1 NumberOfBinsHisto'!B17</f>
        <v>7451</v>
      </c>
      <c r="E16" s="106" t="str">
        <f t="shared" si="10"/>
        <v>Stop</v>
      </c>
      <c r="F16" s="146">
        <v>8</v>
      </c>
      <c r="G16" s="106">
        <f t="shared" si="11"/>
        <v>256</v>
      </c>
    </row>
    <row r="17" spans="1:7" x14ac:dyDescent="0.3">
      <c r="A17" s="12">
        <f ca="1">'2.1 NumberOfBinsHisto'!A18</f>
        <v>44091</v>
      </c>
      <c r="B17" s="51">
        <f>'2.1 NumberOfBinsHisto'!B18</f>
        <v>1059</v>
      </c>
      <c r="E17" s="106" t="str">
        <f t="shared" si="10"/>
        <v>Stop</v>
      </c>
      <c r="F17" s="146">
        <v>9</v>
      </c>
      <c r="G17" s="106">
        <f t="shared" si="11"/>
        <v>512</v>
      </c>
    </row>
    <row r="18" spans="1:7" ht="17.25" thickBot="1" x14ac:dyDescent="0.35">
      <c r="A18" s="12">
        <f ca="1">'2.1 NumberOfBinsHisto'!A19</f>
        <v>70479</v>
      </c>
      <c r="B18" s="51">
        <f>'2.1 NumberOfBinsHisto'!B19</f>
        <v>5439</v>
      </c>
      <c r="E18" s="108" t="str">
        <f t="shared" si="10"/>
        <v>Stop</v>
      </c>
      <c r="F18" s="153">
        <v>10</v>
      </c>
      <c r="G18" s="108">
        <f t="shared" si="11"/>
        <v>1024</v>
      </c>
    </row>
    <row r="19" spans="1:7" x14ac:dyDescent="0.3">
      <c r="A19" s="12">
        <f ca="1">'2.1 NumberOfBinsHisto'!A20</f>
        <v>42291</v>
      </c>
      <c r="B19" s="51">
        <f>'2.1 NumberOfBinsHisto'!B20</f>
        <v>14393</v>
      </c>
    </row>
    <row r="20" spans="1:7" x14ac:dyDescent="0.3">
      <c r="A20" s="12">
        <f ca="1">'2.1 NumberOfBinsHisto'!A21</f>
        <v>83281</v>
      </c>
      <c r="B20" s="51">
        <f>'2.1 NumberOfBinsHisto'!B21</f>
        <v>84014</v>
      </c>
    </row>
    <row r="21" spans="1:7" x14ac:dyDescent="0.3">
      <c r="A21" s="12">
        <f ca="1">'2.1 NumberOfBinsHisto'!A22</f>
        <v>6160</v>
      </c>
      <c r="B21" s="51">
        <f>'2.1 NumberOfBinsHisto'!B22</f>
        <v>23544</v>
      </c>
    </row>
    <row r="22" spans="1:7" ht="16.5" customHeight="1" x14ac:dyDescent="0.3">
      <c r="A22" s="12">
        <f ca="1">'2.1 NumberOfBinsHisto'!A23</f>
        <v>62832</v>
      </c>
      <c r="B22" s="51">
        <f>'2.1 NumberOfBinsHisto'!B23</f>
        <v>8302</v>
      </c>
    </row>
    <row r="23" spans="1:7" x14ac:dyDescent="0.3">
      <c r="A23" s="12">
        <f ca="1">'2.1 NumberOfBinsHisto'!A24</f>
        <v>51662</v>
      </c>
      <c r="B23" s="51">
        <f>'2.1 NumberOfBinsHisto'!B24</f>
        <v>7326</v>
      </c>
    </row>
    <row r="24" spans="1:7" x14ac:dyDescent="0.3">
      <c r="A24" s="12">
        <f ca="1">'2.1 NumberOfBinsHisto'!A25</f>
        <v>70942</v>
      </c>
      <c r="B24" s="51">
        <f>'2.1 NumberOfBinsHisto'!B25</f>
        <v>6749</v>
      </c>
    </row>
    <row r="25" spans="1:7" x14ac:dyDescent="0.3">
      <c r="A25" s="12">
        <f ca="1">'2.1 NumberOfBinsHisto'!A26</f>
        <v>435</v>
      </c>
      <c r="B25" s="51">
        <f>'2.1 NumberOfBinsHisto'!B26</f>
        <v>9936</v>
      </c>
    </row>
    <row r="26" spans="1:7" x14ac:dyDescent="0.3">
      <c r="A26" s="12">
        <f ca="1">'2.1 NumberOfBinsHisto'!A27</f>
        <v>51249</v>
      </c>
      <c r="B26" s="51">
        <f>'2.1 NumberOfBinsHisto'!B27</f>
        <v>1009</v>
      </c>
    </row>
    <row r="27" spans="1:7" x14ac:dyDescent="0.3">
      <c r="A27" s="12">
        <f ca="1">'2.1 NumberOfBinsHisto'!A28</f>
        <v>9646</v>
      </c>
      <c r="B27" s="51">
        <f>'2.1 NumberOfBinsHisto'!B28</f>
        <v>48248</v>
      </c>
    </row>
    <row r="28" spans="1:7" x14ac:dyDescent="0.3">
      <c r="A28" s="12">
        <f ca="1">'2.1 NumberOfBinsHisto'!A29</f>
        <v>61230</v>
      </c>
      <c r="B28" s="51">
        <f>'2.1 NumberOfBinsHisto'!B29</f>
        <v>18589</v>
      </c>
    </row>
    <row r="29" spans="1:7" x14ac:dyDescent="0.3">
      <c r="A29" s="12">
        <f ca="1">'2.1 NumberOfBinsHisto'!A30</f>
        <v>59236</v>
      </c>
      <c r="B29" s="51">
        <f>'2.1 NumberOfBinsHisto'!B30</f>
        <v>47963</v>
      </c>
    </row>
    <row r="30" spans="1:7" x14ac:dyDescent="0.3">
      <c r="A30" s="12">
        <f ca="1">'2.1 NumberOfBinsHisto'!A31</f>
        <v>71789</v>
      </c>
      <c r="B30" s="51">
        <f>'2.1 NumberOfBinsHisto'!B31</f>
        <v>22037</v>
      </c>
    </row>
    <row r="31" spans="1:7" x14ac:dyDescent="0.3">
      <c r="A31" s="12">
        <f ca="1">'2.1 NumberOfBinsHisto'!A32</f>
        <v>36228</v>
      </c>
      <c r="B31" s="51">
        <f>'2.1 NumberOfBinsHisto'!B32</f>
        <v>13611</v>
      </c>
    </row>
    <row r="32" spans="1:7" x14ac:dyDescent="0.3">
      <c r="A32" s="12">
        <f ca="1">'2.1 NumberOfBinsHisto'!A33</f>
        <v>86435</v>
      </c>
      <c r="B32" s="51">
        <f>'2.1 NumberOfBinsHisto'!B33</f>
        <v>13401</v>
      </c>
    </row>
    <row r="33" spans="1:2" x14ac:dyDescent="0.3">
      <c r="A33" s="12">
        <f ca="1">'2.1 NumberOfBinsHisto'!A34</f>
        <v>51065</v>
      </c>
      <c r="B33" s="51">
        <f>'2.1 NumberOfBinsHisto'!B34</f>
        <v>69399</v>
      </c>
    </row>
    <row r="34" spans="1:2" x14ac:dyDescent="0.3">
      <c r="A34" s="12">
        <f ca="1">'2.1 NumberOfBinsHisto'!A35</f>
        <v>63108</v>
      </c>
      <c r="B34" s="51">
        <f>'2.1 NumberOfBinsHisto'!B35</f>
        <v>20326</v>
      </c>
    </row>
    <row r="35" spans="1:2" x14ac:dyDescent="0.3">
      <c r="A35" s="12">
        <f ca="1">'2.1 NumberOfBinsHisto'!A36</f>
        <v>18211</v>
      </c>
      <c r="B35" s="51">
        <f>'2.1 NumberOfBinsHisto'!B36</f>
        <v>64651</v>
      </c>
    </row>
    <row r="36" spans="1:2" x14ac:dyDescent="0.3">
      <c r="A36" s="12">
        <f ca="1">'2.1 NumberOfBinsHisto'!A37</f>
        <v>33571</v>
      </c>
      <c r="B36" s="51">
        <f>'2.1 NumberOfBinsHisto'!B37</f>
        <v>35849</v>
      </c>
    </row>
    <row r="37" spans="1:2" x14ac:dyDescent="0.3">
      <c r="A37" s="12">
        <f ca="1">'2.1 NumberOfBinsHisto'!A38</f>
        <v>76261</v>
      </c>
      <c r="B37" s="51">
        <f>'2.1 NumberOfBinsHisto'!B38</f>
        <v>25057</v>
      </c>
    </row>
    <row r="38" spans="1:2" x14ac:dyDescent="0.3">
      <c r="A38" s="12">
        <f ca="1">'2.1 NumberOfBinsHisto'!A39</f>
        <v>83770</v>
      </c>
      <c r="B38" s="51">
        <f>'2.1 NumberOfBinsHisto'!B39</f>
        <v>50809</v>
      </c>
    </row>
    <row r="39" spans="1:2" x14ac:dyDescent="0.3">
      <c r="A39" s="12">
        <f ca="1">'2.1 NumberOfBinsHisto'!A40</f>
        <v>71095</v>
      </c>
      <c r="B39" s="51">
        <f>'2.1 NumberOfBinsHisto'!B40</f>
        <v>36614</v>
      </c>
    </row>
    <row r="40" spans="1:2" x14ac:dyDescent="0.3">
      <c r="A40" s="12">
        <f ca="1">'2.1 NumberOfBinsHisto'!A41</f>
        <v>7821</v>
      </c>
      <c r="B40" s="51">
        <f>'2.1 NumberOfBinsHisto'!B41</f>
        <v>22939</v>
      </c>
    </row>
    <row r="41" spans="1:2" x14ac:dyDescent="0.3">
      <c r="A41" s="12">
        <f ca="1">'2.1 NumberOfBinsHisto'!A42</f>
        <v>8056</v>
      </c>
      <c r="B41" s="51">
        <f>'2.1 NumberOfBinsHisto'!B42</f>
        <v>73090</v>
      </c>
    </row>
    <row r="42" spans="1:2" x14ac:dyDescent="0.3">
      <c r="A42" s="12">
        <f ca="1">'2.1 NumberOfBinsHisto'!A43</f>
        <v>71984</v>
      </c>
      <c r="B42" s="51">
        <f>'2.1 NumberOfBinsHisto'!B43</f>
        <v>3742</v>
      </c>
    </row>
    <row r="43" spans="1:2" x14ac:dyDescent="0.3">
      <c r="A43" s="12">
        <f ca="1">'2.1 NumberOfBinsHisto'!A44</f>
        <v>33254</v>
      </c>
      <c r="B43" s="51">
        <f>'2.1 NumberOfBinsHisto'!B44</f>
        <v>32812</v>
      </c>
    </row>
    <row r="44" spans="1:2" x14ac:dyDescent="0.3">
      <c r="A44" s="12">
        <f ca="1">'2.1 NumberOfBinsHisto'!A45</f>
        <v>24662</v>
      </c>
      <c r="B44" s="51">
        <f>'2.1 NumberOfBinsHisto'!B45</f>
        <v>59293</v>
      </c>
    </row>
    <row r="45" spans="1:2" x14ac:dyDescent="0.3">
      <c r="A45" s="12">
        <f ca="1">'2.1 NumberOfBinsHisto'!A46</f>
        <v>45621</v>
      </c>
      <c r="B45" s="51">
        <f>'2.1 NumberOfBinsHisto'!B46</f>
        <v>33165</v>
      </c>
    </row>
    <row r="46" spans="1:2" x14ac:dyDescent="0.3">
      <c r="A46" s="12">
        <f ca="1">'2.1 NumberOfBinsHisto'!A47</f>
        <v>48486</v>
      </c>
      <c r="B46" s="51">
        <f>'2.1 NumberOfBinsHisto'!B47</f>
        <v>18108</v>
      </c>
    </row>
    <row r="47" spans="1:2" x14ac:dyDescent="0.3">
      <c r="A47" s="12">
        <f ca="1">'2.1 NumberOfBinsHisto'!A48</f>
        <v>36263</v>
      </c>
      <c r="B47" s="51">
        <f>'2.1 NumberOfBinsHisto'!B48</f>
        <v>17076</v>
      </c>
    </row>
    <row r="48" spans="1:2" x14ac:dyDescent="0.3">
      <c r="A48" s="12">
        <f ca="1">'2.1 NumberOfBinsHisto'!A49</f>
        <v>51911</v>
      </c>
      <c r="B48" s="51">
        <f>'2.1 NumberOfBinsHisto'!B49</f>
        <v>39871</v>
      </c>
    </row>
    <row r="49" spans="1:2" x14ac:dyDescent="0.3">
      <c r="A49" s="12">
        <f ca="1">'2.1 NumberOfBinsHisto'!A50</f>
        <v>46466</v>
      </c>
      <c r="B49" s="51">
        <f>'2.1 NumberOfBinsHisto'!B50</f>
        <v>19533</v>
      </c>
    </row>
    <row r="50" spans="1:2" x14ac:dyDescent="0.3">
      <c r="A50" s="12">
        <f ca="1">'2.1 NumberOfBinsHisto'!A51</f>
        <v>29802</v>
      </c>
      <c r="B50" s="51">
        <f>'2.1 NumberOfBinsHisto'!B51</f>
        <v>26519</v>
      </c>
    </row>
    <row r="51" spans="1:2" x14ac:dyDescent="0.3">
      <c r="A51" s="12">
        <f ca="1">'2.1 NumberOfBinsHisto'!A52</f>
        <v>58262</v>
      </c>
      <c r="B51" s="51">
        <f>'2.1 NumberOfBinsHisto'!B52</f>
        <v>58364</v>
      </c>
    </row>
    <row r="52" spans="1:2" x14ac:dyDescent="0.3">
      <c r="A52" s="12">
        <f ca="1">'2.1 NumberOfBinsHisto'!A53</f>
        <v>55961</v>
      </c>
      <c r="B52" s="51">
        <f>'2.1 NumberOfBinsHisto'!B53</f>
        <v>43370</v>
      </c>
    </row>
    <row r="53" spans="1:2" x14ac:dyDescent="0.3">
      <c r="A53" s="12">
        <f ca="1">'2.1 NumberOfBinsHisto'!A54</f>
        <v>39335</v>
      </c>
      <c r="B53" s="51">
        <f>'2.1 NumberOfBinsHisto'!B54</f>
        <v>29221</v>
      </c>
    </row>
    <row r="54" spans="1:2" x14ac:dyDescent="0.3">
      <c r="A54" s="12">
        <f ca="1">'2.1 NumberOfBinsHisto'!A55</f>
        <v>72428</v>
      </c>
      <c r="B54" s="51">
        <f>'2.1 NumberOfBinsHisto'!B55</f>
        <v>5640</v>
      </c>
    </row>
    <row r="55" spans="1:2" x14ac:dyDescent="0.3">
      <c r="A55" s="12">
        <f ca="1">'2.1 NumberOfBinsHisto'!A56</f>
        <v>71777</v>
      </c>
      <c r="B55" s="51">
        <f>'2.1 NumberOfBinsHisto'!B56</f>
        <v>83805</v>
      </c>
    </row>
    <row r="56" spans="1:2" x14ac:dyDescent="0.3">
      <c r="A56" s="12">
        <f ca="1">'2.1 NumberOfBinsHisto'!A57</f>
        <v>15794</v>
      </c>
      <c r="B56" s="51">
        <f>'2.1 NumberOfBinsHisto'!B57</f>
        <v>35374</v>
      </c>
    </row>
    <row r="57" spans="1:2" x14ac:dyDescent="0.3">
      <c r="A57" s="12">
        <f ca="1">'2.1 NumberOfBinsHisto'!A58</f>
        <v>72912</v>
      </c>
      <c r="B57" s="51">
        <f>'2.1 NumberOfBinsHisto'!B58</f>
        <v>63390</v>
      </c>
    </row>
    <row r="58" spans="1:2" x14ac:dyDescent="0.3">
      <c r="A58" s="12">
        <f ca="1">'2.1 NumberOfBinsHisto'!A59</f>
        <v>29050</v>
      </c>
      <c r="B58" s="51">
        <f>'2.1 NumberOfBinsHisto'!B59</f>
        <v>9497</v>
      </c>
    </row>
    <row r="59" spans="1:2" x14ac:dyDescent="0.3">
      <c r="A59" s="12">
        <f ca="1">'2.1 NumberOfBinsHisto'!A60</f>
        <v>19023</v>
      </c>
      <c r="B59" s="51">
        <f>'2.1 NumberOfBinsHisto'!B60</f>
        <v>2921</v>
      </c>
    </row>
    <row r="60" spans="1:2" x14ac:dyDescent="0.3">
      <c r="A60" s="12">
        <f ca="1">'2.1 NumberOfBinsHisto'!A61</f>
        <v>26789</v>
      </c>
      <c r="B60" s="51">
        <f>'2.1 NumberOfBinsHisto'!B61</f>
        <v>1239</v>
      </c>
    </row>
    <row r="61" spans="1:2" x14ac:dyDescent="0.3">
      <c r="A61" s="12">
        <f ca="1">'2.1 NumberOfBinsHisto'!A62</f>
        <v>69289</v>
      </c>
      <c r="B61" s="51">
        <f>'2.1 NumberOfBinsHisto'!B62</f>
        <v>19379</v>
      </c>
    </row>
    <row r="62" spans="1:2" x14ac:dyDescent="0.3">
      <c r="A62" s="12">
        <f ca="1">'2.1 NumberOfBinsHisto'!A63</f>
        <v>33372</v>
      </c>
      <c r="B62" s="51">
        <f>'2.1 NumberOfBinsHisto'!B63</f>
        <v>51818</v>
      </c>
    </row>
    <row r="63" spans="1:2" x14ac:dyDescent="0.3">
      <c r="A63" s="12">
        <f ca="1">'2.1 NumberOfBinsHisto'!A64</f>
        <v>60865</v>
      </c>
      <c r="B63" s="51">
        <f>'2.1 NumberOfBinsHisto'!B64</f>
        <v>18030</v>
      </c>
    </row>
    <row r="64" spans="1:2" x14ac:dyDescent="0.3">
      <c r="A64" s="12">
        <f ca="1">'2.1 NumberOfBinsHisto'!A65</f>
        <v>43030</v>
      </c>
      <c r="B64" s="51">
        <f>'2.1 NumberOfBinsHisto'!B65</f>
        <v>48313</v>
      </c>
    </row>
    <row r="65" spans="1:2" x14ac:dyDescent="0.3">
      <c r="A65" s="12">
        <f ca="1">'2.1 NumberOfBinsHisto'!A66</f>
        <v>10362</v>
      </c>
      <c r="B65" s="51">
        <f>'2.1 NumberOfBinsHisto'!B66</f>
        <v>4595</v>
      </c>
    </row>
    <row r="66" spans="1:2" x14ac:dyDescent="0.3">
      <c r="A66" s="12">
        <f ca="1">'2.1 NumberOfBinsHisto'!A67</f>
        <v>61438</v>
      </c>
      <c r="B66" s="51">
        <f>'2.1 NumberOfBinsHisto'!B67</f>
        <v>64903</v>
      </c>
    </row>
    <row r="67" spans="1:2" x14ac:dyDescent="0.3">
      <c r="A67" s="12">
        <f ca="1">'2.1 NumberOfBinsHisto'!A68</f>
        <v>69900</v>
      </c>
      <c r="B67" s="51">
        <f>'2.1 NumberOfBinsHisto'!B68</f>
        <v>38435</v>
      </c>
    </row>
    <row r="68" spans="1:2" x14ac:dyDescent="0.3">
      <c r="A68" s="12">
        <f ca="1">'2.1 NumberOfBinsHisto'!A69</f>
        <v>42247</v>
      </c>
      <c r="B68" s="51">
        <f>'2.1 NumberOfBinsHisto'!B69</f>
        <v>55776</v>
      </c>
    </row>
    <row r="69" spans="1:2" x14ac:dyDescent="0.3">
      <c r="A69" s="12">
        <f ca="1">'2.1 NumberOfBinsHisto'!A70</f>
        <v>24921</v>
      </c>
      <c r="B69" s="51">
        <f>'2.1 NumberOfBinsHisto'!B70</f>
        <v>45909</v>
      </c>
    </row>
    <row r="70" spans="1:2" x14ac:dyDescent="0.3">
      <c r="A70" s="12">
        <f ca="1">'2.1 NumberOfBinsHisto'!A71</f>
        <v>29845</v>
      </c>
      <c r="B70" s="51">
        <f>'2.1 NumberOfBinsHisto'!B71</f>
        <v>59423</v>
      </c>
    </row>
    <row r="71" spans="1:2" x14ac:dyDescent="0.3">
      <c r="A71" s="12">
        <f ca="1">'2.1 NumberOfBinsHisto'!A72</f>
        <v>27846</v>
      </c>
      <c r="B71" s="51">
        <f>'2.1 NumberOfBinsHisto'!B72</f>
        <v>2965</v>
      </c>
    </row>
    <row r="72" spans="1:2" x14ac:dyDescent="0.3">
      <c r="A72" s="12">
        <f ca="1">'2.1 NumberOfBinsHisto'!A73</f>
        <v>14615</v>
      </c>
      <c r="B72" s="51">
        <f>'2.1 NumberOfBinsHisto'!B73</f>
        <v>60516</v>
      </c>
    </row>
    <row r="73" spans="1:2" x14ac:dyDescent="0.3">
      <c r="A73" s="12">
        <f ca="1">'2.1 NumberOfBinsHisto'!A74</f>
        <v>3864</v>
      </c>
      <c r="B73" s="51">
        <f>'2.1 NumberOfBinsHisto'!B74</f>
        <v>15064</v>
      </c>
    </row>
    <row r="74" spans="1:2" x14ac:dyDescent="0.3">
      <c r="A74" s="12">
        <f ca="1">'2.1 NumberOfBinsHisto'!A75</f>
        <v>81071</v>
      </c>
      <c r="B74" s="51">
        <f>'2.1 NumberOfBinsHisto'!B75</f>
        <v>73295</v>
      </c>
    </row>
    <row r="75" spans="1:2" x14ac:dyDescent="0.3">
      <c r="A75" s="12">
        <f ca="1">'2.1 NumberOfBinsHisto'!A76</f>
        <v>15676</v>
      </c>
      <c r="B75" s="51">
        <f>'2.1 NumberOfBinsHisto'!B76</f>
        <v>9075</v>
      </c>
    </row>
    <row r="76" spans="1:2" x14ac:dyDescent="0.3">
      <c r="A76" s="12">
        <f ca="1">'2.1 NumberOfBinsHisto'!A77</f>
        <v>88245</v>
      </c>
      <c r="B76" s="51">
        <f>'2.1 NumberOfBinsHisto'!B77</f>
        <v>35282</v>
      </c>
    </row>
    <row r="77" spans="1:2" x14ac:dyDescent="0.3">
      <c r="A77" s="12">
        <f ca="1">'2.1 NumberOfBinsHisto'!A78</f>
        <v>12690</v>
      </c>
      <c r="B77" s="51">
        <f>'2.1 NumberOfBinsHisto'!B78</f>
        <v>3426</v>
      </c>
    </row>
    <row r="78" spans="1:2" x14ac:dyDescent="0.3">
      <c r="A78" s="12">
        <f ca="1">'2.1 NumberOfBinsHisto'!A79</f>
        <v>47771</v>
      </c>
      <c r="B78" s="51">
        <f>'2.1 NumberOfBinsHisto'!B79</f>
        <v>60945</v>
      </c>
    </row>
    <row r="79" spans="1:2" x14ac:dyDescent="0.3">
      <c r="A79" s="12">
        <f ca="1">'2.1 NumberOfBinsHisto'!A80</f>
        <v>70116</v>
      </c>
      <c r="B79" s="51">
        <f>'2.1 NumberOfBinsHisto'!B80</f>
        <v>59278</v>
      </c>
    </row>
    <row r="80" spans="1:2" x14ac:dyDescent="0.3">
      <c r="A80" s="12">
        <f ca="1">'2.1 NumberOfBinsHisto'!A81</f>
        <v>51006</v>
      </c>
      <c r="B80" s="51">
        <f>'2.1 NumberOfBinsHisto'!B81</f>
        <v>15953</v>
      </c>
    </row>
    <row r="81" spans="1:2" x14ac:dyDescent="0.3">
      <c r="A81" s="12">
        <f ca="1">'2.1 NumberOfBinsHisto'!A82</f>
        <v>14629</v>
      </c>
      <c r="B81" s="51">
        <f>'2.1 NumberOfBinsHisto'!B82</f>
        <v>13594</v>
      </c>
    </row>
    <row r="82" spans="1:2" x14ac:dyDescent="0.3">
      <c r="A82" s="12">
        <f ca="1">'2.1 NumberOfBinsHisto'!A83</f>
        <v>59820</v>
      </c>
      <c r="B82" s="51">
        <f>'2.1 NumberOfBinsHisto'!B83</f>
        <v>50606</v>
      </c>
    </row>
    <row r="83" spans="1:2" x14ac:dyDescent="0.3">
      <c r="A83" s="12">
        <f ca="1">'2.1 NumberOfBinsHisto'!A84</f>
        <v>60462</v>
      </c>
      <c r="B83" s="51">
        <f>'2.1 NumberOfBinsHisto'!B84</f>
        <v>21568</v>
      </c>
    </row>
    <row r="84" spans="1:2" x14ac:dyDescent="0.3">
      <c r="A84" s="12">
        <f ca="1">'2.1 NumberOfBinsHisto'!A85</f>
        <v>22606</v>
      </c>
      <c r="B84" s="51">
        <f>'2.1 NumberOfBinsHisto'!B85</f>
        <v>29343</v>
      </c>
    </row>
    <row r="85" spans="1:2" x14ac:dyDescent="0.3">
      <c r="A85" s="12">
        <f ca="1">'2.1 NumberOfBinsHisto'!A86</f>
        <v>33004</v>
      </c>
      <c r="B85" s="51">
        <f>'2.1 NumberOfBinsHisto'!B86</f>
        <v>25148</v>
      </c>
    </row>
    <row r="86" spans="1:2" x14ac:dyDescent="0.3">
      <c r="A86" s="12">
        <f ca="1">'2.1 NumberOfBinsHisto'!A87</f>
        <v>21286</v>
      </c>
      <c r="B86" s="51">
        <f>'2.1 NumberOfBinsHisto'!B87</f>
        <v>26945</v>
      </c>
    </row>
    <row r="87" spans="1:2" x14ac:dyDescent="0.3">
      <c r="A87" s="12">
        <f ca="1">'2.1 NumberOfBinsHisto'!A88</f>
        <v>108</v>
      </c>
      <c r="B87" s="51">
        <f>'2.1 NumberOfBinsHisto'!B88</f>
        <v>28045</v>
      </c>
    </row>
    <row r="88" spans="1:2" x14ac:dyDescent="0.3">
      <c r="A88" s="12">
        <f ca="1">'2.1 NumberOfBinsHisto'!A89</f>
        <v>18100</v>
      </c>
      <c r="B88" s="51">
        <f>'2.1 NumberOfBinsHisto'!B89</f>
        <v>62252</v>
      </c>
    </row>
    <row r="89" spans="1:2" x14ac:dyDescent="0.3">
      <c r="A89" s="12">
        <f ca="1">'2.1 NumberOfBinsHisto'!A90</f>
        <v>32057</v>
      </c>
      <c r="B89" s="51">
        <f>'2.1 NumberOfBinsHisto'!B90</f>
        <v>30195</v>
      </c>
    </row>
    <row r="90" spans="1:2" x14ac:dyDescent="0.3">
      <c r="A90" s="12">
        <f ca="1">'2.1 NumberOfBinsHisto'!A91</f>
        <v>40016</v>
      </c>
      <c r="B90" s="51">
        <f>'2.1 NumberOfBinsHisto'!B91</f>
        <v>7634</v>
      </c>
    </row>
    <row r="91" spans="1:2" x14ac:dyDescent="0.3">
      <c r="A91" s="12">
        <f ca="1">'2.1 NumberOfBinsHisto'!A92</f>
        <v>43522</v>
      </c>
      <c r="B91" s="51">
        <f>'2.1 NumberOfBinsHisto'!B92</f>
        <v>26429</v>
      </c>
    </row>
    <row r="92" spans="1:2" x14ac:dyDescent="0.3">
      <c r="A92" s="12">
        <f ca="1">'2.1 NumberOfBinsHisto'!A93</f>
        <v>41604</v>
      </c>
      <c r="B92" s="51">
        <f>'2.1 NumberOfBinsHisto'!B93</f>
        <v>56285</v>
      </c>
    </row>
    <row r="93" spans="1:2" x14ac:dyDescent="0.3">
      <c r="A93" s="12">
        <f ca="1">'2.1 NumberOfBinsHisto'!A94</f>
        <v>15637</v>
      </c>
      <c r="B93" s="51">
        <f>'2.1 NumberOfBinsHisto'!B94</f>
        <v>11649</v>
      </c>
    </row>
    <row r="94" spans="1:2" x14ac:dyDescent="0.3">
      <c r="A94" s="12">
        <f ca="1">'2.1 NumberOfBinsHisto'!A95</f>
        <v>28841</v>
      </c>
      <c r="B94" s="51">
        <f>'2.1 NumberOfBinsHisto'!B95</f>
        <v>70698</v>
      </c>
    </row>
    <row r="95" spans="1:2" x14ac:dyDescent="0.3">
      <c r="A95" s="12">
        <f ca="1">'2.1 NumberOfBinsHisto'!A96</f>
        <v>34140</v>
      </c>
      <c r="B95" s="51">
        <f>'2.1 NumberOfBinsHisto'!B96</f>
        <v>35674</v>
      </c>
    </row>
    <row r="96" spans="1:2" x14ac:dyDescent="0.3">
      <c r="A96" s="12">
        <f ca="1">'2.1 NumberOfBinsHisto'!A97</f>
        <v>29625</v>
      </c>
      <c r="B96" s="51">
        <f>'2.1 NumberOfBinsHisto'!B97</f>
        <v>71928</v>
      </c>
    </row>
    <row r="97" spans="1:2" x14ac:dyDescent="0.3">
      <c r="A97" s="12">
        <f ca="1">'2.1 NumberOfBinsHisto'!A98</f>
        <v>32354</v>
      </c>
      <c r="B97" s="51">
        <f>'2.1 NumberOfBinsHisto'!B98</f>
        <v>12986</v>
      </c>
    </row>
    <row r="98" spans="1:2" x14ac:dyDescent="0.3">
      <c r="A98" s="12">
        <f ca="1">'2.1 NumberOfBinsHisto'!A99</f>
        <v>35992</v>
      </c>
      <c r="B98" s="51">
        <f>'2.1 NumberOfBinsHisto'!B99</f>
        <v>2522</v>
      </c>
    </row>
    <row r="99" spans="1:2" x14ac:dyDescent="0.3">
      <c r="A99" s="12">
        <f ca="1">'2.1 NumberOfBinsHisto'!A100</f>
        <v>67474</v>
      </c>
      <c r="B99" s="51">
        <f>'2.1 NumberOfBinsHisto'!B100</f>
        <v>24901</v>
      </c>
    </row>
    <row r="100" spans="1:2" x14ac:dyDescent="0.3">
      <c r="A100" s="12">
        <f ca="1">'2.1 NumberOfBinsHisto'!A101</f>
        <v>26930</v>
      </c>
      <c r="B100" s="51">
        <f>'2.1 NumberOfBinsHisto'!B101</f>
        <v>28170</v>
      </c>
    </row>
    <row r="101" spans="1:2" x14ac:dyDescent="0.3">
      <c r="A101" s="12">
        <f ca="1">'2.1 NumberOfBinsHisto'!A102</f>
        <v>37892</v>
      </c>
      <c r="B101" s="51">
        <f>'2.1 NumberOfBinsHisto'!B102</f>
        <v>27541</v>
      </c>
    </row>
    <row r="102" spans="1:2" x14ac:dyDescent="0.3">
      <c r="A102" s="12">
        <f ca="1">'2.1 NumberOfBinsHisto'!A103</f>
        <v>37357</v>
      </c>
      <c r="B102" s="51">
        <f>'2.1 NumberOfBinsHisto'!B103</f>
        <v>7006</v>
      </c>
    </row>
  </sheetData>
  <conditionalFormatting sqref="J5:K15">
    <cfRule type="expression" dxfId="5" priority="4">
      <formula>$I5=FALSE</formula>
    </cfRule>
  </conditionalFormatting>
  <conditionalFormatting sqref="I5:I15">
    <cfRule type="expression" dxfId="4" priority="3">
      <formula>$I5=FALSE</formula>
    </cfRule>
  </conditionalFormatting>
  <conditionalFormatting sqref="S5:S13">
    <cfRule type="dataBar" priority="1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{791B73F1-4395-4064-9C2B-B54BF3CE45F4}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B73F1-4395-4064-9C2B-B54BF3CE45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S5:S13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T102"/>
  <sheetViews>
    <sheetView showGridLines="0" zoomScale="91" zoomScaleNormal="91" workbookViewId="0">
      <selection sqref="A1:XFD1048576"/>
    </sheetView>
  </sheetViews>
  <sheetFormatPr defaultRowHeight="16.5" x14ac:dyDescent="0.3"/>
  <cols>
    <col min="1" max="2" width="12.85546875" style="24" customWidth="1"/>
    <col min="3" max="3" width="6" style="24" customWidth="1"/>
    <col min="4" max="4" width="10.42578125" style="24" customWidth="1"/>
    <col min="5" max="5" width="14" style="24" customWidth="1"/>
    <col min="6" max="6" width="12.42578125" style="24" customWidth="1"/>
    <col min="7" max="7" width="12.85546875" style="24" bestFit="1" customWidth="1"/>
    <col min="8" max="8" width="6.42578125" style="24" customWidth="1"/>
    <col min="9" max="9" width="10.5703125" style="24" bestFit="1" customWidth="1"/>
    <col min="10" max="10" width="12.5703125" style="24" customWidth="1"/>
    <col min="11" max="11" width="13.5703125" style="24" customWidth="1"/>
    <col min="12" max="12" width="4" style="24" customWidth="1"/>
    <col min="13" max="13" width="20" style="25" bestFit="1" customWidth="1"/>
    <col min="14" max="14" width="7.5703125" style="24" bestFit="1" customWidth="1"/>
    <col min="15" max="15" width="9.140625" style="24" bestFit="1" customWidth="1"/>
    <col min="16" max="16" width="8.42578125" style="24" bestFit="1" customWidth="1"/>
    <col min="17" max="17" width="9" style="24" bestFit="1" customWidth="1"/>
    <col min="18" max="18" width="7.85546875" style="24" bestFit="1" customWidth="1"/>
    <col min="19" max="16384" width="9.140625" style="24"/>
  </cols>
  <sheetData>
    <row r="1" spans="1:20" ht="17.25" thickBot="1" x14ac:dyDescent="0.35">
      <c r="A1" s="24" t="s">
        <v>7</v>
      </c>
      <c r="M1" s="89"/>
      <c r="N1" s="89"/>
      <c r="O1" s="89"/>
      <c r="P1" s="89"/>
      <c r="Q1" s="89"/>
      <c r="R1" s="89"/>
    </row>
    <row r="2" spans="1:20" ht="13.5" customHeight="1" thickBot="1" x14ac:dyDescent="0.35">
      <c r="A2" s="118"/>
      <c r="B2" s="119"/>
      <c r="I2" s="120" t="s">
        <v>11</v>
      </c>
      <c r="J2" s="121" t="s">
        <v>12</v>
      </c>
      <c r="K2" s="122"/>
      <c r="N2" s="25"/>
      <c r="O2" s="25"/>
      <c r="P2" s="25"/>
      <c r="Q2" s="25"/>
      <c r="R2" s="25"/>
    </row>
    <row r="3" spans="1:20" ht="17.25" thickBot="1" x14ac:dyDescent="0.35">
      <c r="A3" s="12">
        <f ca="1">'2.1 NumberOfBinsHisto'!A4</f>
        <v>56044</v>
      </c>
      <c r="B3" s="51">
        <f>'2.1 NumberOfBinsHisto'!B4</f>
        <v>42285</v>
      </c>
      <c r="D3" s="91" t="s">
        <v>13</v>
      </c>
      <c r="E3" s="93">
        <f>COUNT(B3:B102)</f>
        <v>100</v>
      </c>
      <c r="I3" s="123">
        <f>VLOOKUP("stop",E13:F19,2,0)</f>
        <v>7</v>
      </c>
      <c r="J3" s="124">
        <f>ROUND(INT(E9/I3),-(LEN(INT(E9/I3))-1))</f>
        <v>10000</v>
      </c>
      <c r="K3" s="125"/>
      <c r="L3" s="47"/>
      <c r="M3" s="126"/>
      <c r="N3" s="25"/>
      <c r="O3" s="25"/>
      <c r="P3" s="25"/>
      <c r="Q3" s="25"/>
      <c r="R3" s="25"/>
    </row>
    <row r="4" spans="1:20" ht="17.25" thickBot="1" x14ac:dyDescent="0.35">
      <c r="A4" s="12">
        <f ca="1">'2.1 NumberOfBinsHisto'!A5</f>
        <v>28471</v>
      </c>
      <c r="B4" s="51">
        <f>'2.1 NumberOfBinsHisto'!B5</f>
        <v>67472</v>
      </c>
      <c r="D4" s="94" t="s">
        <v>3</v>
      </c>
      <c r="E4" s="96">
        <f>MIN($B$3:$B$95)</f>
        <v>1009</v>
      </c>
      <c r="I4" s="127"/>
      <c r="J4" s="128" t="s">
        <v>8</v>
      </c>
      <c r="K4" s="129" t="s">
        <v>9</v>
      </c>
      <c r="L4" s="47"/>
      <c r="M4" s="130" t="s">
        <v>6</v>
      </c>
      <c r="N4" s="157" t="s">
        <v>56</v>
      </c>
      <c r="O4" s="158" t="s">
        <v>55</v>
      </c>
      <c r="P4" s="157" t="s">
        <v>57</v>
      </c>
      <c r="Q4" s="159" t="s">
        <v>54</v>
      </c>
      <c r="R4" s="160" t="s">
        <v>58</v>
      </c>
    </row>
    <row r="5" spans="1:20" x14ac:dyDescent="0.3">
      <c r="A5" s="12">
        <f ca="1">'2.1 NumberOfBinsHisto'!A6</f>
        <v>36387</v>
      </c>
      <c r="B5" s="51">
        <f>'2.1 NumberOfBinsHisto'!B6</f>
        <v>46901</v>
      </c>
      <c r="D5" s="94" t="s">
        <v>2</v>
      </c>
      <c r="E5" s="96">
        <f>MAX($B$3:$B$95)</f>
        <v>84014</v>
      </c>
      <c r="I5" s="135" t="b">
        <f t="shared" ref="I5:I15" si="0">J5&lt;=$E$5</f>
        <v>1</v>
      </c>
      <c r="J5" s="136">
        <f>INT(E4/J3)*J3</f>
        <v>0</v>
      </c>
      <c r="K5" s="137">
        <f>J5+$J$3</f>
        <v>10000</v>
      </c>
      <c r="L5" s="47"/>
      <c r="M5" s="138" t="str">
        <f>"From "&amp;J5&amp;" To "&amp;K5</f>
        <v>From 0 To 10000</v>
      </c>
      <c r="N5" s="139">
        <f>COUNTIF($B$3:$B$102,"&lt;="&amp;K5)</f>
        <v>21</v>
      </c>
      <c r="O5" s="140">
        <f>N5</f>
        <v>21</v>
      </c>
      <c r="P5" s="139">
        <f>COUNTIFS($B$3:$B$102,"&gt;="&amp;J5,$B$3:$B$102,"&lt;="&amp;K5)</f>
        <v>21</v>
      </c>
      <c r="Q5" s="144">
        <f>N5/$N$13</f>
        <v>0.21</v>
      </c>
      <c r="R5" s="161">
        <f>O5/$N$13</f>
        <v>0.21</v>
      </c>
    </row>
    <row r="6" spans="1:20" x14ac:dyDescent="0.3">
      <c r="A6" s="12">
        <f ca="1">'2.1 NumberOfBinsHisto'!A7</f>
        <v>61543</v>
      </c>
      <c r="B6" s="51">
        <f>'2.1 NumberOfBinsHisto'!B7</f>
        <v>60678</v>
      </c>
      <c r="D6" s="94" t="s">
        <v>0</v>
      </c>
      <c r="E6" s="97">
        <f>ROUND(AVERAGE($B$3:$B$95),2)</f>
        <v>32054.31</v>
      </c>
      <c r="I6" s="135" t="b">
        <f t="shared" si="0"/>
        <v>1</v>
      </c>
      <c r="J6" s="143">
        <f>K5</f>
        <v>10000</v>
      </c>
      <c r="K6" s="137">
        <f>J6+$J$3</f>
        <v>20000</v>
      </c>
      <c r="L6" s="47"/>
      <c r="M6" s="138" t="str">
        <f t="shared" ref="M6:M13" si="1">"From "&amp;J6&amp;" To "&amp;K6</f>
        <v>From 10000 To 20000</v>
      </c>
      <c r="N6" s="139">
        <f t="shared" ref="N6:N13" si="2">COUNTIF($B$3:$B$102,"&lt;="&amp;K6)</f>
        <v>37</v>
      </c>
      <c r="O6" s="140">
        <f>N6-N5</f>
        <v>16</v>
      </c>
      <c r="P6" s="139">
        <f t="shared" ref="P6:P13" si="3">COUNTIFS($B$3:$B$102,"&gt;="&amp;J6,$B$3:$B$102,"&lt;="&amp;K6)</f>
        <v>16</v>
      </c>
      <c r="Q6" s="144">
        <f t="shared" ref="Q6:R13" si="4">N6/$N$13</f>
        <v>0.37</v>
      </c>
      <c r="R6" s="161">
        <f t="shared" si="4"/>
        <v>0.16</v>
      </c>
    </row>
    <row r="7" spans="1:20" x14ac:dyDescent="0.3">
      <c r="A7" s="12">
        <f ca="1">'2.1 NumberOfBinsHisto'!A8</f>
        <v>61363</v>
      </c>
      <c r="B7" s="51">
        <f>'2.1 NumberOfBinsHisto'!B8</f>
        <v>24544</v>
      </c>
      <c r="D7" s="94" t="s">
        <v>1</v>
      </c>
      <c r="E7" s="96">
        <f>MEDIAN($B$3:$B$95)</f>
        <v>28045</v>
      </c>
      <c r="I7" s="135" t="b">
        <f t="shared" si="0"/>
        <v>1</v>
      </c>
      <c r="J7" s="143">
        <f t="shared" ref="J7:J15" si="5">K6</f>
        <v>20000</v>
      </c>
      <c r="K7" s="137">
        <f t="shared" ref="K7:K15" si="6">J7+$J$3</f>
        <v>30000</v>
      </c>
      <c r="M7" s="138" t="str">
        <f t="shared" si="1"/>
        <v>From 20000 To 30000</v>
      </c>
      <c r="N7" s="139">
        <f t="shared" si="2"/>
        <v>57</v>
      </c>
      <c r="O7" s="140">
        <f t="shared" ref="O7:O13" si="7">N7-N6</f>
        <v>20</v>
      </c>
      <c r="P7" s="139">
        <f t="shared" si="3"/>
        <v>20</v>
      </c>
      <c r="Q7" s="144">
        <f t="shared" si="4"/>
        <v>0.56999999999999995</v>
      </c>
      <c r="R7" s="161">
        <f t="shared" si="4"/>
        <v>0.2</v>
      </c>
    </row>
    <row r="8" spans="1:20" x14ac:dyDescent="0.3">
      <c r="A8" s="12">
        <f ca="1">'2.1 NumberOfBinsHisto'!A9</f>
        <v>49184</v>
      </c>
      <c r="B8" s="51">
        <f>'2.1 NumberOfBinsHisto'!B9</f>
        <v>10713</v>
      </c>
      <c r="D8" s="94" t="s">
        <v>14</v>
      </c>
      <c r="E8" s="96">
        <f>_xlfn.STDEV.S(B3:B102)</f>
        <v>22175.312848453068</v>
      </c>
      <c r="I8" s="135" t="b">
        <f t="shared" si="0"/>
        <v>1</v>
      </c>
      <c r="J8" s="143">
        <f t="shared" si="5"/>
        <v>30000</v>
      </c>
      <c r="K8" s="137">
        <f t="shared" si="6"/>
        <v>40000</v>
      </c>
      <c r="M8" s="138" t="str">
        <f t="shared" si="1"/>
        <v>From 30000 To 40000</v>
      </c>
      <c r="N8" s="139">
        <f t="shared" si="2"/>
        <v>68</v>
      </c>
      <c r="O8" s="140">
        <f t="shared" si="7"/>
        <v>11</v>
      </c>
      <c r="P8" s="139">
        <f t="shared" si="3"/>
        <v>11</v>
      </c>
      <c r="Q8" s="144">
        <f t="shared" si="4"/>
        <v>0.68</v>
      </c>
      <c r="R8" s="161">
        <f t="shared" si="4"/>
        <v>0.11</v>
      </c>
      <c r="S8" s="25"/>
      <c r="T8" s="25"/>
    </row>
    <row r="9" spans="1:20" x14ac:dyDescent="0.3">
      <c r="A9" s="12">
        <f ca="1">'2.1 NumberOfBinsHisto'!A10</f>
        <v>12156</v>
      </c>
      <c r="B9" s="51">
        <f>'2.1 NumberOfBinsHisto'!B10</f>
        <v>1803</v>
      </c>
      <c r="D9" s="94" t="s">
        <v>6</v>
      </c>
      <c r="E9" s="96">
        <f>E5-E4</f>
        <v>83005</v>
      </c>
      <c r="I9" s="135" t="b">
        <f t="shared" si="0"/>
        <v>1</v>
      </c>
      <c r="J9" s="143">
        <f t="shared" si="5"/>
        <v>40000</v>
      </c>
      <c r="K9" s="137">
        <f t="shared" si="6"/>
        <v>50000</v>
      </c>
      <c r="M9" s="138" t="str">
        <f t="shared" si="1"/>
        <v>From 40000 To 50000</v>
      </c>
      <c r="N9" s="139">
        <f t="shared" si="2"/>
        <v>76</v>
      </c>
      <c r="O9" s="140">
        <f t="shared" si="7"/>
        <v>8</v>
      </c>
      <c r="P9" s="139">
        <f t="shared" si="3"/>
        <v>8</v>
      </c>
      <c r="Q9" s="144">
        <f t="shared" si="4"/>
        <v>0.76</v>
      </c>
      <c r="R9" s="161">
        <f t="shared" si="4"/>
        <v>0.08</v>
      </c>
    </row>
    <row r="10" spans="1:20" ht="17.25" thickBot="1" x14ac:dyDescent="0.35">
      <c r="A10" s="12">
        <f ca="1">'2.1 NumberOfBinsHisto'!A11</f>
        <v>43265</v>
      </c>
      <c r="B10" s="51">
        <f>'2.1 NumberOfBinsHisto'!B11</f>
        <v>31659</v>
      </c>
      <c r="D10" s="98" t="s">
        <v>4</v>
      </c>
      <c r="E10" s="100">
        <f>COUNT(B3:B102)</f>
        <v>100</v>
      </c>
      <c r="I10" s="135" t="b">
        <f t="shared" si="0"/>
        <v>1</v>
      </c>
      <c r="J10" s="143">
        <f t="shared" si="5"/>
        <v>50000</v>
      </c>
      <c r="K10" s="137">
        <f t="shared" si="6"/>
        <v>60000</v>
      </c>
      <c r="M10" s="138" t="str">
        <f t="shared" si="1"/>
        <v>From 50000 To 60000</v>
      </c>
      <c r="N10" s="139">
        <f t="shared" si="2"/>
        <v>85</v>
      </c>
      <c r="O10" s="140">
        <f t="shared" si="7"/>
        <v>9</v>
      </c>
      <c r="P10" s="139">
        <f t="shared" si="3"/>
        <v>9</v>
      </c>
      <c r="Q10" s="144">
        <f t="shared" si="4"/>
        <v>0.85</v>
      </c>
      <c r="R10" s="161">
        <f t="shared" si="4"/>
        <v>0.09</v>
      </c>
    </row>
    <row r="11" spans="1:20" ht="17.25" thickBot="1" x14ac:dyDescent="0.35">
      <c r="A11" s="12">
        <f ca="1">'2.1 NumberOfBinsHisto'!A12</f>
        <v>23151</v>
      </c>
      <c r="B11" s="51">
        <f>'2.1 NumberOfBinsHisto'!B12</f>
        <v>45655</v>
      </c>
      <c r="I11" s="135" t="b">
        <f t="shared" si="0"/>
        <v>1</v>
      </c>
      <c r="J11" s="143">
        <f t="shared" si="5"/>
        <v>60000</v>
      </c>
      <c r="K11" s="137">
        <f t="shared" si="6"/>
        <v>70000</v>
      </c>
      <c r="M11" s="138" t="str">
        <f t="shared" si="1"/>
        <v>From 60000 To 70000</v>
      </c>
      <c r="N11" s="139">
        <f t="shared" si="2"/>
        <v>94</v>
      </c>
      <c r="O11" s="140">
        <f t="shared" si="7"/>
        <v>9</v>
      </c>
      <c r="P11" s="139">
        <f t="shared" si="3"/>
        <v>9</v>
      </c>
      <c r="Q11" s="144">
        <f t="shared" si="4"/>
        <v>0.94</v>
      </c>
      <c r="R11" s="161">
        <f t="shared" si="4"/>
        <v>0.09</v>
      </c>
    </row>
    <row r="12" spans="1:20" ht="18.75" thickBot="1" x14ac:dyDescent="0.35">
      <c r="A12" s="12">
        <f ca="1">'2.1 NumberOfBinsHisto'!A13</f>
        <v>57742</v>
      </c>
      <c r="B12" s="51">
        <f>'2.1 NumberOfBinsHisto'!B13</f>
        <v>20628</v>
      </c>
      <c r="E12" s="101" t="s">
        <v>46</v>
      </c>
      <c r="F12" s="102" t="s">
        <v>10</v>
      </c>
      <c r="G12" s="101" t="s">
        <v>59</v>
      </c>
      <c r="I12" s="135" t="b">
        <f t="shared" si="0"/>
        <v>1</v>
      </c>
      <c r="J12" s="143">
        <f t="shared" si="5"/>
        <v>70000</v>
      </c>
      <c r="K12" s="137">
        <f t="shared" si="6"/>
        <v>80000</v>
      </c>
      <c r="M12" s="138" t="str">
        <f t="shared" si="1"/>
        <v>From 70000 To 80000</v>
      </c>
      <c r="N12" s="139">
        <f t="shared" si="2"/>
        <v>98</v>
      </c>
      <c r="O12" s="140">
        <f t="shared" si="7"/>
        <v>4</v>
      </c>
      <c r="P12" s="139">
        <f t="shared" si="3"/>
        <v>4</v>
      </c>
      <c r="Q12" s="144">
        <f t="shared" si="4"/>
        <v>0.98</v>
      </c>
      <c r="R12" s="161">
        <f t="shared" si="4"/>
        <v>0.04</v>
      </c>
    </row>
    <row r="13" spans="1:20" ht="17.25" thickBot="1" x14ac:dyDescent="0.35">
      <c r="A13" s="12">
        <f ca="1">'2.1 NumberOfBinsHisto'!A14</f>
        <v>52370</v>
      </c>
      <c r="B13" s="51">
        <f>'2.1 NumberOfBinsHisto'!B14</f>
        <v>17786</v>
      </c>
      <c r="E13" s="104" t="str">
        <f t="shared" ref="E13:E19" si="8">IF(G13&gt;$E$10,"Stop","Continue")</f>
        <v>Continue</v>
      </c>
      <c r="F13" s="145">
        <v>4</v>
      </c>
      <c r="G13" s="104">
        <f t="shared" ref="G13:G19" si="9">2^F13</f>
        <v>16</v>
      </c>
      <c r="I13" s="135" t="b">
        <f t="shared" si="0"/>
        <v>1</v>
      </c>
      <c r="J13" s="143">
        <f t="shared" si="5"/>
        <v>80000</v>
      </c>
      <c r="K13" s="137">
        <f t="shared" si="6"/>
        <v>90000</v>
      </c>
      <c r="M13" s="147" t="str">
        <f t="shared" si="1"/>
        <v>From 80000 To 90000</v>
      </c>
      <c r="N13" s="148">
        <f t="shared" si="2"/>
        <v>100</v>
      </c>
      <c r="O13" s="149">
        <f t="shared" si="7"/>
        <v>2</v>
      </c>
      <c r="P13" s="148">
        <f t="shared" si="3"/>
        <v>2</v>
      </c>
      <c r="Q13" s="151">
        <f t="shared" si="4"/>
        <v>1</v>
      </c>
      <c r="R13" s="162">
        <f t="shared" si="4"/>
        <v>0.02</v>
      </c>
    </row>
    <row r="14" spans="1:20" x14ac:dyDescent="0.3">
      <c r="A14" s="12">
        <f ca="1">'2.1 NumberOfBinsHisto'!A15</f>
        <v>57719</v>
      </c>
      <c r="B14" s="51">
        <f>'2.1 NumberOfBinsHisto'!B15</f>
        <v>28311</v>
      </c>
      <c r="E14" s="106" t="str">
        <f t="shared" si="8"/>
        <v>Continue</v>
      </c>
      <c r="F14" s="146">
        <v>5</v>
      </c>
      <c r="G14" s="106">
        <f t="shared" si="9"/>
        <v>32</v>
      </c>
      <c r="I14" s="135" t="b">
        <f t="shared" si="0"/>
        <v>0</v>
      </c>
      <c r="J14" s="143">
        <f t="shared" si="5"/>
        <v>90000</v>
      </c>
      <c r="K14" s="137">
        <f t="shared" si="6"/>
        <v>100000</v>
      </c>
    </row>
    <row r="15" spans="1:20" ht="17.25" thickBot="1" x14ac:dyDescent="0.35">
      <c r="A15" s="12">
        <f ca="1">'2.1 NumberOfBinsHisto'!A16</f>
        <v>66489</v>
      </c>
      <c r="B15" s="51">
        <f>'2.1 NumberOfBinsHisto'!B16</f>
        <v>29426</v>
      </c>
      <c r="E15" s="106" t="str">
        <f t="shared" si="8"/>
        <v>Continue</v>
      </c>
      <c r="F15" s="146">
        <v>6</v>
      </c>
      <c r="G15" s="106">
        <f t="shared" si="9"/>
        <v>64</v>
      </c>
      <c r="I15" s="152" t="b">
        <f t="shared" si="0"/>
        <v>0</v>
      </c>
      <c r="J15" s="143">
        <f t="shared" si="5"/>
        <v>100000</v>
      </c>
      <c r="K15" s="137">
        <f t="shared" si="6"/>
        <v>110000</v>
      </c>
      <c r="P15" s="163" t="str">
        <f>D6&amp;" = "&amp;ROUND(E6,0)&amp;" CV =  "&amp;ROUND(E8/E6,2)</f>
        <v>Mean = 32054 CV =  0.69</v>
      </c>
    </row>
    <row r="16" spans="1:20" x14ac:dyDescent="0.3">
      <c r="A16" s="12">
        <f ca="1">'2.1 NumberOfBinsHisto'!A17</f>
        <v>5957</v>
      </c>
      <c r="B16" s="51">
        <f>'2.1 NumberOfBinsHisto'!B17</f>
        <v>7451</v>
      </c>
      <c r="E16" s="106" t="str">
        <f t="shared" si="8"/>
        <v>Stop</v>
      </c>
      <c r="F16" s="146">
        <v>7</v>
      </c>
      <c r="G16" s="106">
        <f t="shared" si="9"/>
        <v>128</v>
      </c>
    </row>
    <row r="17" spans="1:7" x14ac:dyDescent="0.3">
      <c r="A17" s="12">
        <f ca="1">'2.1 NumberOfBinsHisto'!A18</f>
        <v>44091</v>
      </c>
      <c r="B17" s="51">
        <f>'2.1 NumberOfBinsHisto'!B18</f>
        <v>1059</v>
      </c>
      <c r="E17" s="106" t="str">
        <f t="shared" si="8"/>
        <v>Stop</v>
      </c>
      <c r="F17" s="146">
        <v>8</v>
      </c>
      <c r="G17" s="106">
        <f t="shared" si="9"/>
        <v>256</v>
      </c>
    </row>
    <row r="18" spans="1:7" x14ac:dyDescent="0.3">
      <c r="A18" s="12">
        <f ca="1">'2.1 NumberOfBinsHisto'!A19</f>
        <v>70479</v>
      </c>
      <c r="B18" s="51">
        <f>'2.1 NumberOfBinsHisto'!B19</f>
        <v>5439</v>
      </c>
      <c r="E18" s="106" t="str">
        <f t="shared" si="8"/>
        <v>Stop</v>
      </c>
      <c r="F18" s="146">
        <v>9</v>
      </c>
      <c r="G18" s="106">
        <f t="shared" si="9"/>
        <v>512</v>
      </c>
    </row>
    <row r="19" spans="1:7" ht="17.25" thickBot="1" x14ac:dyDescent="0.35">
      <c r="A19" s="12">
        <f ca="1">'2.1 NumberOfBinsHisto'!A20</f>
        <v>42291</v>
      </c>
      <c r="B19" s="51">
        <f>'2.1 NumberOfBinsHisto'!B20</f>
        <v>14393</v>
      </c>
      <c r="E19" s="108" t="str">
        <f t="shared" si="8"/>
        <v>Stop</v>
      </c>
      <c r="F19" s="153">
        <v>10</v>
      </c>
      <c r="G19" s="108">
        <f t="shared" si="9"/>
        <v>1024</v>
      </c>
    </row>
    <row r="20" spans="1:7" x14ac:dyDescent="0.3">
      <c r="A20" s="12">
        <f ca="1">'2.1 NumberOfBinsHisto'!A21</f>
        <v>83281</v>
      </c>
      <c r="B20" s="51">
        <f>'2.1 NumberOfBinsHisto'!B21</f>
        <v>84014</v>
      </c>
    </row>
    <row r="21" spans="1:7" x14ac:dyDescent="0.3">
      <c r="A21" s="12">
        <f ca="1">'2.1 NumberOfBinsHisto'!A22</f>
        <v>6160</v>
      </c>
      <c r="B21" s="51">
        <f>'2.1 NumberOfBinsHisto'!B22</f>
        <v>23544</v>
      </c>
    </row>
    <row r="22" spans="1:7" ht="16.5" customHeight="1" x14ac:dyDescent="0.3">
      <c r="A22" s="12">
        <f ca="1">'2.1 NumberOfBinsHisto'!A23</f>
        <v>62832</v>
      </c>
      <c r="B22" s="51">
        <f>'2.1 NumberOfBinsHisto'!B23</f>
        <v>8302</v>
      </c>
    </row>
    <row r="23" spans="1:7" x14ac:dyDescent="0.3">
      <c r="A23" s="12">
        <f ca="1">'2.1 NumberOfBinsHisto'!A24</f>
        <v>51662</v>
      </c>
      <c r="B23" s="51">
        <f>'2.1 NumberOfBinsHisto'!B24</f>
        <v>7326</v>
      </c>
    </row>
    <row r="24" spans="1:7" x14ac:dyDescent="0.3">
      <c r="A24" s="12">
        <f ca="1">'2.1 NumberOfBinsHisto'!A25</f>
        <v>70942</v>
      </c>
      <c r="B24" s="51">
        <f>'2.1 NumberOfBinsHisto'!B25</f>
        <v>6749</v>
      </c>
    </row>
    <row r="25" spans="1:7" x14ac:dyDescent="0.3">
      <c r="A25" s="12">
        <f ca="1">'2.1 NumberOfBinsHisto'!A26</f>
        <v>435</v>
      </c>
      <c r="B25" s="51">
        <f>'2.1 NumberOfBinsHisto'!B26</f>
        <v>9936</v>
      </c>
    </row>
    <row r="26" spans="1:7" x14ac:dyDescent="0.3">
      <c r="A26" s="12">
        <f ca="1">'2.1 NumberOfBinsHisto'!A27</f>
        <v>51249</v>
      </c>
      <c r="B26" s="51">
        <f>'2.1 NumberOfBinsHisto'!B27</f>
        <v>1009</v>
      </c>
    </row>
    <row r="27" spans="1:7" x14ac:dyDescent="0.3">
      <c r="A27" s="12">
        <f ca="1">'2.1 NumberOfBinsHisto'!A28</f>
        <v>9646</v>
      </c>
      <c r="B27" s="51">
        <f>'2.1 NumberOfBinsHisto'!B28</f>
        <v>48248</v>
      </c>
    </row>
    <row r="28" spans="1:7" x14ac:dyDescent="0.3">
      <c r="A28" s="12">
        <f ca="1">'2.1 NumberOfBinsHisto'!A29</f>
        <v>61230</v>
      </c>
      <c r="B28" s="51">
        <f>'2.1 NumberOfBinsHisto'!B29</f>
        <v>18589</v>
      </c>
    </row>
    <row r="29" spans="1:7" x14ac:dyDescent="0.3">
      <c r="A29" s="12">
        <f ca="1">'2.1 NumberOfBinsHisto'!A30</f>
        <v>59236</v>
      </c>
      <c r="B29" s="51">
        <f>'2.1 NumberOfBinsHisto'!B30</f>
        <v>47963</v>
      </c>
    </row>
    <row r="30" spans="1:7" x14ac:dyDescent="0.3">
      <c r="A30" s="12">
        <f ca="1">'2.1 NumberOfBinsHisto'!A31</f>
        <v>71789</v>
      </c>
      <c r="B30" s="51">
        <f>'2.1 NumberOfBinsHisto'!B31</f>
        <v>22037</v>
      </c>
    </row>
    <row r="31" spans="1:7" x14ac:dyDescent="0.3">
      <c r="A31" s="12">
        <f ca="1">'2.1 NumberOfBinsHisto'!A32</f>
        <v>36228</v>
      </c>
      <c r="B31" s="51">
        <f>'2.1 NumberOfBinsHisto'!B32</f>
        <v>13611</v>
      </c>
    </row>
    <row r="32" spans="1:7" x14ac:dyDescent="0.3">
      <c r="A32" s="12">
        <f ca="1">'2.1 NumberOfBinsHisto'!A33</f>
        <v>86435</v>
      </c>
      <c r="B32" s="51">
        <f>'2.1 NumberOfBinsHisto'!B33</f>
        <v>13401</v>
      </c>
    </row>
    <row r="33" spans="1:2" x14ac:dyDescent="0.3">
      <c r="A33" s="12">
        <f ca="1">'2.1 NumberOfBinsHisto'!A34</f>
        <v>51065</v>
      </c>
      <c r="B33" s="51">
        <f>'2.1 NumberOfBinsHisto'!B34</f>
        <v>69399</v>
      </c>
    </row>
    <row r="34" spans="1:2" x14ac:dyDescent="0.3">
      <c r="A34" s="12">
        <f ca="1">'2.1 NumberOfBinsHisto'!A35</f>
        <v>63108</v>
      </c>
      <c r="B34" s="51">
        <f>'2.1 NumberOfBinsHisto'!B35</f>
        <v>20326</v>
      </c>
    </row>
    <row r="35" spans="1:2" x14ac:dyDescent="0.3">
      <c r="A35" s="12">
        <f ca="1">'2.1 NumberOfBinsHisto'!A36</f>
        <v>18211</v>
      </c>
      <c r="B35" s="51">
        <f>'2.1 NumberOfBinsHisto'!B36</f>
        <v>64651</v>
      </c>
    </row>
    <row r="36" spans="1:2" x14ac:dyDescent="0.3">
      <c r="A36" s="12">
        <f ca="1">'2.1 NumberOfBinsHisto'!A37</f>
        <v>33571</v>
      </c>
      <c r="B36" s="51">
        <f>'2.1 NumberOfBinsHisto'!B37</f>
        <v>35849</v>
      </c>
    </row>
    <row r="37" spans="1:2" x14ac:dyDescent="0.3">
      <c r="A37" s="12">
        <f ca="1">'2.1 NumberOfBinsHisto'!A38</f>
        <v>76261</v>
      </c>
      <c r="B37" s="51">
        <f>'2.1 NumberOfBinsHisto'!B38</f>
        <v>25057</v>
      </c>
    </row>
    <row r="38" spans="1:2" x14ac:dyDescent="0.3">
      <c r="A38" s="12">
        <f ca="1">'2.1 NumberOfBinsHisto'!A39</f>
        <v>83770</v>
      </c>
      <c r="B38" s="51">
        <f>'2.1 NumberOfBinsHisto'!B39</f>
        <v>50809</v>
      </c>
    </row>
    <row r="39" spans="1:2" x14ac:dyDescent="0.3">
      <c r="A39" s="12">
        <f ca="1">'2.1 NumberOfBinsHisto'!A40</f>
        <v>71095</v>
      </c>
      <c r="B39" s="51">
        <f>'2.1 NumberOfBinsHisto'!B40</f>
        <v>36614</v>
      </c>
    </row>
    <row r="40" spans="1:2" x14ac:dyDescent="0.3">
      <c r="A40" s="12">
        <f ca="1">'2.1 NumberOfBinsHisto'!A41</f>
        <v>7821</v>
      </c>
      <c r="B40" s="51">
        <f>'2.1 NumberOfBinsHisto'!B41</f>
        <v>22939</v>
      </c>
    </row>
    <row r="41" spans="1:2" x14ac:dyDescent="0.3">
      <c r="A41" s="12">
        <f ca="1">'2.1 NumberOfBinsHisto'!A42</f>
        <v>8056</v>
      </c>
      <c r="B41" s="51">
        <f>'2.1 NumberOfBinsHisto'!B42</f>
        <v>73090</v>
      </c>
    </row>
    <row r="42" spans="1:2" x14ac:dyDescent="0.3">
      <c r="A42" s="12">
        <f ca="1">'2.1 NumberOfBinsHisto'!A43</f>
        <v>71984</v>
      </c>
      <c r="B42" s="51">
        <f>'2.1 NumberOfBinsHisto'!B43</f>
        <v>3742</v>
      </c>
    </row>
    <row r="43" spans="1:2" x14ac:dyDescent="0.3">
      <c r="A43" s="12">
        <f ca="1">'2.1 NumberOfBinsHisto'!A44</f>
        <v>33254</v>
      </c>
      <c r="B43" s="51">
        <f>'2.1 NumberOfBinsHisto'!B44</f>
        <v>32812</v>
      </c>
    </row>
    <row r="44" spans="1:2" x14ac:dyDescent="0.3">
      <c r="A44" s="12">
        <f ca="1">'2.1 NumberOfBinsHisto'!A45</f>
        <v>24662</v>
      </c>
      <c r="B44" s="51">
        <f>'2.1 NumberOfBinsHisto'!B45</f>
        <v>59293</v>
      </c>
    </row>
    <row r="45" spans="1:2" x14ac:dyDescent="0.3">
      <c r="A45" s="12">
        <f ca="1">'2.1 NumberOfBinsHisto'!A46</f>
        <v>45621</v>
      </c>
      <c r="B45" s="51">
        <f>'2.1 NumberOfBinsHisto'!B46</f>
        <v>33165</v>
      </c>
    </row>
    <row r="46" spans="1:2" x14ac:dyDescent="0.3">
      <c r="A46" s="12">
        <f ca="1">'2.1 NumberOfBinsHisto'!A47</f>
        <v>48486</v>
      </c>
      <c r="B46" s="51">
        <f>'2.1 NumberOfBinsHisto'!B47</f>
        <v>18108</v>
      </c>
    </row>
    <row r="47" spans="1:2" x14ac:dyDescent="0.3">
      <c r="A47" s="12">
        <f ca="1">'2.1 NumberOfBinsHisto'!A48</f>
        <v>36263</v>
      </c>
      <c r="B47" s="51">
        <f>'2.1 NumberOfBinsHisto'!B48</f>
        <v>17076</v>
      </c>
    </row>
    <row r="48" spans="1:2" x14ac:dyDescent="0.3">
      <c r="A48" s="12">
        <f ca="1">'2.1 NumberOfBinsHisto'!A49</f>
        <v>51911</v>
      </c>
      <c r="B48" s="51">
        <f>'2.1 NumberOfBinsHisto'!B49</f>
        <v>39871</v>
      </c>
    </row>
    <row r="49" spans="1:2" x14ac:dyDescent="0.3">
      <c r="A49" s="12">
        <f ca="1">'2.1 NumberOfBinsHisto'!A50</f>
        <v>46466</v>
      </c>
      <c r="B49" s="51">
        <f>'2.1 NumberOfBinsHisto'!B50</f>
        <v>19533</v>
      </c>
    </row>
    <row r="50" spans="1:2" x14ac:dyDescent="0.3">
      <c r="A50" s="12">
        <f ca="1">'2.1 NumberOfBinsHisto'!A51</f>
        <v>29802</v>
      </c>
      <c r="B50" s="51">
        <f>'2.1 NumberOfBinsHisto'!B51</f>
        <v>26519</v>
      </c>
    </row>
    <row r="51" spans="1:2" x14ac:dyDescent="0.3">
      <c r="A51" s="12">
        <f ca="1">'2.1 NumberOfBinsHisto'!A52</f>
        <v>58262</v>
      </c>
      <c r="B51" s="51">
        <f>'2.1 NumberOfBinsHisto'!B52</f>
        <v>58364</v>
      </c>
    </row>
    <row r="52" spans="1:2" x14ac:dyDescent="0.3">
      <c r="A52" s="12">
        <f ca="1">'2.1 NumberOfBinsHisto'!A53</f>
        <v>55961</v>
      </c>
      <c r="B52" s="51">
        <f>'2.1 NumberOfBinsHisto'!B53</f>
        <v>43370</v>
      </c>
    </row>
    <row r="53" spans="1:2" x14ac:dyDescent="0.3">
      <c r="A53" s="12">
        <f ca="1">'2.1 NumberOfBinsHisto'!A54</f>
        <v>39335</v>
      </c>
      <c r="B53" s="51">
        <f>'2.1 NumberOfBinsHisto'!B54</f>
        <v>29221</v>
      </c>
    </row>
    <row r="54" spans="1:2" x14ac:dyDescent="0.3">
      <c r="A54" s="12">
        <f ca="1">'2.1 NumberOfBinsHisto'!A55</f>
        <v>72428</v>
      </c>
      <c r="B54" s="51">
        <f>'2.1 NumberOfBinsHisto'!B55</f>
        <v>5640</v>
      </c>
    </row>
    <row r="55" spans="1:2" x14ac:dyDescent="0.3">
      <c r="A55" s="12">
        <f ca="1">'2.1 NumberOfBinsHisto'!A56</f>
        <v>71777</v>
      </c>
      <c r="B55" s="51">
        <f>'2.1 NumberOfBinsHisto'!B56</f>
        <v>83805</v>
      </c>
    </row>
    <row r="56" spans="1:2" x14ac:dyDescent="0.3">
      <c r="A56" s="12">
        <f ca="1">'2.1 NumberOfBinsHisto'!A57</f>
        <v>15794</v>
      </c>
      <c r="B56" s="51">
        <f>'2.1 NumberOfBinsHisto'!B57</f>
        <v>35374</v>
      </c>
    </row>
    <row r="57" spans="1:2" x14ac:dyDescent="0.3">
      <c r="A57" s="12">
        <f ca="1">'2.1 NumberOfBinsHisto'!A58</f>
        <v>72912</v>
      </c>
      <c r="B57" s="51">
        <f>'2.1 NumberOfBinsHisto'!B58</f>
        <v>63390</v>
      </c>
    </row>
    <row r="58" spans="1:2" x14ac:dyDescent="0.3">
      <c r="A58" s="12">
        <f ca="1">'2.1 NumberOfBinsHisto'!A59</f>
        <v>29050</v>
      </c>
      <c r="B58" s="51">
        <f>'2.1 NumberOfBinsHisto'!B59</f>
        <v>9497</v>
      </c>
    </row>
    <row r="59" spans="1:2" x14ac:dyDescent="0.3">
      <c r="A59" s="12">
        <f ca="1">'2.1 NumberOfBinsHisto'!A60</f>
        <v>19023</v>
      </c>
      <c r="B59" s="51">
        <f>'2.1 NumberOfBinsHisto'!B60</f>
        <v>2921</v>
      </c>
    </row>
    <row r="60" spans="1:2" x14ac:dyDescent="0.3">
      <c r="A60" s="12">
        <f ca="1">'2.1 NumberOfBinsHisto'!A61</f>
        <v>26789</v>
      </c>
      <c r="B60" s="51">
        <f>'2.1 NumberOfBinsHisto'!B61</f>
        <v>1239</v>
      </c>
    </row>
    <row r="61" spans="1:2" x14ac:dyDescent="0.3">
      <c r="A61" s="12">
        <f ca="1">'2.1 NumberOfBinsHisto'!A62</f>
        <v>69289</v>
      </c>
      <c r="B61" s="51">
        <f>'2.1 NumberOfBinsHisto'!B62</f>
        <v>19379</v>
      </c>
    </row>
    <row r="62" spans="1:2" x14ac:dyDescent="0.3">
      <c r="A62" s="12">
        <f ca="1">'2.1 NumberOfBinsHisto'!A63</f>
        <v>33372</v>
      </c>
      <c r="B62" s="51">
        <f>'2.1 NumberOfBinsHisto'!B63</f>
        <v>51818</v>
      </c>
    </row>
    <row r="63" spans="1:2" x14ac:dyDescent="0.3">
      <c r="A63" s="12">
        <f ca="1">'2.1 NumberOfBinsHisto'!A64</f>
        <v>60865</v>
      </c>
      <c r="B63" s="51">
        <f>'2.1 NumberOfBinsHisto'!B64</f>
        <v>18030</v>
      </c>
    </row>
    <row r="64" spans="1:2" x14ac:dyDescent="0.3">
      <c r="A64" s="12">
        <f ca="1">'2.1 NumberOfBinsHisto'!A65</f>
        <v>43030</v>
      </c>
      <c r="B64" s="51">
        <f>'2.1 NumberOfBinsHisto'!B65</f>
        <v>48313</v>
      </c>
    </row>
    <row r="65" spans="1:2" x14ac:dyDescent="0.3">
      <c r="A65" s="12">
        <f ca="1">'2.1 NumberOfBinsHisto'!A66</f>
        <v>10362</v>
      </c>
      <c r="B65" s="51">
        <f>'2.1 NumberOfBinsHisto'!B66</f>
        <v>4595</v>
      </c>
    </row>
    <row r="66" spans="1:2" x14ac:dyDescent="0.3">
      <c r="A66" s="12">
        <f ca="1">'2.1 NumberOfBinsHisto'!A67</f>
        <v>61438</v>
      </c>
      <c r="B66" s="51">
        <f>'2.1 NumberOfBinsHisto'!B67</f>
        <v>64903</v>
      </c>
    </row>
    <row r="67" spans="1:2" x14ac:dyDescent="0.3">
      <c r="A67" s="12">
        <f ca="1">'2.1 NumberOfBinsHisto'!A68</f>
        <v>69900</v>
      </c>
      <c r="B67" s="51">
        <f>'2.1 NumberOfBinsHisto'!B68</f>
        <v>38435</v>
      </c>
    </row>
    <row r="68" spans="1:2" x14ac:dyDescent="0.3">
      <c r="A68" s="12">
        <f ca="1">'2.1 NumberOfBinsHisto'!A69</f>
        <v>42247</v>
      </c>
      <c r="B68" s="51">
        <f>'2.1 NumberOfBinsHisto'!B69</f>
        <v>55776</v>
      </c>
    </row>
    <row r="69" spans="1:2" x14ac:dyDescent="0.3">
      <c r="A69" s="12">
        <f ca="1">'2.1 NumberOfBinsHisto'!A70</f>
        <v>24921</v>
      </c>
      <c r="B69" s="51">
        <f>'2.1 NumberOfBinsHisto'!B70</f>
        <v>45909</v>
      </c>
    </row>
    <row r="70" spans="1:2" x14ac:dyDescent="0.3">
      <c r="A70" s="12">
        <f ca="1">'2.1 NumberOfBinsHisto'!A71</f>
        <v>29845</v>
      </c>
      <c r="B70" s="51">
        <f>'2.1 NumberOfBinsHisto'!B71</f>
        <v>59423</v>
      </c>
    </row>
    <row r="71" spans="1:2" x14ac:dyDescent="0.3">
      <c r="A71" s="12">
        <f ca="1">'2.1 NumberOfBinsHisto'!A72</f>
        <v>27846</v>
      </c>
      <c r="B71" s="51">
        <f>'2.1 NumberOfBinsHisto'!B72</f>
        <v>2965</v>
      </c>
    </row>
    <row r="72" spans="1:2" x14ac:dyDescent="0.3">
      <c r="A72" s="12">
        <f ca="1">'2.1 NumberOfBinsHisto'!A73</f>
        <v>14615</v>
      </c>
      <c r="B72" s="51">
        <f>'2.1 NumberOfBinsHisto'!B73</f>
        <v>60516</v>
      </c>
    </row>
    <row r="73" spans="1:2" x14ac:dyDescent="0.3">
      <c r="A73" s="12">
        <f ca="1">'2.1 NumberOfBinsHisto'!A74</f>
        <v>3864</v>
      </c>
      <c r="B73" s="51">
        <f>'2.1 NumberOfBinsHisto'!B74</f>
        <v>15064</v>
      </c>
    </row>
    <row r="74" spans="1:2" x14ac:dyDescent="0.3">
      <c r="A74" s="12">
        <f ca="1">'2.1 NumberOfBinsHisto'!A75</f>
        <v>81071</v>
      </c>
      <c r="B74" s="51">
        <f>'2.1 NumberOfBinsHisto'!B75</f>
        <v>73295</v>
      </c>
    </row>
    <row r="75" spans="1:2" x14ac:dyDescent="0.3">
      <c r="A75" s="12">
        <f ca="1">'2.1 NumberOfBinsHisto'!A76</f>
        <v>15676</v>
      </c>
      <c r="B75" s="51">
        <f>'2.1 NumberOfBinsHisto'!B76</f>
        <v>9075</v>
      </c>
    </row>
    <row r="76" spans="1:2" x14ac:dyDescent="0.3">
      <c r="A76" s="12">
        <f ca="1">'2.1 NumberOfBinsHisto'!A77</f>
        <v>88245</v>
      </c>
      <c r="B76" s="51">
        <f>'2.1 NumberOfBinsHisto'!B77</f>
        <v>35282</v>
      </c>
    </row>
    <row r="77" spans="1:2" x14ac:dyDescent="0.3">
      <c r="A77" s="12">
        <f ca="1">'2.1 NumberOfBinsHisto'!A78</f>
        <v>12690</v>
      </c>
      <c r="B77" s="51">
        <f>'2.1 NumberOfBinsHisto'!B78</f>
        <v>3426</v>
      </c>
    </row>
    <row r="78" spans="1:2" x14ac:dyDescent="0.3">
      <c r="A78" s="12">
        <f ca="1">'2.1 NumberOfBinsHisto'!A79</f>
        <v>47771</v>
      </c>
      <c r="B78" s="51">
        <f>'2.1 NumberOfBinsHisto'!B79</f>
        <v>60945</v>
      </c>
    </row>
    <row r="79" spans="1:2" x14ac:dyDescent="0.3">
      <c r="A79" s="12">
        <f ca="1">'2.1 NumberOfBinsHisto'!A80</f>
        <v>70116</v>
      </c>
      <c r="B79" s="51">
        <f>'2.1 NumberOfBinsHisto'!B80</f>
        <v>59278</v>
      </c>
    </row>
    <row r="80" spans="1:2" x14ac:dyDescent="0.3">
      <c r="A80" s="12">
        <f ca="1">'2.1 NumberOfBinsHisto'!A81</f>
        <v>51006</v>
      </c>
      <c r="B80" s="51">
        <f>'2.1 NumberOfBinsHisto'!B81</f>
        <v>15953</v>
      </c>
    </row>
    <row r="81" spans="1:2" x14ac:dyDescent="0.3">
      <c r="A81" s="12">
        <f ca="1">'2.1 NumberOfBinsHisto'!A82</f>
        <v>14629</v>
      </c>
      <c r="B81" s="51">
        <f>'2.1 NumberOfBinsHisto'!B82</f>
        <v>13594</v>
      </c>
    </row>
    <row r="82" spans="1:2" x14ac:dyDescent="0.3">
      <c r="A82" s="12">
        <f ca="1">'2.1 NumberOfBinsHisto'!A83</f>
        <v>59820</v>
      </c>
      <c r="B82" s="51">
        <f>'2.1 NumberOfBinsHisto'!B83</f>
        <v>50606</v>
      </c>
    </row>
    <row r="83" spans="1:2" x14ac:dyDescent="0.3">
      <c r="A83" s="12">
        <f ca="1">'2.1 NumberOfBinsHisto'!A84</f>
        <v>60462</v>
      </c>
      <c r="B83" s="51">
        <f>'2.1 NumberOfBinsHisto'!B84</f>
        <v>21568</v>
      </c>
    </row>
    <row r="84" spans="1:2" x14ac:dyDescent="0.3">
      <c r="A84" s="12">
        <f ca="1">'2.1 NumberOfBinsHisto'!A85</f>
        <v>22606</v>
      </c>
      <c r="B84" s="51">
        <f>'2.1 NumberOfBinsHisto'!B85</f>
        <v>29343</v>
      </c>
    </row>
    <row r="85" spans="1:2" x14ac:dyDescent="0.3">
      <c r="A85" s="12">
        <f ca="1">'2.1 NumberOfBinsHisto'!A86</f>
        <v>33004</v>
      </c>
      <c r="B85" s="51">
        <f>'2.1 NumberOfBinsHisto'!B86</f>
        <v>25148</v>
      </c>
    </row>
    <row r="86" spans="1:2" x14ac:dyDescent="0.3">
      <c r="A86" s="12">
        <f ca="1">'2.1 NumberOfBinsHisto'!A87</f>
        <v>21286</v>
      </c>
      <c r="B86" s="51">
        <f>'2.1 NumberOfBinsHisto'!B87</f>
        <v>26945</v>
      </c>
    </row>
    <row r="87" spans="1:2" x14ac:dyDescent="0.3">
      <c r="A87" s="12">
        <f ca="1">'2.1 NumberOfBinsHisto'!A88</f>
        <v>108</v>
      </c>
      <c r="B87" s="51">
        <f>'2.1 NumberOfBinsHisto'!B88</f>
        <v>28045</v>
      </c>
    </row>
    <row r="88" spans="1:2" x14ac:dyDescent="0.3">
      <c r="A88" s="12">
        <f ca="1">'2.1 NumberOfBinsHisto'!A89</f>
        <v>18100</v>
      </c>
      <c r="B88" s="51">
        <f>'2.1 NumberOfBinsHisto'!B89</f>
        <v>62252</v>
      </c>
    </row>
    <row r="89" spans="1:2" x14ac:dyDescent="0.3">
      <c r="A89" s="12">
        <f ca="1">'2.1 NumberOfBinsHisto'!A90</f>
        <v>32057</v>
      </c>
      <c r="B89" s="51">
        <f>'2.1 NumberOfBinsHisto'!B90</f>
        <v>30195</v>
      </c>
    </row>
    <row r="90" spans="1:2" x14ac:dyDescent="0.3">
      <c r="A90" s="12">
        <f ca="1">'2.1 NumberOfBinsHisto'!A91</f>
        <v>40016</v>
      </c>
      <c r="B90" s="51">
        <f>'2.1 NumberOfBinsHisto'!B91</f>
        <v>7634</v>
      </c>
    </row>
    <row r="91" spans="1:2" x14ac:dyDescent="0.3">
      <c r="A91" s="12">
        <f ca="1">'2.1 NumberOfBinsHisto'!A92</f>
        <v>43522</v>
      </c>
      <c r="B91" s="51">
        <f>'2.1 NumberOfBinsHisto'!B92</f>
        <v>26429</v>
      </c>
    </row>
    <row r="92" spans="1:2" x14ac:dyDescent="0.3">
      <c r="A92" s="12">
        <f ca="1">'2.1 NumberOfBinsHisto'!A93</f>
        <v>41604</v>
      </c>
      <c r="B92" s="51">
        <f>'2.1 NumberOfBinsHisto'!B93</f>
        <v>56285</v>
      </c>
    </row>
    <row r="93" spans="1:2" x14ac:dyDescent="0.3">
      <c r="A93" s="12">
        <f ca="1">'2.1 NumberOfBinsHisto'!A94</f>
        <v>15637</v>
      </c>
      <c r="B93" s="51">
        <f>'2.1 NumberOfBinsHisto'!B94</f>
        <v>11649</v>
      </c>
    </row>
    <row r="94" spans="1:2" x14ac:dyDescent="0.3">
      <c r="A94" s="12">
        <f ca="1">'2.1 NumberOfBinsHisto'!A95</f>
        <v>28841</v>
      </c>
      <c r="B94" s="51">
        <f>'2.1 NumberOfBinsHisto'!B95</f>
        <v>70698</v>
      </c>
    </row>
    <row r="95" spans="1:2" x14ac:dyDescent="0.3">
      <c r="A95" s="12">
        <f ca="1">'2.1 NumberOfBinsHisto'!A96</f>
        <v>34140</v>
      </c>
      <c r="B95" s="51">
        <f>'2.1 NumberOfBinsHisto'!B96</f>
        <v>35674</v>
      </c>
    </row>
    <row r="96" spans="1:2" x14ac:dyDescent="0.3">
      <c r="A96" s="12">
        <f ca="1">'2.1 NumberOfBinsHisto'!A97</f>
        <v>29625</v>
      </c>
      <c r="B96" s="51">
        <f>'2.1 NumberOfBinsHisto'!B97</f>
        <v>71928</v>
      </c>
    </row>
    <row r="97" spans="1:2" x14ac:dyDescent="0.3">
      <c r="A97" s="12">
        <f ca="1">'2.1 NumberOfBinsHisto'!A98</f>
        <v>32354</v>
      </c>
      <c r="B97" s="51">
        <f>'2.1 NumberOfBinsHisto'!B98</f>
        <v>12986</v>
      </c>
    </row>
    <row r="98" spans="1:2" x14ac:dyDescent="0.3">
      <c r="A98" s="12">
        <f ca="1">'2.1 NumberOfBinsHisto'!A99</f>
        <v>35992</v>
      </c>
      <c r="B98" s="51">
        <f>'2.1 NumberOfBinsHisto'!B99</f>
        <v>2522</v>
      </c>
    </row>
    <row r="99" spans="1:2" x14ac:dyDescent="0.3">
      <c r="A99" s="12">
        <f ca="1">'2.1 NumberOfBinsHisto'!A100</f>
        <v>67474</v>
      </c>
      <c r="B99" s="51">
        <f>'2.1 NumberOfBinsHisto'!B100</f>
        <v>24901</v>
      </c>
    </row>
    <row r="100" spans="1:2" x14ac:dyDescent="0.3">
      <c r="A100" s="12">
        <f ca="1">'2.1 NumberOfBinsHisto'!A101</f>
        <v>26930</v>
      </c>
      <c r="B100" s="51">
        <f>'2.1 NumberOfBinsHisto'!B101</f>
        <v>28170</v>
      </c>
    </row>
    <row r="101" spans="1:2" x14ac:dyDescent="0.3">
      <c r="A101" s="12">
        <f ca="1">'2.1 NumberOfBinsHisto'!A102</f>
        <v>37892</v>
      </c>
      <c r="B101" s="51">
        <f>'2.1 NumberOfBinsHisto'!B102</f>
        <v>27541</v>
      </c>
    </row>
    <row r="102" spans="1:2" x14ac:dyDescent="0.3">
      <c r="A102" s="12">
        <f ca="1">'2.1 NumberOfBinsHisto'!A103</f>
        <v>37357</v>
      </c>
      <c r="B102" s="51">
        <f>'2.1 NumberOfBinsHisto'!B103</f>
        <v>7006</v>
      </c>
    </row>
  </sheetData>
  <conditionalFormatting sqref="J5:K15">
    <cfRule type="expression" dxfId="3" priority="3">
      <formula>$I5=FALSE</formula>
    </cfRule>
  </conditionalFormatting>
  <conditionalFormatting sqref="I5:I15">
    <cfRule type="expression" dxfId="2" priority="2">
      <formula>$I5=FALSE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T102"/>
  <sheetViews>
    <sheetView showGridLines="0" topLeftCell="C1" zoomScale="91" zoomScaleNormal="91" workbookViewId="0">
      <selection activeCell="M4" sqref="M4:R15"/>
    </sheetView>
  </sheetViews>
  <sheetFormatPr defaultRowHeight="15" x14ac:dyDescent="0.25"/>
  <cols>
    <col min="1" max="2" width="12.85546875" customWidth="1"/>
    <col min="3" max="3" width="6" customWidth="1"/>
    <col min="4" max="4" width="10.42578125" customWidth="1"/>
    <col min="5" max="5" width="14" customWidth="1"/>
    <col min="6" max="6" width="12.42578125" customWidth="1"/>
    <col min="7" max="7" width="12.85546875" bestFit="1" customWidth="1"/>
    <col min="8" max="8" width="6.42578125" customWidth="1"/>
    <col min="9" max="9" width="10.5703125" bestFit="1" customWidth="1"/>
    <col min="10" max="10" width="12.5703125" customWidth="1"/>
    <col min="11" max="11" width="13.5703125" customWidth="1"/>
    <col min="12" max="12" width="4" customWidth="1"/>
    <col min="13" max="13" width="22.85546875" style="14" customWidth="1"/>
    <col min="14" max="14" width="7.5703125" bestFit="1" customWidth="1"/>
    <col min="15" max="15" width="9.140625" bestFit="1" customWidth="1"/>
    <col min="16" max="16" width="8.42578125" bestFit="1" customWidth="1"/>
    <col min="17" max="17" width="9" bestFit="1" customWidth="1"/>
    <col min="18" max="18" width="7.85546875" bestFit="1" customWidth="1"/>
  </cols>
  <sheetData>
    <row r="1" spans="1:20" ht="15.75" thickBot="1" x14ac:dyDescent="0.3">
      <c r="A1" t="s">
        <v>7</v>
      </c>
      <c r="M1" s="13"/>
      <c r="N1" s="13"/>
      <c r="O1" s="13"/>
      <c r="P1" s="13"/>
      <c r="Q1" s="13"/>
      <c r="R1" s="13"/>
    </row>
    <row r="2" spans="1:20" ht="13.5" customHeight="1" thickBot="1" x14ac:dyDescent="0.3">
      <c r="A2" s="1"/>
      <c r="B2" s="50"/>
      <c r="I2" s="7" t="s">
        <v>11</v>
      </c>
      <c r="J2" s="8" t="s">
        <v>12</v>
      </c>
      <c r="K2" s="5"/>
      <c r="N2" s="14"/>
      <c r="O2" s="14"/>
      <c r="P2" s="14"/>
      <c r="Q2" s="14"/>
      <c r="R2" s="14"/>
    </row>
    <row r="3" spans="1:20" ht="16.5" thickBot="1" x14ac:dyDescent="0.3">
      <c r="A3" s="12">
        <f ca="1">'2.1 NumberOfBinsHisto'!A4</f>
        <v>56044</v>
      </c>
      <c r="B3" s="51">
        <f ca="1">A3</f>
        <v>56044</v>
      </c>
      <c r="D3" s="2" t="s">
        <v>13</v>
      </c>
      <c r="E3" s="6">
        <f ca="1">COUNT(B3:B102)</f>
        <v>100</v>
      </c>
      <c r="I3" s="64">
        <f ca="1">VLOOKUP("stop",E13:F19,2,0)</f>
        <v>7</v>
      </c>
      <c r="J3" s="65">
        <f ca="1">ROUND(INT(E9/I3),-(LEN(INT(E9/I3))-1))</f>
        <v>10000</v>
      </c>
      <c r="K3" s="9"/>
      <c r="L3" s="72"/>
      <c r="M3" s="73"/>
      <c r="N3" s="14"/>
      <c r="O3" s="14"/>
      <c r="P3" s="14"/>
      <c r="Q3" s="14"/>
      <c r="R3" s="14"/>
    </row>
    <row r="4" spans="1:20" ht="16.5" thickBot="1" x14ac:dyDescent="0.3">
      <c r="A4" s="12">
        <f ca="1">'2.1 NumberOfBinsHisto'!A5</f>
        <v>28471</v>
      </c>
      <c r="B4" s="51">
        <f t="shared" ref="B4:B67" ca="1" si="0">A4</f>
        <v>28471</v>
      </c>
      <c r="D4" s="3" t="s">
        <v>3</v>
      </c>
      <c r="E4" s="4">
        <f ca="1">MIN($B$3:$B$95)</f>
        <v>108</v>
      </c>
      <c r="I4" s="62"/>
      <c r="J4" s="70" t="s">
        <v>8</v>
      </c>
      <c r="K4" s="71" t="s">
        <v>9</v>
      </c>
      <c r="L4" s="72"/>
      <c r="M4" s="81" t="s">
        <v>6</v>
      </c>
      <c r="N4" s="82" t="s">
        <v>56</v>
      </c>
      <c r="O4" s="83" t="s">
        <v>55</v>
      </c>
      <c r="P4" s="82" t="s">
        <v>57</v>
      </c>
      <c r="Q4" s="84" t="s">
        <v>54</v>
      </c>
      <c r="R4" s="85" t="s">
        <v>58</v>
      </c>
    </row>
    <row r="5" spans="1:20" ht="15.75" x14ac:dyDescent="0.25">
      <c r="A5" s="12">
        <f ca="1">'2.1 NumberOfBinsHisto'!A6</f>
        <v>36387</v>
      </c>
      <c r="B5" s="51">
        <f t="shared" ca="1" si="0"/>
        <v>36387</v>
      </c>
      <c r="D5" s="3" t="s">
        <v>2</v>
      </c>
      <c r="E5" s="4">
        <f ca="1">MAX($B$3:$B$95)</f>
        <v>88245</v>
      </c>
      <c r="I5" s="68" t="b">
        <f t="shared" ref="I5:I17" ca="1" si="1">J5&lt;=$E$5</f>
        <v>1</v>
      </c>
      <c r="J5" s="63">
        <f ca="1">INT(E4/J3)*J3</f>
        <v>0</v>
      </c>
      <c r="K5" s="66">
        <f ca="1">J5+$J$3</f>
        <v>10000</v>
      </c>
      <c r="L5" s="72"/>
      <c r="M5" s="74" t="str">
        <f ca="1">J5&amp;" To "&amp;K5</f>
        <v>0 To 10000</v>
      </c>
      <c r="N5" s="78">
        <f ca="1">COUNTIF($B$3:$B$102,"&lt;="&amp;K5)</f>
        <v>8</v>
      </c>
      <c r="O5" s="34">
        <f ca="1">N5</f>
        <v>8</v>
      </c>
      <c r="P5" s="78">
        <f ca="1">COUNTIFS($B$3:$B$102,"&gt;="&amp;J5,$B$3:$B$102,"&lt;="&amp;K5)</f>
        <v>8</v>
      </c>
      <c r="Q5" s="80">
        <f ca="1">N5/$E$10</f>
        <v>0.08</v>
      </c>
      <c r="R5" s="75">
        <f ca="1">O5/$N$13</f>
        <v>0.08</v>
      </c>
    </row>
    <row r="6" spans="1:20" ht="15.75" x14ac:dyDescent="0.25">
      <c r="A6" s="12">
        <f ca="1">'2.1 NumberOfBinsHisto'!A7</f>
        <v>61543</v>
      </c>
      <c r="B6" s="51">
        <f t="shared" ca="1" si="0"/>
        <v>61543</v>
      </c>
      <c r="D6" s="3" t="s">
        <v>0</v>
      </c>
      <c r="E6" s="52">
        <f ca="1">ROUND(AVERAGE($B$3:$B$95),2)</f>
        <v>43081.35</v>
      </c>
      <c r="I6" s="68" t="b">
        <f t="shared" ca="1" si="1"/>
        <v>1</v>
      </c>
      <c r="J6" s="10">
        <f ca="1">K5</f>
        <v>10000</v>
      </c>
      <c r="K6" s="66">
        <f ca="1">J6+$J$3</f>
        <v>20000</v>
      </c>
      <c r="L6" s="72"/>
      <c r="M6" s="74" t="str">
        <f t="shared" ref="M6:M15" ca="1" si="2">J6&amp;" To "&amp;K6</f>
        <v>10000 To 20000</v>
      </c>
      <c r="N6" s="78">
        <f t="shared" ref="N6:N13" ca="1" si="3">COUNTIF($B$3:$B$102,"&lt;="&amp;K6)</f>
        <v>19</v>
      </c>
      <c r="O6" s="34">
        <f ca="1">N6-N5</f>
        <v>11</v>
      </c>
      <c r="P6" s="78">
        <f t="shared" ref="P6:P13" ca="1" si="4">COUNTIFS($B$3:$B$102,"&gt;="&amp;J6,$B$3:$B$102,"&lt;="&amp;K6)</f>
        <v>11</v>
      </c>
      <c r="Q6" s="80">
        <f t="shared" ref="Q6:Q15" ca="1" si="5">N6/$E$10</f>
        <v>0.19</v>
      </c>
      <c r="R6" s="75">
        <f t="shared" ref="R6:R13" ca="1" si="6">O6/$N$13</f>
        <v>0.11</v>
      </c>
    </row>
    <row r="7" spans="1:20" ht="15.75" x14ac:dyDescent="0.25">
      <c r="A7" s="12">
        <f ca="1">'2.1 NumberOfBinsHisto'!A8</f>
        <v>61363</v>
      </c>
      <c r="B7" s="51">
        <f t="shared" ca="1" si="0"/>
        <v>61363</v>
      </c>
      <c r="D7" s="3" t="s">
        <v>1</v>
      </c>
      <c r="E7" s="4">
        <f ca="1">MEDIAN($B$3:$B$95)</f>
        <v>43265</v>
      </c>
      <c r="I7" s="68" t="b">
        <f t="shared" ca="1" si="1"/>
        <v>1</v>
      </c>
      <c r="J7" s="10">
        <f t="shared" ref="J7:J15" ca="1" si="7">K6</f>
        <v>20000</v>
      </c>
      <c r="K7" s="66">
        <f t="shared" ref="K7:K15" ca="1" si="8">J7+$J$3</f>
        <v>30000</v>
      </c>
      <c r="M7" s="74" t="str">
        <f t="shared" ca="1" si="2"/>
        <v>20000 To 30000</v>
      </c>
      <c r="N7" s="78">
        <f t="shared" ca="1" si="3"/>
        <v>33</v>
      </c>
      <c r="O7" s="34">
        <f t="shared" ref="O7:O13" ca="1" si="9">N7-N6</f>
        <v>14</v>
      </c>
      <c r="P7" s="78">
        <f t="shared" ca="1" si="4"/>
        <v>14</v>
      </c>
      <c r="Q7" s="80">
        <f t="shared" ca="1" si="5"/>
        <v>0.33</v>
      </c>
      <c r="R7" s="75">
        <f t="shared" ca="1" si="6"/>
        <v>0.14000000000000001</v>
      </c>
    </row>
    <row r="8" spans="1:20" ht="15.75" x14ac:dyDescent="0.25">
      <c r="A8" s="12">
        <f ca="1">'2.1 NumberOfBinsHisto'!A9</f>
        <v>49184</v>
      </c>
      <c r="B8" s="51">
        <f t="shared" ca="1" si="0"/>
        <v>49184</v>
      </c>
      <c r="D8" s="3" t="s">
        <v>14</v>
      </c>
      <c r="E8" s="4">
        <f ca="1">_xlfn.STDEV.S(B3:B102)</f>
        <v>22334.93887060216</v>
      </c>
      <c r="I8" s="68" t="b">
        <f t="shared" ca="1" si="1"/>
        <v>1</v>
      </c>
      <c r="J8" s="10">
        <f t="shared" ca="1" si="7"/>
        <v>30000</v>
      </c>
      <c r="K8" s="66">
        <f t="shared" ca="1" si="8"/>
        <v>40000</v>
      </c>
      <c r="M8" s="74" t="str">
        <f t="shared" ca="1" si="2"/>
        <v>30000 To 40000</v>
      </c>
      <c r="N8" s="78">
        <f t="shared" ca="1" si="3"/>
        <v>47</v>
      </c>
      <c r="O8" s="34">
        <f t="shared" ca="1" si="9"/>
        <v>14</v>
      </c>
      <c r="P8" s="78">
        <f t="shared" ca="1" si="4"/>
        <v>14</v>
      </c>
      <c r="Q8" s="80">
        <f t="shared" ca="1" si="5"/>
        <v>0.47</v>
      </c>
      <c r="R8" s="75">
        <f t="shared" ca="1" si="6"/>
        <v>0.14000000000000001</v>
      </c>
      <c r="S8" s="14"/>
      <c r="T8" s="14"/>
    </row>
    <row r="9" spans="1:20" ht="15.75" x14ac:dyDescent="0.25">
      <c r="A9" s="12">
        <f ca="1">'2.1 NumberOfBinsHisto'!A10</f>
        <v>12156</v>
      </c>
      <c r="B9" s="51">
        <f t="shared" ca="1" si="0"/>
        <v>12156</v>
      </c>
      <c r="D9" s="3" t="s">
        <v>6</v>
      </c>
      <c r="E9" s="4">
        <f ca="1">E5-E4</f>
        <v>88137</v>
      </c>
      <c r="I9" s="68" t="b">
        <f t="shared" ca="1" si="1"/>
        <v>1</v>
      </c>
      <c r="J9" s="10">
        <f t="shared" ca="1" si="7"/>
        <v>40000</v>
      </c>
      <c r="K9" s="66">
        <f t="shared" ca="1" si="8"/>
        <v>50000</v>
      </c>
      <c r="M9" s="74" t="str">
        <f t="shared" ca="1" si="2"/>
        <v>40000 To 50000</v>
      </c>
      <c r="N9" s="78">
        <f t="shared" ca="1" si="3"/>
        <v>60</v>
      </c>
      <c r="O9" s="34">
        <f t="shared" ca="1" si="9"/>
        <v>13</v>
      </c>
      <c r="P9" s="78">
        <f t="shared" ca="1" si="4"/>
        <v>13</v>
      </c>
      <c r="Q9" s="80">
        <f t="shared" ca="1" si="5"/>
        <v>0.6</v>
      </c>
      <c r="R9" s="75">
        <f t="shared" ca="1" si="6"/>
        <v>0.13</v>
      </c>
    </row>
    <row r="10" spans="1:20" ht="16.5" thickBot="1" x14ac:dyDescent="0.3">
      <c r="A10" s="12">
        <f ca="1">'2.1 NumberOfBinsHisto'!A11</f>
        <v>43265</v>
      </c>
      <c r="B10" s="51">
        <f t="shared" ca="1" si="0"/>
        <v>43265</v>
      </c>
      <c r="D10" s="49" t="s">
        <v>4</v>
      </c>
      <c r="E10" s="61">
        <f ca="1">COUNT(B3:B102)</f>
        <v>100</v>
      </c>
      <c r="I10" s="68" t="b">
        <f t="shared" ca="1" si="1"/>
        <v>1</v>
      </c>
      <c r="J10" s="10">
        <f t="shared" ca="1" si="7"/>
        <v>50000</v>
      </c>
      <c r="K10" s="66">
        <f t="shared" ca="1" si="8"/>
        <v>60000</v>
      </c>
      <c r="M10" s="74" t="str">
        <f t="shared" ca="1" si="2"/>
        <v>50000 To 60000</v>
      </c>
      <c r="N10" s="78">
        <f t="shared" ca="1" si="3"/>
        <v>73</v>
      </c>
      <c r="O10" s="34">
        <f t="shared" ca="1" si="9"/>
        <v>13</v>
      </c>
      <c r="P10" s="78">
        <f t="shared" ca="1" si="4"/>
        <v>13</v>
      </c>
      <c r="Q10" s="80">
        <f t="shared" ca="1" si="5"/>
        <v>0.73</v>
      </c>
      <c r="R10" s="75">
        <f t="shared" ca="1" si="6"/>
        <v>0.13</v>
      </c>
    </row>
    <row r="11" spans="1:20" ht="16.5" thickBot="1" x14ac:dyDescent="0.3">
      <c r="A11" s="12">
        <f ca="1">'2.1 NumberOfBinsHisto'!A12</f>
        <v>23151</v>
      </c>
      <c r="B11" s="51">
        <f t="shared" ca="1" si="0"/>
        <v>23151</v>
      </c>
      <c r="I11" s="68" t="b">
        <f t="shared" ca="1" si="1"/>
        <v>1</v>
      </c>
      <c r="J11" s="10">
        <f t="shared" ca="1" si="7"/>
        <v>60000</v>
      </c>
      <c r="K11" s="66">
        <f t="shared" ca="1" si="8"/>
        <v>70000</v>
      </c>
      <c r="M11" s="74" t="str">
        <f t="shared" ca="1" si="2"/>
        <v>60000 To 70000</v>
      </c>
      <c r="N11" s="78">
        <f t="shared" ca="1" si="3"/>
        <v>85</v>
      </c>
      <c r="O11" s="34">
        <f t="shared" ca="1" si="9"/>
        <v>12</v>
      </c>
      <c r="P11" s="78">
        <f t="shared" ca="1" si="4"/>
        <v>12</v>
      </c>
      <c r="Q11" s="80">
        <f t="shared" ca="1" si="5"/>
        <v>0.85</v>
      </c>
      <c r="R11" s="75">
        <f t="shared" ca="1" si="6"/>
        <v>0.12</v>
      </c>
    </row>
    <row r="12" spans="1:20" ht="18" thickBot="1" x14ac:dyDescent="0.3">
      <c r="A12" s="12">
        <f ca="1">'2.1 NumberOfBinsHisto'!A13</f>
        <v>57742</v>
      </c>
      <c r="B12" s="51">
        <f t="shared" ca="1" si="0"/>
        <v>57742</v>
      </c>
      <c r="E12" s="60" t="s">
        <v>46</v>
      </c>
      <c r="F12" s="59" t="s">
        <v>10</v>
      </c>
      <c r="G12" s="60" t="s">
        <v>47</v>
      </c>
      <c r="I12" s="68" t="b">
        <f t="shared" ca="1" si="1"/>
        <v>1</v>
      </c>
      <c r="J12" s="10">
        <f t="shared" ca="1" si="7"/>
        <v>70000</v>
      </c>
      <c r="K12" s="66">
        <f t="shared" ca="1" si="8"/>
        <v>80000</v>
      </c>
      <c r="M12" s="74" t="str">
        <f t="shared" ca="1" si="2"/>
        <v>70000 To 80000</v>
      </c>
      <c r="N12" s="78">
        <f t="shared" ca="1" si="3"/>
        <v>95</v>
      </c>
      <c r="O12" s="34">
        <f t="shared" ca="1" si="9"/>
        <v>10</v>
      </c>
      <c r="P12" s="78">
        <f t="shared" ca="1" si="4"/>
        <v>10</v>
      </c>
      <c r="Q12" s="80">
        <f t="shared" ca="1" si="5"/>
        <v>0.95</v>
      </c>
      <c r="R12" s="75">
        <f t="shared" ca="1" si="6"/>
        <v>0.1</v>
      </c>
    </row>
    <row r="13" spans="1:20" ht="16.5" thickBot="1" x14ac:dyDescent="0.3">
      <c r="A13" s="12">
        <f ca="1">'2.1 NumberOfBinsHisto'!A14</f>
        <v>52370</v>
      </c>
      <c r="B13" s="51">
        <f t="shared" ca="1" si="0"/>
        <v>52370</v>
      </c>
      <c r="E13" s="58" t="str">
        <f t="shared" ref="E13:E19" ca="1" si="10">IF(G13&gt;$E$10,"Stop","Continue")</f>
        <v>Continue</v>
      </c>
      <c r="F13" s="57">
        <v>4</v>
      </c>
      <c r="G13" s="58">
        <f t="shared" ref="G13:G19" si="11">2^F13</f>
        <v>16</v>
      </c>
      <c r="I13" s="68" t="b">
        <f t="shared" ca="1" si="1"/>
        <v>1</v>
      </c>
      <c r="J13" s="10">
        <f t="shared" ca="1" si="7"/>
        <v>80000</v>
      </c>
      <c r="K13" s="66">
        <f t="shared" ca="1" si="8"/>
        <v>90000</v>
      </c>
      <c r="M13" s="74" t="str">
        <f t="shared" ca="1" si="2"/>
        <v>80000 To 90000</v>
      </c>
      <c r="N13" s="79">
        <f t="shared" ca="1" si="3"/>
        <v>100</v>
      </c>
      <c r="O13" s="40">
        <f t="shared" ca="1" si="9"/>
        <v>5</v>
      </c>
      <c r="P13" s="79">
        <f t="shared" ca="1" si="4"/>
        <v>5</v>
      </c>
      <c r="Q13" s="80">
        <f t="shared" ca="1" si="5"/>
        <v>1</v>
      </c>
      <c r="R13" s="77">
        <f t="shared" ca="1" si="6"/>
        <v>0.05</v>
      </c>
    </row>
    <row r="14" spans="1:20" ht="16.5" thickBot="1" x14ac:dyDescent="0.3">
      <c r="A14" s="12">
        <f ca="1">'2.1 NumberOfBinsHisto'!A15</f>
        <v>57719</v>
      </c>
      <c r="B14" s="51">
        <f t="shared" ca="1" si="0"/>
        <v>57719</v>
      </c>
      <c r="E14" s="55" t="str">
        <f t="shared" ca="1" si="10"/>
        <v>Continue</v>
      </c>
      <c r="F14" s="53">
        <v>5</v>
      </c>
      <c r="G14" s="55">
        <f t="shared" si="11"/>
        <v>32</v>
      </c>
      <c r="I14" s="68" t="b">
        <f t="shared" ca="1" si="1"/>
        <v>0</v>
      </c>
      <c r="J14" s="10">
        <f t="shared" ca="1" si="7"/>
        <v>90000</v>
      </c>
      <c r="K14" s="66">
        <f t="shared" ca="1" si="8"/>
        <v>100000</v>
      </c>
      <c r="M14" s="74" t="str">
        <f t="shared" ca="1" si="2"/>
        <v>90000 To 100000</v>
      </c>
      <c r="N14" s="79">
        <f t="shared" ref="N14" ca="1" si="12">COUNTIF($B$3:$B$102,"&lt;="&amp;K14)</f>
        <v>100</v>
      </c>
      <c r="O14" s="40">
        <f t="shared" ref="O14" ca="1" si="13">N14-N13</f>
        <v>0</v>
      </c>
      <c r="P14" s="79">
        <f t="shared" ref="P14" ca="1" si="14">COUNTIFS($B$3:$B$102,"&gt;="&amp;J14,$B$3:$B$102,"&lt;="&amp;K14)</f>
        <v>0</v>
      </c>
      <c r="Q14" s="87">
        <f t="shared" ca="1" si="5"/>
        <v>1</v>
      </c>
      <c r="R14" s="77">
        <f t="shared" ref="R14" ca="1" si="15">O14/$N$13</f>
        <v>0</v>
      </c>
    </row>
    <row r="15" spans="1:20" ht="16.5" thickBot="1" x14ac:dyDescent="0.3">
      <c r="A15" s="12">
        <f ca="1">'2.1 NumberOfBinsHisto'!A16</f>
        <v>66489</v>
      </c>
      <c r="B15" s="51">
        <f t="shared" ca="1" si="0"/>
        <v>66489</v>
      </c>
      <c r="E15" s="55" t="str">
        <f t="shared" ca="1" si="10"/>
        <v>Continue</v>
      </c>
      <c r="F15" s="53">
        <v>6</v>
      </c>
      <c r="G15" s="55">
        <f t="shared" si="11"/>
        <v>64</v>
      </c>
      <c r="I15" s="68" t="b">
        <f t="shared" ca="1" si="1"/>
        <v>0</v>
      </c>
      <c r="J15" s="10">
        <f t="shared" ca="1" si="7"/>
        <v>100000</v>
      </c>
      <c r="K15" s="66">
        <f t="shared" ca="1" si="8"/>
        <v>110000</v>
      </c>
      <c r="M15" s="76" t="str">
        <f t="shared" ca="1" si="2"/>
        <v>100000 To 110000</v>
      </c>
      <c r="N15" s="79">
        <f t="shared" ref="N15" ca="1" si="16">COUNTIF($B$3:$B$102,"&lt;="&amp;K15)</f>
        <v>100</v>
      </c>
      <c r="O15" s="40">
        <f t="shared" ref="O15" ca="1" si="17">N15-N14</f>
        <v>0</v>
      </c>
      <c r="P15" s="79">
        <f t="shared" ref="P15" ca="1" si="18">COUNTIFS($B$3:$B$102,"&gt;="&amp;J15,$B$3:$B$102,"&lt;="&amp;K15)</f>
        <v>0</v>
      </c>
      <c r="Q15" s="87">
        <f t="shared" ca="1" si="5"/>
        <v>1</v>
      </c>
      <c r="R15" s="77">
        <f t="shared" ref="R15" ca="1" si="19">O15/$N$13</f>
        <v>0</v>
      </c>
    </row>
    <row r="16" spans="1:20" ht="15.75" x14ac:dyDescent="0.25">
      <c r="A16" s="12">
        <f ca="1">'2.1 NumberOfBinsHisto'!A17</f>
        <v>5957</v>
      </c>
      <c r="B16" s="51">
        <f t="shared" ca="1" si="0"/>
        <v>5957</v>
      </c>
      <c r="E16" s="55" t="str">
        <f t="shared" ca="1" si="10"/>
        <v>Stop</v>
      </c>
      <c r="F16" s="53">
        <v>7</v>
      </c>
      <c r="G16" s="55">
        <f t="shared" si="11"/>
        <v>128</v>
      </c>
      <c r="I16" s="68" t="b">
        <f t="shared" ca="1" si="1"/>
        <v>0</v>
      </c>
      <c r="J16" s="10">
        <f t="shared" ref="J16:J17" ca="1" si="20">K15</f>
        <v>110000</v>
      </c>
      <c r="K16" s="66">
        <f t="shared" ref="K16:K17" ca="1" si="21">J16+$J$3</f>
        <v>120000</v>
      </c>
      <c r="P16" s="86" t="str">
        <f ca="1">D6&amp;" = "&amp;ROUND(E6,0)&amp;" CV =  "&amp;ROUND(E8/E6,2)</f>
        <v>Mean = 43081 CV =  0.52</v>
      </c>
    </row>
    <row r="17" spans="1:11" ht="16.5" thickBot="1" x14ac:dyDescent="0.3">
      <c r="A17" s="12">
        <f ca="1">'2.1 NumberOfBinsHisto'!A18</f>
        <v>44091</v>
      </c>
      <c r="B17" s="51">
        <f t="shared" ca="1" si="0"/>
        <v>44091</v>
      </c>
      <c r="E17" s="55" t="str">
        <f t="shared" ca="1" si="10"/>
        <v>Stop</v>
      </c>
      <c r="F17" s="53">
        <v>8</v>
      </c>
      <c r="G17" s="55">
        <f t="shared" si="11"/>
        <v>256</v>
      </c>
      <c r="I17" s="69" t="b">
        <f t="shared" ca="1" si="1"/>
        <v>0</v>
      </c>
      <c r="J17" s="11">
        <f t="shared" ca="1" si="20"/>
        <v>120000</v>
      </c>
      <c r="K17" s="67">
        <f t="shared" ca="1" si="21"/>
        <v>130000</v>
      </c>
    </row>
    <row r="18" spans="1:11" ht="15.75" x14ac:dyDescent="0.25">
      <c r="A18" s="12">
        <f ca="1">'2.1 NumberOfBinsHisto'!A19</f>
        <v>70479</v>
      </c>
      <c r="B18" s="51">
        <f t="shared" ca="1" si="0"/>
        <v>70479</v>
      </c>
      <c r="E18" s="55" t="str">
        <f t="shared" ca="1" si="10"/>
        <v>Stop</v>
      </c>
      <c r="F18" s="53">
        <v>9</v>
      </c>
      <c r="G18" s="55">
        <f t="shared" si="11"/>
        <v>512</v>
      </c>
    </row>
    <row r="19" spans="1:11" ht="16.5" thickBot="1" x14ac:dyDescent="0.3">
      <c r="A19" s="12">
        <f ca="1">'2.1 NumberOfBinsHisto'!A20</f>
        <v>42291</v>
      </c>
      <c r="B19" s="51">
        <f t="shared" ca="1" si="0"/>
        <v>42291</v>
      </c>
      <c r="E19" s="56" t="str">
        <f t="shared" ca="1" si="10"/>
        <v>Stop</v>
      </c>
      <c r="F19" s="54">
        <v>10</v>
      </c>
      <c r="G19" s="56">
        <f t="shared" si="11"/>
        <v>1024</v>
      </c>
    </row>
    <row r="20" spans="1:11" ht="15.75" x14ac:dyDescent="0.25">
      <c r="A20" s="12">
        <f ca="1">'2.1 NumberOfBinsHisto'!A21</f>
        <v>83281</v>
      </c>
      <c r="B20" s="51">
        <f t="shared" ca="1" si="0"/>
        <v>83281</v>
      </c>
    </row>
    <row r="21" spans="1:11" ht="15.75" x14ac:dyDescent="0.25">
      <c r="A21" s="12">
        <f ca="1">'2.1 NumberOfBinsHisto'!A22</f>
        <v>6160</v>
      </c>
      <c r="B21" s="51">
        <f t="shared" ca="1" si="0"/>
        <v>6160</v>
      </c>
    </row>
    <row r="22" spans="1:11" ht="16.5" customHeight="1" x14ac:dyDescent="0.25">
      <c r="A22" s="12">
        <f ca="1">'2.1 NumberOfBinsHisto'!A23</f>
        <v>62832</v>
      </c>
      <c r="B22" s="51">
        <f t="shared" ca="1" si="0"/>
        <v>62832</v>
      </c>
    </row>
    <row r="23" spans="1:11" ht="15.75" x14ac:dyDescent="0.25">
      <c r="A23" s="12">
        <f ca="1">'2.1 NumberOfBinsHisto'!A24</f>
        <v>51662</v>
      </c>
      <c r="B23" s="51">
        <f t="shared" ca="1" si="0"/>
        <v>51662</v>
      </c>
    </row>
    <row r="24" spans="1:11" ht="15.75" x14ac:dyDescent="0.25">
      <c r="A24" s="12">
        <f ca="1">'2.1 NumberOfBinsHisto'!A25</f>
        <v>70942</v>
      </c>
      <c r="B24" s="51">
        <f t="shared" ca="1" si="0"/>
        <v>70942</v>
      </c>
    </row>
    <row r="25" spans="1:11" ht="15.75" x14ac:dyDescent="0.25">
      <c r="A25" s="12">
        <f ca="1">'2.1 NumberOfBinsHisto'!A26</f>
        <v>435</v>
      </c>
      <c r="B25" s="51">
        <f t="shared" ca="1" si="0"/>
        <v>435</v>
      </c>
    </row>
    <row r="26" spans="1:11" ht="15.75" x14ac:dyDescent="0.25">
      <c r="A26" s="12">
        <f ca="1">'2.1 NumberOfBinsHisto'!A27</f>
        <v>51249</v>
      </c>
      <c r="B26" s="51">
        <f t="shared" ca="1" si="0"/>
        <v>51249</v>
      </c>
    </row>
    <row r="27" spans="1:11" ht="15.75" x14ac:dyDescent="0.25">
      <c r="A27" s="12">
        <f ca="1">'2.1 NumberOfBinsHisto'!A28</f>
        <v>9646</v>
      </c>
      <c r="B27" s="51">
        <f t="shared" ca="1" si="0"/>
        <v>9646</v>
      </c>
    </row>
    <row r="28" spans="1:11" ht="15.75" x14ac:dyDescent="0.25">
      <c r="A28" s="12">
        <f ca="1">'2.1 NumberOfBinsHisto'!A29</f>
        <v>61230</v>
      </c>
      <c r="B28" s="51">
        <f t="shared" ca="1" si="0"/>
        <v>61230</v>
      </c>
    </row>
    <row r="29" spans="1:11" ht="15.75" x14ac:dyDescent="0.25">
      <c r="A29" s="12">
        <f ca="1">'2.1 NumberOfBinsHisto'!A30</f>
        <v>59236</v>
      </c>
      <c r="B29" s="51">
        <f t="shared" ca="1" si="0"/>
        <v>59236</v>
      </c>
    </row>
    <row r="30" spans="1:11" ht="15.75" x14ac:dyDescent="0.25">
      <c r="A30" s="12">
        <f ca="1">'2.1 NumberOfBinsHisto'!A31</f>
        <v>71789</v>
      </c>
      <c r="B30" s="51">
        <f t="shared" ca="1" si="0"/>
        <v>71789</v>
      </c>
    </row>
    <row r="31" spans="1:11" ht="15.75" x14ac:dyDescent="0.25">
      <c r="A31" s="12">
        <f ca="1">'2.1 NumberOfBinsHisto'!A32</f>
        <v>36228</v>
      </c>
      <c r="B31" s="51">
        <f t="shared" ca="1" si="0"/>
        <v>36228</v>
      </c>
    </row>
    <row r="32" spans="1:11" ht="15.75" x14ac:dyDescent="0.25">
      <c r="A32" s="12">
        <f ca="1">'2.1 NumberOfBinsHisto'!A33</f>
        <v>86435</v>
      </c>
      <c r="B32" s="51">
        <f t="shared" ca="1" si="0"/>
        <v>86435</v>
      </c>
    </row>
    <row r="33" spans="1:2" ht="15.75" x14ac:dyDescent="0.25">
      <c r="A33" s="12">
        <f ca="1">'2.1 NumberOfBinsHisto'!A34</f>
        <v>51065</v>
      </c>
      <c r="B33" s="51">
        <f t="shared" ca="1" si="0"/>
        <v>51065</v>
      </c>
    </row>
    <row r="34" spans="1:2" ht="15.75" x14ac:dyDescent="0.25">
      <c r="A34" s="12">
        <f ca="1">'2.1 NumberOfBinsHisto'!A35</f>
        <v>63108</v>
      </c>
      <c r="B34" s="51">
        <f t="shared" ca="1" si="0"/>
        <v>63108</v>
      </c>
    </row>
    <row r="35" spans="1:2" ht="15.75" x14ac:dyDescent="0.25">
      <c r="A35" s="12">
        <f ca="1">'2.1 NumberOfBinsHisto'!A36</f>
        <v>18211</v>
      </c>
      <c r="B35" s="51">
        <f t="shared" ca="1" si="0"/>
        <v>18211</v>
      </c>
    </row>
    <row r="36" spans="1:2" ht="15.75" x14ac:dyDescent="0.25">
      <c r="A36" s="12">
        <f ca="1">'2.1 NumberOfBinsHisto'!A37</f>
        <v>33571</v>
      </c>
      <c r="B36" s="51">
        <f t="shared" ca="1" si="0"/>
        <v>33571</v>
      </c>
    </row>
    <row r="37" spans="1:2" ht="15.75" x14ac:dyDescent="0.25">
      <c r="A37" s="12">
        <f ca="1">'2.1 NumberOfBinsHisto'!A38</f>
        <v>76261</v>
      </c>
      <c r="B37" s="51">
        <f t="shared" ca="1" si="0"/>
        <v>76261</v>
      </c>
    </row>
    <row r="38" spans="1:2" ht="15.75" x14ac:dyDescent="0.25">
      <c r="A38" s="12">
        <f ca="1">'2.1 NumberOfBinsHisto'!A39</f>
        <v>83770</v>
      </c>
      <c r="B38" s="51">
        <f t="shared" ca="1" si="0"/>
        <v>83770</v>
      </c>
    </row>
    <row r="39" spans="1:2" ht="15.75" x14ac:dyDescent="0.25">
      <c r="A39" s="12">
        <f ca="1">'2.1 NumberOfBinsHisto'!A40</f>
        <v>71095</v>
      </c>
      <c r="B39" s="51">
        <f t="shared" ca="1" si="0"/>
        <v>71095</v>
      </c>
    </row>
    <row r="40" spans="1:2" ht="15.75" x14ac:dyDescent="0.25">
      <c r="A40" s="12">
        <f ca="1">'2.1 NumberOfBinsHisto'!A41</f>
        <v>7821</v>
      </c>
      <c r="B40" s="51">
        <f t="shared" ca="1" si="0"/>
        <v>7821</v>
      </c>
    </row>
    <row r="41" spans="1:2" ht="15.75" x14ac:dyDescent="0.25">
      <c r="A41" s="12">
        <f ca="1">'2.1 NumberOfBinsHisto'!A42</f>
        <v>8056</v>
      </c>
      <c r="B41" s="51">
        <f t="shared" ca="1" si="0"/>
        <v>8056</v>
      </c>
    </row>
    <row r="42" spans="1:2" ht="15.75" x14ac:dyDescent="0.25">
      <c r="A42" s="12">
        <f ca="1">'2.1 NumberOfBinsHisto'!A43</f>
        <v>71984</v>
      </c>
      <c r="B42" s="51">
        <f t="shared" ca="1" si="0"/>
        <v>71984</v>
      </c>
    </row>
    <row r="43" spans="1:2" ht="15.75" x14ac:dyDescent="0.25">
      <c r="A43" s="12">
        <f ca="1">'2.1 NumberOfBinsHisto'!A44</f>
        <v>33254</v>
      </c>
      <c r="B43" s="51">
        <f t="shared" ca="1" si="0"/>
        <v>33254</v>
      </c>
    </row>
    <row r="44" spans="1:2" ht="15.75" x14ac:dyDescent="0.25">
      <c r="A44" s="12">
        <f ca="1">'2.1 NumberOfBinsHisto'!A45</f>
        <v>24662</v>
      </c>
      <c r="B44" s="51">
        <f t="shared" ca="1" si="0"/>
        <v>24662</v>
      </c>
    </row>
    <row r="45" spans="1:2" ht="15.75" x14ac:dyDescent="0.25">
      <c r="A45" s="12">
        <f ca="1">'2.1 NumberOfBinsHisto'!A46</f>
        <v>45621</v>
      </c>
      <c r="B45" s="51">
        <f t="shared" ca="1" si="0"/>
        <v>45621</v>
      </c>
    </row>
    <row r="46" spans="1:2" ht="15.75" x14ac:dyDescent="0.25">
      <c r="A46" s="12">
        <f ca="1">'2.1 NumberOfBinsHisto'!A47</f>
        <v>48486</v>
      </c>
      <c r="B46" s="51">
        <f t="shared" ca="1" si="0"/>
        <v>48486</v>
      </c>
    </row>
    <row r="47" spans="1:2" ht="15.75" x14ac:dyDescent="0.25">
      <c r="A47" s="12">
        <f ca="1">'2.1 NumberOfBinsHisto'!A48</f>
        <v>36263</v>
      </c>
      <c r="B47" s="51">
        <f t="shared" ca="1" si="0"/>
        <v>36263</v>
      </c>
    </row>
    <row r="48" spans="1:2" ht="15.75" x14ac:dyDescent="0.25">
      <c r="A48" s="12">
        <f ca="1">'2.1 NumberOfBinsHisto'!A49</f>
        <v>51911</v>
      </c>
      <c r="B48" s="51">
        <f t="shared" ca="1" si="0"/>
        <v>51911</v>
      </c>
    </row>
    <row r="49" spans="1:2" ht="15.75" x14ac:dyDescent="0.25">
      <c r="A49" s="12">
        <f ca="1">'2.1 NumberOfBinsHisto'!A50</f>
        <v>46466</v>
      </c>
      <c r="B49" s="51">
        <f t="shared" ca="1" si="0"/>
        <v>46466</v>
      </c>
    </row>
    <row r="50" spans="1:2" ht="15.75" x14ac:dyDescent="0.25">
      <c r="A50" s="12">
        <f ca="1">'2.1 NumberOfBinsHisto'!A51</f>
        <v>29802</v>
      </c>
      <c r="B50" s="51">
        <f t="shared" ca="1" si="0"/>
        <v>29802</v>
      </c>
    </row>
    <row r="51" spans="1:2" ht="15.75" x14ac:dyDescent="0.25">
      <c r="A51" s="12">
        <f ca="1">'2.1 NumberOfBinsHisto'!A52</f>
        <v>58262</v>
      </c>
      <c r="B51" s="51">
        <f t="shared" ca="1" si="0"/>
        <v>58262</v>
      </c>
    </row>
    <row r="52" spans="1:2" ht="15.75" x14ac:dyDescent="0.25">
      <c r="A52" s="12">
        <f ca="1">'2.1 NumberOfBinsHisto'!A53</f>
        <v>55961</v>
      </c>
      <c r="B52" s="51">
        <f t="shared" ca="1" si="0"/>
        <v>55961</v>
      </c>
    </row>
    <row r="53" spans="1:2" ht="15.75" x14ac:dyDescent="0.25">
      <c r="A53" s="12">
        <f ca="1">'2.1 NumberOfBinsHisto'!A54</f>
        <v>39335</v>
      </c>
      <c r="B53" s="51">
        <f t="shared" ca="1" si="0"/>
        <v>39335</v>
      </c>
    </row>
    <row r="54" spans="1:2" ht="15.75" x14ac:dyDescent="0.25">
      <c r="A54" s="12">
        <f ca="1">'2.1 NumberOfBinsHisto'!A55</f>
        <v>72428</v>
      </c>
      <c r="B54" s="51">
        <f t="shared" ca="1" si="0"/>
        <v>72428</v>
      </c>
    </row>
    <row r="55" spans="1:2" ht="15.75" x14ac:dyDescent="0.25">
      <c r="A55" s="12">
        <f ca="1">'2.1 NumberOfBinsHisto'!A56</f>
        <v>71777</v>
      </c>
      <c r="B55" s="51">
        <f t="shared" ca="1" si="0"/>
        <v>71777</v>
      </c>
    </row>
    <row r="56" spans="1:2" ht="15.75" x14ac:dyDescent="0.25">
      <c r="A56" s="12">
        <f ca="1">'2.1 NumberOfBinsHisto'!A57</f>
        <v>15794</v>
      </c>
      <c r="B56" s="51">
        <f t="shared" ca="1" si="0"/>
        <v>15794</v>
      </c>
    </row>
    <row r="57" spans="1:2" ht="15.75" x14ac:dyDescent="0.25">
      <c r="A57" s="12">
        <f ca="1">'2.1 NumberOfBinsHisto'!A58</f>
        <v>72912</v>
      </c>
      <c r="B57" s="51">
        <f t="shared" ca="1" si="0"/>
        <v>72912</v>
      </c>
    </row>
    <row r="58" spans="1:2" ht="15.75" x14ac:dyDescent="0.25">
      <c r="A58" s="12">
        <f ca="1">'2.1 NumberOfBinsHisto'!A59</f>
        <v>29050</v>
      </c>
      <c r="B58" s="51">
        <f t="shared" ca="1" si="0"/>
        <v>29050</v>
      </c>
    </row>
    <row r="59" spans="1:2" ht="15.75" x14ac:dyDescent="0.25">
      <c r="A59" s="12">
        <f ca="1">'2.1 NumberOfBinsHisto'!A60</f>
        <v>19023</v>
      </c>
      <c r="B59" s="51">
        <f t="shared" ca="1" si="0"/>
        <v>19023</v>
      </c>
    </row>
    <row r="60" spans="1:2" ht="15.75" x14ac:dyDescent="0.25">
      <c r="A60" s="12">
        <f ca="1">'2.1 NumberOfBinsHisto'!A61</f>
        <v>26789</v>
      </c>
      <c r="B60" s="51">
        <f t="shared" ca="1" si="0"/>
        <v>26789</v>
      </c>
    </row>
    <row r="61" spans="1:2" ht="15.75" x14ac:dyDescent="0.25">
      <c r="A61" s="12">
        <f ca="1">'2.1 NumberOfBinsHisto'!A62</f>
        <v>69289</v>
      </c>
      <c r="B61" s="51">
        <f t="shared" ca="1" si="0"/>
        <v>69289</v>
      </c>
    </row>
    <row r="62" spans="1:2" ht="15.75" x14ac:dyDescent="0.25">
      <c r="A62" s="12">
        <f ca="1">'2.1 NumberOfBinsHisto'!A63</f>
        <v>33372</v>
      </c>
      <c r="B62" s="51">
        <f t="shared" ca="1" si="0"/>
        <v>33372</v>
      </c>
    </row>
    <row r="63" spans="1:2" ht="15.75" x14ac:dyDescent="0.25">
      <c r="A63" s="12">
        <f ca="1">'2.1 NumberOfBinsHisto'!A64</f>
        <v>60865</v>
      </c>
      <c r="B63" s="51">
        <f t="shared" ca="1" si="0"/>
        <v>60865</v>
      </c>
    </row>
    <row r="64" spans="1:2" ht="15.75" x14ac:dyDescent="0.25">
      <c r="A64" s="12">
        <f ca="1">'2.1 NumberOfBinsHisto'!A65</f>
        <v>43030</v>
      </c>
      <c r="B64" s="51">
        <f t="shared" ca="1" si="0"/>
        <v>43030</v>
      </c>
    </row>
    <row r="65" spans="1:2" ht="15.75" x14ac:dyDescent="0.25">
      <c r="A65" s="12">
        <f ca="1">'2.1 NumberOfBinsHisto'!A66</f>
        <v>10362</v>
      </c>
      <c r="B65" s="51">
        <f t="shared" ca="1" si="0"/>
        <v>10362</v>
      </c>
    </row>
    <row r="66" spans="1:2" ht="15.75" x14ac:dyDescent="0.25">
      <c r="A66" s="12">
        <f ca="1">'2.1 NumberOfBinsHisto'!A67</f>
        <v>61438</v>
      </c>
      <c r="B66" s="51">
        <f t="shared" ca="1" si="0"/>
        <v>61438</v>
      </c>
    </row>
    <row r="67" spans="1:2" ht="15.75" x14ac:dyDescent="0.25">
      <c r="A67" s="12">
        <f ca="1">'2.1 NumberOfBinsHisto'!A68</f>
        <v>69900</v>
      </c>
      <c r="B67" s="51">
        <f t="shared" ca="1" si="0"/>
        <v>69900</v>
      </c>
    </row>
    <row r="68" spans="1:2" ht="15.75" x14ac:dyDescent="0.25">
      <c r="A68" s="12">
        <f ca="1">'2.1 NumberOfBinsHisto'!A69</f>
        <v>42247</v>
      </c>
      <c r="B68" s="51">
        <f t="shared" ref="B68:B102" ca="1" si="22">A68</f>
        <v>42247</v>
      </c>
    </row>
    <row r="69" spans="1:2" ht="15.75" x14ac:dyDescent="0.25">
      <c r="A69" s="12">
        <f ca="1">'2.1 NumberOfBinsHisto'!A70</f>
        <v>24921</v>
      </c>
      <c r="B69" s="51">
        <f t="shared" ca="1" si="22"/>
        <v>24921</v>
      </c>
    </row>
    <row r="70" spans="1:2" ht="15.75" x14ac:dyDescent="0.25">
      <c r="A70" s="12">
        <f ca="1">'2.1 NumberOfBinsHisto'!A71</f>
        <v>29845</v>
      </c>
      <c r="B70" s="51">
        <f t="shared" ca="1" si="22"/>
        <v>29845</v>
      </c>
    </row>
    <row r="71" spans="1:2" ht="15.75" x14ac:dyDescent="0.25">
      <c r="A71" s="12">
        <f ca="1">'2.1 NumberOfBinsHisto'!A72</f>
        <v>27846</v>
      </c>
      <c r="B71" s="51">
        <f t="shared" ca="1" si="22"/>
        <v>27846</v>
      </c>
    </row>
    <row r="72" spans="1:2" ht="15.75" x14ac:dyDescent="0.25">
      <c r="A72" s="12">
        <f ca="1">'2.1 NumberOfBinsHisto'!A73</f>
        <v>14615</v>
      </c>
      <c r="B72" s="51">
        <f t="shared" ca="1" si="22"/>
        <v>14615</v>
      </c>
    </row>
    <row r="73" spans="1:2" ht="15.75" x14ac:dyDescent="0.25">
      <c r="A73" s="12">
        <f ca="1">'2.1 NumberOfBinsHisto'!A74</f>
        <v>3864</v>
      </c>
      <c r="B73" s="51">
        <f t="shared" ca="1" si="22"/>
        <v>3864</v>
      </c>
    </row>
    <row r="74" spans="1:2" ht="15.75" x14ac:dyDescent="0.25">
      <c r="A74" s="12">
        <f ca="1">'2.1 NumberOfBinsHisto'!A75</f>
        <v>81071</v>
      </c>
      <c r="B74" s="51">
        <f t="shared" ca="1" si="22"/>
        <v>81071</v>
      </c>
    </row>
    <row r="75" spans="1:2" ht="15.75" x14ac:dyDescent="0.25">
      <c r="A75" s="12">
        <f ca="1">'2.1 NumberOfBinsHisto'!A76</f>
        <v>15676</v>
      </c>
      <c r="B75" s="51">
        <f t="shared" ca="1" si="22"/>
        <v>15676</v>
      </c>
    </row>
    <row r="76" spans="1:2" ht="15.75" x14ac:dyDescent="0.25">
      <c r="A76" s="12">
        <f ca="1">'2.1 NumberOfBinsHisto'!A77</f>
        <v>88245</v>
      </c>
      <c r="B76" s="51">
        <f t="shared" ca="1" si="22"/>
        <v>88245</v>
      </c>
    </row>
    <row r="77" spans="1:2" ht="15.75" x14ac:dyDescent="0.25">
      <c r="A77" s="12">
        <f ca="1">'2.1 NumberOfBinsHisto'!A78</f>
        <v>12690</v>
      </c>
      <c r="B77" s="51">
        <f t="shared" ca="1" si="22"/>
        <v>12690</v>
      </c>
    </row>
    <row r="78" spans="1:2" ht="15.75" x14ac:dyDescent="0.25">
      <c r="A78" s="12">
        <f ca="1">'2.1 NumberOfBinsHisto'!A79</f>
        <v>47771</v>
      </c>
      <c r="B78" s="51">
        <f t="shared" ca="1" si="22"/>
        <v>47771</v>
      </c>
    </row>
    <row r="79" spans="1:2" ht="15.75" x14ac:dyDescent="0.25">
      <c r="A79" s="12">
        <f ca="1">'2.1 NumberOfBinsHisto'!A80</f>
        <v>70116</v>
      </c>
      <c r="B79" s="51">
        <f t="shared" ca="1" si="22"/>
        <v>70116</v>
      </c>
    </row>
    <row r="80" spans="1:2" ht="15.75" x14ac:dyDescent="0.25">
      <c r="A80" s="12">
        <f ca="1">'2.1 NumberOfBinsHisto'!A81</f>
        <v>51006</v>
      </c>
      <c r="B80" s="51">
        <f t="shared" ca="1" si="22"/>
        <v>51006</v>
      </c>
    </row>
    <row r="81" spans="1:2" ht="15.75" x14ac:dyDescent="0.25">
      <c r="A81" s="12">
        <f ca="1">'2.1 NumberOfBinsHisto'!A82</f>
        <v>14629</v>
      </c>
      <c r="B81" s="51">
        <f t="shared" ca="1" si="22"/>
        <v>14629</v>
      </c>
    </row>
    <row r="82" spans="1:2" ht="15.75" x14ac:dyDescent="0.25">
      <c r="A82" s="12">
        <f ca="1">'2.1 NumberOfBinsHisto'!A83</f>
        <v>59820</v>
      </c>
      <c r="B82" s="51">
        <f t="shared" ca="1" si="22"/>
        <v>59820</v>
      </c>
    </row>
    <row r="83" spans="1:2" ht="15.75" x14ac:dyDescent="0.25">
      <c r="A83" s="12">
        <f ca="1">'2.1 NumberOfBinsHisto'!A84</f>
        <v>60462</v>
      </c>
      <c r="B83" s="51">
        <f t="shared" ca="1" si="22"/>
        <v>60462</v>
      </c>
    </row>
    <row r="84" spans="1:2" ht="15.75" x14ac:dyDescent="0.25">
      <c r="A84" s="12">
        <f ca="1">'2.1 NumberOfBinsHisto'!A85</f>
        <v>22606</v>
      </c>
      <c r="B84" s="51">
        <f t="shared" ca="1" si="22"/>
        <v>22606</v>
      </c>
    </row>
    <row r="85" spans="1:2" ht="15.75" x14ac:dyDescent="0.25">
      <c r="A85" s="12">
        <f ca="1">'2.1 NumberOfBinsHisto'!A86</f>
        <v>33004</v>
      </c>
      <c r="B85" s="51">
        <f t="shared" ca="1" si="22"/>
        <v>33004</v>
      </c>
    </row>
    <row r="86" spans="1:2" ht="15.75" x14ac:dyDescent="0.25">
      <c r="A86" s="12">
        <f ca="1">'2.1 NumberOfBinsHisto'!A87</f>
        <v>21286</v>
      </c>
      <c r="B86" s="51">
        <f t="shared" ca="1" si="22"/>
        <v>21286</v>
      </c>
    </row>
    <row r="87" spans="1:2" ht="15.75" x14ac:dyDescent="0.25">
      <c r="A87" s="12">
        <f ca="1">'2.1 NumberOfBinsHisto'!A88</f>
        <v>108</v>
      </c>
      <c r="B87" s="51">
        <f t="shared" ca="1" si="22"/>
        <v>108</v>
      </c>
    </row>
    <row r="88" spans="1:2" ht="15.75" x14ac:dyDescent="0.25">
      <c r="A88" s="12">
        <f ca="1">'2.1 NumberOfBinsHisto'!A89</f>
        <v>18100</v>
      </c>
      <c r="B88" s="51">
        <f t="shared" ca="1" si="22"/>
        <v>18100</v>
      </c>
    </row>
    <row r="89" spans="1:2" ht="15.75" x14ac:dyDescent="0.25">
      <c r="A89" s="12">
        <f ca="1">'2.1 NumberOfBinsHisto'!A90</f>
        <v>32057</v>
      </c>
      <c r="B89" s="51">
        <f t="shared" ca="1" si="22"/>
        <v>32057</v>
      </c>
    </row>
    <row r="90" spans="1:2" ht="15.75" x14ac:dyDescent="0.25">
      <c r="A90" s="12">
        <f ca="1">'2.1 NumberOfBinsHisto'!A91</f>
        <v>40016</v>
      </c>
      <c r="B90" s="51">
        <f t="shared" ca="1" si="22"/>
        <v>40016</v>
      </c>
    </row>
    <row r="91" spans="1:2" ht="15.75" x14ac:dyDescent="0.25">
      <c r="A91" s="12">
        <f ca="1">'2.1 NumberOfBinsHisto'!A92</f>
        <v>43522</v>
      </c>
      <c r="B91" s="51">
        <f t="shared" ca="1" si="22"/>
        <v>43522</v>
      </c>
    </row>
    <row r="92" spans="1:2" ht="15.75" x14ac:dyDescent="0.25">
      <c r="A92" s="12">
        <f ca="1">'2.1 NumberOfBinsHisto'!A93</f>
        <v>41604</v>
      </c>
      <c r="B92" s="51">
        <f t="shared" ca="1" si="22"/>
        <v>41604</v>
      </c>
    </row>
    <row r="93" spans="1:2" ht="15.75" x14ac:dyDescent="0.25">
      <c r="A93" s="12">
        <f ca="1">'2.1 NumberOfBinsHisto'!A94</f>
        <v>15637</v>
      </c>
      <c r="B93" s="51">
        <f t="shared" ca="1" si="22"/>
        <v>15637</v>
      </c>
    </row>
    <row r="94" spans="1:2" ht="15.75" x14ac:dyDescent="0.25">
      <c r="A94" s="12">
        <f ca="1">'2.1 NumberOfBinsHisto'!A95</f>
        <v>28841</v>
      </c>
      <c r="B94" s="51">
        <f t="shared" ca="1" si="22"/>
        <v>28841</v>
      </c>
    </row>
    <row r="95" spans="1:2" ht="15.75" x14ac:dyDescent="0.25">
      <c r="A95" s="12">
        <f ca="1">'2.1 NumberOfBinsHisto'!A96</f>
        <v>34140</v>
      </c>
      <c r="B95" s="51">
        <f t="shared" ca="1" si="22"/>
        <v>34140</v>
      </c>
    </row>
    <row r="96" spans="1:2" ht="15.75" x14ac:dyDescent="0.25">
      <c r="A96" s="12">
        <f ca="1">'2.1 NumberOfBinsHisto'!A97</f>
        <v>29625</v>
      </c>
      <c r="B96" s="51">
        <f t="shared" ca="1" si="22"/>
        <v>29625</v>
      </c>
    </row>
    <row r="97" spans="1:2" ht="15.75" x14ac:dyDescent="0.25">
      <c r="A97" s="12">
        <f ca="1">'2.1 NumberOfBinsHisto'!A98</f>
        <v>32354</v>
      </c>
      <c r="B97" s="51">
        <f t="shared" ca="1" si="22"/>
        <v>32354</v>
      </c>
    </row>
    <row r="98" spans="1:2" ht="15.75" x14ac:dyDescent="0.25">
      <c r="A98" s="12">
        <f ca="1">'2.1 NumberOfBinsHisto'!A99</f>
        <v>35992</v>
      </c>
      <c r="B98" s="51">
        <f t="shared" ca="1" si="22"/>
        <v>35992</v>
      </c>
    </row>
    <row r="99" spans="1:2" ht="15.75" x14ac:dyDescent="0.25">
      <c r="A99" s="12">
        <f ca="1">'2.1 NumberOfBinsHisto'!A100</f>
        <v>67474</v>
      </c>
      <c r="B99" s="51">
        <f t="shared" ca="1" si="22"/>
        <v>67474</v>
      </c>
    </row>
    <row r="100" spans="1:2" ht="15.75" x14ac:dyDescent="0.25">
      <c r="A100" s="12">
        <f ca="1">'2.1 NumberOfBinsHisto'!A101</f>
        <v>26930</v>
      </c>
      <c r="B100" s="51">
        <f t="shared" ca="1" si="22"/>
        <v>26930</v>
      </c>
    </row>
    <row r="101" spans="1:2" ht="15.75" x14ac:dyDescent="0.25">
      <c r="A101" s="12">
        <f ca="1">'2.1 NumberOfBinsHisto'!A102</f>
        <v>37892</v>
      </c>
      <c r="B101" s="51">
        <f t="shared" ca="1" si="22"/>
        <v>37892</v>
      </c>
    </row>
    <row r="102" spans="1:2" ht="15.75" x14ac:dyDescent="0.25">
      <c r="A102" s="12">
        <f ca="1">'2.1 NumberOfBinsHisto'!A103</f>
        <v>37357</v>
      </c>
      <c r="B102" s="51">
        <f t="shared" ca="1" si="22"/>
        <v>37357</v>
      </c>
    </row>
  </sheetData>
  <conditionalFormatting sqref="J5:K17">
    <cfRule type="expression" dxfId="1" priority="2">
      <formula>$I5=FALSE</formula>
    </cfRule>
  </conditionalFormatting>
  <conditionalFormatting sqref="I5:I17">
    <cfRule type="expression" dxfId="0" priority="1">
      <formula>$I5=FALSE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202"/>
  <sheetViews>
    <sheetView tabSelected="1" topLeftCell="A2" workbookViewId="0">
      <selection activeCell="A31" sqref="A31"/>
    </sheetView>
  </sheetViews>
  <sheetFormatPr defaultRowHeight="15" x14ac:dyDescent="0.25"/>
  <cols>
    <col min="1" max="1" width="12.140625" customWidth="1"/>
    <col min="2" max="2" width="17.28515625" style="48" customWidth="1"/>
    <col min="3" max="3" width="8.140625" bestFit="1" customWidth="1"/>
    <col min="4" max="4" width="7.28515625" bestFit="1" customWidth="1"/>
    <col min="5" max="5" width="7.28515625" customWidth="1"/>
    <col min="6" max="6" width="5.85546875" bestFit="1" customWidth="1"/>
    <col min="7" max="7" width="8.85546875" bestFit="1" customWidth="1"/>
    <col min="8" max="8" width="11.7109375" customWidth="1"/>
    <col min="9" max="9" width="12.28515625" customWidth="1"/>
    <col min="10" max="10" width="8.5703125" customWidth="1"/>
    <col min="11" max="11" width="19.85546875" customWidth="1"/>
    <col min="12" max="12" width="15" customWidth="1"/>
    <col min="13" max="13" width="10.5703125" customWidth="1"/>
    <col min="14" max="14" width="8.28515625" bestFit="1" customWidth="1"/>
    <col min="15" max="15" width="9.140625" customWidth="1"/>
    <col min="16" max="16" width="19.85546875" customWidth="1"/>
    <col min="17" max="17" width="9.140625" style="44" bestFit="1" customWidth="1"/>
    <col min="18" max="18" width="11.5703125" style="44" customWidth="1"/>
    <col min="19" max="19" width="19.85546875" style="44" customWidth="1"/>
    <col min="20" max="20" width="10.85546875" style="44" bestFit="1" customWidth="1"/>
    <col min="21" max="21" width="11.5703125" style="44" customWidth="1"/>
    <col min="22" max="22" width="20.5703125" style="44" customWidth="1"/>
    <col min="23" max="23" width="14" style="44" customWidth="1"/>
    <col min="24" max="24" width="6" customWidth="1"/>
    <col min="26" max="26" width="6.5703125" bestFit="1" customWidth="1"/>
    <col min="33" max="33" width="18.7109375" customWidth="1"/>
  </cols>
  <sheetData>
    <row r="1" spans="1:23" ht="78.75" customHeight="1" thickBot="1" x14ac:dyDescent="0.3">
      <c r="A1" s="15" t="s">
        <v>16</v>
      </c>
      <c r="B1" s="16" t="s">
        <v>17</v>
      </c>
      <c r="C1" s="17"/>
      <c r="M1" s="18"/>
      <c r="N1" s="19"/>
      <c r="Q1"/>
      <c r="R1"/>
      <c r="S1"/>
      <c r="T1"/>
      <c r="U1"/>
      <c r="V1"/>
      <c r="W1"/>
    </row>
    <row r="2" spans="1:23" ht="17.25" thickBot="1" x14ac:dyDescent="0.35">
      <c r="A2" s="20"/>
      <c r="B2" s="21"/>
      <c r="C2" s="22" t="s">
        <v>5</v>
      </c>
      <c r="D2" s="23" t="s">
        <v>18</v>
      </c>
      <c r="E2" s="23"/>
      <c r="F2" s="24" t="s">
        <v>19</v>
      </c>
      <c r="G2" s="25" t="s">
        <v>20</v>
      </c>
      <c r="H2" s="25" t="s">
        <v>21</v>
      </c>
      <c r="I2" s="25" t="s">
        <v>22</v>
      </c>
      <c r="J2" s="14" t="s">
        <v>23</v>
      </c>
      <c r="K2" s="14"/>
      <c r="L2" s="25" t="s">
        <v>24</v>
      </c>
      <c r="M2" s="25" t="s">
        <v>25</v>
      </c>
      <c r="N2" s="26" t="s">
        <v>26</v>
      </c>
      <c r="O2" s="25" t="s">
        <v>23</v>
      </c>
      <c r="P2" s="25"/>
      <c r="Q2" s="26" t="s">
        <v>27</v>
      </c>
      <c r="R2" s="26"/>
      <c r="S2" s="26"/>
      <c r="T2" s="26" t="s">
        <v>28</v>
      </c>
      <c r="U2" s="26" t="s">
        <v>23</v>
      </c>
      <c r="V2"/>
      <c r="W2"/>
    </row>
    <row r="3" spans="1:23" ht="16.5" thickBot="1" x14ac:dyDescent="0.3">
      <c r="A3" s="27">
        <f ca="1">CHOOSE(RANDBETWEEN(1,3),_xlfn.NORM.INV(RAND(),85,5),_xlfn.NORM.INV(RAND(),75,5),_xlfn.NORM.INV(RAND(),65,7))</f>
        <v>80.404998833394103</v>
      </c>
      <c r="B3" s="23">
        <f t="shared" ref="B3:B66" ca="1" si="0">ROUND(A3-INDEX($M$3:$M$15,1+(MATCH(A3,$M$3:$M$15,1))),2)</f>
        <v>-1.6</v>
      </c>
      <c r="C3" s="23">
        <f t="shared" ref="C3:C66" ca="1" si="1">_xlfn.RANK.EQ(A3,$A$3:$A$202,0)</f>
        <v>67</v>
      </c>
      <c r="D3" s="23" t="str">
        <f ca="1">VLOOKUP(A3,$F$3:$G$14,2)</f>
        <v>B-</v>
      </c>
      <c r="E3" s="23">
        <f t="shared" ref="E3:E66" ca="1" si="2">VLOOKUP(A3,$F$3:$H$14,3)</f>
        <v>2.7</v>
      </c>
      <c r="F3" s="28">
        <f>M3</f>
        <v>0</v>
      </c>
      <c r="G3" s="29" t="s">
        <v>29</v>
      </c>
      <c r="H3" s="30">
        <v>0</v>
      </c>
      <c r="I3" s="14">
        <f ca="1">COUNTIFS($A$3:$A$202, "&gt;="&amp;F3,$A$3:$A$202, "&lt;"&amp;F4)</f>
        <v>14</v>
      </c>
      <c r="J3" s="31">
        <f t="shared" ref="J3:J14" ca="1" si="3">I3/$L$15</f>
        <v>7.0000000000000007E-2</v>
      </c>
      <c r="K3" s="32">
        <f t="shared" ref="K3:K14" ca="1" si="4">J3</f>
        <v>7.0000000000000007E-2</v>
      </c>
      <c r="L3" s="31">
        <f ca="1">SUM($J$3:J3)</f>
        <v>7.0000000000000007E-2</v>
      </c>
      <c r="M3" s="20">
        <v>0</v>
      </c>
      <c r="N3" s="164">
        <f ca="1">PERCENTILE($A$3:$A$202,O3)</f>
        <v>46.446366602966279</v>
      </c>
      <c r="O3" s="14">
        <f>(ROWS(O$3:O3)-1)/12</f>
        <v>0</v>
      </c>
      <c r="P3" s="14">
        <f ca="1">COUNTIF($A$3:$A$202,"&lt;"&amp;N4)</f>
        <v>17</v>
      </c>
      <c r="Q3" s="164">
        <f ca="1">PERCENTILE($A$3:$A$202,R3)</f>
        <v>46.446366602966279</v>
      </c>
      <c r="R3" s="14">
        <v>0</v>
      </c>
      <c r="S3" s="14">
        <f ca="1">COUNTIF($A$3:$A$202,"&lt;"&amp;Q4)</f>
        <v>8</v>
      </c>
      <c r="T3" s="33">
        <f ca="1">(Q3+N3+F3)/3</f>
        <v>30.96424440197752</v>
      </c>
      <c r="U3" s="14">
        <f ca="1">(COUNTIFS($A$3:$A$202, "&gt;="&amp;T3,$A$3:$A$202, "&lt;"&amp;T4))/$J$17</f>
        <v>6.5000000000000002E-2</v>
      </c>
      <c r="V3" s="14">
        <f ca="1">COUNTIF($A$3:$A$202,"&lt;"&amp;T4)</f>
        <v>13</v>
      </c>
      <c r="W3"/>
    </row>
    <row r="4" spans="1:23" ht="16.5" thickBot="1" x14ac:dyDescent="0.3">
      <c r="A4" s="27">
        <f t="shared" ref="A4:A67" ca="1" si="5">CHOOSE(RANDBETWEEN(1,3),_xlfn.NORM.INV(RAND(),85,5),_xlfn.NORM.INV(RAND(),75,5),_xlfn.NORM.INV(RAND(),65,7))</f>
        <v>80.77198674114851</v>
      </c>
      <c r="B4" s="23">
        <f t="shared" ca="1" si="0"/>
        <v>-1.23</v>
      </c>
      <c r="C4" s="23">
        <f t="shared" ca="1" si="1"/>
        <v>65</v>
      </c>
      <c r="D4" s="23" t="str">
        <f t="shared" ref="D4:D66" ca="1" si="6">VLOOKUP(A4,$F$3:$G$14,2)</f>
        <v>B-</v>
      </c>
      <c r="E4" s="23">
        <f t="shared" ca="1" si="2"/>
        <v>2.7</v>
      </c>
      <c r="F4" s="28">
        <f t="shared" ref="F4:F14" si="7">M4</f>
        <v>60</v>
      </c>
      <c r="G4" s="34" t="s">
        <v>30</v>
      </c>
      <c r="H4" s="35">
        <v>0.7</v>
      </c>
      <c r="I4" s="14">
        <f t="shared" ref="I4:I14" ca="1" si="8">COUNTIFS($A$3:$A$202, "&gt;="&amp;F4,$A$3:$A$202, "&lt;"&amp;F5)</f>
        <v>10</v>
      </c>
      <c r="J4" s="31">
        <f t="shared" ca="1" si="3"/>
        <v>0.05</v>
      </c>
      <c r="K4" s="32">
        <f t="shared" ca="1" si="4"/>
        <v>0.05</v>
      </c>
      <c r="L4" s="31">
        <f ca="1">SUM($J$3:J4)</f>
        <v>0.12000000000000001</v>
      </c>
      <c r="M4" s="36">
        <v>60</v>
      </c>
      <c r="N4" s="164">
        <f t="shared" ref="N4:N14" ca="1" si="9">PERCENTILE($A$3:$A$202,O4)</f>
        <v>60.750968785594814</v>
      </c>
      <c r="O4" s="14">
        <f>(ROWS(O$3:O4)-1)/12</f>
        <v>8.3333333333333329E-2</v>
      </c>
      <c r="P4" s="14">
        <f ca="1">COUNTIF($A$3:$A$202,"&lt;"&amp;N5)-SUM(P$3:P3)</f>
        <v>17</v>
      </c>
      <c r="Q4" s="164">
        <f t="shared" ref="Q4:Q14" ca="1" si="10">PERCENTILE($A$3:$A$202,R4)</f>
        <v>56.783876334614831</v>
      </c>
      <c r="R4" s="14">
        <v>0.04</v>
      </c>
      <c r="S4" s="14">
        <f ca="1">COUNTIF($A$3:$A$202,"&lt;"&amp;Q5)-SUM(S$3:S3)</f>
        <v>12</v>
      </c>
      <c r="T4" s="33">
        <f t="shared" ref="T4:T14" ca="1" si="11">(Q4+N4+F4)/3</f>
        <v>59.178281706736549</v>
      </c>
      <c r="U4" s="14">
        <f t="shared" ref="U4:U7" ca="1" si="12">(COUNTIFS($A$3:$A$202, "&gt;="&amp;T4,$A$3:$A$202, "&lt;"&amp;T5))/$J$17</f>
        <v>7.0000000000000007E-2</v>
      </c>
      <c r="V4" s="14">
        <f ca="1">COUNTIF($A$3:$A$202,"&lt;"&amp;T5)-SUM(V$3:V3)</f>
        <v>14</v>
      </c>
      <c r="W4"/>
    </row>
    <row r="5" spans="1:23" ht="16.5" thickBot="1" x14ac:dyDescent="0.3">
      <c r="A5" s="27">
        <f t="shared" ca="1" si="5"/>
        <v>71.153157898470226</v>
      </c>
      <c r="B5" s="23">
        <f t="shared" ca="1" si="0"/>
        <v>-1.85</v>
      </c>
      <c r="C5" s="23">
        <f t="shared" ca="1" si="1"/>
        <v>136</v>
      </c>
      <c r="D5" s="23" t="str">
        <f t="shared" ca="1" si="6"/>
        <v>C-</v>
      </c>
      <c r="E5" s="23">
        <f t="shared" ca="1" si="2"/>
        <v>1.7</v>
      </c>
      <c r="F5" s="28">
        <f t="shared" si="7"/>
        <v>63</v>
      </c>
      <c r="G5" s="34" t="s">
        <v>31</v>
      </c>
      <c r="H5" s="35">
        <v>1</v>
      </c>
      <c r="I5" s="14">
        <f t="shared" ca="1" si="8"/>
        <v>16</v>
      </c>
      <c r="J5" s="31">
        <f t="shared" ca="1" si="3"/>
        <v>0.08</v>
      </c>
      <c r="K5" s="32">
        <f t="shared" ca="1" si="4"/>
        <v>0.08</v>
      </c>
      <c r="L5" s="31">
        <f ca="1">SUM($J$3:J5)</f>
        <v>0.2</v>
      </c>
      <c r="M5" s="36">
        <v>63</v>
      </c>
      <c r="N5" s="164">
        <f t="shared" ca="1" si="9"/>
        <v>65.016018337096099</v>
      </c>
      <c r="O5" s="14">
        <f>(ROWS(O$3:O5)-1)/12</f>
        <v>0.16666666666666666</v>
      </c>
      <c r="P5" s="14">
        <f ca="1">COUNTIF($A$3:$A$202,"&lt;"&amp;N6)-SUM(P$3:P4)</f>
        <v>16</v>
      </c>
      <c r="Q5" s="164">
        <f t="shared" ca="1" si="10"/>
        <v>62.122126818346189</v>
      </c>
      <c r="R5" s="14">
        <v>0.1</v>
      </c>
      <c r="S5" s="14">
        <f ca="1">COUNTIF($A$3:$A$202,"&lt;"&amp;Q6)-SUM(S$3:S4)</f>
        <v>14</v>
      </c>
      <c r="T5" s="33">
        <f t="shared" ca="1" si="11"/>
        <v>63.379381718480765</v>
      </c>
      <c r="U5" s="14">
        <f t="shared" ca="1" si="12"/>
        <v>6.5000000000000002E-2</v>
      </c>
      <c r="V5" s="14">
        <f ca="1">COUNTIF($A$3:$A$202,"&lt;"&amp;T6)-SUM(V$3:V4)</f>
        <v>13</v>
      </c>
      <c r="W5"/>
    </row>
    <row r="6" spans="1:23" ht="16.5" thickBot="1" x14ac:dyDescent="0.3">
      <c r="A6" s="27">
        <f t="shared" ca="1" si="5"/>
        <v>74.15690314523961</v>
      </c>
      <c r="B6" s="23">
        <f t="shared" ca="1" si="0"/>
        <v>-1.84</v>
      </c>
      <c r="C6" s="23">
        <f t="shared" ca="1" si="1"/>
        <v>123</v>
      </c>
      <c r="D6" s="23" t="str">
        <f t="shared" ca="1" si="6"/>
        <v>C</v>
      </c>
      <c r="E6" s="23">
        <f t="shared" ca="1" si="2"/>
        <v>2</v>
      </c>
      <c r="F6" s="28">
        <f t="shared" si="7"/>
        <v>67</v>
      </c>
      <c r="G6" s="34" t="s">
        <v>32</v>
      </c>
      <c r="H6" s="35">
        <v>1.3</v>
      </c>
      <c r="I6" s="14">
        <f t="shared" ca="1" si="8"/>
        <v>19</v>
      </c>
      <c r="J6" s="31">
        <f t="shared" ca="1" si="3"/>
        <v>9.5000000000000001E-2</v>
      </c>
      <c r="K6" s="32">
        <f t="shared" ca="1" si="4"/>
        <v>9.5000000000000001E-2</v>
      </c>
      <c r="L6" s="31">
        <f ca="1">SUM($J$3:J6)</f>
        <v>0.29500000000000004</v>
      </c>
      <c r="M6" s="36">
        <v>67</v>
      </c>
      <c r="N6" s="164">
        <f t="shared" ca="1" si="9"/>
        <v>68.465320612400376</v>
      </c>
      <c r="O6" s="14">
        <f>(ROWS(O$3:O6)-1)/12</f>
        <v>0.25</v>
      </c>
      <c r="P6" s="14">
        <f ca="1">COUNTIF($A$3:$A$202,"&lt;"&amp;N7)-SUM(P$3:P5)</f>
        <v>17</v>
      </c>
      <c r="Q6" s="164">
        <f t="shared" ca="1" si="10"/>
        <v>65.297457045900543</v>
      </c>
      <c r="R6" s="14">
        <f>0.07+R5</f>
        <v>0.17</v>
      </c>
      <c r="S6" s="14">
        <f ca="1">COUNTIF($A$3:$A$202,"&lt;"&amp;Q7)-SUM(S$3:S5)</f>
        <v>16</v>
      </c>
      <c r="T6" s="33">
        <f t="shared" ca="1" si="11"/>
        <v>66.920925886100306</v>
      </c>
      <c r="U6" s="14">
        <f t="shared" ca="1" si="12"/>
        <v>9.5000000000000001E-2</v>
      </c>
      <c r="V6" s="14">
        <f ca="1">COUNTIF($A$3:$A$202,"&lt;"&amp;T7)-SUM(V$3:V5)</f>
        <v>19</v>
      </c>
      <c r="W6"/>
    </row>
    <row r="7" spans="1:23" ht="16.5" thickBot="1" x14ac:dyDescent="0.3">
      <c r="A7" s="27">
        <f t="shared" ca="1" si="5"/>
        <v>82.484304470354928</v>
      </c>
      <c r="B7" s="23">
        <f t="shared" ca="1" si="0"/>
        <v>-3.52</v>
      </c>
      <c r="C7" s="23">
        <f t="shared" ca="1" si="1"/>
        <v>51</v>
      </c>
      <c r="D7" s="23" t="str">
        <f t="shared" ca="1" si="6"/>
        <v>B</v>
      </c>
      <c r="E7" s="23">
        <f t="shared" ca="1" si="2"/>
        <v>3</v>
      </c>
      <c r="F7" s="28">
        <f t="shared" si="7"/>
        <v>70</v>
      </c>
      <c r="G7" s="34" t="s">
        <v>33</v>
      </c>
      <c r="H7" s="35">
        <v>1.7</v>
      </c>
      <c r="I7" s="14">
        <f t="shared" ca="1" si="8"/>
        <v>14</v>
      </c>
      <c r="J7" s="31">
        <f t="shared" ca="1" si="3"/>
        <v>7.0000000000000007E-2</v>
      </c>
      <c r="K7" s="32">
        <f t="shared" ca="1" si="4"/>
        <v>7.0000000000000007E-2</v>
      </c>
      <c r="L7" s="31">
        <f ca="1">SUM($J$3:J7)</f>
        <v>0.36500000000000005</v>
      </c>
      <c r="M7" s="36">
        <v>70</v>
      </c>
      <c r="N7" s="164">
        <f t="shared" ca="1" si="9"/>
        <v>71.499997300224805</v>
      </c>
      <c r="O7" s="14">
        <f>(ROWS(O$3:O7)-1)/12</f>
        <v>0.33333333333333331</v>
      </c>
      <c r="P7" s="14">
        <f ca="1">COUNTIF($A$3:$A$202,"&lt;"&amp;N8)-SUM(P$3:P6)</f>
        <v>16</v>
      </c>
      <c r="Q7" s="164">
        <f t="shared" ca="1" si="10"/>
        <v>68.465320612400376</v>
      </c>
      <c r="R7" s="14">
        <v>0.25</v>
      </c>
      <c r="S7" s="14">
        <f ca="1">COUNTIF($A$3:$A$202,"&lt;"&amp;Q8)-SUM(S$3:S6)</f>
        <v>24</v>
      </c>
      <c r="T7" s="33">
        <f t="shared" ca="1" si="11"/>
        <v>69.988439304208399</v>
      </c>
      <c r="U7" s="14">
        <f t="shared" ca="1" si="12"/>
        <v>0.08</v>
      </c>
      <c r="V7" s="14">
        <f ca="1">COUNTIF($A$3:$A$202,"&lt;"&amp;T8)-SUM(V$3:V6)</f>
        <v>16</v>
      </c>
      <c r="W7"/>
    </row>
    <row r="8" spans="1:23" ht="16.5" thickBot="1" x14ac:dyDescent="0.3">
      <c r="A8" s="27">
        <f t="shared" ca="1" si="5"/>
        <v>57.614313099036245</v>
      </c>
      <c r="B8" s="23">
        <f t="shared" ca="1" si="0"/>
        <v>-2.39</v>
      </c>
      <c r="C8" s="23">
        <f t="shared" ca="1" si="1"/>
        <v>190</v>
      </c>
      <c r="D8" s="23" t="str">
        <f t="shared" ca="1" si="6"/>
        <v>F</v>
      </c>
      <c r="E8" s="23">
        <f t="shared" ca="1" si="2"/>
        <v>0</v>
      </c>
      <c r="F8" s="28">
        <f t="shared" si="7"/>
        <v>73</v>
      </c>
      <c r="G8" s="34" t="s">
        <v>34</v>
      </c>
      <c r="H8" s="35">
        <v>2</v>
      </c>
      <c r="I8" s="14">
        <f t="shared" ca="1" si="8"/>
        <v>25</v>
      </c>
      <c r="J8" s="31">
        <f t="shared" ca="1" si="3"/>
        <v>0.125</v>
      </c>
      <c r="K8" s="32">
        <f t="shared" ca="1" si="4"/>
        <v>0.125</v>
      </c>
      <c r="L8" s="31">
        <f ca="1">SUM($J$3:J8)</f>
        <v>0.49000000000000005</v>
      </c>
      <c r="M8" s="36">
        <v>73</v>
      </c>
      <c r="N8" s="164">
        <f t="shared" ca="1" si="9"/>
        <v>74.828757593824221</v>
      </c>
      <c r="O8" s="14">
        <f>(ROWS(O$3:O8)-1)/12</f>
        <v>0.41666666666666669</v>
      </c>
      <c r="P8" s="14">
        <f ca="1">COUNTIF($A$3:$A$202,"&lt;"&amp;N9)-SUM(P$3:P7)</f>
        <v>17</v>
      </c>
      <c r="Q8" s="164">
        <f t="shared" ca="1" si="10"/>
        <v>73.520131001447041</v>
      </c>
      <c r="R8" s="14">
        <f>0.12+R7</f>
        <v>0.37</v>
      </c>
      <c r="S8" s="14">
        <f ca="1">COUNTIF($A$3:$A$202,"&lt;"&amp;Q9)-SUM(S$3:S7)</f>
        <v>26</v>
      </c>
      <c r="T8" s="33">
        <f t="shared" ca="1" si="11"/>
        <v>73.782962865090425</v>
      </c>
      <c r="U8" s="14">
        <f ca="1">(COUNTIFS($A$3:$A$202, "&gt;="&amp;T8,$A$3:$A$202, "&lt;"&amp;T9))/$J$17</f>
        <v>0.125</v>
      </c>
      <c r="V8" s="14">
        <f ca="1">COUNTIF($A$3:$A$202,"&lt;"&amp;T9)-SUM(V$3:V7)</f>
        <v>25</v>
      </c>
      <c r="W8"/>
    </row>
    <row r="9" spans="1:23" ht="16.5" thickBot="1" x14ac:dyDescent="0.3">
      <c r="A9" s="27">
        <f t="shared" ca="1" si="5"/>
        <v>78.968984920175387</v>
      </c>
      <c r="B9" s="23">
        <f t="shared" ca="1" si="0"/>
        <v>-1.03</v>
      </c>
      <c r="C9" s="23">
        <f t="shared" ca="1" si="1"/>
        <v>78</v>
      </c>
      <c r="D9" s="23" t="str">
        <f t="shared" ca="1" si="6"/>
        <v>C+</v>
      </c>
      <c r="E9" s="23">
        <f t="shared" ca="1" si="2"/>
        <v>2.2999999999999998</v>
      </c>
      <c r="F9" s="28">
        <f t="shared" si="7"/>
        <v>76</v>
      </c>
      <c r="G9" s="34" t="s">
        <v>35</v>
      </c>
      <c r="H9" s="35">
        <v>2.2999999999999998</v>
      </c>
      <c r="I9" s="14">
        <f t="shared" ca="1" si="8"/>
        <v>29</v>
      </c>
      <c r="J9" s="31">
        <f t="shared" ca="1" si="3"/>
        <v>0.14499999999999999</v>
      </c>
      <c r="K9" s="32">
        <f t="shared" ca="1" si="4"/>
        <v>0.14499999999999999</v>
      </c>
      <c r="L9" s="31">
        <f ca="1">SUM($J$3:J9)</f>
        <v>0.63500000000000001</v>
      </c>
      <c r="M9" s="36">
        <v>76</v>
      </c>
      <c r="N9" s="164">
        <f t="shared" ca="1" si="9"/>
        <v>76.055281820659843</v>
      </c>
      <c r="O9" s="14">
        <f>(ROWS(O$3:O9)-1)/12</f>
        <v>0.5</v>
      </c>
      <c r="P9" s="14">
        <f ca="1">COUNTIF($A$3:$A$202,"&lt;"&amp;N10)-SUM(P$3:P8)</f>
        <v>17</v>
      </c>
      <c r="Q9" s="164">
        <f t="shared" ca="1" si="10"/>
        <v>76.055281820659843</v>
      </c>
      <c r="R9" s="14">
        <f>0.5</f>
        <v>0.5</v>
      </c>
      <c r="S9" s="14">
        <f ca="1">COUNTIF($A$3:$A$202,"&lt;"&amp;Q10)-SUM(S$3:S8)</f>
        <v>26</v>
      </c>
      <c r="T9" s="33">
        <f t="shared" ca="1" si="11"/>
        <v>76.036854547106557</v>
      </c>
      <c r="U9" s="14">
        <f t="shared" ref="U9:U13" ca="1" si="13">(COUNTIFS($A$3:$A$202, "&gt;="&amp;T9,$A$3:$A$202, "&lt;"&amp;T10))/$J$17</f>
        <v>0.13500000000000001</v>
      </c>
      <c r="V9" s="14">
        <f ca="1">COUNTIF($A$3:$A$202,"&lt;"&amp;T10)-SUM(V$3:V8)</f>
        <v>27</v>
      </c>
      <c r="W9"/>
    </row>
    <row r="10" spans="1:23" ht="16.5" thickBot="1" x14ac:dyDescent="0.3">
      <c r="A10" s="27">
        <f t="shared" ca="1" si="5"/>
        <v>77.553703385972725</v>
      </c>
      <c r="B10" s="23">
        <f t="shared" ca="1" si="0"/>
        <v>-2.4500000000000002</v>
      </c>
      <c r="C10" s="23">
        <f t="shared" ca="1" si="1"/>
        <v>93</v>
      </c>
      <c r="D10" s="23" t="str">
        <f t="shared" ca="1" si="6"/>
        <v>C+</v>
      </c>
      <c r="E10" s="23">
        <f t="shared" ca="1" si="2"/>
        <v>2.2999999999999998</v>
      </c>
      <c r="F10" s="28">
        <f t="shared" si="7"/>
        <v>80</v>
      </c>
      <c r="G10" s="34" t="s">
        <v>36</v>
      </c>
      <c r="H10" s="35">
        <v>2.7</v>
      </c>
      <c r="I10" s="14">
        <f t="shared" ca="1" si="8"/>
        <v>21</v>
      </c>
      <c r="J10" s="31">
        <f t="shared" ca="1" si="3"/>
        <v>0.105</v>
      </c>
      <c r="K10" s="32">
        <f t="shared" ca="1" si="4"/>
        <v>0.105</v>
      </c>
      <c r="L10" s="31">
        <f ca="1">SUM($J$3:J10)</f>
        <v>0.74</v>
      </c>
      <c r="M10" s="36">
        <v>80</v>
      </c>
      <c r="N10" s="164">
        <f t="shared" ca="1" si="9"/>
        <v>78.611995986112788</v>
      </c>
      <c r="O10" s="14">
        <f>(ROWS(O$3:O10)-1)/12</f>
        <v>0.58333333333333337</v>
      </c>
      <c r="P10" s="14">
        <f ca="1">COUNTIF($A$3:$A$202,"&lt;"&amp;N11)-SUM(P$3:P9)</f>
        <v>16</v>
      </c>
      <c r="Q10" s="164">
        <f t="shared" ca="1" si="10"/>
        <v>79.210685966639673</v>
      </c>
      <c r="R10" s="14">
        <f>0.63</f>
        <v>0.63</v>
      </c>
      <c r="S10" s="14">
        <f ca="1">COUNTIF($A$3:$A$202,"&lt;"&amp;Q11)-SUM(S$3:S9)</f>
        <v>24</v>
      </c>
      <c r="T10" s="33">
        <f t="shared" ca="1" si="11"/>
        <v>79.274227317584163</v>
      </c>
      <c r="U10" s="14">
        <f t="shared" ca="1" si="13"/>
        <v>7.4999999999999997E-2</v>
      </c>
      <c r="V10" s="14">
        <f ca="1">COUNTIF($A$3:$A$202,"&lt;"&amp;T11)-SUM(V$3:V9)</f>
        <v>15</v>
      </c>
      <c r="W10"/>
    </row>
    <row r="11" spans="1:23" ht="16.5" thickBot="1" x14ac:dyDescent="0.3">
      <c r="A11" s="27">
        <f t="shared" ca="1" si="5"/>
        <v>85.525010357723573</v>
      </c>
      <c r="B11" s="23">
        <f t="shared" ca="1" si="0"/>
        <v>-0.47</v>
      </c>
      <c r="C11" s="23">
        <f t="shared" ca="1" si="1"/>
        <v>35</v>
      </c>
      <c r="D11" s="23" t="str">
        <f t="shared" ca="1" si="6"/>
        <v>B</v>
      </c>
      <c r="E11" s="23">
        <f t="shared" ca="1" si="2"/>
        <v>3</v>
      </c>
      <c r="F11" s="28">
        <f t="shared" si="7"/>
        <v>82</v>
      </c>
      <c r="G11" s="34" t="s">
        <v>37</v>
      </c>
      <c r="H11" s="35">
        <v>3</v>
      </c>
      <c r="I11" s="14">
        <f t="shared" ca="1" si="8"/>
        <v>20</v>
      </c>
      <c r="J11" s="31">
        <f t="shared" ca="1" si="3"/>
        <v>0.1</v>
      </c>
      <c r="K11" s="32">
        <f t="shared" ca="1" si="4"/>
        <v>0.1</v>
      </c>
      <c r="L11" s="31">
        <f ca="1">SUM($J$3:J11)</f>
        <v>0.84</v>
      </c>
      <c r="M11" s="36">
        <v>82</v>
      </c>
      <c r="N11" s="164">
        <f t="shared" ca="1" si="9"/>
        <v>80.367903874327439</v>
      </c>
      <c r="O11" s="14">
        <f>(ROWS(O$3:O11)-1)/12</f>
        <v>0.66666666666666663</v>
      </c>
      <c r="P11" s="14">
        <f ca="1">COUNTIF($A$3:$A$202,"&lt;"&amp;N12)-SUM(P$3:P10)</f>
        <v>17</v>
      </c>
      <c r="Q11" s="164">
        <f t="shared" ca="1" si="10"/>
        <v>82.531550887506398</v>
      </c>
      <c r="R11" s="14">
        <v>0.75</v>
      </c>
      <c r="S11" s="14">
        <f ca="1">COUNTIF($A$3:$A$202,"&lt;"&amp;Q12)-SUM(S$3:S10)</f>
        <v>16</v>
      </c>
      <c r="T11" s="33">
        <f t="shared" ca="1" si="11"/>
        <v>81.633151587277951</v>
      </c>
      <c r="U11" s="14">
        <f t="shared" ca="1" si="13"/>
        <v>8.5000000000000006E-2</v>
      </c>
      <c r="V11" s="14">
        <f ca="1">COUNTIF($A$3:$A$202,"&lt;"&amp;T12)-SUM(V$3:V10)</f>
        <v>17</v>
      </c>
      <c r="W11"/>
    </row>
    <row r="12" spans="1:23" ht="16.5" thickBot="1" x14ac:dyDescent="0.3">
      <c r="A12" s="27">
        <f t="shared" ca="1" si="5"/>
        <v>67.934304425435769</v>
      </c>
      <c r="B12" s="23">
        <f t="shared" ca="1" si="0"/>
        <v>-2.0699999999999998</v>
      </c>
      <c r="C12" s="23">
        <f t="shared" ca="1" si="1"/>
        <v>154</v>
      </c>
      <c r="D12" s="23" t="str">
        <f t="shared" ca="1" si="6"/>
        <v>D+</v>
      </c>
      <c r="E12" s="23">
        <f t="shared" ca="1" si="2"/>
        <v>1.3</v>
      </c>
      <c r="F12" s="28">
        <f t="shared" si="7"/>
        <v>86</v>
      </c>
      <c r="G12" s="34" t="s">
        <v>38</v>
      </c>
      <c r="H12" s="35">
        <v>3.3</v>
      </c>
      <c r="I12" s="14">
        <f t="shared" ca="1" si="8"/>
        <v>13</v>
      </c>
      <c r="J12" s="31">
        <f t="shared" ca="1" si="3"/>
        <v>6.5000000000000002E-2</v>
      </c>
      <c r="K12" s="32">
        <f t="shared" ca="1" si="4"/>
        <v>6.5000000000000002E-2</v>
      </c>
      <c r="L12" s="31">
        <f ca="1">SUM($J$3:J12)</f>
        <v>0.90500000000000003</v>
      </c>
      <c r="M12" s="36">
        <v>86</v>
      </c>
      <c r="N12" s="164">
        <f t="shared" ca="1" si="9"/>
        <v>82.531550887506398</v>
      </c>
      <c r="O12" s="14">
        <f>(ROWS(O$3:O12)-1)/12</f>
        <v>0.75</v>
      </c>
      <c r="P12" s="14">
        <f ca="1">COUNTIF($A$3:$A$202,"&lt;"&amp;N13)-SUM(P$3:P11)</f>
        <v>16</v>
      </c>
      <c r="Q12" s="164">
        <f t="shared" ca="1" si="10"/>
        <v>85.576283943151822</v>
      </c>
      <c r="R12" s="14">
        <f>R11+R7-R6</f>
        <v>0.83</v>
      </c>
      <c r="S12" s="14">
        <f ca="1">COUNTIF($A$3:$A$202,"&lt;"&amp;Q13)-SUM(S$3:S11)</f>
        <v>14</v>
      </c>
      <c r="T12" s="33">
        <f t="shared" ca="1" si="11"/>
        <v>84.702611610219407</v>
      </c>
      <c r="U12" s="14">
        <f t="shared" ca="1" si="13"/>
        <v>0.09</v>
      </c>
      <c r="V12" s="14">
        <f ca="1">COUNTIF($A$3:$A$202,"&lt;"&amp;T13)-SUM(V$3:V11)</f>
        <v>18</v>
      </c>
      <c r="W12"/>
    </row>
    <row r="13" spans="1:23" ht="16.5" thickBot="1" x14ac:dyDescent="0.3">
      <c r="A13" s="27">
        <f t="shared" ca="1" si="5"/>
        <v>63.303850904994917</v>
      </c>
      <c r="B13" s="23">
        <f t="shared" ca="1" si="0"/>
        <v>-3.7</v>
      </c>
      <c r="C13" s="23">
        <f t="shared" ca="1" si="1"/>
        <v>175</v>
      </c>
      <c r="D13" s="23" t="str">
        <f t="shared" ca="1" si="6"/>
        <v>D</v>
      </c>
      <c r="E13" s="23">
        <f t="shared" ca="1" si="2"/>
        <v>1</v>
      </c>
      <c r="F13" s="28">
        <f t="shared" si="7"/>
        <v>88</v>
      </c>
      <c r="G13" s="34" t="s">
        <v>39</v>
      </c>
      <c r="H13" s="35">
        <v>3.7</v>
      </c>
      <c r="I13" s="14">
        <f t="shared" ca="1" si="8"/>
        <v>14</v>
      </c>
      <c r="J13" s="31">
        <f t="shared" ca="1" si="3"/>
        <v>7.0000000000000007E-2</v>
      </c>
      <c r="K13" s="32">
        <f t="shared" ca="1" si="4"/>
        <v>7.0000000000000007E-2</v>
      </c>
      <c r="L13" s="31">
        <f ca="1">SUM($J$3:J13)</f>
        <v>0.97500000000000009</v>
      </c>
      <c r="M13" s="36">
        <v>88</v>
      </c>
      <c r="N13" s="164">
        <f t="shared" ca="1" si="9"/>
        <v>85.776351462764026</v>
      </c>
      <c r="O13" s="14">
        <f>(ROWS(O$3:O13)-1)/12</f>
        <v>0.83333333333333337</v>
      </c>
      <c r="P13" s="14">
        <f ca="1">COUNTIF($A$3:$A$202,"&lt;"&amp;N14)-SUM(P$3:P12)</f>
        <v>17</v>
      </c>
      <c r="Q13" s="164">
        <f t="shared" ca="1" si="10"/>
        <v>87.75620789246193</v>
      </c>
      <c r="R13" s="14">
        <v>0.9</v>
      </c>
      <c r="S13" s="14">
        <f ca="1">COUNTIF($A$3:$A$202,"&lt;"&amp;Q14)-SUM(S$3:S12)</f>
        <v>12</v>
      </c>
      <c r="T13" s="33">
        <f t="shared" ca="1" si="11"/>
        <v>87.177519785075319</v>
      </c>
      <c r="U13" s="14">
        <f t="shared" ca="1" si="13"/>
        <v>7.4999999999999997E-2</v>
      </c>
      <c r="V13" s="14">
        <f ca="1">COUNTIF($A$3:$A$202,"&lt;"&amp;T14)-SUM(V$3:V12)</f>
        <v>15</v>
      </c>
      <c r="W13"/>
    </row>
    <row r="14" spans="1:23" ht="16.5" thickBot="1" x14ac:dyDescent="0.3">
      <c r="A14" s="27">
        <f t="shared" ca="1" si="5"/>
        <v>74.278955031152094</v>
      </c>
      <c r="B14" s="23">
        <f t="shared" ca="1" si="0"/>
        <v>-1.72</v>
      </c>
      <c r="C14" s="23">
        <f t="shared" ca="1" si="1"/>
        <v>121</v>
      </c>
      <c r="D14" s="23" t="str">
        <f t="shared" ca="1" si="6"/>
        <v>C</v>
      </c>
      <c r="E14" s="23">
        <f t="shared" ca="1" si="2"/>
        <v>2</v>
      </c>
      <c r="F14" s="28">
        <f t="shared" si="7"/>
        <v>93</v>
      </c>
      <c r="G14" s="34" t="s">
        <v>40</v>
      </c>
      <c r="H14" s="35">
        <v>4</v>
      </c>
      <c r="I14" s="14">
        <f t="shared" ca="1" si="8"/>
        <v>5</v>
      </c>
      <c r="J14" s="31">
        <f t="shared" ca="1" si="3"/>
        <v>2.5000000000000001E-2</v>
      </c>
      <c r="K14" s="32">
        <f t="shared" ca="1" si="4"/>
        <v>2.5000000000000001E-2</v>
      </c>
      <c r="L14" s="31">
        <f ca="1">SUM($J$3:J14)</f>
        <v>1</v>
      </c>
      <c r="M14" s="38">
        <v>93</v>
      </c>
      <c r="N14" s="164">
        <f t="shared" ca="1" si="9"/>
        <v>88.079834947512865</v>
      </c>
      <c r="O14" s="14">
        <f>(ROWS(O$3:O14)-1)/12</f>
        <v>0.91666666666666663</v>
      </c>
      <c r="P14" s="14">
        <f ca="1">COUNTIF($A$3:$A$202,"&lt;"&amp;N15)-SUM(P$3:P13)</f>
        <v>17</v>
      </c>
      <c r="Q14" s="164">
        <f t="shared" ca="1" si="10"/>
        <v>90.530339054269447</v>
      </c>
      <c r="R14" s="14">
        <v>0.96</v>
      </c>
      <c r="S14" s="14">
        <f ca="1">COUNTIF($A$3:$A$202,"&lt;"&amp;Q15)-SUM(S$3:S13)</f>
        <v>8</v>
      </c>
      <c r="T14" s="33">
        <f t="shared" ca="1" si="11"/>
        <v>90.536724667260771</v>
      </c>
      <c r="U14" s="14">
        <f ca="1">(COUNTIFS($A$3:$A$202, "&gt;="&amp;T14,$A$3:$A$202, "&lt;"&amp;T15))/$J$17</f>
        <v>0.04</v>
      </c>
      <c r="V14" s="14">
        <f ca="1">COUNTIF($A$3:$A$202,"&lt;"&amp;T15)-SUM(V$3:V13)</f>
        <v>8</v>
      </c>
      <c r="W14"/>
    </row>
    <row r="15" spans="1:23" ht="16.5" thickBot="1" x14ac:dyDescent="0.3">
      <c r="A15" s="27">
        <f t="shared" ca="1" si="5"/>
        <v>78.1564948156947</v>
      </c>
      <c r="B15" s="23">
        <f t="shared" ca="1" si="0"/>
        <v>-1.84</v>
      </c>
      <c r="C15" s="23">
        <f t="shared" ca="1" si="1"/>
        <v>88</v>
      </c>
      <c r="D15" s="23" t="str">
        <f t="shared" ca="1" si="6"/>
        <v>C+</v>
      </c>
      <c r="E15" s="23">
        <f t="shared" ca="1" si="2"/>
        <v>2.2999999999999998</v>
      </c>
      <c r="F15" s="39">
        <v>120</v>
      </c>
      <c r="G15" s="40"/>
      <c r="H15" s="41"/>
      <c r="I15" s="42">
        <f ca="1">ROUND(SUMPRODUCT(H3:H14,J3:J14),1)</f>
        <v>2.1</v>
      </c>
      <c r="K15" s="43"/>
      <c r="L15">
        <f ca="1">SUM(I3:I14)</f>
        <v>200</v>
      </c>
      <c r="M15" s="36">
        <v>120</v>
      </c>
      <c r="N15" s="164">
        <f>M15</f>
        <v>120</v>
      </c>
      <c r="O15" s="42" t="s">
        <v>41</v>
      </c>
      <c r="P15" s="42">
        <f ca="1">SUM(P3:P14)</f>
        <v>200</v>
      </c>
      <c r="Q15" s="164">
        <f ca="1">P15</f>
        <v>200</v>
      </c>
      <c r="R15" s="42" t="s">
        <v>41</v>
      </c>
      <c r="S15" s="42">
        <f ca="1">SUM(S3:S14)</f>
        <v>200</v>
      </c>
      <c r="T15" s="37">
        <v>120</v>
      </c>
      <c r="U15" s="42" t="s">
        <v>41</v>
      </c>
      <c r="V15" s="42">
        <f ca="1">SUM(V3:V14)</f>
        <v>200</v>
      </c>
      <c r="W15"/>
    </row>
    <row r="16" spans="1:23" ht="15.75" x14ac:dyDescent="0.25">
      <c r="A16" s="27">
        <f t="shared" ca="1" si="5"/>
        <v>78.832226322790603</v>
      </c>
      <c r="B16" s="23">
        <f t="shared" ca="1" si="0"/>
        <v>-1.17</v>
      </c>
      <c r="C16" s="23">
        <f t="shared" ca="1" si="1"/>
        <v>80</v>
      </c>
      <c r="D16" s="23" t="str">
        <f t="shared" ca="1" si="6"/>
        <v>C+</v>
      </c>
      <c r="E16" s="23">
        <f t="shared" ca="1" si="2"/>
        <v>2.2999999999999998</v>
      </c>
      <c r="I16" s="42" t="s">
        <v>41</v>
      </c>
      <c r="O16" s="42">
        <f>ROUND(SUMPRODUCT($H$3:$H$14,O3:O14),1)</f>
        <v>15.9</v>
      </c>
      <c r="P16" s="42">
        <f ca="1">ROUND(SUMPRODUCT($H$3:$H$14,P3:P14),1)/P15</f>
        <v>2.141</v>
      </c>
      <c r="R16" s="42">
        <f>ROUND(SUMPRODUCT($H$3:$H$14,R3:R14),1)</f>
        <v>16.5</v>
      </c>
      <c r="S16" s="42">
        <f ca="1">SUMPRODUCT($H$3:$H$14,S3:S14)/S15</f>
        <v>2.1560000000000001</v>
      </c>
      <c r="T16" s="45"/>
      <c r="U16" s="42">
        <f ca="1">ROUND(SUMPRODUCT($H$3:$H$14,U3:U14),1)</f>
        <v>2.1</v>
      </c>
      <c r="V16" s="42">
        <f ca="1">SUMPRODUCT($H$3:$H$14,V3:V14)/V15</f>
        <v>2.1259999999999999</v>
      </c>
      <c r="W16"/>
    </row>
    <row r="17" spans="1:25" ht="16.5" x14ac:dyDescent="0.3">
      <c r="A17" s="27">
        <f t="shared" ca="1" si="5"/>
        <v>91.354346763469891</v>
      </c>
      <c r="B17" s="23">
        <f t="shared" ca="1" si="0"/>
        <v>-1.65</v>
      </c>
      <c r="C17" s="23">
        <f t="shared" ca="1" si="1"/>
        <v>7</v>
      </c>
      <c r="D17" s="23" t="str">
        <f t="shared" ca="1" si="6"/>
        <v>A-</v>
      </c>
      <c r="E17" s="23">
        <f t="shared" ca="1" si="2"/>
        <v>3.7</v>
      </c>
      <c r="H17" s="46" t="s">
        <v>42</v>
      </c>
      <c r="I17" s="24">
        <f ca="1">ROUND(AVERAGE($A$3:$A$202),2)</f>
        <v>75.459999999999994</v>
      </c>
      <c r="J17" s="25">
        <f ca="1">SUM(I3:I14)</f>
        <v>200</v>
      </c>
      <c r="K17" s="24"/>
      <c r="L17" s="24"/>
    </row>
    <row r="18" spans="1:25" ht="16.5" x14ac:dyDescent="0.3">
      <c r="A18" s="27">
        <f t="shared" ca="1" si="5"/>
        <v>93.047038358527686</v>
      </c>
      <c r="B18" s="23">
        <f t="shared" ca="1" si="0"/>
        <v>-26.95</v>
      </c>
      <c r="C18" s="23">
        <f t="shared" ca="1" si="1"/>
        <v>5</v>
      </c>
      <c r="D18" s="23" t="str">
        <f t="shared" ca="1" si="6"/>
        <v>A</v>
      </c>
      <c r="E18" s="23">
        <f t="shared" ca="1" si="2"/>
        <v>4</v>
      </c>
      <c r="H18" s="46" t="s">
        <v>43</v>
      </c>
      <c r="I18" s="24">
        <f ca="1">ROUND(MEDIAN($A$3:$A$202),2)</f>
        <v>76.06</v>
      </c>
      <c r="J18" s="24"/>
      <c r="K18" s="24">
        <v>0.21</v>
      </c>
      <c r="L18" s="24"/>
      <c r="M18">
        <f ca="1">M17-L15</f>
        <v>-200</v>
      </c>
    </row>
    <row r="19" spans="1:25" ht="16.5" x14ac:dyDescent="0.3">
      <c r="A19" s="27">
        <f t="shared" ca="1" si="5"/>
        <v>76.036044136013828</v>
      </c>
      <c r="B19" s="23">
        <f t="shared" ca="1" si="0"/>
        <v>-3.96</v>
      </c>
      <c r="C19" s="23">
        <f t="shared" ca="1" si="1"/>
        <v>101</v>
      </c>
      <c r="D19" s="23" t="str">
        <f t="shared" ca="1" si="6"/>
        <v>C+</v>
      </c>
      <c r="E19" s="23">
        <f t="shared" ca="1" si="2"/>
        <v>2.2999999999999998</v>
      </c>
      <c r="H19" s="46" t="s">
        <v>3</v>
      </c>
      <c r="I19" s="24">
        <f ca="1">MIN($A$3:$A$202)</f>
        <v>46.446366602966279</v>
      </c>
      <c r="J19" s="24"/>
      <c r="K19" s="24"/>
      <c r="L19" s="24"/>
      <c r="U19" s="42"/>
      <c r="Y19" s="14"/>
    </row>
    <row r="20" spans="1:25" ht="16.5" x14ac:dyDescent="0.3">
      <c r="A20" s="27">
        <f t="shared" ca="1" si="5"/>
        <v>64.690422062938694</v>
      </c>
      <c r="B20" s="23">
        <f t="shared" ca="1" si="0"/>
        <v>-2.31</v>
      </c>
      <c r="C20" s="23">
        <f t="shared" ca="1" si="1"/>
        <v>168</v>
      </c>
      <c r="D20" s="23" t="str">
        <f t="shared" ca="1" si="6"/>
        <v>D</v>
      </c>
      <c r="E20" s="23">
        <f t="shared" ca="1" si="2"/>
        <v>1</v>
      </c>
      <c r="H20" s="46" t="s">
        <v>2</v>
      </c>
      <c r="I20" s="24">
        <f ca="1">MAX($A$3:$A$202)</f>
        <v>98.041632853936505</v>
      </c>
      <c r="J20" s="24"/>
      <c r="K20" s="24"/>
      <c r="L20" s="24"/>
    </row>
    <row r="21" spans="1:25" ht="16.5" x14ac:dyDescent="0.3">
      <c r="A21" s="27">
        <f t="shared" ca="1" si="5"/>
        <v>75.82315762713381</v>
      </c>
      <c r="B21" s="23">
        <f t="shared" ca="1" si="0"/>
        <v>-0.18</v>
      </c>
      <c r="C21" s="23">
        <f t="shared" ca="1" si="1"/>
        <v>103</v>
      </c>
      <c r="D21" s="23" t="str">
        <f t="shared" ca="1" si="6"/>
        <v>C</v>
      </c>
      <c r="E21" s="23">
        <f t="shared" ca="1" si="2"/>
        <v>2</v>
      </c>
      <c r="H21" s="46" t="s">
        <v>14</v>
      </c>
      <c r="I21" s="47">
        <f ca="1">ROUND(_xlfn.STDEV.S($A$3:$A$202),2)</f>
        <v>9.9700000000000006</v>
      </c>
      <c r="J21" s="24"/>
      <c r="K21" s="24">
        <v>0.2</v>
      </c>
      <c r="L21" s="24"/>
    </row>
    <row r="22" spans="1:25" ht="16.5" x14ac:dyDescent="0.3">
      <c r="A22" s="27">
        <f t="shared" ca="1" si="5"/>
        <v>81.159005509840938</v>
      </c>
      <c r="B22" s="23">
        <f t="shared" ca="1" si="0"/>
        <v>-0.84</v>
      </c>
      <c r="C22" s="23">
        <f t="shared" ca="1" si="1"/>
        <v>63</v>
      </c>
      <c r="D22" s="23" t="str">
        <f t="shared" ca="1" si="6"/>
        <v>B-</v>
      </c>
      <c r="E22" s="23">
        <f t="shared" ca="1" si="2"/>
        <v>2.7</v>
      </c>
      <c r="H22" s="46" t="s">
        <v>15</v>
      </c>
      <c r="I22" s="47">
        <f ca="1">ROUND(I21/I17,2)</f>
        <v>0.13</v>
      </c>
      <c r="K22">
        <f ca="1">(I20-I19)/3</f>
        <v>17.198422083656741</v>
      </c>
    </row>
    <row r="23" spans="1:25" ht="16.5" x14ac:dyDescent="0.3">
      <c r="A23" s="27">
        <f t="shared" ca="1" si="5"/>
        <v>73.793519622472758</v>
      </c>
      <c r="B23" s="23">
        <f t="shared" ca="1" si="0"/>
        <v>-2.21</v>
      </c>
      <c r="C23" s="23">
        <f t="shared" ca="1" si="1"/>
        <v>125</v>
      </c>
      <c r="D23" s="23" t="str">
        <f t="shared" ca="1" si="6"/>
        <v>C</v>
      </c>
      <c r="E23" s="23">
        <f t="shared" ca="1" si="2"/>
        <v>2</v>
      </c>
      <c r="H23" s="46" t="s">
        <v>4</v>
      </c>
      <c r="I23" s="24">
        <f ca="1">COUNT(A3:A202)</f>
        <v>200</v>
      </c>
    </row>
    <row r="24" spans="1:25" ht="16.5" x14ac:dyDescent="0.3">
      <c r="A24" s="27">
        <f t="shared" ca="1" si="5"/>
        <v>67.392188931253401</v>
      </c>
      <c r="B24" s="23">
        <f t="shared" ca="1" si="0"/>
        <v>-2.61</v>
      </c>
      <c r="C24" s="23">
        <f t="shared" ca="1" si="1"/>
        <v>158</v>
      </c>
      <c r="D24" s="23" t="str">
        <f t="shared" ca="1" si="6"/>
        <v>D+</v>
      </c>
      <c r="E24" s="23">
        <f t="shared" ca="1" si="2"/>
        <v>1.3</v>
      </c>
      <c r="H24" s="46" t="s">
        <v>44</v>
      </c>
      <c r="I24" s="24">
        <f ca="1">(I20-I19)/5</f>
        <v>10.319053250194045</v>
      </c>
    </row>
    <row r="25" spans="1:25" ht="15.75" x14ac:dyDescent="0.25">
      <c r="A25" s="27">
        <f t="shared" ca="1" si="5"/>
        <v>72.549872749645544</v>
      </c>
      <c r="B25" s="23">
        <f t="shared" ca="1" si="0"/>
        <v>-0.45</v>
      </c>
      <c r="C25" s="23">
        <f t="shared" ca="1" si="1"/>
        <v>132</v>
      </c>
      <c r="D25" s="23" t="str">
        <f t="shared" ca="1" si="6"/>
        <v>C-</v>
      </c>
      <c r="E25" s="23">
        <f t="shared" ca="1" si="2"/>
        <v>1.7</v>
      </c>
      <c r="H25" t="str">
        <f ca="1">H18&amp;" = "&amp;I18&amp;H17&amp;" = "&amp;I17&amp;" ( " &amp;I15&amp;" )  "&amp;H22&amp;" = "&amp;I22</f>
        <v xml:space="preserve">  Median = 76.06  Mean = 75.46 ( 2.1 )  CV = 0.13</v>
      </c>
    </row>
    <row r="26" spans="1:25" ht="16.5" x14ac:dyDescent="0.3">
      <c r="A26" s="27">
        <f t="shared" ca="1" si="5"/>
        <v>85.325181161928114</v>
      </c>
      <c r="B26" s="23">
        <f t="shared" ca="1" si="0"/>
        <v>-0.67</v>
      </c>
      <c r="C26" s="23">
        <f t="shared" ca="1" si="1"/>
        <v>38</v>
      </c>
      <c r="D26" s="23" t="str">
        <f t="shared" ca="1" si="6"/>
        <v>B</v>
      </c>
      <c r="E26" s="23">
        <f t="shared" ca="1" si="2"/>
        <v>3</v>
      </c>
      <c r="H26" s="46" t="s">
        <v>45</v>
      </c>
      <c r="I26">
        <v>50</v>
      </c>
    </row>
    <row r="27" spans="1:25" ht="15.75" x14ac:dyDescent="0.25">
      <c r="A27" s="27">
        <f t="shared" ca="1" si="5"/>
        <v>70.314314545100459</v>
      </c>
      <c r="B27" s="23">
        <f t="shared" ca="1" si="0"/>
        <v>-2.69</v>
      </c>
      <c r="C27" s="23">
        <f t="shared" ca="1" si="1"/>
        <v>139</v>
      </c>
      <c r="D27" s="23" t="str">
        <f t="shared" ca="1" si="6"/>
        <v>C-</v>
      </c>
      <c r="E27" s="23">
        <f t="shared" ca="1" si="2"/>
        <v>1.7</v>
      </c>
    </row>
    <row r="28" spans="1:25" ht="15.75" x14ac:dyDescent="0.25">
      <c r="A28" s="27">
        <f t="shared" ca="1" si="5"/>
        <v>74.873404545106951</v>
      </c>
      <c r="B28" s="23">
        <f t="shared" ca="1" si="0"/>
        <v>-1.1299999999999999</v>
      </c>
      <c r="C28" s="23">
        <f t="shared" ca="1" si="1"/>
        <v>116</v>
      </c>
      <c r="D28" s="23" t="str">
        <f t="shared" ca="1" si="6"/>
        <v>C</v>
      </c>
      <c r="E28" s="23">
        <f t="shared" ca="1" si="2"/>
        <v>2</v>
      </c>
    </row>
    <row r="29" spans="1:25" ht="15.75" x14ac:dyDescent="0.25">
      <c r="A29" s="27">
        <f t="shared" ca="1" si="5"/>
        <v>83.59087886210736</v>
      </c>
      <c r="B29" s="23">
        <f t="shared" ca="1" si="0"/>
        <v>-2.41</v>
      </c>
      <c r="C29" s="23">
        <f t="shared" ca="1" si="1"/>
        <v>44</v>
      </c>
      <c r="D29" s="23" t="str">
        <f t="shared" ca="1" si="6"/>
        <v>B</v>
      </c>
      <c r="E29" s="23">
        <f t="shared" ca="1" si="2"/>
        <v>3</v>
      </c>
    </row>
    <row r="30" spans="1:25" ht="15.75" x14ac:dyDescent="0.25">
      <c r="A30" s="27">
        <f t="shared" ca="1" si="5"/>
        <v>80.760824960936489</v>
      </c>
      <c r="B30" s="23">
        <f t="shared" ca="1" si="0"/>
        <v>-1.24</v>
      </c>
      <c r="C30" s="23">
        <f t="shared" ca="1" si="1"/>
        <v>66</v>
      </c>
      <c r="D30" s="23" t="str">
        <f t="shared" ca="1" si="6"/>
        <v>B-</v>
      </c>
      <c r="E30" s="23">
        <f t="shared" ca="1" si="2"/>
        <v>2.7</v>
      </c>
    </row>
    <row r="31" spans="1:25" ht="15.75" x14ac:dyDescent="0.25">
      <c r="A31" s="27">
        <f t="shared" ca="1" si="5"/>
        <v>79.063861096342293</v>
      </c>
      <c r="B31" s="23">
        <f t="shared" ca="1" si="0"/>
        <v>-0.94</v>
      </c>
      <c r="C31" s="23">
        <f t="shared" ca="1" si="1"/>
        <v>76</v>
      </c>
      <c r="D31" s="23" t="str">
        <f t="shared" ca="1" si="6"/>
        <v>C+</v>
      </c>
      <c r="E31" s="23">
        <f t="shared" ca="1" si="2"/>
        <v>2.2999999999999998</v>
      </c>
    </row>
    <row r="32" spans="1:25" ht="15.75" x14ac:dyDescent="0.25">
      <c r="A32" s="27">
        <f t="shared" ca="1" si="5"/>
        <v>63.638239915714841</v>
      </c>
      <c r="B32" s="23">
        <f t="shared" ca="1" si="0"/>
        <v>-3.36</v>
      </c>
      <c r="C32" s="23">
        <f t="shared" ca="1" si="1"/>
        <v>173</v>
      </c>
      <c r="D32" s="23" t="str">
        <f t="shared" ca="1" si="6"/>
        <v>D</v>
      </c>
      <c r="E32" s="23">
        <f t="shared" ca="1" si="2"/>
        <v>1</v>
      </c>
    </row>
    <row r="33" spans="1:5" ht="15.75" x14ac:dyDescent="0.25">
      <c r="A33" s="27">
        <f t="shared" ca="1" si="5"/>
        <v>88.595662751574977</v>
      </c>
      <c r="B33" s="23">
        <f t="shared" ca="1" si="0"/>
        <v>-4.4000000000000004</v>
      </c>
      <c r="C33" s="23">
        <f t="shared" ca="1" si="1"/>
        <v>15</v>
      </c>
      <c r="D33" s="23" t="str">
        <f t="shared" ca="1" si="6"/>
        <v>A-</v>
      </c>
      <c r="E33" s="23">
        <f t="shared" ca="1" si="2"/>
        <v>3.7</v>
      </c>
    </row>
    <row r="34" spans="1:5" ht="15.75" x14ac:dyDescent="0.25">
      <c r="A34" s="27">
        <f t="shared" ca="1" si="5"/>
        <v>86.872735608498772</v>
      </c>
      <c r="B34" s="23">
        <f t="shared" ca="1" si="0"/>
        <v>-1.1299999999999999</v>
      </c>
      <c r="C34" s="23">
        <f t="shared" ca="1" si="1"/>
        <v>25</v>
      </c>
      <c r="D34" s="23" t="str">
        <f t="shared" ca="1" si="6"/>
        <v>B+</v>
      </c>
      <c r="E34" s="23">
        <f t="shared" ca="1" si="2"/>
        <v>3.3</v>
      </c>
    </row>
    <row r="35" spans="1:5" ht="15.75" x14ac:dyDescent="0.25">
      <c r="A35" s="27">
        <f t="shared" ca="1" si="5"/>
        <v>84.731118847707791</v>
      </c>
      <c r="B35" s="23">
        <f t="shared" ca="1" si="0"/>
        <v>-1.27</v>
      </c>
      <c r="C35" s="23">
        <f t="shared" ca="1" si="1"/>
        <v>41</v>
      </c>
      <c r="D35" s="23" t="str">
        <f t="shared" ca="1" si="6"/>
        <v>B</v>
      </c>
      <c r="E35" s="23">
        <f t="shared" ca="1" si="2"/>
        <v>3</v>
      </c>
    </row>
    <row r="36" spans="1:5" ht="15.75" x14ac:dyDescent="0.25">
      <c r="A36" s="27">
        <f t="shared" ca="1" si="5"/>
        <v>77.722173011176793</v>
      </c>
      <c r="B36" s="23">
        <f t="shared" ca="1" si="0"/>
        <v>-2.2799999999999998</v>
      </c>
      <c r="C36" s="23">
        <f t="shared" ca="1" si="1"/>
        <v>91</v>
      </c>
      <c r="D36" s="23" t="str">
        <f t="shared" ca="1" si="6"/>
        <v>C+</v>
      </c>
      <c r="E36" s="23">
        <f t="shared" ca="1" si="2"/>
        <v>2.2999999999999998</v>
      </c>
    </row>
    <row r="37" spans="1:5" ht="15.75" x14ac:dyDescent="0.25">
      <c r="A37" s="27">
        <f t="shared" ca="1" si="5"/>
        <v>88.081532764781016</v>
      </c>
      <c r="B37" s="23">
        <f t="shared" ca="1" si="0"/>
        <v>-4.92</v>
      </c>
      <c r="C37" s="23">
        <f t="shared" ca="1" si="1"/>
        <v>17</v>
      </c>
      <c r="D37" s="23" t="str">
        <f t="shared" ca="1" si="6"/>
        <v>A-</v>
      </c>
      <c r="E37" s="23">
        <f t="shared" ca="1" si="2"/>
        <v>3.7</v>
      </c>
    </row>
    <row r="38" spans="1:5" ht="15.75" x14ac:dyDescent="0.25">
      <c r="A38" s="27">
        <f t="shared" ca="1" si="5"/>
        <v>72.892421258323225</v>
      </c>
      <c r="B38" s="23">
        <f t="shared" ca="1" si="0"/>
        <v>-0.11</v>
      </c>
      <c r="C38" s="23">
        <f t="shared" ca="1" si="1"/>
        <v>128</v>
      </c>
      <c r="D38" s="23" t="str">
        <f t="shared" ca="1" si="6"/>
        <v>C-</v>
      </c>
      <c r="E38" s="23">
        <f t="shared" ca="1" si="2"/>
        <v>1.7</v>
      </c>
    </row>
    <row r="39" spans="1:5" ht="15.75" x14ac:dyDescent="0.25">
      <c r="A39" s="27">
        <f t="shared" ca="1" si="5"/>
        <v>64.663404378683197</v>
      </c>
      <c r="B39" s="23">
        <f t="shared" ca="1" si="0"/>
        <v>-2.34</v>
      </c>
      <c r="C39" s="23">
        <f t="shared" ca="1" si="1"/>
        <v>169</v>
      </c>
      <c r="D39" s="23" t="str">
        <f t="shared" ca="1" si="6"/>
        <v>D</v>
      </c>
      <c r="E39" s="23">
        <f t="shared" ca="1" si="2"/>
        <v>1</v>
      </c>
    </row>
    <row r="40" spans="1:5" ht="15.75" x14ac:dyDescent="0.25">
      <c r="A40" s="27">
        <f t="shared" ca="1" si="5"/>
        <v>81.800461554660913</v>
      </c>
      <c r="B40" s="23">
        <f t="shared" ca="1" si="0"/>
        <v>-0.2</v>
      </c>
      <c r="C40" s="23">
        <f t="shared" ca="1" si="1"/>
        <v>55</v>
      </c>
      <c r="D40" s="23" t="str">
        <f t="shared" ca="1" si="6"/>
        <v>B-</v>
      </c>
      <c r="E40" s="23">
        <f t="shared" ca="1" si="2"/>
        <v>2.7</v>
      </c>
    </row>
    <row r="41" spans="1:5" ht="15.75" x14ac:dyDescent="0.25">
      <c r="A41" s="27">
        <f t="shared" ca="1" si="5"/>
        <v>86.033297544652811</v>
      </c>
      <c r="B41" s="23">
        <f t="shared" ca="1" si="0"/>
        <v>-1.97</v>
      </c>
      <c r="C41" s="23">
        <f t="shared" ca="1" si="1"/>
        <v>32</v>
      </c>
      <c r="D41" s="23" t="str">
        <f t="shared" ca="1" si="6"/>
        <v>B+</v>
      </c>
      <c r="E41" s="23">
        <f t="shared" ca="1" si="2"/>
        <v>3.3</v>
      </c>
    </row>
    <row r="42" spans="1:5" ht="15.75" x14ac:dyDescent="0.25">
      <c r="A42" s="27">
        <f t="shared" ca="1" si="5"/>
        <v>78.332186932253435</v>
      </c>
      <c r="B42" s="23">
        <f t="shared" ca="1" si="0"/>
        <v>-1.67</v>
      </c>
      <c r="C42" s="23">
        <f t="shared" ca="1" si="1"/>
        <v>85</v>
      </c>
      <c r="D42" s="23" t="str">
        <f t="shared" ca="1" si="6"/>
        <v>C+</v>
      </c>
      <c r="E42" s="23">
        <f t="shared" ca="1" si="2"/>
        <v>2.2999999999999998</v>
      </c>
    </row>
    <row r="43" spans="1:5" ht="15.75" x14ac:dyDescent="0.25">
      <c r="A43" s="27">
        <f t="shared" ca="1" si="5"/>
        <v>70.070337330926264</v>
      </c>
      <c r="B43" s="23">
        <f t="shared" ca="1" si="0"/>
        <v>-2.93</v>
      </c>
      <c r="C43" s="23">
        <f t="shared" ca="1" si="1"/>
        <v>141</v>
      </c>
      <c r="D43" s="23" t="str">
        <f t="shared" ca="1" si="6"/>
        <v>C-</v>
      </c>
      <c r="E43" s="23">
        <f t="shared" ca="1" si="2"/>
        <v>1.7</v>
      </c>
    </row>
    <row r="44" spans="1:5" ht="15.75" x14ac:dyDescent="0.25">
      <c r="A44" s="27">
        <f t="shared" ca="1" si="5"/>
        <v>89.258470660238842</v>
      </c>
      <c r="B44" s="23">
        <f t="shared" ca="1" si="0"/>
        <v>-3.74</v>
      </c>
      <c r="C44" s="23">
        <f t="shared" ca="1" si="1"/>
        <v>11</v>
      </c>
      <c r="D44" s="23" t="str">
        <f t="shared" ca="1" si="6"/>
        <v>A-</v>
      </c>
      <c r="E44" s="23">
        <f t="shared" ca="1" si="2"/>
        <v>3.7</v>
      </c>
    </row>
    <row r="45" spans="1:5" ht="15.75" x14ac:dyDescent="0.25">
      <c r="A45" s="27">
        <f t="shared" ca="1" si="5"/>
        <v>90.528878773427422</v>
      </c>
      <c r="B45" s="23">
        <f t="shared" ca="1" si="0"/>
        <v>-2.4700000000000002</v>
      </c>
      <c r="C45" s="23">
        <f t="shared" ca="1" si="1"/>
        <v>9</v>
      </c>
      <c r="D45" s="23" t="str">
        <f t="shared" ca="1" si="6"/>
        <v>A-</v>
      </c>
      <c r="E45" s="23">
        <f t="shared" ca="1" si="2"/>
        <v>3.7</v>
      </c>
    </row>
    <row r="46" spans="1:5" ht="15.75" x14ac:dyDescent="0.25">
      <c r="A46" s="27">
        <f t="shared" ca="1" si="5"/>
        <v>68.244774580036378</v>
      </c>
      <c r="B46" s="23">
        <f t="shared" ca="1" si="0"/>
        <v>-1.76</v>
      </c>
      <c r="C46" s="23">
        <f t="shared" ca="1" si="1"/>
        <v>151</v>
      </c>
      <c r="D46" s="23" t="str">
        <f t="shared" ca="1" si="6"/>
        <v>D+</v>
      </c>
      <c r="E46" s="23">
        <f t="shared" ca="1" si="2"/>
        <v>1.3</v>
      </c>
    </row>
    <row r="47" spans="1:5" ht="15.75" x14ac:dyDescent="0.25">
      <c r="A47" s="27">
        <f t="shared" ca="1" si="5"/>
        <v>81.494735869505249</v>
      </c>
      <c r="B47" s="23">
        <f t="shared" ca="1" si="0"/>
        <v>-0.51</v>
      </c>
      <c r="C47" s="23">
        <f t="shared" ca="1" si="1"/>
        <v>59</v>
      </c>
      <c r="D47" s="23" t="str">
        <f t="shared" ca="1" si="6"/>
        <v>B-</v>
      </c>
      <c r="E47" s="23">
        <f t="shared" ca="1" si="2"/>
        <v>2.7</v>
      </c>
    </row>
    <row r="48" spans="1:5" ht="15.75" x14ac:dyDescent="0.25">
      <c r="A48" s="27">
        <f t="shared" ca="1" si="5"/>
        <v>77.8438997298461</v>
      </c>
      <c r="B48" s="23">
        <f t="shared" ca="1" si="0"/>
        <v>-2.16</v>
      </c>
      <c r="C48" s="23">
        <f t="shared" ca="1" si="1"/>
        <v>89</v>
      </c>
      <c r="D48" s="23" t="str">
        <f t="shared" ca="1" si="6"/>
        <v>C+</v>
      </c>
      <c r="E48" s="23">
        <f t="shared" ca="1" si="2"/>
        <v>2.2999999999999998</v>
      </c>
    </row>
    <row r="49" spans="1:5" ht="15.75" x14ac:dyDescent="0.25">
      <c r="A49" s="27">
        <f t="shared" ca="1" si="5"/>
        <v>87.729631476681078</v>
      </c>
      <c r="B49" s="23">
        <f t="shared" ca="1" si="0"/>
        <v>-0.27</v>
      </c>
      <c r="C49" s="23">
        <f t="shared" ca="1" si="1"/>
        <v>21</v>
      </c>
      <c r="D49" s="23" t="str">
        <f t="shared" ca="1" si="6"/>
        <v>B+</v>
      </c>
      <c r="E49" s="23">
        <f t="shared" ca="1" si="2"/>
        <v>3.3</v>
      </c>
    </row>
    <row r="50" spans="1:5" ht="15.75" x14ac:dyDescent="0.25">
      <c r="A50" s="27">
        <f t="shared" ca="1" si="5"/>
        <v>83.525884926040661</v>
      </c>
      <c r="B50" s="23">
        <f t="shared" ca="1" si="0"/>
        <v>-2.4700000000000002</v>
      </c>
      <c r="C50" s="23">
        <f t="shared" ca="1" si="1"/>
        <v>46</v>
      </c>
      <c r="D50" s="23" t="str">
        <f t="shared" ca="1" si="6"/>
        <v>B</v>
      </c>
      <c r="E50" s="23">
        <f t="shared" ca="1" si="2"/>
        <v>3</v>
      </c>
    </row>
    <row r="51" spans="1:5" ht="15.75" x14ac:dyDescent="0.25">
      <c r="A51" s="27">
        <f t="shared" ca="1" si="5"/>
        <v>75.523393072639635</v>
      </c>
      <c r="B51" s="23">
        <f t="shared" ca="1" si="0"/>
        <v>-0.48</v>
      </c>
      <c r="C51" s="23">
        <f t="shared" ca="1" si="1"/>
        <v>105</v>
      </c>
      <c r="D51" s="23" t="str">
        <f t="shared" ca="1" si="6"/>
        <v>C</v>
      </c>
      <c r="E51" s="23">
        <f t="shared" ca="1" si="2"/>
        <v>2</v>
      </c>
    </row>
    <row r="52" spans="1:5" ht="15.75" x14ac:dyDescent="0.25">
      <c r="A52" s="27">
        <f t="shared" ca="1" si="5"/>
        <v>86.333379546221238</v>
      </c>
      <c r="B52" s="23">
        <f t="shared" ca="1" si="0"/>
        <v>-1.67</v>
      </c>
      <c r="C52" s="23">
        <f t="shared" ca="1" si="1"/>
        <v>28</v>
      </c>
      <c r="D52" s="23" t="str">
        <f t="shared" ca="1" si="6"/>
        <v>B+</v>
      </c>
      <c r="E52" s="23">
        <f t="shared" ca="1" si="2"/>
        <v>3.3</v>
      </c>
    </row>
    <row r="53" spans="1:5" ht="15.75" x14ac:dyDescent="0.25">
      <c r="A53" s="27">
        <f t="shared" ca="1" si="5"/>
        <v>83.075912714208158</v>
      </c>
      <c r="B53" s="23">
        <f t="shared" ca="1" si="0"/>
        <v>-2.92</v>
      </c>
      <c r="C53" s="23">
        <f t="shared" ca="1" si="1"/>
        <v>49</v>
      </c>
      <c r="D53" s="23" t="str">
        <f t="shared" ca="1" si="6"/>
        <v>B</v>
      </c>
      <c r="E53" s="23">
        <f t="shared" ca="1" si="2"/>
        <v>3</v>
      </c>
    </row>
    <row r="54" spans="1:5" ht="15.75" x14ac:dyDescent="0.25">
      <c r="A54" s="27">
        <f t="shared" ca="1" si="5"/>
        <v>64.50450496089455</v>
      </c>
      <c r="B54" s="23">
        <f t="shared" ca="1" si="0"/>
        <v>-2.5</v>
      </c>
      <c r="C54" s="23">
        <f t="shared" ca="1" si="1"/>
        <v>171</v>
      </c>
      <c r="D54" s="23" t="str">
        <f t="shared" ca="1" si="6"/>
        <v>D</v>
      </c>
      <c r="E54" s="23">
        <f t="shared" ca="1" si="2"/>
        <v>1</v>
      </c>
    </row>
    <row r="55" spans="1:5" ht="15.75" x14ac:dyDescent="0.25">
      <c r="A55" s="27">
        <f t="shared" ca="1" si="5"/>
        <v>75.309636803000586</v>
      </c>
      <c r="B55" s="23">
        <f t="shared" ca="1" si="0"/>
        <v>-0.69</v>
      </c>
      <c r="C55" s="23">
        <f t="shared" ca="1" si="1"/>
        <v>107</v>
      </c>
      <c r="D55" s="23" t="str">
        <f t="shared" ca="1" si="6"/>
        <v>C</v>
      </c>
      <c r="E55" s="23">
        <f t="shared" ca="1" si="2"/>
        <v>2</v>
      </c>
    </row>
    <row r="56" spans="1:5" ht="15.75" x14ac:dyDescent="0.25">
      <c r="A56" s="27">
        <f t="shared" ca="1" si="5"/>
        <v>79.235166978002212</v>
      </c>
      <c r="B56" s="23">
        <f t="shared" ca="1" si="0"/>
        <v>-0.76</v>
      </c>
      <c r="C56" s="23">
        <f t="shared" ca="1" si="1"/>
        <v>74</v>
      </c>
      <c r="D56" s="23" t="str">
        <f t="shared" ca="1" si="6"/>
        <v>C+</v>
      </c>
      <c r="E56" s="23">
        <f t="shared" ca="1" si="2"/>
        <v>2.2999999999999998</v>
      </c>
    </row>
    <row r="57" spans="1:5" ht="15.75" x14ac:dyDescent="0.25">
      <c r="A57" s="27">
        <f t="shared" ca="1" si="5"/>
        <v>87.265761745488973</v>
      </c>
      <c r="B57" s="23">
        <f t="shared" ca="1" si="0"/>
        <v>-0.73</v>
      </c>
      <c r="C57" s="23">
        <f t="shared" ca="1" si="1"/>
        <v>23</v>
      </c>
      <c r="D57" s="23" t="str">
        <f t="shared" ca="1" si="6"/>
        <v>B+</v>
      </c>
      <c r="E57" s="23">
        <f t="shared" ca="1" si="2"/>
        <v>3.3</v>
      </c>
    </row>
    <row r="58" spans="1:5" ht="15.75" x14ac:dyDescent="0.25">
      <c r="A58" s="27">
        <f t="shared" ca="1" si="5"/>
        <v>60.616811065701484</v>
      </c>
      <c r="B58" s="23">
        <f t="shared" ca="1" si="0"/>
        <v>-2.38</v>
      </c>
      <c r="C58" s="23">
        <f t="shared" ca="1" si="1"/>
        <v>184</v>
      </c>
      <c r="D58" s="23" t="str">
        <f t="shared" ca="1" si="6"/>
        <v>D-</v>
      </c>
      <c r="E58" s="23">
        <f t="shared" ca="1" si="2"/>
        <v>0.7</v>
      </c>
    </row>
    <row r="59" spans="1:5" ht="15.75" x14ac:dyDescent="0.25">
      <c r="A59" s="27">
        <f t="shared" ca="1" si="5"/>
        <v>88.078622220892768</v>
      </c>
      <c r="B59" s="23">
        <f t="shared" ca="1" si="0"/>
        <v>-4.92</v>
      </c>
      <c r="C59" s="23">
        <f t="shared" ca="1" si="1"/>
        <v>18</v>
      </c>
      <c r="D59" s="23" t="str">
        <f t="shared" ca="1" si="6"/>
        <v>A-</v>
      </c>
      <c r="E59" s="23">
        <f t="shared" ca="1" si="2"/>
        <v>3.7</v>
      </c>
    </row>
    <row r="60" spans="1:5" ht="15.75" x14ac:dyDescent="0.25">
      <c r="A60" s="27">
        <f t="shared" ca="1" si="5"/>
        <v>93.789166198102251</v>
      </c>
      <c r="B60" s="23">
        <f t="shared" ca="1" si="0"/>
        <v>-26.21</v>
      </c>
      <c r="C60" s="23">
        <f t="shared" ca="1" si="1"/>
        <v>3</v>
      </c>
      <c r="D60" s="23" t="str">
        <f t="shared" ca="1" si="6"/>
        <v>A</v>
      </c>
      <c r="E60" s="23">
        <f t="shared" ca="1" si="2"/>
        <v>4</v>
      </c>
    </row>
    <row r="61" spans="1:5" ht="15.75" x14ac:dyDescent="0.25">
      <c r="A61" s="27">
        <f t="shared" ca="1" si="5"/>
        <v>74.945311241681992</v>
      </c>
      <c r="B61" s="23">
        <f t="shared" ca="1" si="0"/>
        <v>-1.05</v>
      </c>
      <c r="C61" s="23">
        <f t="shared" ca="1" si="1"/>
        <v>112</v>
      </c>
      <c r="D61" s="23" t="str">
        <f t="shared" ca="1" si="6"/>
        <v>C</v>
      </c>
      <c r="E61" s="23">
        <f t="shared" ca="1" si="2"/>
        <v>2</v>
      </c>
    </row>
    <row r="62" spans="1:5" ht="15.75" x14ac:dyDescent="0.25">
      <c r="A62" s="27">
        <f t="shared" ca="1" si="5"/>
        <v>78.596041214061515</v>
      </c>
      <c r="B62" s="23">
        <f t="shared" ca="1" si="0"/>
        <v>-1.4</v>
      </c>
      <c r="C62" s="23">
        <f t="shared" ca="1" si="1"/>
        <v>84</v>
      </c>
      <c r="D62" s="23" t="str">
        <f t="shared" ca="1" si="6"/>
        <v>C+</v>
      </c>
      <c r="E62" s="23">
        <f t="shared" ca="1" si="2"/>
        <v>2.2999999999999998</v>
      </c>
    </row>
    <row r="63" spans="1:5" ht="15.75" x14ac:dyDescent="0.25">
      <c r="A63" s="27">
        <f t="shared" ca="1" si="5"/>
        <v>78.931789186540172</v>
      </c>
      <c r="B63" s="23">
        <f t="shared" ca="1" si="0"/>
        <v>-1.07</v>
      </c>
      <c r="C63" s="23">
        <f t="shared" ca="1" si="1"/>
        <v>79</v>
      </c>
      <c r="D63" s="23" t="str">
        <f t="shared" ca="1" si="6"/>
        <v>C+</v>
      </c>
      <c r="E63" s="23">
        <f t="shared" ca="1" si="2"/>
        <v>2.2999999999999998</v>
      </c>
    </row>
    <row r="64" spans="1:5" ht="15.75" x14ac:dyDescent="0.25">
      <c r="A64" s="27">
        <f t="shared" ca="1" si="5"/>
        <v>65.369584554187114</v>
      </c>
      <c r="B64" s="23">
        <f t="shared" ca="1" si="0"/>
        <v>-1.63</v>
      </c>
      <c r="C64" s="23">
        <f t="shared" ca="1" si="1"/>
        <v>166</v>
      </c>
      <c r="D64" s="23" t="str">
        <f t="shared" ca="1" si="6"/>
        <v>D</v>
      </c>
      <c r="E64" s="23">
        <f t="shared" ca="1" si="2"/>
        <v>1</v>
      </c>
    </row>
    <row r="65" spans="1:5" ht="15.75" x14ac:dyDescent="0.25">
      <c r="A65" s="27">
        <f t="shared" ca="1" si="5"/>
        <v>81.794937355629401</v>
      </c>
      <c r="B65" s="23">
        <f t="shared" ca="1" si="0"/>
        <v>-0.21</v>
      </c>
      <c r="C65" s="23">
        <f t="shared" ca="1" si="1"/>
        <v>56</v>
      </c>
      <c r="D65" s="23" t="str">
        <f t="shared" ca="1" si="6"/>
        <v>B-</v>
      </c>
      <c r="E65" s="23">
        <f t="shared" ca="1" si="2"/>
        <v>2.7</v>
      </c>
    </row>
    <row r="66" spans="1:5" ht="15.75" x14ac:dyDescent="0.25">
      <c r="A66" s="27">
        <f t="shared" ca="1" si="5"/>
        <v>72.815084530138449</v>
      </c>
      <c r="B66" s="23">
        <f t="shared" ca="1" si="0"/>
        <v>-0.18</v>
      </c>
      <c r="C66" s="23">
        <f t="shared" ca="1" si="1"/>
        <v>131</v>
      </c>
      <c r="D66" s="23" t="str">
        <f t="shared" ca="1" si="6"/>
        <v>C-</v>
      </c>
      <c r="E66" s="23">
        <f t="shared" ca="1" si="2"/>
        <v>1.7</v>
      </c>
    </row>
    <row r="67" spans="1:5" ht="15.75" x14ac:dyDescent="0.25">
      <c r="A67" s="27">
        <f t="shared" ca="1" si="5"/>
        <v>87.314657182815751</v>
      </c>
      <c r="B67" s="23">
        <f t="shared" ref="B67:B130" ca="1" si="14">ROUND(A67-INDEX($M$3:$M$15,1+(MATCH(A67,$M$3:$M$15,1))),2)</f>
        <v>-0.69</v>
      </c>
      <c r="C67" s="23">
        <f t="shared" ref="C67:C130" ca="1" si="15">_xlfn.RANK.EQ(A67,$A$3:$A$202,0)</f>
        <v>22</v>
      </c>
      <c r="D67" s="23" t="str">
        <f t="shared" ref="D67:D130" ca="1" si="16">VLOOKUP(A67,$F$3:$G$14,2)</f>
        <v>B+</v>
      </c>
      <c r="E67" s="23">
        <f t="shared" ref="E67:E130" ca="1" si="17">VLOOKUP(A67,$F$3:$H$14,3)</f>
        <v>3.3</v>
      </c>
    </row>
    <row r="68" spans="1:5" ht="15.75" x14ac:dyDescent="0.25">
      <c r="A68" s="27">
        <f t="shared" ref="A68:A131" ca="1" si="18">CHOOSE(RANDBETWEEN(1,3),_xlfn.NORM.INV(RAND(),85,5),_xlfn.NORM.INV(RAND(),75,5),_xlfn.NORM.INV(RAND(),65,7))</f>
        <v>75.072274910882115</v>
      </c>
      <c r="B68" s="23">
        <f t="shared" ca="1" si="14"/>
        <v>-0.93</v>
      </c>
      <c r="C68" s="23">
        <f t="shared" ca="1" si="15"/>
        <v>109</v>
      </c>
      <c r="D68" s="23" t="str">
        <f t="shared" ca="1" si="16"/>
        <v>C</v>
      </c>
      <c r="E68" s="23">
        <f t="shared" ca="1" si="17"/>
        <v>2</v>
      </c>
    </row>
    <row r="69" spans="1:5" ht="15.75" x14ac:dyDescent="0.25">
      <c r="A69" s="27">
        <f t="shared" ca="1" si="18"/>
        <v>85.312501417108848</v>
      </c>
      <c r="B69" s="23">
        <f t="shared" ca="1" si="14"/>
        <v>-0.69</v>
      </c>
      <c r="C69" s="23">
        <f t="shared" ca="1" si="15"/>
        <v>39</v>
      </c>
      <c r="D69" s="23" t="str">
        <f t="shared" ca="1" si="16"/>
        <v>B</v>
      </c>
      <c r="E69" s="23">
        <f t="shared" ca="1" si="17"/>
        <v>3</v>
      </c>
    </row>
    <row r="70" spans="1:5" ht="15.75" x14ac:dyDescent="0.25">
      <c r="A70" s="27">
        <f t="shared" ca="1" si="18"/>
        <v>75.196192311433535</v>
      </c>
      <c r="B70" s="23">
        <f t="shared" ca="1" si="14"/>
        <v>-0.8</v>
      </c>
      <c r="C70" s="23">
        <f t="shared" ca="1" si="15"/>
        <v>108</v>
      </c>
      <c r="D70" s="23" t="str">
        <f t="shared" ca="1" si="16"/>
        <v>C</v>
      </c>
      <c r="E70" s="23">
        <f t="shared" ca="1" si="17"/>
        <v>2</v>
      </c>
    </row>
    <row r="71" spans="1:5" ht="15.75" x14ac:dyDescent="0.25">
      <c r="A71" s="27">
        <f t="shared" ca="1" si="18"/>
        <v>82.673290138960795</v>
      </c>
      <c r="B71" s="23">
        <f t="shared" ca="1" si="14"/>
        <v>-3.33</v>
      </c>
      <c r="C71" s="23">
        <f t="shared" ca="1" si="15"/>
        <v>50</v>
      </c>
      <c r="D71" s="23" t="str">
        <f t="shared" ca="1" si="16"/>
        <v>B</v>
      </c>
      <c r="E71" s="23">
        <f t="shared" ca="1" si="17"/>
        <v>3</v>
      </c>
    </row>
    <row r="72" spans="1:5" ht="15.75" x14ac:dyDescent="0.25">
      <c r="A72" s="27">
        <f t="shared" ca="1" si="18"/>
        <v>56.798269288428052</v>
      </c>
      <c r="B72" s="23">
        <f t="shared" ca="1" si="14"/>
        <v>-3.2</v>
      </c>
      <c r="C72" s="23">
        <f t="shared" ca="1" si="15"/>
        <v>192</v>
      </c>
      <c r="D72" s="23" t="str">
        <f t="shared" ca="1" si="16"/>
        <v>F</v>
      </c>
      <c r="E72" s="23">
        <f t="shared" ca="1" si="17"/>
        <v>0</v>
      </c>
    </row>
    <row r="73" spans="1:5" ht="15.75" x14ac:dyDescent="0.25">
      <c r="A73" s="27">
        <f t="shared" ca="1" si="18"/>
        <v>46.446366602966279</v>
      </c>
      <c r="B73" s="23">
        <f t="shared" ca="1" si="14"/>
        <v>-13.55</v>
      </c>
      <c r="C73" s="23">
        <f t="shared" ca="1" si="15"/>
        <v>200</v>
      </c>
      <c r="D73" s="23" t="str">
        <f t="shared" ca="1" si="16"/>
        <v>F</v>
      </c>
      <c r="E73" s="23">
        <f t="shared" ca="1" si="17"/>
        <v>0</v>
      </c>
    </row>
    <row r="74" spans="1:5" ht="15.75" x14ac:dyDescent="0.25">
      <c r="A74" s="27">
        <f t="shared" ca="1" si="18"/>
        <v>67.981437265092538</v>
      </c>
      <c r="B74" s="23">
        <f t="shared" ca="1" si="14"/>
        <v>-2.02</v>
      </c>
      <c r="C74" s="23">
        <f t="shared" ca="1" si="15"/>
        <v>152</v>
      </c>
      <c r="D74" s="23" t="str">
        <f t="shared" ca="1" si="16"/>
        <v>D+</v>
      </c>
      <c r="E74" s="23">
        <f t="shared" ca="1" si="17"/>
        <v>1.3</v>
      </c>
    </row>
    <row r="75" spans="1:5" ht="15.75" x14ac:dyDescent="0.25">
      <c r="A75" s="27">
        <f t="shared" ca="1" si="18"/>
        <v>67.957826239633832</v>
      </c>
      <c r="B75" s="23">
        <f t="shared" ca="1" si="14"/>
        <v>-2.04</v>
      </c>
      <c r="C75" s="23">
        <f t="shared" ca="1" si="15"/>
        <v>153</v>
      </c>
      <c r="D75" s="23" t="str">
        <f t="shared" ca="1" si="16"/>
        <v>D+</v>
      </c>
      <c r="E75" s="23">
        <f t="shared" ca="1" si="17"/>
        <v>1.3</v>
      </c>
    </row>
    <row r="76" spans="1:5" ht="15.75" x14ac:dyDescent="0.25">
      <c r="A76" s="27">
        <f t="shared" ca="1" si="18"/>
        <v>86.193431188038943</v>
      </c>
      <c r="B76" s="23">
        <f t="shared" ca="1" si="14"/>
        <v>-1.81</v>
      </c>
      <c r="C76" s="23">
        <f t="shared" ca="1" si="15"/>
        <v>30</v>
      </c>
      <c r="D76" s="23" t="str">
        <f t="shared" ca="1" si="16"/>
        <v>B+</v>
      </c>
      <c r="E76" s="23">
        <f t="shared" ca="1" si="17"/>
        <v>3.3</v>
      </c>
    </row>
    <row r="77" spans="1:5" ht="15.75" x14ac:dyDescent="0.25">
      <c r="A77" s="27">
        <f t="shared" ca="1" si="18"/>
        <v>80.187265430539284</v>
      </c>
      <c r="B77" s="23">
        <f t="shared" ca="1" si="14"/>
        <v>-1.81</v>
      </c>
      <c r="C77" s="23">
        <f t="shared" ca="1" si="15"/>
        <v>71</v>
      </c>
      <c r="D77" s="23" t="str">
        <f t="shared" ca="1" si="16"/>
        <v>B-</v>
      </c>
      <c r="E77" s="23">
        <f t="shared" ca="1" si="17"/>
        <v>2.7</v>
      </c>
    </row>
    <row r="78" spans="1:5" ht="15.75" x14ac:dyDescent="0.25">
      <c r="A78" s="27">
        <f t="shared" ca="1" si="18"/>
        <v>68.538835956521709</v>
      </c>
      <c r="B78" s="23">
        <f t="shared" ca="1" si="14"/>
        <v>-1.46</v>
      </c>
      <c r="C78" s="23">
        <f t="shared" ca="1" si="15"/>
        <v>150</v>
      </c>
      <c r="D78" s="23" t="str">
        <f t="shared" ca="1" si="16"/>
        <v>D+</v>
      </c>
      <c r="E78" s="23">
        <f t="shared" ca="1" si="17"/>
        <v>1.3</v>
      </c>
    </row>
    <row r="79" spans="1:5" ht="15.75" x14ac:dyDescent="0.25">
      <c r="A79" s="27">
        <f t="shared" ca="1" si="18"/>
        <v>84.651528421845398</v>
      </c>
      <c r="B79" s="23">
        <f t="shared" ca="1" si="14"/>
        <v>-1.35</v>
      </c>
      <c r="C79" s="23">
        <f t="shared" ca="1" si="15"/>
        <v>42</v>
      </c>
      <c r="D79" s="23" t="str">
        <f t="shared" ca="1" si="16"/>
        <v>B</v>
      </c>
      <c r="E79" s="23">
        <f t="shared" ca="1" si="17"/>
        <v>3</v>
      </c>
    </row>
    <row r="80" spans="1:5" ht="15.75" x14ac:dyDescent="0.25">
      <c r="A80" s="27">
        <f t="shared" ca="1" si="18"/>
        <v>64.280706769945724</v>
      </c>
      <c r="B80" s="23">
        <f t="shared" ca="1" si="14"/>
        <v>-2.72</v>
      </c>
      <c r="C80" s="23">
        <f t="shared" ca="1" si="15"/>
        <v>172</v>
      </c>
      <c r="D80" s="23" t="str">
        <f t="shared" ca="1" si="16"/>
        <v>D</v>
      </c>
      <c r="E80" s="23">
        <f t="shared" ca="1" si="17"/>
        <v>1</v>
      </c>
    </row>
    <row r="81" spans="1:5" ht="15.75" x14ac:dyDescent="0.25">
      <c r="A81" s="27">
        <f t="shared" ca="1" si="18"/>
        <v>77.285920629782211</v>
      </c>
      <c r="B81" s="23">
        <f t="shared" ca="1" si="14"/>
        <v>-2.71</v>
      </c>
      <c r="C81" s="23">
        <f t="shared" ca="1" si="15"/>
        <v>94</v>
      </c>
      <c r="D81" s="23" t="str">
        <f t="shared" ca="1" si="16"/>
        <v>C+</v>
      </c>
      <c r="E81" s="23">
        <f t="shared" ca="1" si="17"/>
        <v>2.2999999999999998</v>
      </c>
    </row>
    <row r="82" spans="1:5" ht="15.75" x14ac:dyDescent="0.25">
      <c r="A82" s="27">
        <f t="shared" ca="1" si="18"/>
        <v>80.293713956194097</v>
      </c>
      <c r="B82" s="23">
        <f t="shared" ca="1" si="14"/>
        <v>-1.71</v>
      </c>
      <c r="C82" s="23">
        <f t="shared" ca="1" si="15"/>
        <v>68</v>
      </c>
      <c r="D82" s="23" t="str">
        <f t="shared" ca="1" si="16"/>
        <v>B-</v>
      </c>
      <c r="E82" s="23">
        <f t="shared" ca="1" si="17"/>
        <v>2.7</v>
      </c>
    </row>
    <row r="83" spans="1:5" ht="15.75" x14ac:dyDescent="0.25">
      <c r="A83" s="27">
        <f t="shared" ca="1" si="18"/>
        <v>79.000904502563372</v>
      </c>
      <c r="B83" s="23">
        <f t="shared" ca="1" si="14"/>
        <v>-1</v>
      </c>
      <c r="C83" s="23">
        <f t="shared" ca="1" si="15"/>
        <v>77</v>
      </c>
      <c r="D83" s="23" t="str">
        <f t="shared" ca="1" si="16"/>
        <v>C+</v>
      </c>
      <c r="E83" s="23">
        <f t="shared" ca="1" si="17"/>
        <v>2.2999999999999998</v>
      </c>
    </row>
    <row r="84" spans="1:5" ht="15.75" x14ac:dyDescent="0.25">
      <c r="A84" s="27">
        <f t="shared" ca="1" si="18"/>
        <v>93.562446803737529</v>
      </c>
      <c r="B84" s="23">
        <f t="shared" ca="1" si="14"/>
        <v>-26.44</v>
      </c>
      <c r="C84" s="23">
        <f t="shared" ca="1" si="15"/>
        <v>4</v>
      </c>
      <c r="D84" s="23" t="str">
        <f t="shared" ca="1" si="16"/>
        <v>A</v>
      </c>
      <c r="E84" s="23">
        <f t="shared" ca="1" si="17"/>
        <v>4</v>
      </c>
    </row>
    <row r="85" spans="1:5" ht="15.75" x14ac:dyDescent="0.25">
      <c r="A85" s="27">
        <f t="shared" ca="1" si="18"/>
        <v>74.926287286923724</v>
      </c>
      <c r="B85" s="23">
        <f t="shared" ca="1" si="14"/>
        <v>-1.07</v>
      </c>
      <c r="C85" s="23">
        <f t="shared" ca="1" si="15"/>
        <v>113</v>
      </c>
      <c r="D85" s="23" t="str">
        <f t="shared" ca="1" si="16"/>
        <v>C</v>
      </c>
      <c r="E85" s="23">
        <f t="shared" ca="1" si="17"/>
        <v>2</v>
      </c>
    </row>
    <row r="86" spans="1:5" ht="15.75" x14ac:dyDescent="0.25">
      <c r="A86" s="27">
        <f t="shared" ca="1" si="18"/>
        <v>74.873851379259918</v>
      </c>
      <c r="B86" s="23">
        <f t="shared" ca="1" si="14"/>
        <v>-1.1299999999999999</v>
      </c>
      <c r="C86" s="23">
        <f t="shared" ca="1" si="15"/>
        <v>115</v>
      </c>
      <c r="D86" s="23" t="str">
        <f t="shared" ca="1" si="16"/>
        <v>C</v>
      </c>
      <c r="E86" s="23">
        <f t="shared" ca="1" si="17"/>
        <v>2</v>
      </c>
    </row>
    <row r="87" spans="1:5" ht="15.75" x14ac:dyDescent="0.25">
      <c r="A87" s="27">
        <f t="shared" ca="1" si="18"/>
        <v>56.438445443097528</v>
      </c>
      <c r="B87" s="23">
        <f t="shared" ca="1" si="14"/>
        <v>-3.56</v>
      </c>
      <c r="C87" s="23">
        <f t="shared" ca="1" si="15"/>
        <v>193</v>
      </c>
      <c r="D87" s="23" t="str">
        <f t="shared" ca="1" si="16"/>
        <v>F</v>
      </c>
      <c r="E87" s="23">
        <f t="shared" ca="1" si="17"/>
        <v>0</v>
      </c>
    </row>
    <row r="88" spans="1:5" ht="15.75" x14ac:dyDescent="0.25">
      <c r="A88" s="27">
        <f t="shared" ca="1" si="18"/>
        <v>76.652036000334618</v>
      </c>
      <c r="B88" s="23">
        <f t="shared" ca="1" si="14"/>
        <v>-3.35</v>
      </c>
      <c r="C88" s="23">
        <f t="shared" ca="1" si="15"/>
        <v>97</v>
      </c>
      <c r="D88" s="23" t="str">
        <f t="shared" ca="1" si="16"/>
        <v>C+</v>
      </c>
      <c r="E88" s="23">
        <f t="shared" ca="1" si="17"/>
        <v>2.2999999999999998</v>
      </c>
    </row>
    <row r="89" spans="1:5" ht="15.75" x14ac:dyDescent="0.25">
      <c r="A89" s="27">
        <f t="shared" ca="1" si="18"/>
        <v>64.594325620509608</v>
      </c>
      <c r="B89" s="23">
        <f t="shared" ca="1" si="14"/>
        <v>-2.41</v>
      </c>
      <c r="C89" s="23">
        <f t="shared" ca="1" si="15"/>
        <v>170</v>
      </c>
      <c r="D89" s="23" t="str">
        <f t="shared" ca="1" si="16"/>
        <v>D</v>
      </c>
      <c r="E89" s="23">
        <f t="shared" ca="1" si="17"/>
        <v>1</v>
      </c>
    </row>
    <row r="90" spans="1:5" ht="15.75" x14ac:dyDescent="0.25">
      <c r="A90" s="27">
        <f t="shared" ca="1" si="18"/>
        <v>74.460235723408445</v>
      </c>
      <c r="B90" s="23">
        <f t="shared" ca="1" si="14"/>
        <v>-1.54</v>
      </c>
      <c r="C90" s="23">
        <f t="shared" ca="1" si="15"/>
        <v>120</v>
      </c>
      <c r="D90" s="23" t="str">
        <f t="shared" ca="1" si="16"/>
        <v>C</v>
      </c>
      <c r="E90" s="23">
        <f t="shared" ca="1" si="17"/>
        <v>2</v>
      </c>
    </row>
    <row r="91" spans="1:5" ht="15.75" x14ac:dyDescent="0.25">
      <c r="A91" s="27">
        <f t="shared" ca="1" si="18"/>
        <v>64.945305093677902</v>
      </c>
      <c r="B91" s="23">
        <f t="shared" ca="1" si="14"/>
        <v>-2.0499999999999998</v>
      </c>
      <c r="C91" s="23">
        <f t="shared" ca="1" si="15"/>
        <v>167</v>
      </c>
      <c r="D91" s="23" t="str">
        <f t="shared" ca="1" si="16"/>
        <v>D</v>
      </c>
      <c r="E91" s="23">
        <f t="shared" ca="1" si="17"/>
        <v>1</v>
      </c>
    </row>
    <row r="92" spans="1:5" ht="15.75" x14ac:dyDescent="0.25">
      <c r="A92" s="27">
        <f t="shared" ca="1" si="18"/>
        <v>94.35812528958138</v>
      </c>
      <c r="B92" s="23">
        <f t="shared" ca="1" si="14"/>
        <v>-25.64</v>
      </c>
      <c r="C92" s="23">
        <f t="shared" ca="1" si="15"/>
        <v>2</v>
      </c>
      <c r="D92" s="23" t="str">
        <f t="shared" ca="1" si="16"/>
        <v>A</v>
      </c>
      <c r="E92" s="23">
        <f t="shared" ca="1" si="17"/>
        <v>4</v>
      </c>
    </row>
    <row r="93" spans="1:5" ht="15.75" x14ac:dyDescent="0.25">
      <c r="A93" s="27">
        <f t="shared" ca="1" si="18"/>
        <v>86.250608852882394</v>
      </c>
      <c r="B93" s="23">
        <f t="shared" ca="1" si="14"/>
        <v>-1.75</v>
      </c>
      <c r="C93" s="23">
        <f t="shared" ca="1" si="15"/>
        <v>29</v>
      </c>
      <c r="D93" s="23" t="str">
        <f t="shared" ca="1" si="16"/>
        <v>B+</v>
      </c>
      <c r="E93" s="23">
        <f t="shared" ca="1" si="17"/>
        <v>3.3</v>
      </c>
    </row>
    <row r="94" spans="1:5" ht="15.75" x14ac:dyDescent="0.25">
      <c r="A94" s="27">
        <f t="shared" ca="1" si="18"/>
        <v>79.196308229807713</v>
      </c>
      <c r="B94" s="23">
        <f t="shared" ca="1" si="14"/>
        <v>-0.8</v>
      </c>
      <c r="C94" s="23">
        <f t="shared" ca="1" si="15"/>
        <v>75</v>
      </c>
      <c r="D94" s="23" t="str">
        <f t="shared" ca="1" si="16"/>
        <v>C+</v>
      </c>
      <c r="E94" s="23">
        <f t="shared" ca="1" si="17"/>
        <v>2.2999999999999998</v>
      </c>
    </row>
    <row r="95" spans="1:5" ht="15.75" x14ac:dyDescent="0.25">
      <c r="A95" s="27">
        <f t="shared" ca="1" si="18"/>
        <v>72.880975971400986</v>
      </c>
      <c r="B95" s="23">
        <f t="shared" ca="1" si="14"/>
        <v>-0.12</v>
      </c>
      <c r="C95" s="23">
        <f t="shared" ca="1" si="15"/>
        <v>129</v>
      </c>
      <c r="D95" s="23" t="str">
        <f t="shared" ca="1" si="16"/>
        <v>C-</v>
      </c>
      <c r="E95" s="23">
        <f t="shared" ca="1" si="17"/>
        <v>1.7</v>
      </c>
    </row>
    <row r="96" spans="1:5" ht="15.75" x14ac:dyDescent="0.25">
      <c r="A96" s="27">
        <f t="shared" ca="1" si="18"/>
        <v>62.215247339597667</v>
      </c>
      <c r="B96" s="23">
        <f t="shared" ca="1" si="14"/>
        <v>-0.78</v>
      </c>
      <c r="C96" s="23">
        <f t="shared" ca="1" si="15"/>
        <v>179</v>
      </c>
      <c r="D96" s="23" t="str">
        <f t="shared" ca="1" si="16"/>
        <v>D-</v>
      </c>
      <c r="E96" s="23">
        <f t="shared" ca="1" si="17"/>
        <v>0.7</v>
      </c>
    </row>
    <row r="97" spans="1:5" ht="15.75" x14ac:dyDescent="0.25">
      <c r="A97" s="27">
        <f t="shared" ca="1" si="18"/>
        <v>85.826619683772108</v>
      </c>
      <c r="B97" s="23">
        <f t="shared" ca="1" si="14"/>
        <v>-0.17</v>
      </c>
      <c r="C97" s="23">
        <f t="shared" ca="1" si="15"/>
        <v>34</v>
      </c>
      <c r="D97" s="23" t="str">
        <f t="shared" ca="1" si="16"/>
        <v>B</v>
      </c>
      <c r="E97" s="23">
        <f t="shared" ca="1" si="17"/>
        <v>3</v>
      </c>
    </row>
    <row r="98" spans="1:5" ht="15.75" x14ac:dyDescent="0.25">
      <c r="A98" s="27">
        <f t="shared" ca="1" si="18"/>
        <v>63.308543234028548</v>
      </c>
      <c r="B98" s="23">
        <f t="shared" ca="1" si="14"/>
        <v>-3.69</v>
      </c>
      <c r="C98" s="23">
        <f t="shared" ca="1" si="15"/>
        <v>174</v>
      </c>
      <c r="D98" s="23" t="str">
        <f t="shared" ca="1" si="16"/>
        <v>D</v>
      </c>
      <c r="E98" s="23">
        <f t="shared" ca="1" si="17"/>
        <v>1</v>
      </c>
    </row>
    <row r="99" spans="1:5" ht="15.75" x14ac:dyDescent="0.25">
      <c r="A99" s="27">
        <f t="shared" ca="1" si="18"/>
        <v>87.089335374647248</v>
      </c>
      <c r="B99" s="23">
        <f t="shared" ca="1" si="14"/>
        <v>-0.91</v>
      </c>
      <c r="C99" s="23">
        <f t="shared" ca="1" si="15"/>
        <v>24</v>
      </c>
      <c r="D99" s="23" t="str">
        <f t="shared" ca="1" si="16"/>
        <v>B+</v>
      </c>
      <c r="E99" s="23">
        <f t="shared" ca="1" si="17"/>
        <v>3.3</v>
      </c>
    </row>
    <row r="100" spans="1:5" ht="15.75" x14ac:dyDescent="0.25">
      <c r="A100" s="27">
        <f t="shared" ca="1" si="18"/>
        <v>80.103346556281565</v>
      </c>
      <c r="B100" s="23">
        <f t="shared" ca="1" si="14"/>
        <v>-1.9</v>
      </c>
      <c r="C100" s="23">
        <f t="shared" ca="1" si="15"/>
        <v>72</v>
      </c>
      <c r="D100" s="23" t="str">
        <f t="shared" ca="1" si="16"/>
        <v>B-</v>
      </c>
      <c r="E100" s="23">
        <f t="shared" ca="1" si="17"/>
        <v>2.7</v>
      </c>
    </row>
    <row r="101" spans="1:5" ht="15.75" x14ac:dyDescent="0.25">
      <c r="A101" s="27">
        <f t="shared" ca="1" si="18"/>
        <v>74.578497001649524</v>
      </c>
      <c r="B101" s="23">
        <f t="shared" ca="1" si="14"/>
        <v>-1.42</v>
      </c>
      <c r="C101" s="23">
        <f t="shared" ca="1" si="15"/>
        <v>118</v>
      </c>
      <c r="D101" s="23" t="str">
        <f t="shared" ca="1" si="16"/>
        <v>C</v>
      </c>
      <c r="E101" s="23">
        <f t="shared" ca="1" si="17"/>
        <v>2</v>
      </c>
    </row>
    <row r="102" spans="1:5" ht="15.75" x14ac:dyDescent="0.25">
      <c r="A102" s="27">
        <f t="shared" ca="1" si="18"/>
        <v>62.740023982841208</v>
      </c>
      <c r="B102" s="23">
        <f t="shared" ca="1" si="14"/>
        <v>-0.26</v>
      </c>
      <c r="C102" s="23">
        <f t="shared" ca="1" si="15"/>
        <v>177</v>
      </c>
      <c r="D102" s="23" t="str">
        <f t="shared" ca="1" si="16"/>
        <v>D-</v>
      </c>
      <c r="E102" s="23">
        <f t="shared" ca="1" si="17"/>
        <v>0.7</v>
      </c>
    </row>
    <row r="103" spans="1:5" ht="15.75" x14ac:dyDescent="0.25">
      <c r="A103" s="27">
        <f t="shared" ca="1" si="18"/>
        <v>74.516145507691562</v>
      </c>
      <c r="B103" s="23">
        <f t="shared" ca="1" si="14"/>
        <v>-1.48</v>
      </c>
      <c r="C103" s="23">
        <f t="shared" ca="1" si="15"/>
        <v>119</v>
      </c>
      <c r="D103" s="23" t="str">
        <f t="shared" ca="1" si="16"/>
        <v>C</v>
      </c>
      <c r="E103" s="23">
        <f t="shared" ca="1" si="17"/>
        <v>2</v>
      </c>
    </row>
    <row r="104" spans="1:5" ht="15.75" x14ac:dyDescent="0.25">
      <c r="A104" s="27">
        <f t="shared" ca="1" si="18"/>
        <v>69.026865361918212</v>
      </c>
      <c r="B104" s="23">
        <f t="shared" ca="1" si="14"/>
        <v>-0.97</v>
      </c>
      <c r="C104" s="23">
        <f t="shared" ca="1" si="15"/>
        <v>147</v>
      </c>
      <c r="D104" s="23" t="str">
        <f t="shared" ca="1" si="16"/>
        <v>D+</v>
      </c>
      <c r="E104" s="23">
        <f t="shared" ca="1" si="17"/>
        <v>1.3</v>
      </c>
    </row>
    <row r="105" spans="1:5" ht="15.75" x14ac:dyDescent="0.25">
      <c r="A105" s="27">
        <f t="shared" ca="1" si="18"/>
        <v>75.602924340215594</v>
      </c>
      <c r="B105" s="23">
        <f t="shared" ca="1" si="14"/>
        <v>-0.4</v>
      </c>
      <c r="C105" s="23">
        <f t="shared" ca="1" si="15"/>
        <v>104</v>
      </c>
      <c r="D105" s="23" t="str">
        <f t="shared" ca="1" si="16"/>
        <v>C</v>
      </c>
      <c r="E105" s="23">
        <f t="shared" ca="1" si="17"/>
        <v>2</v>
      </c>
    </row>
    <row r="106" spans="1:5" ht="15.75" x14ac:dyDescent="0.25">
      <c r="A106" s="27">
        <f t="shared" ca="1" si="18"/>
        <v>66.716797237487739</v>
      </c>
      <c r="B106" s="23">
        <f t="shared" ca="1" si="14"/>
        <v>-0.28000000000000003</v>
      </c>
      <c r="C106" s="23">
        <f t="shared" ca="1" si="15"/>
        <v>162</v>
      </c>
      <c r="D106" s="23" t="str">
        <f t="shared" ca="1" si="16"/>
        <v>D</v>
      </c>
      <c r="E106" s="23">
        <f t="shared" ca="1" si="17"/>
        <v>1</v>
      </c>
    </row>
    <row r="107" spans="1:5" ht="15.75" x14ac:dyDescent="0.25">
      <c r="A107" s="27">
        <f t="shared" ca="1" si="18"/>
        <v>74.910418478153247</v>
      </c>
      <c r="B107" s="23">
        <f t="shared" ca="1" si="14"/>
        <v>-1.0900000000000001</v>
      </c>
      <c r="C107" s="23">
        <f t="shared" ca="1" si="15"/>
        <v>114</v>
      </c>
      <c r="D107" s="23" t="str">
        <f t="shared" ca="1" si="16"/>
        <v>C</v>
      </c>
      <c r="E107" s="23">
        <f t="shared" ca="1" si="17"/>
        <v>2</v>
      </c>
    </row>
    <row r="108" spans="1:5" ht="15.75" x14ac:dyDescent="0.25">
      <c r="A108" s="27">
        <f t="shared" ca="1" si="18"/>
        <v>83.575298937918973</v>
      </c>
      <c r="B108" s="23">
        <f t="shared" ca="1" si="14"/>
        <v>-2.42</v>
      </c>
      <c r="C108" s="23">
        <f t="shared" ca="1" si="15"/>
        <v>45</v>
      </c>
      <c r="D108" s="23" t="str">
        <f t="shared" ca="1" si="16"/>
        <v>B</v>
      </c>
      <c r="E108" s="23">
        <f t="shared" ca="1" si="17"/>
        <v>3</v>
      </c>
    </row>
    <row r="109" spans="1:5" ht="15.75" x14ac:dyDescent="0.25">
      <c r="A109" s="27">
        <f t="shared" ca="1" si="18"/>
        <v>76.074519505305872</v>
      </c>
      <c r="B109" s="23">
        <f t="shared" ca="1" si="14"/>
        <v>-3.93</v>
      </c>
      <c r="C109" s="23">
        <f t="shared" ca="1" si="15"/>
        <v>100</v>
      </c>
      <c r="D109" s="23" t="str">
        <f t="shared" ca="1" si="16"/>
        <v>C+</v>
      </c>
      <c r="E109" s="23">
        <f t="shared" ca="1" si="17"/>
        <v>2.2999999999999998</v>
      </c>
    </row>
    <row r="110" spans="1:5" ht="15.75" x14ac:dyDescent="0.25">
      <c r="A110" s="27">
        <f t="shared" ca="1" si="18"/>
        <v>62.16933303818125</v>
      </c>
      <c r="B110" s="23">
        <f t="shared" ca="1" si="14"/>
        <v>-0.83</v>
      </c>
      <c r="C110" s="23">
        <f t="shared" ca="1" si="15"/>
        <v>180</v>
      </c>
      <c r="D110" s="23" t="str">
        <f t="shared" ca="1" si="16"/>
        <v>D-</v>
      </c>
      <c r="E110" s="23">
        <f t="shared" ca="1" si="17"/>
        <v>0.7</v>
      </c>
    </row>
    <row r="111" spans="1:5" ht="15.75" x14ac:dyDescent="0.25">
      <c r="A111" s="27">
        <f t="shared" ca="1" si="18"/>
        <v>88.049500410774129</v>
      </c>
      <c r="B111" s="23">
        <f t="shared" ca="1" si="14"/>
        <v>-4.95</v>
      </c>
      <c r="C111" s="23">
        <f t="shared" ca="1" si="15"/>
        <v>19</v>
      </c>
      <c r="D111" s="23" t="str">
        <f t="shared" ca="1" si="16"/>
        <v>A-</v>
      </c>
      <c r="E111" s="23">
        <f t="shared" ca="1" si="17"/>
        <v>3.7</v>
      </c>
    </row>
    <row r="112" spans="1:5" ht="15.75" x14ac:dyDescent="0.25">
      <c r="A112" s="27">
        <f t="shared" ca="1" si="18"/>
        <v>82.474989490397178</v>
      </c>
      <c r="B112" s="23">
        <f t="shared" ca="1" si="14"/>
        <v>-3.53</v>
      </c>
      <c r="C112" s="23">
        <f t="shared" ca="1" si="15"/>
        <v>52</v>
      </c>
      <c r="D112" s="23" t="str">
        <f t="shared" ca="1" si="16"/>
        <v>B</v>
      </c>
      <c r="E112" s="23">
        <f t="shared" ca="1" si="17"/>
        <v>3</v>
      </c>
    </row>
    <row r="113" spans="1:5" ht="15.75" x14ac:dyDescent="0.25">
      <c r="A113" s="27">
        <f t="shared" ca="1" si="18"/>
        <v>60.58759971488589</v>
      </c>
      <c r="B113" s="23">
        <f t="shared" ca="1" si="14"/>
        <v>-2.41</v>
      </c>
      <c r="C113" s="23">
        <f t="shared" ca="1" si="15"/>
        <v>185</v>
      </c>
      <c r="D113" s="23" t="str">
        <f t="shared" ca="1" si="16"/>
        <v>D-</v>
      </c>
      <c r="E113" s="23">
        <f t="shared" ca="1" si="17"/>
        <v>0.7</v>
      </c>
    </row>
    <row r="114" spans="1:5" ht="15.75" x14ac:dyDescent="0.25">
      <c r="A114" s="27">
        <f t="shared" ca="1" si="18"/>
        <v>48.58757049816861</v>
      </c>
      <c r="B114" s="23">
        <f t="shared" ca="1" si="14"/>
        <v>-11.41</v>
      </c>
      <c r="C114" s="23">
        <f t="shared" ca="1" si="15"/>
        <v>199</v>
      </c>
      <c r="D114" s="23" t="str">
        <f t="shared" ca="1" si="16"/>
        <v>F</v>
      </c>
      <c r="E114" s="23">
        <f t="shared" ca="1" si="17"/>
        <v>0</v>
      </c>
    </row>
    <row r="115" spans="1:5" ht="15.75" x14ac:dyDescent="0.25">
      <c r="A115" s="27">
        <f t="shared" ca="1" si="18"/>
        <v>69.67907537244858</v>
      </c>
      <c r="B115" s="23">
        <f t="shared" ca="1" si="14"/>
        <v>-0.32</v>
      </c>
      <c r="C115" s="23">
        <f t="shared" ca="1" si="15"/>
        <v>144</v>
      </c>
      <c r="D115" s="23" t="str">
        <f t="shared" ca="1" si="16"/>
        <v>D+</v>
      </c>
      <c r="E115" s="23">
        <f t="shared" ca="1" si="17"/>
        <v>1.3</v>
      </c>
    </row>
    <row r="116" spans="1:5" ht="15.75" x14ac:dyDescent="0.25">
      <c r="A116" s="27">
        <f t="shared" ca="1" si="18"/>
        <v>69.025577674049629</v>
      </c>
      <c r="B116" s="23">
        <f t="shared" ca="1" si="14"/>
        <v>-0.97</v>
      </c>
      <c r="C116" s="23">
        <f t="shared" ca="1" si="15"/>
        <v>148</v>
      </c>
      <c r="D116" s="23" t="str">
        <f t="shared" ca="1" si="16"/>
        <v>D+</v>
      </c>
      <c r="E116" s="23">
        <f t="shared" ca="1" si="17"/>
        <v>1.3</v>
      </c>
    </row>
    <row r="117" spans="1:5" ht="15.75" x14ac:dyDescent="0.25">
      <c r="A117" s="27">
        <f t="shared" ca="1" si="18"/>
        <v>78.811317498819164</v>
      </c>
      <c r="B117" s="23">
        <f t="shared" ca="1" si="14"/>
        <v>-1.19</v>
      </c>
      <c r="C117" s="23">
        <f t="shared" ca="1" si="15"/>
        <v>81</v>
      </c>
      <c r="D117" s="23" t="str">
        <f t="shared" ca="1" si="16"/>
        <v>C+</v>
      </c>
      <c r="E117" s="23">
        <f t="shared" ca="1" si="17"/>
        <v>2.2999999999999998</v>
      </c>
    </row>
    <row r="118" spans="1:5" ht="15.75" x14ac:dyDescent="0.25">
      <c r="A118" s="27">
        <f t="shared" ca="1" si="18"/>
        <v>85.228643719415643</v>
      </c>
      <c r="B118" s="23">
        <f t="shared" ca="1" si="14"/>
        <v>-0.77</v>
      </c>
      <c r="C118" s="23">
        <f t="shared" ca="1" si="15"/>
        <v>40</v>
      </c>
      <c r="D118" s="23" t="str">
        <f t="shared" ca="1" si="16"/>
        <v>B</v>
      </c>
      <c r="E118" s="23">
        <f t="shared" ca="1" si="17"/>
        <v>3</v>
      </c>
    </row>
    <row r="119" spans="1:5" ht="15.75" x14ac:dyDescent="0.25">
      <c r="A119" s="27">
        <f t="shared" ca="1" si="18"/>
        <v>67.456643595543397</v>
      </c>
      <c r="B119" s="23">
        <f t="shared" ca="1" si="14"/>
        <v>-2.54</v>
      </c>
      <c r="C119" s="23">
        <f t="shared" ca="1" si="15"/>
        <v>157</v>
      </c>
      <c r="D119" s="23" t="str">
        <f t="shared" ca="1" si="16"/>
        <v>D+</v>
      </c>
      <c r="E119" s="23">
        <f t="shared" ca="1" si="17"/>
        <v>1.3</v>
      </c>
    </row>
    <row r="120" spans="1:5" ht="15.75" x14ac:dyDescent="0.25">
      <c r="A120" s="27">
        <f t="shared" ca="1" si="18"/>
        <v>55.328941896094882</v>
      </c>
      <c r="B120" s="23">
        <f t="shared" ca="1" si="14"/>
        <v>-4.67</v>
      </c>
      <c r="C120" s="23">
        <f t="shared" ca="1" si="15"/>
        <v>195</v>
      </c>
      <c r="D120" s="23" t="str">
        <f t="shared" ca="1" si="16"/>
        <v>F</v>
      </c>
      <c r="E120" s="23">
        <f t="shared" ca="1" si="17"/>
        <v>0</v>
      </c>
    </row>
    <row r="121" spans="1:5" ht="15.75" x14ac:dyDescent="0.25">
      <c r="A121" s="27">
        <f t="shared" ca="1" si="18"/>
        <v>67.498463788723768</v>
      </c>
      <c r="B121" s="23">
        <f t="shared" ca="1" si="14"/>
        <v>-2.5</v>
      </c>
      <c r="C121" s="23">
        <f t="shared" ca="1" si="15"/>
        <v>156</v>
      </c>
      <c r="D121" s="23" t="str">
        <f t="shared" ca="1" si="16"/>
        <v>D+</v>
      </c>
      <c r="E121" s="23">
        <f t="shared" ca="1" si="17"/>
        <v>1.3</v>
      </c>
    </row>
    <row r="122" spans="1:5" ht="15.75" x14ac:dyDescent="0.25">
      <c r="A122" s="27">
        <f t="shared" ca="1" si="18"/>
        <v>70.876417668169225</v>
      </c>
      <c r="B122" s="23">
        <f t="shared" ca="1" si="14"/>
        <v>-2.12</v>
      </c>
      <c r="C122" s="23">
        <f t="shared" ca="1" si="15"/>
        <v>138</v>
      </c>
      <c r="D122" s="23" t="str">
        <f t="shared" ca="1" si="16"/>
        <v>C-</v>
      </c>
      <c r="E122" s="23">
        <f t="shared" ca="1" si="17"/>
        <v>1.7</v>
      </c>
    </row>
    <row r="123" spans="1:5" ht="15.75" x14ac:dyDescent="0.25">
      <c r="A123" s="27">
        <f t="shared" ca="1" si="18"/>
        <v>81.638832029870727</v>
      </c>
      <c r="B123" s="23">
        <f t="shared" ca="1" si="14"/>
        <v>-0.36</v>
      </c>
      <c r="C123" s="23">
        <f t="shared" ca="1" si="15"/>
        <v>58</v>
      </c>
      <c r="D123" s="23" t="str">
        <f t="shared" ca="1" si="16"/>
        <v>B-</v>
      </c>
      <c r="E123" s="23">
        <f t="shared" ca="1" si="17"/>
        <v>2.7</v>
      </c>
    </row>
    <row r="124" spans="1:5" ht="15.75" x14ac:dyDescent="0.25">
      <c r="A124" s="27">
        <f t="shared" ca="1" si="18"/>
        <v>72.858175595774711</v>
      </c>
      <c r="B124" s="23">
        <f t="shared" ca="1" si="14"/>
        <v>-0.14000000000000001</v>
      </c>
      <c r="C124" s="23">
        <f t="shared" ca="1" si="15"/>
        <v>130</v>
      </c>
      <c r="D124" s="23" t="str">
        <f t="shared" ca="1" si="16"/>
        <v>C-</v>
      </c>
      <c r="E124" s="23">
        <f t="shared" ca="1" si="17"/>
        <v>1.7</v>
      </c>
    </row>
    <row r="125" spans="1:5" ht="15.75" x14ac:dyDescent="0.25">
      <c r="A125" s="27">
        <f t="shared" ca="1" si="18"/>
        <v>88.11243557357713</v>
      </c>
      <c r="B125" s="23">
        <f t="shared" ca="1" si="14"/>
        <v>-4.8899999999999997</v>
      </c>
      <c r="C125" s="23">
        <f t="shared" ca="1" si="15"/>
        <v>16</v>
      </c>
      <c r="D125" s="23" t="str">
        <f t="shared" ca="1" si="16"/>
        <v>A-</v>
      </c>
      <c r="E125" s="23">
        <f t="shared" ca="1" si="17"/>
        <v>3.7</v>
      </c>
    </row>
    <row r="126" spans="1:5" ht="15.75" x14ac:dyDescent="0.25">
      <c r="A126" s="27">
        <f t="shared" ca="1" si="18"/>
        <v>77.628815545091925</v>
      </c>
      <c r="B126" s="23">
        <f t="shared" ca="1" si="14"/>
        <v>-2.37</v>
      </c>
      <c r="C126" s="23">
        <f t="shared" ca="1" si="15"/>
        <v>92</v>
      </c>
      <c r="D126" s="23" t="str">
        <f t="shared" ca="1" si="16"/>
        <v>C+</v>
      </c>
      <c r="E126" s="23">
        <f t="shared" ca="1" si="17"/>
        <v>2.2999999999999998</v>
      </c>
    </row>
    <row r="127" spans="1:5" ht="15.75" x14ac:dyDescent="0.25">
      <c r="A127" s="27">
        <f t="shared" ca="1" si="18"/>
        <v>77.800033730738562</v>
      </c>
      <c r="B127" s="23">
        <f t="shared" ca="1" si="14"/>
        <v>-2.2000000000000002</v>
      </c>
      <c r="C127" s="23">
        <f t="shared" ca="1" si="15"/>
        <v>90</v>
      </c>
      <c r="D127" s="23" t="str">
        <f t="shared" ca="1" si="16"/>
        <v>C+</v>
      </c>
      <c r="E127" s="23">
        <f t="shared" ca="1" si="17"/>
        <v>2.2999999999999998</v>
      </c>
    </row>
    <row r="128" spans="1:5" ht="15.75" x14ac:dyDescent="0.25">
      <c r="A128" s="27">
        <f t="shared" ca="1" si="18"/>
        <v>83.322234645323476</v>
      </c>
      <c r="B128" s="23">
        <f t="shared" ca="1" si="14"/>
        <v>-2.68</v>
      </c>
      <c r="C128" s="23">
        <f t="shared" ca="1" si="15"/>
        <v>48</v>
      </c>
      <c r="D128" s="23" t="str">
        <f t="shared" ca="1" si="16"/>
        <v>B</v>
      </c>
      <c r="E128" s="23">
        <f t="shared" ca="1" si="17"/>
        <v>3</v>
      </c>
    </row>
    <row r="129" spans="1:5" ht="15.75" x14ac:dyDescent="0.25">
      <c r="A129" s="27">
        <f t="shared" ca="1" si="18"/>
        <v>80.016060509028023</v>
      </c>
      <c r="B129" s="23">
        <f t="shared" ca="1" si="14"/>
        <v>-1.98</v>
      </c>
      <c r="C129" s="23">
        <f t="shared" ca="1" si="15"/>
        <v>73</v>
      </c>
      <c r="D129" s="23" t="str">
        <f t="shared" ca="1" si="16"/>
        <v>B-</v>
      </c>
      <c r="E129" s="23">
        <f t="shared" ca="1" si="17"/>
        <v>2.7</v>
      </c>
    </row>
    <row r="130" spans="1:5" ht="15.75" x14ac:dyDescent="0.25">
      <c r="A130" s="27">
        <f t="shared" ca="1" si="18"/>
        <v>58.269541036118007</v>
      </c>
      <c r="B130" s="23">
        <f t="shared" ca="1" si="14"/>
        <v>-1.73</v>
      </c>
      <c r="C130" s="23">
        <f t="shared" ca="1" si="15"/>
        <v>188</v>
      </c>
      <c r="D130" s="23" t="str">
        <f t="shared" ca="1" si="16"/>
        <v>F</v>
      </c>
      <c r="E130" s="23">
        <f t="shared" ca="1" si="17"/>
        <v>0</v>
      </c>
    </row>
    <row r="131" spans="1:5" ht="15.75" x14ac:dyDescent="0.25">
      <c r="A131" s="27">
        <f t="shared" ca="1" si="18"/>
        <v>83.519494516900622</v>
      </c>
      <c r="B131" s="23">
        <f t="shared" ref="B131:B194" ca="1" si="19">ROUND(A131-INDEX($M$3:$M$15,1+(MATCH(A131,$M$3:$M$15,1))),2)</f>
        <v>-2.48</v>
      </c>
      <c r="C131" s="23">
        <f t="shared" ref="C131:C194" ca="1" si="20">_xlfn.RANK.EQ(A131,$A$3:$A$202,0)</f>
        <v>47</v>
      </c>
      <c r="D131" s="23" t="str">
        <f t="shared" ref="D131:D194" ca="1" si="21">VLOOKUP(A131,$F$3:$G$14,2)</f>
        <v>B</v>
      </c>
      <c r="E131" s="23">
        <f t="shared" ref="E131:E194" ca="1" si="22">VLOOKUP(A131,$F$3:$H$14,3)</f>
        <v>3</v>
      </c>
    </row>
    <row r="132" spans="1:5" ht="15.75" x14ac:dyDescent="0.25">
      <c r="A132" s="27">
        <f t="shared" ref="A132:A195" ca="1" si="23">CHOOSE(RANDBETWEEN(1,3),_xlfn.NORM.INV(RAND(),85,5),_xlfn.NORM.INV(RAND(),75,5),_xlfn.NORM.INV(RAND(),65,7))</f>
        <v>85.406326974072925</v>
      </c>
      <c r="B132" s="23">
        <f t="shared" ca="1" si="19"/>
        <v>-0.59</v>
      </c>
      <c r="C132" s="23">
        <f t="shared" ca="1" si="20"/>
        <v>37</v>
      </c>
      <c r="D132" s="23" t="str">
        <f t="shared" ca="1" si="21"/>
        <v>B</v>
      </c>
      <c r="E132" s="23">
        <f t="shared" ca="1" si="22"/>
        <v>3</v>
      </c>
    </row>
    <row r="133" spans="1:5" ht="15.75" x14ac:dyDescent="0.25">
      <c r="A133" s="27">
        <f t="shared" ca="1" si="23"/>
        <v>89.249531787364731</v>
      </c>
      <c r="B133" s="23">
        <f t="shared" ca="1" si="19"/>
        <v>-3.75</v>
      </c>
      <c r="C133" s="23">
        <f t="shared" ca="1" si="20"/>
        <v>12</v>
      </c>
      <c r="D133" s="23" t="str">
        <f t="shared" ca="1" si="21"/>
        <v>A-</v>
      </c>
      <c r="E133" s="23">
        <f t="shared" ca="1" si="22"/>
        <v>3.7</v>
      </c>
    </row>
    <row r="134" spans="1:5" ht="15.75" x14ac:dyDescent="0.25">
      <c r="A134" s="27">
        <f t="shared" ca="1" si="23"/>
        <v>50.628919915495452</v>
      </c>
      <c r="B134" s="23">
        <f t="shared" ca="1" si="19"/>
        <v>-9.3699999999999992</v>
      </c>
      <c r="C134" s="23">
        <f t="shared" ca="1" si="20"/>
        <v>198</v>
      </c>
      <c r="D134" s="23" t="str">
        <f t="shared" ca="1" si="21"/>
        <v>F</v>
      </c>
      <c r="E134" s="23">
        <f t="shared" ca="1" si="22"/>
        <v>0</v>
      </c>
    </row>
    <row r="135" spans="1:5" ht="15.75" x14ac:dyDescent="0.25">
      <c r="A135" s="27">
        <f t="shared" ca="1" si="23"/>
        <v>81.935603885000859</v>
      </c>
      <c r="B135" s="23">
        <f t="shared" ca="1" si="19"/>
        <v>-0.06</v>
      </c>
      <c r="C135" s="23">
        <f t="shared" ca="1" si="20"/>
        <v>54</v>
      </c>
      <c r="D135" s="23" t="str">
        <f t="shared" ca="1" si="21"/>
        <v>B-</v>
      </c>
      <c r="E135" s="23">
        <f t="shared" ca="1" si="22"/>
        <v>2.7</v>
      </c>
    </row>
    <row r="136" spans="1:5" ht="15.75" x14ac:dyDescent="0.25">
      <c r="A136" s="27">
        <f t="shared" ca="1" si="23"/>
        <v>76.561808694992521</v>
      </c>
      <c r="B136" s="23">
        <f t="shared" ca="1" si="19"/>
        <v>-3.44</v>
      </c>
      <c r="C136" s="23">
        <f t="shared" ca="1" si="20"/>
        <v>98</v>
      </c>
      <c r="D136" s="23" t="str">
        <f t="shared" ca="1" si="21"/>
        <v>C+</v>
      </c>
      <c r="E136" s="23">
        <f t="shared" ca="1" si="22"/>
        <v>2.2999999999999998</v>
      </c>
    </row>
    <row r="137" spans="1:5" ht="15.75" x14ac:dyDescent="0.25">
      <c r="A137" s="27">
        <f t="shared" ca="1" si="23"/>
        <v>98.041632853936505</v>
      </c>
      <c r="B137" s="23">
        <f t="shared" ca="1" si="19"/>
        <v>-21.96</v>
      </c>
      <c r="C137" s="23">
        <f t="shared" ca="1" si="20"/>
        <v>1</v>
      </c>
      <c r="D137" s="23" t="str">
        <f t="shared" ca="1" si="21"/>
        <v>A</v>
      </c>
      <c r="E137" s="23">
        <f t="shared" ca="1" si="22"/>
        <v>4</v>
      </c>
    </row>
    <row r="138" spans="1:5" ht="15.75" x14ac:dyDescent="0.25">
      <c r="A138" s="27">
        <f t="shared" ca="1" si="23"/>
        <v>55.841479574297701</v>
      </c>
      <c r="B138" s="23">
        <f t="shared" ca="1" si="19"/>
        <v>-4.16</v>
      </c>
      <c r="C138" s="23">
        <f t="shared" ca="1" si="20"/>
        <v>194</v>
      </c>
      <c r="D138" s="23" t="str">
        <f t="shared" ca="1" si="21"/>
        <v>F</v>
      </c>
      <c r="E138" s="23">
        <f t="shared" ca="1" si="22"/>
        <v>0</v>
      </c>
    </row>
    <row r="139" spans="1:5" ht="15.75" x14ac:dyDescent="0.25">
      <c r="A139" s="27">
        <f t="shared" ca="1" si="23"/>
        <v>65.776654927003506</v>
      </c>
      <c r="B139" s="23">
        <f t="shared" ca="1" si="19"/>
        <v>-1.22</v>
      </c>
      <c r="C139" s="23">
        <f t="shared" ca="1" si="20"/>
        <v>164</v>
      </c>
      <c r="D139" s="23" t="str">
        <f t="shared" ca="1" si="21"/>
        <v>D</v>
      </c>
      <c r="E139" s="23">
        <f t="shared" ca="1" si="22"/>
        <v>1</v>
      </c>
    </row>
    <row r="140" spans="1:5" ht="15.75" x14ac:dyDescent="0.25">
      <c r="A140" s="27">
        <f t="shared" ca="1" si="23"/>
        <v>70.166884876900895</v>
      </c>
      <c r="B140" s="23">
        <f t="shared" ca="1" si="19"/>
        <v>-2.83</v>
      </c>
      <c r="C140" s="23">
        <f t="shared" ca="1" si="20"/>
        <v>140</v>
      </c>
      <c r="D140" s="23" t="str">
        <f t="shared" ca="1" si="21"/>
        <v>C-</v>
      </c>
      <c r="E140" s="23">
        <f t="shared" ca="1" si="22"/>
        <v>1.7</v>
      </c>
    </row>
    <row r="141" spans="1:5" ht="15.75" x14ac:dyDescent="0.25">
      <c r="A141" s="27">
        <f t="shared" ca="1" si="23"/>
        <v>73.461794114229249</v>
      </c>
      <c r="B141" s="23">
        <f t="shared" ca="1" si="19"/>
        <v>-2.54</v>
      </c>
      <c r="C141" s="23">
        <f t="shared" ca="1" si="20"/>
        <v>127</v>
      </c>
      <c r="D141" s="23" t="str">
        <f t="shared" ca="1" si="21"/>
        <v>C</v>
      </c>
      <c r="E141" s="23">
        <f t="shared" ca="1" si="22"/>
        <v>2</v>
      </c>
    </row>
    <row r="142" spans="1:5" ht="15.75" x14ac:dyDescent="0.25">
      <c r="A142" s="27">
        <f t="shared" ca="1" si="23"/>
        <v>76.958060260419643</v>
      </c>
      <c r="B142" s="23">
        <f t="shared" ca="1" si="19"/>
        <v>-3.04</v>
      </c>
      <c r="C142" s="23">
        <f t="shared" ca="1" si="20"/>
        <v>96</v>
      </c>
      <c r="D142" s="23" t="str">
        <f t="shared" ca="1" si="21"/>
        <v>C+</v>
      </c>
      <c r="E142" s="23">
        <f t="shared" ca="1" si="22"/>
        <v>2.2999999999999998</v>
      </c>
    </row>
    <row r="143" spans="1:5" ht="15.75" x14ac:dyDescent="0.25">
      <c r="A143" s="27">
        <f t="shared" ca="1" si="23"/>
        <v>80.245034500701848</v>
      </c>
      <c r="B143" s="23">
        <f t="shared" ca="1" si="19"/>
        <v>-1.75</v>
      </c>
      <c r="C143" s="23">
        <f t="shared" ca="1" si="20"/>
        <v>70</v>
      </c>
      <c r="D143" s="23" t="str">
        <f t="shared" ca="1" si="21"/>
        <v>B-</v>
      </c>
      <c r="E143" s="23">
        <f t="shared" ca="1" si="22"/>
        <v>2.7</v>
      </c>
    </row>
    <row r="144" spans="1:5" ht="15.75" x14ac:dyDescent="0.25">
      <c r="A144" s="27">
        <f t="shared" ca="1" si="23"/>
        <v>86.849575991016877</v>
      </c>
      <c r="B144" s="23">
        <f t="shared" ca="1" si="19"/>
        <v>-1.1499999999999999</v>
      </c>
      <c r="C144" s="23">
        <f t="shared" ca="1" si="20"/>
        <v>26</v>
      </c>
      <c r="D144" s="23" t="str">
        <f t="shared" ca="1" si="21"/>
        <v>B+</v>
      </c>
      <c r="E144" s="23">
        <f t="shared" ca="1" si="22"/>
        <v>3.3</v>
      </c>
    </row>
    <row r="145" spans="1:5" ht="15.75" x14ac:dyDescent="0.25">
      <c r="A145" s="27">
        <f t="shared" ca="1" si="23"/>
        <v>57.788269894646973</v>
      </c>
      <c r="B145" s="23">
        <f t="shared" ca="1" si="19"/>
        <v>-2.21</v>
      </c>
      <c r="C145" s="23">
        <f t="shared" ca="1" si="20"/>
        <v>189</v>
      </c>
      <c r="D145" s="23" t="str">
        <f t="shared" ca="1" si="21"/>
        <v>F</v>
      </c>
      <c r="E145" s="23">
        <f t="shared" ca="1" si="22"/>
        <v>0</v>
      </c>
    </row>
    <row r="146" spans="1:5" ht="15.75" x14ac:dyDescent="0.25">
      <c r="A146" s="27">
        <f t="shared" ca="1" si="23"/>
        <v>86.173658476706706</v>
      </c>
      <c r="B146" s="23">
        <f t="shared" ca="1" si="19"/>
        <v>-1.83</v>
      </c>
      <c r="C146" s="23">
        <f t="shared" ca="1" si="20"/>
        <v>31</v>
      </c>
      <c r="D146" s="23" t="str">
        <f t="shared" ca="1" si="21"/>
        <v>B+</v>
      </c>
      <c r="E146" s="23">
        <f t="shared" ca="1" si="22"/>
        <v>3.3</v>
      </c>
    </row>
    <row r="147" spans="1:5" ht="15.75" x14ac:dyDescent="0.25">
      <c r="A147" s="27">
        <f t="shared" ca="1" si="23"/>
        <v>54.069957301437242</v>
      </c>
      <c r="B147" s="23">
        <f t="shared" ca="1" si="19"/>
        <v>-5.93</v>
      </c>
      <c r="C147" s="23">
        <f t="shared" ca="1" si="20"/>
        <v>196</v>
      </c>
      <c r="D147" s="23" t="str">
        <f t="shared" ca="1" si="21"/>
        <v>F</v>
      </c>
      <c r="E147" s="23">
        <f t="shared" ca="1" si="22"/>
        <v>0</v>
      </c>
    </row>
    <row r="148" spans="1:5" ht="15.75" x14ac:dyDescent="0.25">
      <c r="A148" s="27">
        <f t="shared" ca="1" si="23"/>
        <v>53.815305943236986</v>
      </c>
      <c r="B148" s="23">
        <f t="shared" ca="1" si="19"/>
        <v>-6.18</v>
      </c>
      <c r="C148" s="23">
        <f t="shared" ca="1" si="20"/>
        <v>197</v>
      </c>
      <c r="D148" s="23" t="str">
        <f t="shared" ca="1" si="21"/>
        <v>F</v>
      </c>
      <c r="E148" s="23">
        <f t="shared" ca="1" si="22"/>
        <v>0</v>
      </c>
    </row>
    <row r="149" spans="1:5" ht="15.75" x14ac:dyDescent="0.25">
      <c r="A149" s="27">
        <f t="shared" ca="1" si="23"/>
        <v>86.39524976401718</v>
      </c>
      <c r="B149" s="23">
        <f t="shared" ca="1" si="19"/>
        <v>-1.6</v>
      </c>
      <c r="C149" s="23">
        <f t="shared" ca="1" si="20"/>
        <v>27</v>
      </c>
      <c r="D149" s="23" t="str">
        <f t="shared" ca="1" si="21"/>
        <v>B+</v>
      </c>
      <c r="E149" s="23">
        <f t="shared" ca="1" si="22"/>
        <v>3.3</v>
      </c>
    </row>
    <row r="150" spans="1:5" ht="15.75" x14ac:dyDescent="0.25">
      <c r="A150" s="27">
        <f t="shared" ca="1" si="23"/>
        <v>65.483338665725242</v>
      </c>
      <c r="B150" s="23">
        <f t="shared" ca="1" si="19"/>
        <v>-1.52</v>
      </c>
      <c r="C150" s="23">
        <f t="shared" ca="1" si="20"/>
        <v>165</v>
      </c>
      <c r="D150" s="23" t="str">
        <f t="shared" ca="1" si="21"/>
        <v>D</v>
      </c>
      <c r="E150" s="23">
        <f t="shared" ca="1" si="22"/>
        <v>1</v>
      </c>
    </row>
    <row r="151" spans="1:5" ht="15.75" x14ac:dyDescent="0.25">
      <c r="A151" s="27">
        <f t="shared" ca="1" si="23"/>
        <v>85.458037557476544</v>
      </c>
      <c r="B151" s="23">
        <f t="shared" ca="1" si="19"/>
        <v>-0.54</v>
      </c>
      <c r="C151" s="23">
        <f t="shared" ca="1" si="20"/>
        <v>36</v>
      </c>
      <c r="D151" s="23" t="str">
        <f t="shared" ca="1" si="21"/>
        <v>B</v>
      </c>
      <c r="E151" s="23">
        <f t="shared" ca="1" si="22"/>
        <v>3</v>
      </c>
    </row>
    <row r="152" spans="1:5" ht="15.75" x14ac:dyDescent="0.25">
      <c r="A152" s="27">
        <f t="shared" ca="1" si="23"/>
        <v>81.408133731229043</v>
      </c>
      <c r="B152" s="23">
        <f t="shared" ca="1" si="19"/>
        <v>-0.59</v>
      </c>
      <c r="C152" s="23">
        <f t="shared" ca="1" si="20"/>
        <v>60</v>
      </c>
      <c r="D152" s="23" t="str">
        <f t="shared" ca="1" si="21"/>
        <v>B-</v>
      </c>
      <c r="E152" s="23">
        <f t="shared" ca="1" si="22"/>
        <v>2.7</v>
      </c>
    </row>
    <row r="153" spans="1:5" ht="15.75" x14ac:dyDescent="0.25">
      <c r="A153" s="27">
        <f t="shared" ca="1" si="23"/>
        <v>60.443482492493146</v>
      </c>
      <c r="B153" s="23">
        <f t="shared" ca="1" si="19"/>
        <v>-2.56</v>
      </c>
      <c r="C153" s="23">
        <f t="shared" ca="1" si="20"/>
        <v>186</v>
      </c>
      <c r="D153" s="23" t="str">
        <f t="shared" ca="1" si="21"/>
        <v>D-</v>
      </c>
      <c r="E153" s="23">
        <f t="shared" ca="1" si="22"/>
        <v>0.7</v>
      </c>
    </row>
    <row r="154" spans="1:5" ht="15.75" x14ac:dyDescent="0.25">
      <c r="A154" s="27">
        <f t="shared" ca="1" si="23"/>
        <v>81.32753515185648</v>
      </c>
      <c r="B154" s="23">
        <f t="shared" ca="1" si="19"/>
        <v>-0.67</v>
      </c>
      <c r="C154" s="23">
        <f t="shared" ca="1" si="20"/>
        <v>61</v>
      </c>
      <c r="D154" s="23" t="str">
        <f t="shared" ca="1" si="21"/>
        <v>B-</v>
      </c>
      <c r="E154" s="23">
        <f t="shared" ca="1" si="22"/>
        <v>2.7</v>
      </c>
    </row>
    <row r="155" spans="1:5" ht="15.75" x14ac:dyDescent="0.25">
      <c r="A155" s="27">
        <f t="shared" ca="1" si="23"/>
        <v>62.367843637224134</v>
      </c>
      <c r="B155" s="23">
        <f t="shared" ca="1" si="19"/>
        <v>-0.63</v>
      </c>
      <c r="C155" s="23">
        <f t="shared" ca="1" si="20"/>
        <v>178</v>
      </c>
      <c r="D155" s="23" t="str">
        <f t="shared" ca="1" si="21"/>
        <v>D-</v>
      </c>
      <c r="E155" s="23">
        <f t="shared" ca="1" si="22"/>
        <v>0.7</v>
      </c>
    </row>
    <row r="156" spans="1:5" ht="15.75" x14ac:dyDescent="0.25">
      <c r="A156" s="27">
        <f t="shared" ca="1" si="23"/>
        <v>74.851508556749195</v>
      </c>
      <c r="B156" s="23">
        <f t="shared" ca="1" si="19"/>
        <v>-1.1499999999999999</v>
      </c>
      <c r="C156" s="23">
        <f t="shared" ca="1" si="20"/>
        <v>117</v>
      </c>
      <c r="D156" s="23" t="str">
        <f t="shared" ca="1" si="21"/>
        <v>C</v>
      </c>
      <c r="E156" s="23">
        <f t="shared" ca="1" si="22"/>
        <v>2</v>
      </c>
    </row>
    <row r="157" spans="1:5" ht="15.75" x14ac:dyDescent="0.25">
      <c r="A157" s="27">
        <f t="shared" ca="1" si="23"/>
        <v>67.139261648619254</v>
      </c>
      <c r="B157" s="23">
        <f t="shared" ca="1" si="19"/>
        <v>-2.86</v>
      </c>
      <c r="C157" s="23">
        <f t="shared" ca="1" si="20"/>
        <v>160</v>
      </c>
      <c r="D157" s="23" t="str">
        <f t="shared" ca="1" si="21"/>
        <v>D+</v>
      </c>
      <c r="E157" s="23">
        <f t="shared" ca="1" si="22"/>
        <v>1.3</v>
      </c>
    </row>
    <row r="158" spans="1:5" ht="15.75" x14ac:dyDescent="0.25">
      <c r="A158" s="27">
        <f t="shared" ca="1" si="23"/>
        <v>87.995395634489682</v>
      </c>
      <c r="B158" s="23">
        <f t="shared" ca="1" si="19"/>
        <v>0</v>
      </c>
      <c r="C158" s="23">
        <f t="shared" ca="1" si="20"/>
        <v>20</v>
      </c>
      <c r="D158" s="23" t="str">
        <f t="shared" ca="1" si="21"/>
        <v>B+</v>
      </c>
      <c r="E158" s="23">
        <f t="shared" ca="1" si="22"/>
        <v>3.3</v>
      </c>
    </row>
    <row r="159" spans="1:5" ht="15.75" x14ac:dyDescent="0.25">
      <c r="A159" s="27">
        <f t="shared" ca="1" si="23"/>
        <v>81.664558038393807</v>
      </c>
      <c r="B159" s="23">
        <f t="shared" ca="1" si="19"/>
        <v>-0.34</v>
      </c>
      <c r="C159" s="23">
        <f t="shared" ca="1" si="20"/>
        <v>57</v>
      </c>
      <c r="D159" s="23" t="str">
        <f t="shared" ca="1" si="21"/>
        <v>B-</v>
      </c>
      <c r="E159" s="23">
        <f t="shared" ca="1" si="22"/>
        <v>2.7</v>
      </c>
    </row>
    <row r="160" spans="1:5" ht="15.75" x14ac:dyDescent="0.25">
      <c r="A160" s="27">
        <f t="shared" ca="1" si="23"/>
        <v>89.192966121189244</v>
      </c>
      <c r="B160" s="23">
        <f t="shared" ca="1" si="19"/>
        <v>-3.81</v>
      </c>
      <c r="C160" s="23">
        <f t="shared" ca="1" si="20"/>
        <v>13</v>
      </c>
      <c r="D160" s="23" t="str">
        <f t="shared" ca="1" si="21"/>
        <v>A-</v>
      </c>
      <c r="E160" s="23">
        <f t="shared" ca="1" si="22"/>
        <v>3.7</v>
      </c>
    </row>
    <row r="161" spans="1:5" ht="15.75" x14ac:dyDescent="0.25">
      <c r="A161" s="27">
        <f t="shared" ca="1" si="23"/>
        <v>61.677914054557711</v>
      </c>
      <c r="B161" s="23">
        <f t="shared" ca="1" si="19"/>
        <v>-1.32</v>
      </c>
      <c r="C161" s="23">
        <f t="shared" ca="1" si="20"/>
        <v>182</v>
      </c>
      <c r="D161" s="23" t="str">
        <f t="shared" ca="1" si="21"/>
        <v>D-</v>
      </c>
      <c r="E161" s="23">
        <f t="shared" ca="1" si="22"/>
        <v>0.7</v>
      </c>
    </row>
    <row r="162" spans="1:5" ht="15.75" x14ac:dyDescent="0.25">
      <c r="A162" s="27">
        <f t="shared" ca="1" si="23"/>
        <v>67.333590385497502</v>
      </c>
      <c r="B162" s="23">
        <f t="shared" ca="1" si="19"/>
        <v>-2.67</v>
      </c>
      <c r="C162" s="23">
        <f t="shared" ca="1" si="20"/>
        <v>159</v>
      </c>
      <c r="D162" s="23" t="str">
        <f t="shared" ca="1" si="21"/>
        <v>D+</v>
      </c>
      <c r="E162" s="23">
        <f t="shared" ca="1" si="22"/>
        <v>1.3</v>
      </c>
    </row>
    <row r="163" spans="1:5" ht="15.75" x14ac:dyDescent="0.25">
      <c r="A163" s="27">
        <f t="shared" ca="1" si="23"/>
        <v>88.984983895000042</v>
      </c>
      <c r="B163" s="23">
        <f t="shared" ca="1" si="19"/>
        <v>-4.0199999999999996</v>
      </c>
      <c r="C163" s="23">
        <f t="shared" ca="1" si="20"/>
        <v>14</v>
      </c>
      <c r="D163" s="23" t="str">
        <f t="shared" ca="1" si="21"/>
        <v>A-</v>
      </c>
      <c r="E163" s="23">
        <f t="shared" ca="1" si="22"/>
        <v>3.7</v>
      </c>
    </row>
    <row r="164" spans="1:5" ht="15.75" x14ac:dyDescent="0.25">
      <c r="A164" s="27">
        <f t="shared" ca="1" si="23"/>
        <v>70.986527958999432</v>
      </c>
      <c r="B164" s="23">
        <f t="shared" ca="1" si="19"/>
        <v>-2.0099999999999998</v>
      </c>
      <c r="C164" s="23">
        <f t="shared" ca="1" si="20"/>
        <v>137</v>
      </c>
      <c r="D164" s="23" t="str">
        <f t="shared" ca="1" si="21"/>
        <v>C-</v>
      </c>
      <c r="E164" s="23">
        <f t="shared" ca="1" si="22"/>
        <v>1.7</v>
      </c>
    </row>
    <row r="165" spans="1:5" ht="15.75" x14ac:dyDescent="0.25">
      <c r="A165" s="27">
        <f t="shared" ca="1" si="23"/>
        <v>71.252716198020167</v>
      </c>
      <c r="B165" s="23">
        <f t="shared" ca="1" si="19"/>
        <v>-1.75</v>
      </c>
      <c r="C165" s="23">
        <f t="shared" ca="1" si="20"/>
        <v>134</v>
      </c>
      <c r="D165" s="23" t="str">
        <f t="shared" ca="1" si="21"/>
        <v>C-</v>
      </c>
      <c r="E165" s="23">
        <f t="shared" ca="1" si="22"/>
        <v>1.7</v>
      </c>
    </row>
    <row r="166" spans="1:5" ht="15.75" x14ac:dyDescent="0.25">
      <c r="A166" s="27">
        <f t="shared" ca="1" si="23"/>
        <v>80.289696108086432</v>
      </c>
      <c r="B166" s="23">
        <f t="shared" ca="1" si="19"/>
        <v>-1.71</v>
      </c>
      <c r="C166" s="23">
        <f t="shared" ca="1" si="20"/>
        <v>69</v>
      </c>
      <c r="D166" s="23" t="str">
        <f t="shared" ca="1" si="21"/>
        <v>B-</v>
      </c>
      <c r="E166" s="23">
        <f t="shared" ca="1" si="22"/>
        <v>2.7</v>
      </c>
    </row>
    <row r="167" spans="1:5" ht="15.75" x14ac:dyDescent="0.25">
      <c r="A167" s="27">
        <f t="shared" ca="1" si="23"/>
        <v>75.334097271773473</v>
      </c>
      <c r="B167" s="23">
        <f t="shared" ca="1" si="19"/>
        <v>-0.67</v>
      </c>
      <c r="C167" s="23">
        <f t="shared" ca="1" si="20"/>
        <v>106</v>
      </c>
      <c r="D167" s="23" t="str">
        <f t="shared" ca="1" si="21"/>
        <v>C</v>
      </c>
      <c r="E167" s="23">
        <f t="shared" ca="1" si="22"/>
        <v>2</v>
      </c>
    </row>
    <row r="168" spans="1:5" ht="15.75" x14ac:dyDescent="0.25">
      <c r="A168" s="27">
        <f t="shared" ca="1" si="23"/>
        <v>68.924525721367658</v>
      </c>
      <c r="B168" s="23">
        <f t="shared" ca="1" si="19"/>
        <v>-1.08</v>
      </c>
      <c r="C168" s="23">
        <f t="shared" ca="1" si="20"/>
        <v>149</v>
      </c>
      <c r="D168" s="23" t="str">
        <f t="shared" ca="1" si="21"/>
        <v>D+</v>
      </c>
      <c r="E168" s="23">
        <f t="shared" ca="1" si="22"/>
        <v>1.3</v>
      </c>
    </row>
    <row r="169" spans="1:5" ht="15.75" x14ac:dyDescent="0.25">
      <c r="A169" s="27">
        <f t="shared" ca="1" si="23"/>
        <v>77.077386469278906</v>
      </c>
      <c r="B169" s="23">
        <f t="shared" ca="1" si="19"/>
        <v>-2.92</v>
      </c>
      <c r="C169" s="23">
        <f t="shared" ca="1" si="20"/>
        <v>95</v>
      </c>
      <c r="D169" s="23" t="str">
        <f t="shared" ca="1" si="21"/>
        <v>C+</v>
      </c>
      <c r="E169" s="23">
        <f t="shared" ca="1" si="22"/>
        <v>2.2999999999999998</v>
      </c>
    </row>
    <row r="170" spans="1:5" ht="15.75" x14ac:dyDescent="0.25">
      <c r="A170" s="27">
        <f t="shared" ca="1" si="23"/>
        <v>81.965594380076681</v>
      </c>
      <c r="B170" s="23">
        <f t="shared" ca="1" si="19"/>
        <v>-0.03</v>
      </c>
      <c r="C170" s="23">
        <f t="shared" ca="1" si="20"/>
        <v>53</v>
      </c>
      <c r="D170" s="23" t="str">
        <f t="shared" ca="1" si="21"/>
        <v>B-</v>
      </c>
      <c r="E170" s="23">
        <f t="shared" ca="1" si="22"/>
        <v>2.7</v>
      </c>
    </row>
    <row r="171" spans="1:5" ht="15.75" x14ac:dyDescent="0.25">
      <c r="A171" s="27">
        <f t="shared" ca="1" si="23"/>
        <v>90.565385794478104</v>
      </c>
      <c r="B171" s="23">
        <f t="shared" ca="1" si="19"/>
        <v>-2.4300000000000002</v>
      </c>
      <c r="C171" s="23">
        <f t="shared" ca="1" si="20"/>
        <v>8</v>
      </c>
      <c r="D171" s="23" t="str">
        <f t="shared" ca="1" si="21"/>
        <v>A-</v>
      </c>
      <c r="E171" s="23">
        <f t="shared" ca="1" si="22"/>
        <v>3.7</v>
      </c>
    </row>
    <row r="172" spans="1:5" ht="15.75" x14ac:dyDescent="0.25">
      <c r="A172" s="27">
        <f t="shared" ca="1" si="23"/>
        <v>83.860828709677406</v>
      </c>
      <c r="B172" s="23">
        <f t="shared" ca="1" si="19"/>
        <v>-2.14</v>
      </c>
      <c r="C172" s="23">
        <f t="shared" ca="1" si="20"/>
        <v>43</v>
      </c>
      <c r="D172" s="23" t="str">
        <f t="shared" ca="1" si="21"/>
        <v>B</v>
      </c>
      <c r="E172" s="23">
        <f t="shared" ca="1" si="22"/>
        <v>3</v>
      </c>
    </row>
    <row r="173" spans="1:5" ht="15.75" x14ac:dyDescent="0.25">
      <c r="A173" s="27">
        <f t="shared" ca="1" si="23"/>
        <v>71.249842644262543</v>
      </c>
      <c r="B173" s="23">
        <f t="shared" ca="1" si="19"/>
        <v>-1.75</v>
      </c>
      <c r="C173" s="23">
        <f t="shared" ca="1" si="20"/>
        <v>135</v>
      </c>
      <c r="D173" s="23" t="str">
        <f t="shared" ca="1" si="21"/>
        <v>C-</v>
      </c>
      <c r="E173" s="23">
        <f t="shared" ca="1" si="22"/>
        <v>1.7</v>
      </c>
    </row>
    <row r="174" spans="1:5" ht="15.75" x14ac:dyDescent="0.25">
      <c r="A174" s="27">
        <f t="shared" ca="1" si="23"/>
        <v>81.160443928873832</v>
      </c>
      <c r="B174" s="23">
        <f t="shared" ca="1" si="19"/>
        <v>-0.84</v>
      </c>
      <c r="C174" s="23">
        <f t="shared" ca="1" si="20"/>
        <v>62</v>
      </c>
      <c r="D174" s="23" t="str">
        <f t="shared" ca="1" si="21"/>
        <v>B-</v>
      </c>
      <c r="E174" s="23">
        <f t="shared" ca="1" si="22"/>
        <v>2.7</v>
      </c>
    </row>
    <row r="175" spans="1:5" ht="15.75" x14ac:dyDescent="0.25">
      <c r="A175" s="27">
        <f t="shared" ca="1" si="23"/>
        <v>71.994559504634097</v>
      </c>
      <c r="B175" s="23">
        <f t="shared" ca="1" si="19"/>
        <v>-1.01</v>
      </c>
      <c r="C175" s="23">
        <f t="shared" ca="1" si="20"/>
        <v>133</v>
      </c>
      <c r="D175" s="23" t="str">
        <f t="shared" ca="1" si="21"/>
        <v>C-</v>
      </c>
      <c r="E175" s="23">
        <f t="shared" ca="1" si="22"/>
        <v>1.7</v>
      </c>
    </row>
    <row r="176" spans="1:5" ht="15.75" x14ac:dyDescent="0.25">
      <c r="A176" s="27">
        <f t="shared" ca="1" si="23"/>
        <v>85.936379515686639</v>
      </c>
      <c r="B176" s="23">
        <f t="shared" ca="1" si="19"/>
        <v>-0.06</v>
      </c>
      <c r="C176" s="23">
        <f t="shared" ca="1" si="20"/>
        <v>33</v>
      </c>
      <c r="D176" s="23" t="str">
        <f t="shared" ca="1" si="21"/>
        <v>B</v>
      </c>
      <c r="E176" s="23">
        <f t="shared" ca="1" si="22"/>
        <v>3</v>
      </c>
    </row>
    <row r="177" spans="1:5" ht="15.75" x14ac:dyDescent="0.25">
      <c r="A177" s="27">
        <f t="shared" ca="1" si="23"/>
        <v>66.596493041836268</v>
      </c>
      <c r="B177" s="23">
        <f t="shared" ca="1" si="19"/>
        <v>-0.4</v>
      </c>
      <c r="C177" s="23">
        <f t="shared" ca="1" si="20"/>
        <v>163</v>
      </c>
      <c r="D177" s="23" t="str">
        <f t="shared" ca="1" si="21"/>
        <v>D</v>
      </c>
      <c r="E177" s="23">
        <f t="shared" ca="1" si="22"/>
        <v>1</v>
      </c>
    </row>
    <row r="178" spans="1:5" ht="15.75" x14ac:dyDescent="0.25">
      <c r="A178" s="27">
        <f t="shared" ca="1" si="23"/>
        <v>76.023974881594867</v>
      </c>
      <c r="B178" s="23">
        <f t="shared" ca="1" si="19"/>
        <v>-3.98</v>
      </c>
      <c r="C178" s="23">
        <f t="shared" ca="1" si="20"/>
        <v>102</v>
      </c>
      <c r="D178" s="23" t="str">
        <f t="shared" ca="1" si="21"/>
        <v>C+</v>
      </c>
      <c r="E178" s="23">
        <f t="shared" ca="1" si="22"/>
        <v>2.2999999999999998</v>
      </c>
    </row>
    <row r="179" spans="1:5" ht="15.75" x14ac:dyDescent="0.25">
      <c r="A179" s="27">
        <f t="shared" ca="1" si="23"/>
        <v>59.813149153753152</v>
      </c>
      <c r="B179" s="23">
        <f t="shared" ca="1" si="19"/>
        <v>-0.19</v>
      </c>
      <c r="C179" s="23">
        <f t="shared" ca="1" si="20"/>
        <v>187</v>
      </c>
      <c r="D179" s="23" t="str">
        <f t="shared" ca="1" si="21"/>
        <v>F</v>
      </c>
      <c r="E179" s="23">
        <f t="shared" ca="1" si="22"/>
        <v>0</v>
      </c>
    </row>
    <row r="180" spans="1:5" ht="15.75" x14ac:dyDescent="0.25">
      <c r="A180" s="27">
        <f t="shared" ca="1" si="23"/>
        <v>78.810711185745106</v>
      </c>
      <c r="B180" s="23">
        <f t="shared" ca="1" si="19"/>
        <v>-1.19</v>
      </c>
      <c r="C180" s="23">
        <f t="shared" ca="1" si="20"/>
        <v>82</v>
      </c>
      <c r="D180" s="23" t="str">
        <f t="shared" ca="1" si="21"/>
        <v>C+</v>
      </c>
      <c r="E180" s="23">
        <f t="shared" ca="1" si="22"/>
        <v>2.2999999999999998</v>
      </c>
    </row>
    <row r="181" spans="1:5" ht="15.75" x14ac:dyDescent="0.25">
      <c r="A181" s="27">
        <f t="shared" ca="1" si="23"/>
        <v>78.261039370877512</v>
      </c>
      <c r="B181" s="23">
        <f t="shared" ca="1" si="19"/>
        <v>-1.74</v>
      </c>
      <c r="C181" s="23">
        <f t="shared" ca="1" si="20"/>
        <v>86</v>
      </c>
      <c r="D181" s="23" t="str">
        <f t="shared" ca="1" si="21"/>
        <v>C+</v>
      </c>
      <c r="E181" s="23">
        <f t="shared" ca="1" si="22"/>
        <v>2.2999999999999998</v>
      </c>
    </row>
    <row r="182" spans="1:5" ht="15.75" x14ac:dyDescent="0.25">
      <c r="A182" s="27">
        <f t="shared" ca="1" si="23"/>
        <v>78.787498478676852</v>
      </c>
      <c r="B182" s="23">
        <f t="shared" ca="1" si="19"/>
        <v>-1.21</v>
      </c>
      <c r="C182" s="23">
        <f t="shared" ca="1" si="20"/>
        <v>83</v>
      </c>
      <c r="D182" s="23" t="str">
        <f t="shared" ca="1" si="21"/>
        <v>C+</v>
      </c>
      <c r="E182" s="23">
        <f t="shared" ca="1" si="22"/>
        <v>2.2999999999999998</v>
      </c>
    </row>
    <row r="183" spans="1:5" ht="15.75" x14ac:dyDescent="0.25">
      <c r="A183" s="27">
        <f t="shared" ca="1" si="23"/>
        <v>61.69727083983063</v>
      </c>
      <c r="B183" s="23">
        <f t="shared" ca="1" si="19"/>
        <v>-1.3</v>
      </c>
      <c r="C183" s="23">
        <f t="shared" ca="1" si="20"/>
        <v>181</v>
      </c>
      <c r="D183" s="23" t="str">
        <f t="shared" ca="1" si="21"/>
        <v>D-</v>
      </c>
      <c r="E183" s="23">
        <f t="shared" ca="1" si="22"/>
        <v>0.7</v>
      </c>
    </row>
    <row r="184" spans="1:5" ht="15.75" x14ac:dyDescent="0.25">
      <c r="A184" s="27">
        <f t="shared" ca="1" si="23"/>
        <v>69.252394784333887</v>
      </c>
      <c r="B184" s="23">
        <f t="shared" ca="1" si="19"/>
        <v>-0.75</v>
      </c>
      <c r="C184" s="23">
        <f t="shared" ca="1" si="20"/>
        <v>146</v>
      </c>
      <c r="D184" s="23" t="str">
        <f t="shared" ca="1" si="21"/>
        <v>D+</v>
      </c>
      <c r="E184" s="23">
        <f t="shared" ca="1" si="22"/>
        <v>1.3</v>
      </c>
    </row>
    <row r="185" spans="1:5" ht="15.75" x14ac:dyDescent="0.25">
      <c r="A185" s="27">
        <f t="shared" ca="1" si="23"/>
        <v>75.003944750738569</v>
      </c>
      <c r="B185" s="23">
        <f t="shared" ca="1" si="19"/>
        <v>-1</v>
      </c>
      <c r="C185" s="23">
        <f t="shared" ca="1" si="20"/>
        <v>111</v>
      </c>
      <c r="D185" s="23" t="str">
        <f t="shared" ca="1" si="21"/>
        <v>C</v>
      </c>
      <c r="E185" s="23">
        <f t="shared" ca="1" si="22"/>
        <v>2</v>
      </c>
    </row>
    <row r="186" spans="1:5" ht="15.75" x14ac:dyDescent="0.25">
      <c r="A186" s="27">
        <f t="shared" ca="1" si="23"/>
        <v>81.019698514499495</v>
      </c>
      <c r="B186" s="23">
        <f t="shared" ca="1" si="19"/>
        <v>-0.98</v>
      </c>
      <c r="C186" s="23">
        <f t="shared" ca="1" si="20"/>
        <v>64</v>
      </c>
      <c r="D186" s="23" t="str">
        <f t="shared" ca="1" si="21"/>
        <v>B-</v>
      </c>
      <c r="E186" s="23">
        <f t="shared" ca="1" si="22"/>
        <v>2.7</v>
      </c>
    </row>
    <row r="187" spans="1:5" ht="15.75" x14ac:dyDescent="0.25">
      <c r="A187" s="27">
        <f t="shared" ca="1" si="23"/>
        <v>69.952288531833176</v>
      </c>
      <c r="B187" s="23">
        <f t="shared" ca="1" si="19"/>
        <v>-0.05</v>
      </c>
      <c r="C187" s="23">
        <f t="shared" ca="1" si="20"/>
        <v>142</v>
      </c>
      <c r="D187" s="23" t="str">
        <f t="shared" ca="1" si="21"/>
        <v>D+</v>
      </c>
      <c r="E187" s="23">
        <f t="shared" ca="1" si="22"/>
        <v>1.3</v>
      </c>
    </row>
    <row r="188" spans="1:5" ht="15.75" x14ac:dyDescent="0.25">
      <c r="A188" s="27">
        <f t="shared" ca="1" si="23"/>
        <v>89.789824571190692</v>
      </c>
      <c r="B188" s="23">
        <f t="shared" ca="1" si="19"/>
        <v>-3.21</v>
      </c>
      <c r="C188" s="23">
        <f t="shared" ca="1" si="20"/>
        <v>10</v>
      </c>
      <c r="D188" s="23" t="str">
        <f t="shared" ca="1" si="21"/>
        <v>A-</v>
      </c>
      <c r="E188" s="23">
        <f t="shared" ca="1" si="22"/>
        <v>3.7</v>
      </c>
    </row>
    <row r="189" spans="1:5" ht="15.75" x14ac:dyDescent="0.25">
      <c r="A189" s="27">
        <f t="shared" ca="1" si="23"/>
        <v>67.776181605600016</v>
      </c>
      <c r="B189" s="23">
        <f t="shared" ca="1" si="19"/>
        <v>-2.2200000000000002</v>
      </c>
      <c r="C189" s="23">
        <f t="shared" ca="1" si="20"/>
        <v>155</v>
      </c>
      <c r="D189" s="23" t="str">
        <f t="shared" ca="1" si="21"/>
        <v>D+</v>
      </c>
      <c r="E189" s="23">
        <f t="shared" ca="1" si="22"/>
        <v>1.3</v>
      </c>
    </row>
    <row r="190" spans="1:5" ht="15.75" x14ac:dyDescent="0.25">
      <c r="A190" s="27">
        <f t="shared" ca="1" si="23"/>
        <v>74.180211006775266</v>
      </c>
      <c r="B190" s="23">
        <f t="shared" ca="1" si="19"/>
        <v>-1.82</v>
      </c>
      <c r="C190" s="23">
        <f t="shared" ca="1" si="20"/>
        <v>122</v>
      </c>
      <c r="D190" s="23" t="str">
        <f t="shared" ca="1" si="21"/>
        <v>C</v>
      </c>
      <c r="E190" s="23">
        <f t="shared" ca="1" si="22"/>
        <v>2</v>
      </c>
    </row>
    <row r="191" spans="1:5" ht="15.75" x14ac:dyDescent="0.25">
      <c r="A191" s="27">
        <f t="shared" ca="1" si="23"/>
        <v>75.069229030050295</v>
      </c>
      <c r="B191" s="23">
        <f t="shared" ca="1" si="19"/>
        <v>-0.93</v>
      </c>
      <c r="C191" s="23">
        <f t="shared" ca="1" si="20"/>
        <v>110</v>
      </c>
      <c r="D191" s="23" t="str">
        <f t="shared" ca="1" si="21"/>
        <v>C</v>
      </c>
      <c r="E191" s="23">
        <f t="shared" ca="1" si="22"/>
        <v>2</v>
      </c>
    </row>
    <row r="192" spans="1:5" ht="15.75" x14ac:dyDescent="0.25">
      <c r="A192" s="27">
        <f t="shared" ca="1" si="23"/>
        <v>69.423264838258461</v>
      </c>
      <c r="B192" s="23">
        <f t="shared" ca="1" si="19"/>
        <v>-0.57999999999999996</v>
      </c>
      <c r="C192" s="23">
        <f t="shared" ca="1" si="20"/>
        <v>145</v>
      </c>
      <c r="D192" s="23" t="str">
        <f t="shared" ca="1" si="21"/>
        <v>D+</v>
      </c>
      <c r="E192" s="23">
        <f t="shared" ca="1" si="22"/>
        <v>1.3</v>
      </c>
    </row>
    <row r="193" spans="1:5" ht="15.75" x14ac:dyDescent="0.25">
      <c r="A193" s="27">
        <f t="shared" ca="1" si="23"/>
        <v>60.846795728375767</v>
      </c>
      <c r="B193" s="23">
        <f t="shared" ca="1" si="19"/>
        <v>-2.15</v>
      </c>
      <c r="C193" s="23">
        <f t="shared" ca="1" si="20"/>
        <v>183</v>
      </c>
      <c r="D193" s="23" t="str">
        <f t="shared" ca="1" si="21"/>
        <v>D-</v>
      </c>
      <c r="E193" s="23">
        <f t="shared" ca="1" si="22"/>
        <v>0.7</v>
      </c>
    </row>
    <row r="194" spans="1:5" ht="15.75" x14ac:dyDescent="0.25">
      <c r="A194" s="27">
        <f t="shared" ca="1" si="23"/>
        <v>63.204559693174893</v>
      </c>
      <c r="B194" s="23">
        <f t="shared" ca="1" si="19"/>
        <v>-3.8</v>
      </c>
      <c r="C194" s="23">
        <f t="shared" ca="1" si="20"/>
        <v>176</v>
      </c>
      <c r="D194" s="23" t="str">
        <f t="shared" ca="1" si="21"/>
        <v>D</v>
      </c>
      <c r="E194" s="23">
        <f t="shared" ca="1" si="22"/>
        <v>1</v>
      </c>
    </row>
    <row r="195" spans="1:5" ht="15.75" x14ac:dyDescent="0.25">
      <c r="A195" s="27">
        <f t="shared" ca="1" si="23"/>
        <v>73.82378940957166</v>
      </c>
      <c r="B195" s="23">
        <f t="shared" ref="B195:B202" ca="1" si="24">ROUND(A195-INDEX($M$3:$M$15,1+(MATCH(A195,$M$3:$M$15,1))),2)</f>
        <v>-2.1800000000000002</v>
      </c>
      <c r="C195" s="23">
        <f t="shared" ref="C195:C202" ca="1" si="25">_xlfn.RANK.EQ(A195,$A$3:$A$202,0)</f>
        <v>124</v>
      </c>
      <c r="D195" s="23" t="str">
        <f t="shared" ref="D195:D202" ca="1" si="26">VLOOKUP(A195,$F$3:$G$14,2)</f>
        <v>C</v>
      </c>
      <c r="E195" s="23">
        <f t="shared" ref="E195:E202" ca="1" si="27">VLOOKUP(A195,$F$3:$H$14,3)</f>
        <v>2</v>
      </c>
    </row>
    <row r="196" spans="1:5" ht="15.75" x14ac:dyDescent="0.25">
      <c r="A196" s="27">
        <f t="shared" ref="A196:A202" ca="1" si="28">CHOOSE(RANDBETWEEN(1,3),_xlfn.NORM.INV(RAND(),85,5),_xlfn.NORM.INV(RAND(),75,5),_xlfn.NORM.INV(RAND(),65,7))</f>
        <v>78.186844155029007</v>
      </c>
      <c r="B196" s="23">
        <f t="shared" ca="1" si="24"/>
        <v>-1.81</v>
      </c>
      <c r="C196" s="23">
        <f t="shared" ca="1" si="25"/>
        <v>87</v>
      </c>
      <c r="D196" s="23" t="str">
        <f t="shared" ca="1" si="26"/>
        <v>C+</v>
      </c>
      <c r="E196" s="23">
        <f t="shared" ca="1" si="27"/>
        <v>2.2999999999999998</v>
      </c>
    </row>
    <row r="197" spans="1:5" ht="15.75" x14ac:dyDescent="0.25">
      <c r="A197" s="27">
        <f t="shared" ca="1" si="28"/>
        <v>66.802624031526051</v>
      </c>
      <c r="B197" s="23">
        <f t="shared" ca="1" si="24"/>
        <v>-0.2</v>
      </c>
      <c r="C197" s="23">
        <f t="shared" ca="1" si="25"/>
        <v>161</v>
      </c>
      <c r="D197" s="23" t="str">
        <f t="shared" ca="1" si="26"/>
        <v>D</v>
      </c>
      <c r="E197" s="23">
        <f t="shared" ca="1" si="27"/>
        <v>1</v>
      </c>
    </row>
    <row r="198" spans="1:5" ht="15.75" x14ac:dyDescent="0.25">
      <c r="A198" s="27">
        <f t="shared" ca="1" si="28"/>
        <v>69.742490348681898</v>
      </c>
      <c r="B198" s="23">
        <f t="shared" ca="1" si="24"/>
        <v>-0.26</v>
      </c>
      <c r="C198" s="23">
        <f t="shared" ca="1" si="25"/>
        <v>143</v>
      </c>
      <c r="D198" s="23" t="str">
        <f t="shared" ca="1" si="26"/>
        <v>D+</v>
      </c>
      <c r="E198" s="23">
        <f t="shared" ca="1" si="27"/>
        <v>1.3</v>
      </c>
    </row>
    <row r="199" spans="1:5" ht="15.75" x14ac:dyDescent="0.25">
      <c r="A199" s="27">
        <f t="shared" ca="1" si="28"/>
        <v>76.365532662659731</v>
      </c>
      <c r="B199" s="23">
        <f t="shared" ca="1" si="24"/>
        <v>-3.63</v>
      </c>
      <c r="C199" s="23">
        <f t="shared" ca="1" si="25"/>
        <v>99</v>
      </c>
      <c r="D199" s="23" t="str">
        <f t="shared" ca="1" si="26"/>
        <v>C+</v>
      </c>
      <c r="E199" s="23">
        <f t="shared" ca="1" si="27"/>
        <v>2.2999999999999998</v>
      </c>
    </row>
    <row r="200" spans="1:5" ht="15.75" x14ac:dyDescent="0.25">
      <c r="A200" s="27">
        <f t="shared" ca="1" si="28"/>
        <v>91.894241624526643</v>
      </c>
      <c r="B200" s="23">
        <f t="shared" ca="1" si="24"/>
        <v>-1.1100000000000001</v>
      </c>
      <c r="C200" s="23">
        <f t="shared" ca="1" si="25"/>
        <v>6</v>
      </c>
      <c r="D200" s="23" t="str">
        <f t="shared" ca="1" si="26"/>
        <v>A-</v>
      </c>
      <c r="E200" s="23">
        <f t="shared" ca="1" si="27"/>
        <v>3.7</v>
      </c>
    </row>
    <row r="201" spans="1:5" ht="15.75" x14ac:dyDescent="0.25">
      <c r="A201" s="27">
        <f t="shared" ca="1" si="28"/>
        <v>57.415573942556748</v>
      </c>
      <c r="B201" s="23">
        <f t="shared" ca="1" si="24"/>
        <v>-2.58</v>
      </c>
      <c r="C201" s="23">
        <f t="shared" ca="1" si="25"/>
        <v>191</v>
      </c>
      <c r="D201" s="23" t="str">
        <f t="shared" ca="1" si="26"/>
        <v>F</v>
      </c>
      <c r="E201" s="23">
        <f t="shared" ca="1" si="27"/>
        <v>0</v>
      </c>
    </row>
    <row r="202" spans="1:5" ht="15.75" x14ac:dyDescent="0.25">
      <c r="A202" s="27">
        <f t="shared" ca="1" si="28"/>
        <v>73.554392347908291</v>
      </c>
      <c r="B202" s="23">
        <f t="shared" ca="1" si="24"/>
        <v>-2.4500000000000002</v>
      </c>
      <c r="C202" s="23">
        <f t="shared" ca="1" si="25"/>
        <v>126</v>
      </c>
      <c r="D202" s="23" t="str">
        <f t="shared" ca="1" si="26"/>
        <v>C</v>
      </c>
      <c r="E202" s="23">
        <f t="shared" ca="1" si="27"/>
        <v>2</v>
      </c>
    </row>
  </sheetData>
  <conditionalFormatting sqref="K3:K14">
    <cfRule type="dataBar" priority="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{D3092B87-F7EC-4C11-8C07-C744CDC3E5F7}</x14:id>
        </ext>
      </extLst>
    </cfRule>
  </conditionalFormatting>
  <conditionalFormatting sqref="P3:P14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{CF13F536-C6EB-48AA-A14F-9A21551DBFFF}</x14:id>
        </ext>
      </extLst>
    </cfRule>
  </conditionalFormatting>
  <conditionalFormatting sqref="S3:S1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{F48A9E03-29AC-45D4-94D4-BC3147AD6129}</x14:id>
        </ext>
      </extLst>
    </cfRule>
  </conditionalFormatting>
  <conditionalFormatting sqref="V3:V1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{66E20A1D-F7F7-4985-80C9-4F63B97E8DEF}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092B87-F7EC-4C11-8C07-C744CDC3E5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K3:K14</xm:sqref>
        </x14:conditionalFormatting>
        <x14:conditionalFormatting xmlns:xm="http://schemas.microsoft.com/office/excel/2006/main">
          <x14:cfRule type="dataBar" id="{CF13F536-C6EB-48AA-A14F-9A21551DBF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P3:P14</xm:sqref>
        </x14:conditionalFormatting>
        <x14:conditionalFormatting xmlns:xm="http://schemas.microsoft.com/office/excel/2006/main">
          <x14:cfRule type="dataBar" id="{F48A9E03-29AC-45D4-94D4-BC3147AD61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S3:S14</xm:sqref>
        </x14:conditionalFormatting>
        <x14:conditionalFormatting xmlns:xm="http://schemas.microsoft.com/office/excel/2006/main">
          <x14:cfRule type="dataBar" id="{66E20A1D-F7F7-4985-80C9-4F63B97E8D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V3:V14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800-00000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'3.Grades'!K3:K14</xm:f>
              <xm:sqref>K1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2.1 NumberOfBinsHisto</vt:lpstr>
      <vt:lpstr>2.2 WidthStart</vt:lpstr>
      <vt:lpstr>2.3 IntWidthStartHisto</vt:lpstr>
      <vt:lpstr>2.4 IntWidthOneTime</vt:lpstr>
      <vt:lpstr>2.5 CountIf-Ifs</vt:lpstr>
      <vt:lpstr>2.6 HistOgive</vt:lpstr>
      <vt:lpstr>2.7 ChartsRand</vt:lpstr>
      <vt:lpstr>3.Grades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2014-09-21T18:42:23Z</dcterms:created>
  <dcterms:modified xsi:type="dcterms:W3CDTF">2022-06-18T18:28:52Z</dcterms:modified>
</cp:coreProperties>
</file>