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bookViews>
    <workbookView xWindow="240" yWindow="360" windowWidth="15600" windowHeight="6540" firstSheet="1" activeTab="1"/>
  </bookViews>
  <sheets>
    <sheet name="1.DrawMeanMedMod" sheetId="28" r:id="rId1"/>
    <sheet name="Grades" sheetId="29" r:id="rId2"/>
  </sheets>
  <externalReferences>
    <externalReference r:id="rId3"/>
  </externalReferences>
  <definedNames>
    <definedName name="FofX">OFFSET('[1]B(3)'!$B$6,0,0,'[1]B(3)'!$B$1+1,1)</definedName>
    <definedName name="solver_adj" localSheetId="1" hidden="1">Grades!$N$3:$N$14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Grades!$L$3</definedName>
    <definedName name="solver_lhs2" localSheetId="1" hidden="1">Grades!$L$3:$L$14</definedName>
    <definedName name="solver_lhs3" localSheetId="1" hidden="1">Grades!$L$3:$L$14</definedName>
    <definedName name="solver_lhs4" localSheetId="1" hidden="1">Grades!$N$14</definedName>
    <definedName name="solver_lhs5" localSheetId="1" hidden="1">Grades!$N$4</definedName>
    <definedName name="solver_lhs6" localSheetId="1" hidden="1">Grades!$AA$5:$AA$14</definedName>
    <definedName name="solver_lhs7" localSheetId="1" hidden="1">Grades!$AA$5:$AA$14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7</definedName>
    <definedName name="solver_nwt" localSheetId="1" hidden="1">1</definedName>
    <definedName name="solver_opt" localSheetId="1" hidden="1">Grades!$I$15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el6" localSheetId="1" hidden="1">1</definedName>
    <definedName name="solver_rel7" localSheetId="1" hidden="1">3</definedName>
    <definedName name="solver_rhs1" localSheetId="1" hidden="1">Grades!$AC$3</definedName>
    <definedName name="solver_rhs2" localSheetId="1" hidden="1">Grades!$AC$3:$AC$14</definedName>
    <definedName name="solver_rhs3" localSheetId="1" hidden="1">Grades!$AB$3:$AB$14</definedName>
    <definedName name="solver_rhs4" localSheetId="1" hidden="1">Grades!$AE$4</definedName>
    <definedName name="solver_rhs5" localSheetId="1" hidden="1">Grades!$AE$3</definedName>
    <definedName name="solver_rhs6" localSheetId="1" hidden="1">Grades!$AE$6</definedName>
    <definedName name="solver_rhs7" localSheetId="1" hidden="1">Grades!$AE$5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S20" i="29" l="1"/>
  <c r="T3" i="29" s="1"/>
  <c r="R31" i="29"/>
  <c r="R21" i="29"/>
  <c r="T14" i="29"/>
  <c r="S31" i="29"/>
  <c r="P4" i="29"/>
  <c r="P5" i="29"/>
  <c r="P6" i="29"/>
  <c r="P7" i="29"/>
  <c r="P8" i="29"/>
  <c r="P9" i="29"/>
  <c r="P10" i="29"/>
  <c r="P11" i="29"/>
  <c r="P12" i="29"/>
  <c r="P13" i="29"/>
  <c r="P14" i="29"/>
  <c r="P3" i="29"/>
  <c r="R24" i="29" l="1"/>
  <c r="S23" i="29" s="1"/>
  <c r="T6" i="29" s="1"/>
  <c r="R22" i="29"/>
  <c r="S21" i="29" s="1"/>
  <c r="T4" i="29" s="1"/>
  <c r="R27" i="29"/>
  <c r="S26" i="29" s="1"/>
  <c r="T9" i="29" s="1"/>
  <c r="R23" i="29"/>
  <c r="S22" i="29" s="1"/>
  <c r="T5" i="29" s="1"/>
  <c r="R30" i="29"/>
  <c r="S29" i="29" s="1"/>
  <c r="T12" i="29" s="1"/>
  <c r="R26" i="29"/>
  <c r="S25" i="29" s="1"/>
  <c r="T8" i="29" s="1"/>
  <c r="R29" i="29"/>
  <c r="S28" i="29" s="1"/>
  <c r="T11" i="29" s="1"/>
  <c r="R25" i="29"/>
  <c r="S24" i="29" s="1"/>
  <c r="T7" i="29" s="1"/>
  <c r="S30" i="29"/>
  <c r="T13" i="29" s="1"/>
  <c r="R28" i="29"/>
  <c r="S27" i="29" s="1"/>
  <c r="T10" i="29" s="1"/>
  <c r="X18" i="29"/>
  <c r="W19" i="29"/>
  <c r="W20" i="29" s="1"/>
  <c r="X19" i="29" l="1"/>
  <c r="X20" i="29"/>
  <c r="W21" i="29"/>
  <c r="O15" i="29"/>
  <c r="X21" i="29" l="1"/>
  <c r="W22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" i="29"/>
  <c r="S6" i="29" l="1"/>
  <c r="S10" i="29"/>
  <c r="S14" i="29"/>
  <c r="S7" i="29"/>
  <c r="S11" i="29"/>
  <c r="S8" i="29"/>
  <c r="S12" i="29"/>
  <c r="S5" i="29"/>
  <c r="S9" i="29"/>
  <c r="S13" i="29"/>
  <c r="S4" i="29"/>
  <c r="U3" i="29" s="1"/>
  <c r="O7" i="29"/>
  <c r="Q6" i="29" s="1"/>
  <c r="O11" i="29"/>
  <c r="Q10" i="29" s="1"/>
  <c r="O8" i="29"/>
  <c r="Q7" i="29" s="1"/>
  <c r="O12" i="29"/>
  <c r="Q11" i="29" s="1"/>
  <c r="O9" i="29"/>
  <c r="Q8" i="29" s="1"/>
  <c r="O13" i="29"/>
  <c r="Q12" i="29" s="1"/>
  <c r="O6" i="29"/>
  <c r="Q5" i="29" s="1"/>
  <c r="O10" i="29"/>
  <c r="Q9" i="29" s="1"/>
  <c r="O14" i="29"/>
  <c r="Q13" i="29" s="1"/>
  <c r="O5" i="29"/>
  <c r="Q4" i="29" s="1"/>
  <c r="O4" i="29"/>
  <c r="Q3" i="29" s="1"/>
  <c r="I3" i="29"/>
  <c r="Q14" i="29"/>
  <c r="U14" i="29"/>
  <c r="W23" i="29"/>
  <c r="X22" i="29"/>
  <c r="I14" i="29"/>
  <c r="J14" i="29" s="1"/>
  <c r="B128" i="29"/>
  <c r="B172" i="29"/>
  <c r="B74" i="29"/>
  <c r="F4" i="29"/>
  <c r="F8" i="29"/>
  <c r="F12" i="29"/>
  <c r="I11" i="29" s="1"/>
  <c r="F5" i="29"/>
  <c r="I4" i="29" s="1"/>
  <c r="F6" i="29"/>
  <c r="I5" i="29" s="1"/>
  <c r="F10" i="29"/>
  <c r="I9" i="29" s="1"/>
  <c r="F14" i="29"/>
  <c r="I13" i="29" s="1"/>
  <c r="F7" i="29"/>
  <c r="I6" i="29" s="1"/>
  <c r="F11" i="29"/>
  <c r="I10" i="29" s="1"/>
  <c r="F9" i="29"/>
  <c r="I8" i="29" s="1"/>
  <c r="F13" i="29"/>
  <c r="I12" i="29" s="1"/>
  <c r="B24" i="29"/>
  <c r="B36" i="29"/>
  <c r="B124" i="29"/>
  <c r="B136" i="29"/>
  <c r="B152" i="29"/>
  <c r="B49" i="29"/>
  <c r="B57" i="29"/>
  <c r="B81" i="29"/>
  <c r="B105" i="29"/>
  <c r="B173" i="29"/>
  <c r="B181" i="29"/>
  <c r="B193" i="29"/>
  <c r="B78" i="29"/>
  <c r="B106" i="29"/>
  <c r="B31" i="29"/>
  <c r="B39" i="29"/>
  <c r="B51" i="29"/>
  <c r="B87" i="29"/>
  <c r="B95" i="29"/>
  <c r="C5" i="29"/>
  <c r="B6" i="29"/>
  <c r="C23" i="29"/>
  <c r="C9" i="29"/>
  <c r="B10" i="29"/>
  <c r="C13" i="29"/>
  <c r="C10" i="29"/>
  <c r="C14" i="29"/>
  <c r="C19" i="29"/>
  <c r="C29" i="29"/>
  <c r="C33" i="29"/>
  <c r="C41" i="29"/>
  <c r="C4" i="29"/>
  <c r="C8" i="29"/>
  <c r="C12" i="29"/>
  <c r="C16" i="29"/>
  <c r="C22" i="29"/>
  <c r="C27" i="29"/>
  <c r="C31" i="29"/>
  <c r="C35" i="29"/>
  <c r="C39" i="29"/>
  <c r="B42" i="29"/>
  <c r="B46" i="29"/>
  <c r="B50" i="29"/>
  <c r="B54" i="29"/>
  <c r="B58" i="29"/>
  <c r="C72" i="29"/>
  <c r="B72" i="29"/>
  <c r="C200" i="29"/>
  <c r="C196" i="29"/>
  <c r="C192" i="29"/>
  <c r="C188" i="29"/>
  <c r="C184" i="29"/>
  <c r="C180" i="29"/>
  <c r="C176" i="29"/>
  <c r="C197" i="29"/>
  <c r="C189" i="29"/>
  <c r="C181" i="29"/>
  <c r="C173" i="29"/>
  <c r="C172" i="29"/>
  <c r="C169" i="29"/>
  <c r="C168" i="29"/>
  <c r="C161" i="29"/>
  <c r="C160" i="29"/>
  <c r="C156" i="29"/>
  <c r="C152" i="29"/>
  <c r="C148" i="29"/>
  <c r="C144" i="29"/>
  <c r="C140" i="29"/>
  <c r="C136" i="29"/>
  <c r="C132" i="29"/>
  <c r="C128" i="29"/>
  <c r="C124" i="29"/>
  <c r="C120" i="29"/>
  <c r="C93" i="29"/>
  <c r="C89" i="29"/>
  <c r="C85" i="29"/>
  <c r="C81" i="29"/>
  <c r="C77" i="29"/>
  <c r="C73" i="29"/>
  <c r="C69" i="29"/>
  <c r="C65" i="29"/>
  <c r="C61" i="29"/>
  <c r="C57" i="29"/>
  <c r="C53" i="29"/>
  <c r="C49" i="29"/>
  <c r="C45" i="29"/>
  <c r="C201" i="29"/>
  <c r="C193" i="29"/>
  <c r="C185" i="29"/>
  <c r="C177" i="29"/>
  <c r="C164" i="29"/>
  <c r="C116" i="29"/>
  <c r="C113" i="29"/>
  <c r="C112" i="29"/>
  <c r="C109" i="29"/>
  <c r="C108" i="29"/>
  <c r="C104" i="29"/>
  <c r="C100" i="29"/>
  <c r="C96" i="29"/>
  <c r="I23" i="29"/>
  <c r="I21" i="29"/>
  <c r="I19" i="29"/>
  <c r="C165" i="29"/>
  <c r="C115" i="29"/>
  <c r="C111" i="29"/>
  <c r="C107" i="29"/>
  <c r="C103" i="29"/>
  <c r="C99" i="29"/>
  <c r="C95" i="29"/>
  <c r="C94" i="29"/>
  <c r="C90" i="29"/>
  <c r="C86" i="29"/>
  <c r="C82" i="29"/>
  <c r="C7" i="29"/>
  <c r="C11" i="29"/>
  <c r="C15" i="29"/>
  <c r="I17" i="29"/>
  <c r="C18" i="29"/>
  <c r="I20" i="29"/>
  <c r="C24" i="29"/>
  <c r="C25" i="29"/>
  <c r="C28" i="29"/>
  <c r="C32" i="29"/>
  <c r="C36" i="29"/>
  <c r="C40" i="29"/>
  <c r="C42" i="29"/>
  <c r="C46" i="29"/>
  <c r="C50" i="29"/>
  <c r="C54" i="29"/>
  <c r="C58" i="29"/>
  <c r="C62" i="29"/>
  <c r="C66" i="29"/>
  <c r="C70" i="29"/>
  <c r="C76" i="29"/>
  <c r="C105" i="29"/>
  <c r="C6" i="29"/>
  <c r="C26" i="29"/>
  <c r="C30" i="29"/>
  <c r="C34" i="29"/>
  <c r="C37" i="29"/>
  <c r="B52" i="29"/>
  <c r="B60" i="29"/>
  <c r="B68" i="29"/>
  <c r="C74" i="29"/>
  <c r="C101" i="29"/>
  <c r="C38" i="29"/>
  <c r="B48" i="29"/>
  <c r="C3" i="29"/>
  <c r="C17" i="29"/>
  <c r="I18" i="29"/>
  <c r="C20" i="29"/>
  <c r="C21" i="29"/>
  <c r="B22" i="29"/>
  <c r="C44" i="29"/>
  <c r="C48" i="29"/>
  <c r="C52" i="29"/>
  <c r="C56" i="29"/>
  <c r="C60" i="29"/>
  <c r="C64" i="29"/>
  <c r="C68" i="29"/>
  <c r="C78" i="29"/>
  <c r="C97" i="29"/>
  <c r="C121" i="29"/>
  <c r="B123" i="29"/>
  <c r="C123" i="29"/>
  <c r="C130" i="29"/>
  <c r="B130" i="29"/>
  <c r="C137" i="29"/>
  <c r="C139" i="29"/>
  <c r="C146" i="29"/>
  <c r="B146" i="29"/>
  <c r="C153" i="29"/>
  <c r="C155" i="29"/>
  <c r="C162" i="29"/>
  <c r="B162" i="29"/>
  <c r="C43" i="29"/>
  <c r="C47" i="29"/>
  <c r="C51" i="29"/>
  <c r="C55" i="29"/>
  <c r="C59" i="29"/>
  <c r="C63" i="29"/>
  <c r="C67" i="29"/>
  <c r="C71" i="29"/>
  <c r="C75" i="29"/>
  <c r="C79" i="29"/>
  <c r="B80" i="29"/>
  <c r="C83" i="29"/>
  <c r="B84" i="29"/>
  <c r="C87" i="29"/>
  <c r="C91" i="29"/>
  <c r="B92" i="29"/>
  <c r="C118" i="29"/>
  <c r="B118" i="29"/>
  <c r="C125" i="29"/>
  <c r="B127" i="29"/>
  <c r="C127" i="29"/>
  <c r="C134" i="29"/>
  <c r="C141" i="29"/>
  <c r="B143" i="29"/>
  <c r="C143" i="29"/>
  <c r="C150" i="29"/>
  <c r="B157" i="29"/>
  <c r="C157" i="29"/>
  <c r="C80" i="29"/>
  <c r="C84" i="29"/>
  <c r="C88" i="29"/>
  <c r="C92" i="29"/>
  <c r="C117" i="29"/>
  <c r="C122" i="29"/>
  <c r="C129" i="29"/>
  <c r="B131" i="29"/>
  <c r="C131" i="29"/>
  <c r="C138" i="29"/>
  <c r="B145" i="29"/>
  <c r="C145" i="29"/>
  <c r="B147" i="29"/>
  <c r="C147" i="29"/>
  <c r="C154" i="29"/>
  <c r="C167" i="29"/>
  <c r="B167" i="29"/>
  <c r="C98" i="29"/>
  <c r="C102" i="29"/>
  <c r="C106" i="29"/>
  <c r="C110" i="29"/>
  <c r="C114" i="29"/>
  <c r="B119" i="29"/>
  <c r="C119" i="29"/>
  <c r="C126" i="29"/>
  <c r="B126" i="29"/>
  <c r="B133" i="29"/>
  <c r="C133" i="29"/>
  <c r="B135" i="29"/>
  <c r="C135" i="29"/>
  <c r="C142" i="29"/>
  <c r="B142" i="29"/>
  <c r="B149" i="29"/>
  <c r="C149" i="29"/>
  <c r="B151" i="29"/>
  <c r="C151" i="29"/>
  <c r="C158" i="29"/>
  <c r="B158" i="29"/>
  <c r="C163" i="29"/>
  <c r="C179" i="29"/>
  <c r="C187" i="29"/>
  <c r="C195" i="29"/>
  <c r="C166" i="29"/>
  <c r="C171" i="29"/>
  <c r="C175" i="29"/>
  <c r="B175" i="29"/>
  <c r="C183" i="29"/>
  <c r="C191" i="29"/>
  <c r="B191" i="29"/>
  <c r="C199" i="29"/>
  <c r="B199" i="29"/>
  <c r="C159" i="29"/>
  <c r="B166" i="29"/>
  <c r="C170" i="29"/>
  <c r="C174" i="29"/>
  <c r="C178" i="29"/>
  <c r="C182" i="29"/>
  <c r="C186" i="29"/>
  <c r="C190" i="29"/>
  <c r="C194" i="29"/>
  <c r="C198" i="29"/>
  <c r="C202" i="29"/>
  <c r="J10" i="29" l="1"/>
  <c r="J5" i="29"/>
  <c r="J3" i="29"/>
  <c r="J6" i="29"/>
  <c r="J4" i="29"/>
  <c r="J12" i="29"/>
  <c r="J13" i="29"/>
  <c r="J11" i="29"/>
  <c r="J8" i="29"/>
  <c r="J9" i="29"/>
  <c r="E169" i="29"/>
  <c r="U13" i="29"/>
  <c r="V14" i="29" s="1"/>
  <c r="W14" i="29"/>
  <c r="R14" i="29"/>
  <c r="R3" i="29"/>
  <c r="R9" i="29"/>
  <c r="R5" i="29"/>
  <c r="R11" i="29"/>
  <c r="R6" i="29"/>
  <c r="R12" i="29"/>
  <c r="R7" i="29"/>
  <c r="R13" i="29"/>
  <c r="R8" i="29"/>
  <c r="E152" i="29"/>
  <c r="D117" i="29"/>
  <c r="D173" i="29"/>
  <c r="E6" i="29"/>
  <c r="K3" i="29"/>
  <c r="M3" i="29" s="1"/>
  <c r="D155" i="29"/>
  <c r="E43" i="29"/>
  <c r="E46" i="29"/>
  <c r="E7" i="29"/>
  <c r="Q19" i="29"/>
  <c r="D151" i="29"/>
  <c r="D133" i="29"/>
  <c r="D70" i="29"/>
  <c r="E189" i="29"/>
  <c r="D49" i="29"/>
  <c r="I7" i="29"/>
  <c r="W24" i="29"/>
  <c r="X23" i="29"/>
  <c r="D202" i="29"/>
  <c r="E184" i="29"/>
  <c r="D158" i="29"/>
  <c r="D142" i="29"/>
  <c r="D147" i="29"/>
  <c r="D78" i="29"/>
  <c r="E133" i="29"/>
  <c r="D60" i="29"/>
  <c r="K12" i="29"/>
  <c r="M12" i="29" s="1"/>
  <c r="K13" i="29"/>
  <c r="M13" i="29" s="1"/>
  <c r="K9" i="29"/>
  <c r="M9" i="29" s="1"/>
  <c r="K11" i="29"/>
  <c r="M11" i="29" s="1"/>
  <c r="K6" i="29"/>
  <c r="M6" i="29" s="1"/>
  <c r="K14" i="29"/>
  <c r="M14" i="29" s="1"/>
  <c r="K10" i="29"/>
  <c r="M10" i="29" s="1"/>
  <c r="K5" i="29"/>
  <c r="M5" i="29" s="1"/>
  <c r="K4" i="29"/>
  <c r="M4" i="29" s="1"/>
  <c r="M22" i="29"/>
  <c r="E17" i="29"/>
  <c r="D7" i="29"/>
  <c r="D8" i="29"/>
  <c r="E13" i="29"/>
  <c r="E42" i="29"/>
  <c r="D136" i="29"/>
  <c r="D148" i="29"/>
  <c r="E106" i="29"/>
  <c r="E98" i="29"/>
  <c r="E187" i="29"/>
  <c r="D107" i="29"/>
  <c r="E149" i="29"/>
  <c r="D53" i="29"/>
  <c r="E173" i="29"/>
  <c r="D82" i="29"/>
  <c r="D95" i="29"/>
  <c r="E136" i="29"/>
  <c r="E74" i="29"/>
  <c r="E116" i="29"/>
  <c r="E147" i="29"/>
  <c r="D187" i="29"/>
  <c r="D169" i="29"/>
  <c r="D186" i="29"/>
  <c r="D6" i="29"/>
  <c r="E60" i="29"/>
  <c r="E24" i="29"/>
  <c r="D54" i="29"/>
  <c r="E57" i="29"/>
  <c r="E72" i="29"/>
  <c r="E23" i="29"/>
  <c r="E54" i="29"/>
  <c r="D64" i="29"/>
  <c r="D80" i="29"/>
  <c r="D163" i="29"/>
  <c r="D160" i="29"/>
  <c r="E158" i="29"/>
  <c r="E142" i="29"/>
  <c r="D93" i="29"/>
  <c r="D199" i="29"/>
  <c r="E186" i="29"/>
  <c r="E182" i="29"/>
  <c r="D149" i="29"/>
  <c r="E128" i="29"/>
  <c r="E104" i="29"/>
  <c r="E96" i="29"/>
  <c r="D138" i="29"/>
  <c r="E78" i="29"/>
  <c r="D90" i="29"/>
  <c r="E132" i="29"/>
  <c r="E81" i="29"/>
  <c r="D81" i="29"/>
  <c r="E151" i="29"/>
  <c r="E107" i="29"/>
  <c r="D184" i="29"/>
  <c r="E58" i="29"/>
  <c r="D5" i="29"/>
  <c r="F3" i="29"/>
  <c r="E141" i="29" s="1"/>
  <c r="B11" i="29"/>
  <c r="B176" i="29"/>
  <c r="B40" i="29"/>
  <c r="D182" i="29"/>
  <c r="D189" i="29"/>
  <c r="E199" i="29"/>
  <c r="E192" i="29"/>
  <c r="D109" i="29"/>
  <c r="E156" i="29"/>
  <c r="B138" i="29"/>
  <c r="E70" i="29"/>
  <c r="D157" i="29"/>
  <c r="E146" i="29"/>
  <c r="D99" i="29"/>
  <c r="D74" i="29"/>
  <c r="E80" i="29"/>
  <c r="D45" i="29"/>
  <c r="E38" i="29"/>
  <c r="D24" i="29"/>
  <c r="D85" i="29"/>
  <c r="D156" i="29"/>
  <c r="D87" i="29"/>
  <c r="E109" i="29"/>
  <c r="E159" i="29"/>
  <c r="D116" i="29"/>
  <c r="E117" i="29"/>
  <c r="E53" i="29"/>
  <c r="E45" i="29"/>
  <c r="E22" i="29"/>
  <c r="D17" i="29"/>
  <c r="E10" i="29"/>
  <c r="B111" i="29"/>
  <c r="E193" i="29"/>
  <c r="D159" i="29"/>
  <c r="E100" i="29"/>
  <c r="E90" i="29"/>
  <c r="E82" i="29"/>
  <c r="E166" i="29"/>
  <c r="E155" i="29"/>
  <c r="D143" i="29"/>
  <c r="D141" i="29"/>
  <c r="E120" i="29"/>
  <c r="D146" i="29"/>
  <c r="D106" i="29"/>
  <c r="E77" i="29"/>
  <c r="D61" i="29"/>
  <c r="E51" i="29"/>
  <c r="D33" i="29"/>
  <c r="D124" i="29"/>
  <c r="E99" i="29"/>
  <c r="D132" i="29"/>
  <c r="D152" i="29"/>
  <c r="D31" i="29"/>
  <c r="E4" i="29"/>
  <c r="E61" i="29"/>
  <c r="D51" i="29"/>
  <c r="D16" i="29"/>
  <c r="E87" i="29"/>
  <c r="D72" i="29"/>
  <c r="D46" i="29"/>
  <c r="E16" i="29"/>
  <c r="D14" i="29"/>
  <c r="D13" i="29"/>
  <c r="D27" i="29"/>
  <c r="B15" i="29"/>
  <c r="B14" i="29"/>
  <c r="E64" i="29"/>
  <c r="B159" i="29"/>
  <c r="B201" i="29"/>
  <c r="B165" i="29"/>
  <c r="B37" i="29"/>
  <c r="B112" i="29"/>
  <c r="D43" i="29"/>
  <c r="E49" i="29"/>
  <c r="D98" i="29"/>
  <c r="E62" i="29"/>
  <c r="E118" i="29"/>
  <c r="D104" i="29"/>
  <c r="D100" i="29"/>
  <c r="D96" i="29"/>
  <c r="E56" i="29"/>
  <c r="D77" i="29"/>
  <c r="B62" i="29"/>
  <c r="E20" i="29"/>
  <c r="B103" i="29"/>
  <c r="B71" i="29"/>
  <c r="B21" i="29"/>
  <c r="E3" i="29"/>
  <c r="D20" i="29"/>
  <c r="D23" i="29"/>
  <c r="D59" i="29"/>
  <c r="D15" i="29"/>
  <c r="D180" i="29"/>
  <c r="E150" i="29"/>
  <c r="E134" i="29"/>
  <c r="D112" i="29"/>
  <c r="D108" i="29"/>
  <c r="E195" i="29"/>
  <c r="B198" i="29"/>
  <c r="B202" i="29"/>
  <c r="D201" i="29"/>
  <c r="D170" i="29"/>
  <c r="B171" i="29"/>
  <c r="E161" i="29"/>
  <c r="B195" i="29"/>
  <c r="E190" i="29"/>
  <c r="D179" i="29"/>
  <c r="D113" i="29"/>
  <c r="B141" i="29"/>
  <c r="E121" i="29"/>
  <c r="D194" i="29"/>
  <c r="E191" i="29"/>
  <c r="E202" i="29"/>
  <c r="E196" i="29"/>
  <c r="D191" i="29"/>
  <c r="E160" i="29"/>
  <c r="B187" i="29"/>
  <c r="B163" i="29"/>
  <c r="B117" i="29"/>
  <c r="E112" i="29"/>
  <c r="B154" i="29"/>
  <c r="E140" i="29"/>
  <c r="B129" i="29"/>
  <c r="B122" i="29"/>
  <c r="E94" i="29"/>
  <c r="B150" i="29"/>
  <c r="D134" i="29"/>
  <c r="B125" i="29"/>
  <c r="D153" i="29"/>
  <c r="D121" i="29"/>
  <c r="E59" i="29"/>
  <c r="E26" i="29"/>
  <c r="E18" i="29"/>
  <c r="D115" i="29"/>
  <c r="E114" i="29"/>
  <c r="E163" i="29"/>
  <c r="D35" i="29"/>
  <c r="D88" i="29"/>
  <c r="E73" i="29"/>
  <c r="E66" i="29"/>
  <c r="E12" i="29"/>
  <c r="D67" i="29"/>
  <c r="E79" i="29"/>
  <c r="B66" i="29"/>
  <c r="E37" i="29"/>
  <c r="D190" i="29"/>
  <c r="D197" i="29"/>
  <c r="D181" i="29"/>
  <c r="E201" i="29"/>
  <c r="E185" i="29"/>
  <c r="D183" i="29"/>
  <c r="E200" i="29"/>
  <c r="D195" i="29"/>
  <c r="B179" i="29"/>
  <c r="D129" i="29"/>
  <c r="E153" i="29"/>
  <c r="E139" i="29"/>
  <c r="B134" i="29"/>
  <c r="D125" i="29"/>
  <c r="E181" i="29"/>
  <c r="B155" i="29"/>
  <c r="D139" i="29"/>
  <c r="B137" i="29"/>
  <c r="D57" i="29"/>
  <c r="D37" i="29"/>
  <c r="D29" i="29"/>
  <c r="D140" i="29"/>
  <c r="D91" i="29"/>
  <c r="E115" i="29"/>
  <c r="B64" i="29"/>
  <c r="E5" i="29"/>
  <c r="D102" i="29"/>
  <c r="D62" i="29"/>
  <c r="B5" i="29"/>
  <c r="E15" i="29"/>
  <c r="B47" i="29"/>
  <c r="B79" i="29"/>
  <c r="B194" i="29"/>
  <c r="B113" i="29"/>
  <c r="B73" i="29"/>
  <c r="B29" i="29"/>
  <c r="B26" i="29"/>
  <c r="B192" i="29"/>
  <c r="B183" i="29"/>
  <c r="E129" i="29"/>
  <c r="D97" i="29"/>
  <c r="D154" i="29"/>
  <c r="E171" i="29"/>
  <c r="D150" i="29"/>
  <c r="D94" i="29"/>
  <c r="B88" i="29"/>
  <c r="E197" i="29"/>
  <c r="B153" i="29"/>
  <c r="B139" i="29"/>
  <c r="B121" i="29"/>
  <c r="E89" i="29"/>
  <c r="E55" i="29"/>
  <c r="E35" i="29"/>
  <c r="E31" i="29"/>
  <c r="E27" i="29"/>
  <c r="D114" i="29"/>
  <c r="E179" i="29"/>
  <c r="D79" i="29"/>
  <c r="E97" i="29"/>
  <c r="E102" i="29"/>
  <c r="E113" i="29"/>
  <c r="D196" i="29"/>
  <c r="D18" i="29"/>
  <c r="D55" i="29"/>
  <c r="D12" i="29"/>
  <c r="D26" i="29"/>
  <c r="E14" i="29"/>
  <c r="B185" i="29"/>
  <c r="B59" i="29"/>
  <c r="B19" i="29"/>
  <c r="B93" i="29"/>
  <c r="B12" i="29"/>
  <c r="B114" i="29"/>
  <c r="B94" i="29"/>
  <c r="B182" i="29"/>
  <c r="B90" i="29"/>
  <c r="B38" i="29"/>
  <c r="B200" i="29"/>
  <c r="B184" i="29"/>
  <c r="B148" i="29"/>
  <c r="B108" i="29"/>
  <c r="B16" i="29"/>
  <c r="B174" i="29"/>
  <c r="B56" i="29"/>
  <c r="B44" i="29"/>
  <c r="B76" i="29"/>
  <c r="D73" i="29"/>
  <c r="D66" i="29"/>
  <c r="D58" i="29"/>
  <c r="D50" i="29"/>
  <c r="D42" i="29"/>
  <c r="D38" i="29"/>
  <c r="E33" i="29"/>
  <c r="E19" i="29"/>
  <c r="D22" i="29"/>
  <c r="D11" i="29"/>
  <c r="B20" i="29"/>
  <c r="B7" i="29"/>
  <c r="E11" i="29"/>
  <c r="B3" i="29"/>
  <c r="B61" i="29"/>
  <c r="B107" i="29"/>
  <c r="B91" i="29"/>
  <c r="B75" i="29"/>
  <c r="B55" i="29"/>
  <c r="B35" i="29"/>
  <c r="B13" i="29"/>
  <c r="B178" i="29"/>
  <c r="B34" i="29"/>
  <c r="B189" i="29"/>
  <c r="B169" i="29"/>
  <c r="B109" i="29"/>
  <c r="B85" i="29"/>
  <c r="B65" i="29"/>
  <c r="B41" i="29"/>
  <c r="B25" i="29"/>
  <c r="B8" i="29"/>
  <c r="B144" i="29"/>
  <c r="B120" i="29"/>
  <c r="B32" i="29"/>
  <c r="B170" i="29"/>
  <c r="B86" i="29"/>
  <c r="B30" i="29"/>
  <c r="B196" i="29"/>
  <c r="B180" i="29"/>
  <c r="B140" i="29"/>
  <c r="B96" i="29"/>
  <c r="B4" i="29"/>
  <c r="B110" i="29"/>
  <c r="B115" i="29"/>
  <c r="B99" i="29"/>
  <c r="B83" i="29"/>
  <c r="B63" i="29"/>
  <c r="B43" i="29"/>
  <c r="B27" i="29"/>
  <c r="B9" i="29"/>
  <c r="B98" i="29"/>
  <c r="B197" i="29"/>
  <c r="B177" i="29"/>
  <c r="B161" i="29"/>
  <c r="B101" i="29"/>
  <c r="B77" i="29"/>
  <c r="B53" i="29"/>
  <c r="B33" i="29"/>
  <c r="B17" i="29"/>
  <c r="B164" i="29"/>
  <c r="B132" i="29"/>
  <c r="B104" i="29"/>
  <c r="B190" i="29"/>
  <c r="B102" i="29"/>
  <c r="B70" i="29"/>
  <c r="B18" i="29"/>
  <c r="B188" i="29"/>
  <c r="B160" i="29"/>
  <c r="B116" i="29"/>
  <c r="B28" i="29"/>
  <c r="B186" i="29"/>
  <c r="B82" i="29"/>
  <c r="B23" i="29"/>
  <c r="B97" i="29"/>
  <c r="B45" i="29"/>
  <c r="B89" i="29"/>
  <c r="B156" i="29"/>
  <c r="B67" i="29"/>
  <c r="B168" i="29"/>
  <c r="B69" i="29"/>
  <c r="B100" i="29"/>
  <c r="I22" i="29"/>
  <c r="I24" i="29"/>
  <c r="Z14" i="29" l="1"/>
  <c r="K7" i="29"/>
  <c r="J7" i="29"/>
  <c r="D3" i="29"/>
  <c r="W3" i="29"/>
  <c r="R4" i="29"/>
  <c r="R10" i="29"/>
  <c r="E88" i="29"/>
  <c r="E8" i="29"/>
  <c r="D128" i="29"/>
  <c r="E101" i="29"/>
  <c r="E9" i="29"/>
  <c r="E180" i="29"/>
  <c r="D101" i="29"/>
  <c r="E178" i="29"/>
  <c r="E76" i="29"/>
  <c r="D92" i="29"/>
  <c r="D122" i="29"/>
  <c r="E71" i="29"/>
  <c r="D48" i="29"/>
  <c r="D178" i="29"/>
  <c r="D76" i="29"/>
  <c r="E63" i="29"/>
  <c r="E177" i="29"/>
  <c r="E92" i="29"/>
  <c r="D192" i="29"/>
  <c r="D65" i="29"/>
  <c r="D47" i="29"/>
  <c r="D75" i="29"/>
  <c r="E48" i="29"/>
  <c r="E21" i="29"/>
  <c r="D21" i="29"/>
  <c r="D71" i="29"/>
  <c r="E47" i="29"/>
  <c r="E122" i="29"/>
  <c r="E65" i="29"/>
  <c r="D144" i="29"/>
  <c r="D86" i="29"/>
  <c r="E167" i="29"/>
  <c r="D167" i="29"/>
  <c r="D177" i="29"/>
  <c r="D63" i="29"/>
  <c r="D9" i="29"/>
  <c r="E125" i="29"/>
  <c r="K8" i="29"/>
  <c r="M8" i="29" s="1"/>
  <c r="E86" i="29"/>
  <c r="D119" i="29"/>
  <c r="E148" i="29"/>
  <c r="E119" i="29"/>
  <c r="D130" i="29"/>
  <c r="D166" i="29"/>
  <c r="D193" i="29"/>
  <c r="D174" i="29"/>
  <c r="E175" i="29"/>
  <c r="E124" i="29"/>
  <c r="E34" i="29"/>
  <c r="D28" i="29"/>
  <c r="D123" i="29"/>
  <c r="E83" i="29"/>
  <c r="E135" i="29"/>
  <c r="D127" i="29"/>
  <c r="D164" i="29"/>
  <c r="E123" i="29"/>
  <c r="E68" i="29"/>
  <c r="E36" i="29"/>
  <c r="D34" i="29"/>
  <c r="D175" i="29"/>
  <c r="D69" i="29"/>
  <c r="E28" i="29"/>
  <c r="E52" i="29"/>
  <c r="W25" i="29"/>
  <c r="X24" i="29"/>
  <c r="E127" i="29"/>
  <c r="D110" i="29"/>
  <c r="D41" i="29"/>
  <c r="D10" i="29"/>
  <c r="E174" i="29"/>
  <c r="D68" i="29"/>
  <c r="E162" i="29"/>
  <c r="E130" i="29"/>
  <c r="D126" i="29"/>
  <c r="D36" i="29"/>
  <c r="D162" i="29"/>
  <c r="E29" i="29"/>
  <c r="E110" i="29"/>
  <c r="E103" i="29"/>
  <c r="D103" i="29"/>
  <c r="D161" i="29"/>
  <c r="E108" i="29"/>
  <c r="D83" i="29"/>
  <c r="E41" i="29"/>
  <c r="E126" i="29"/>
  <c r="D52" i="29"/>
  <c r="E145" i="29"/>
  <c r="E164" i="29"/>
  <c r="E176" i="29"/>
  <c r="D145" i="29"/>
  <c r="E69" i="29"/>
  <c r="E144" i="29"/>
  <c r="D39" i="29"/>
  <c r="E157" i="29"/>
  <c r="E95" i="29"/>
  <c r="D188" i="29"/>
  <c r="E85" i="29"/>
  <c r="D172" i="29"/>
  <c r="D137" i="29"/>
  <c r="D105" i="29"/>
  <c r="E188" i="29"/>
  <c r="E137" i="29"/>
  <c r="D4" i="29"/>
  <c r="E39" i="29"/>
  <c r="E105" i="29"/>
  <c r="E44" i="29"/>
  <c r="E170" i="29"/>
  <c r="E194" i="29"/>
  <c r="E50" i="29"/>
  <c r="D135" i="29"/>
  <c r="D120" i="29"/>
  <c r="D19" i="29"/>
  <c r="D40" i="29"/>
  <c r="D165" i="29"/>
  <c r="E143" i="29"/>
  <c r="E183" i="29"/>
  <c r="E172" i="29"/>
  <c r="E91" i="29"/>
  <c r="D111" i="29"/>
  <c r="E154" i="29"/>
  <c r="D30" i="29"/>
  <c r="E67" i="29"/>
  <c r="D198" i="29"/>
  <c r="D84" i="29"/>
  <c r="E32" i="29"/>
  <c r="E165" i="29"/>
  <c r="E168" i="29"/>
  <c r="E111" i="29"/>
  <c r="D168" i="29"/>
  <c r="E93" i="29"/>
  <c r="E198" i="29"/>
  <c r="E131" i="29"/>
  <c r="E40" i="29"/>
  <c r="D176" i="29"/>
  <c r="D56" i="29"/>
  <c r="E75" i="29"/>
  <c r="D171" i="29"/>
  <c r="D185" i="29"/>
  <c r="D89" i="29"/>
  <c r="D200" i="29"/>
  <c r="E138" i="29"/>
  <c r="E25" i="29"/>
  <c r="E84" i="29"/>
  <c r="E30" i="29"/>
  <c r="D25" i="29"/>
  <c r="D44" i="29"/>
  <c r="D131" i="29"/>
  <c r="D118" i="29"/>
  <c r="D32" i="29"/>
  <c r="M7" i="29" l="1"/>
  <c r="M15" i="29" s="1"/>
  <c r="M16" i="29" s="1"/>
  <c r="K15" i="29"/>
  <c r="L8" i="29" s="1"/>
  <c r="R15" i="29"/>
  <c r="R16" i="29" s="1"/>
  <c r="X25" i="29"/>
  <c r="L17" i="29"/>
  <c r="X14" i="29" s="1"/>
  <c r="L3" i="29" l="1"/>
  <c r="L9" i="29"/>
  <c r="L4" i="29"/>
  <c r="L11" i="29"/>
  <c r="L5" i="29"/>
  <c r="L7" i="29"/>
  <c r="L10" i="29"/>
  <c r="L12" i="29"/>
  <c r="L6" i="29"/>
  <c r="L13" i="29"/>
  <c r="L14" i="29"/>
  <c r="N18" i="29"/>
  <c r="H25" i="29" l="1"/>
  <c r="B51" i="28" l="1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H6" i="28" l="1"/>
  <c r="H4" i="28"/>
  <c r="H5" i="28"/>
  <c r="H7" i="28" l="1"/>
  <c r="L2" i="28"/>
  <c r="W13" i="29" l="1"/>
  <c r="X13" i="29" l="1"/>
  <c r="U12" i="29"/>
  <c r="V13" i="29" l="1"/>
  <c r="Z13" i="29" s="1"/>
  <c r="U11" i="29"/>
  <c r="U5" i="29"/>
  <c r="W10" i="29"/>
  <c r="U4" i="29"/>
  <c r="W5" i="29" l="1"/>
  <c r="V5" i="29"/>
  <c r="Z5" i="29" s="1"/>
  <c r="W11" i="29"/>
  <c r="X10" i="29" s="1"/>
  <c r="U10" i="29"/>
  <c r="V11" i="29" s="1"/>
  <c r="Z11" i="29" s="1"/>
  <c r="V12" i="29"/>
  <c r="Z12" i="29" s="1"/>
  <c r="W9" i="29"/>
  <c r="U8" i="29"/>
  <c r="U7" i="29"/>
  <c r="W8" i="29"/>
  <c r="W4" i="29"/>
  <c r="U6" i="29"/>
  <c r="V6" i="29" s="1"/>
  <c r="Z6" i="29" s="1"/>
  <c r="W7" i="29"/>
  <c r="U9" i="29"/>
  <c r="W12" i="29"/>
  <c r="W6" i="29"/>
  <c r="V3" i="29" l="1"/>
  <c r="V4" i="29"/>
  <c r="Z4" i="29" s="1"/>
  <c r="V9" i="29"/>
  <c r="Z9" i="29" s="1"/>
  <c r="V7" i="29"/>
  <c r="Z7" i="29" s="1"/>
  <c r="X8" i="29"/>
  <c r="X7" i="29"/>
  <c r="X12" i="29"/>
  <c r="Y3" i="29"/>
  <c r="X4" i="29"/>
  <c r="X3" i="29"/>
  <c r="V8" i="29"/>
  <c r="Z8" i="29" s="1"/>
  <c r="V10" i="29"/>
  <c r="Z10" i="29" s="1"/>
  <c r="X6" i="29"/>
  <c r="X5" i="29"/>
  <c r="X9" i="29"/>
  <c r="X11" i="29"/>
  <c r="Z3" i="29" l="1"/>
  <c r="Z15" i="29" s="1"/>
  <c r="Z16" i="29" s="1"/>
  <c r="V15" i="29"/>
  <c r="V16" i="29" s="1"/>
  <c r="Y4" i="29"/>
  <c r="X16" i="29"/>
  <c r="Y5" i="29" l="1"/>
  <c r="Y6" i="29" l="1"/>
  <c r="Y7" i="29" l="1"/>
  <c r="Y8" i="29" l="1"/>
  <c r="Y9" i="29" l="1"/>
  <c r="Y10" i="29" l="1"/>
  <c r="Y11" i="29" l="1"/>
  <c r="Y12" i="29" l="1"/>
  <c r="Y13" i="29" l="1"/>
  <c r="Y14" i="29" l="1"/>
  <c r="Y15" i="29" l="1"/>
  <c r="Y16" i="29" s="1"/>
</calcChain>
</file>

<file path=xl/sharedStrings.xml><?xml version="1.0" encoding="utf-8"?>
<sst xmlns="http://schemas.openxmlformats.org/spreadsheetml/2006/main" count="57" uniqueCount="42">
  <si>
    <t>Mean</t>
  </si>
  <si>
    <t>Median</t>
  </si>
  <si>
    <t>Mode</t>
  </si>
  <si>
    <t>Max</t>
  </si>
  <si>
    <t>Min</t>
  </si>
  <si>
    <t>Count</t>
  </si>
  <si>
    <t>Rank</t>
  </si>
  <si>
    <t>Y</t>
  </si>
  <si>
    <t>StdDev</t>
  </si>
  <si>
    <t>CV</t>
  </si>
  <si>
    <t>Data</t>
  </si>
  <si>
    <t>Yor Final Grades</t>
  </si>
  <si>
    <t>Gap With Higher Grade</t>
  </si>
  <si>
    <t>Grade</t>
  </si>
  <si>
    <t>Score</t>
  </si>
  <si>
    <t>L-Grade</t>
  </si>
  <si>
    <t>N-Grade</t>
  </si>
  <si>
    <t>Sub-Group</t>
  </si>
  <si>
    <t>%</t>
  </si>
  <si>
    <t>Standard</t>
  </si>
  <si>
    <t>Uniform</t>
  </si>
  <si>
    <t>Normal</t>
  </si>
  <si>
    <t>Combined</t>
  </si>
  <si>
    <t>F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</si>
  <si>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</si>
  <si>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</si>
  <si>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</si>
  <si>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</si>
  <si>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</si>
  <si>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</si>
  <si>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</si>
  <si>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</si>
  <si>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</si>
  <si>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</si>
  <si>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</si>
  <si>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Average</t>
  </si>
  <si>
    <t xml:space="preserve">  Mean</t>
  </si>
  <si>
    <t xml:space="preserve">  Median</t>
  </si>
  <si>
    <t>(Max-Min)/5</t>
  </si>
  <si>
    <t>For Normal</t>
  </si>
  <si>
    <t>Nothing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</si>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</sst>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hadow/>
      <sz val="12"/>
      <color rgb="FFC00000"/>
      <name val="Book Antiqua"/>
      <family val="1"/>
    </font>
    <font>
      <shadow/>
      <sz val="12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5" borderId="5">
      <alignment wrapText="1"/>
    </xf>
    <xf numFmtId="0" fontId="3" fillId="5" borderId="5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6">
      <alignment horizontal="left" indent="2"/>
    </xf>
    <xf numFmtId="0" fontId="4" fillId="7" borderId="5">
      <alignment horizontal="centerContinuous" wrapText="1"/>
    </xf>
    <xf numFmtId="0" fontId="4" fillId="0" borderId="0">
      <alignment wrapText="1"/>
    </xf>
    <xf numFmtId="0" fontId="4" fillId="8" borderId="5">
      <alignment horizontal="centerContinuous" wrapText="1"/>
    </xf>
    <xf numFmtId="0" fontId="1" fillId="0" borderId="0"/>
    <xf numFmtId="0" fontId="2" fillId="3" borderId="5">
      <alignment wrapText="1"/>
    </xf>
    <xf numFmtId="0" fontId="9" fillId="4" borderId="5">
      <alignment horizontal="centerContinuous" wrapText="1"/>
    </xf>
    <xf numFmtId="0" fontId="4" fillId="2" borderId="5" applyFont="0">
      <alignment horizontal="centerContinuous" wrapText="1"/>
    </xf>
  </cellStyleXfs>
  <cellXfs count="51">
    <xf numFmtId="0" fontId="0" fillId="0" borderId="0" xfId="0"/>
    <xf numFmtId="0" fontId="0" fillId="0" borderId="0" xfId="0" applyAlignment="1">
      <alignment horizontal="center"/>
    </xf>
    <xf numFmtId="0" fontId="10" fillId="9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2" fillId="0" borderId="0" xfId="0" applyFont="1" applyFill="1" applyAlignment="1">
      <alignment wrapText="1"/>
    </xf>
    <xf numFmtId="0" fontId="10" fillId="9" borderId="4" xfId="0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readingOrder="1"/>
    </xf>
    <xf numFmtId="0" fontId="13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 vertical="center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0" fillId="9" borderId="11" xfId="0" applyFont="1" applyFill="1" applyBorder="1" applyAlignment="1">
      <alignment horizontal="center" vertical="center" readingOrder="1"/>
    </xf>
    <xf numFmtId="164" fontId="0" fillId="0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10" fillId="0" borderId="0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10" fillId="9" borderId="11" xfId="0" applyNumberFormat="1" applyFont="1" applyFill="1" applyBorder="1" applyAlignment="1">
      <alignment horizontal="center" vertical="center" readingOrder="1"/>
    </xf>
    <xf numFmtId="164" fontId="10" fillId="0" borderId="0" xfId="0" applyNumberFormat="1" applyFont="1" applyFill="1" applyBorder="1" applyAlignment="1">
      <alignment horizontal="center" vertical="center" readingOrder="1"/>
    </xf>
    <xf numFmtId="164" fontId="10" fillId="9" borderId="12" xfId="0" applyNumberFormat="1" applyFont="1" applyFill="1" applyBorder="1" applyAlignment="1">
      <alignment horizontal="center" vertical="center" readingOrder="1"/>
    </xf>
    <xf numFmtId="164" fontId="0" fillId="0" borderId="9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  <xf numFmtId="1" fontId="10" fillId="0" borderId="0" xfId="0" applyNumberFormat="1" applyFont="1" applyFill="1" applyBorder="1" applyAlignment="1">
      <alignment horizontal="center" vertical="center" readingOrder="1"/>
    </xf>
    <xf numFmtId="0" fontId="14" fillId="0" borderId="0" xfId="0" applyFont="1" applyAlignment="1">
      <alignment horizontal="right"/>
    </xf>
    <xf numFmtId="2" fontId="14" fillId="0" borderId="0" xfId="0" applyNumberFormat="1" applyFont="1"/>
    <xf numFmtId="0" fontId="9" fillId="0" borderId="0" xfId="0" applyFont="1"/>
    <xf numFmtId="0" fontId="16" fillId="0" borderId="14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0" xfId="0" applyFont="1"/>
    <xf numFmtId="0" fontId="17" fillId="0" borderId="0" xfId="0" applyFont="1" applyFill="1" applyBorder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 readingOrder="1"/>
    </xf>
    <xf numFmtId="168" fontId="0" fillId="0" borderId="0" xfId="0" applyNumberFormat="1" applyAlignment="1">
      <alignment horizontal="center"/>
    </xf>
  </cellXfs>
  <cellStyles count="18">
    <cellStyle name="blue" xfId="2"/>
    <cellStyle name="bluecenteraccrossselection" xfId="3"/>
    <cellStyle name="Currency 2" xfId="4"/>
    <cellStyle name="Currency Round to thousands" xfId="5"/>
    <cellStyle name="DarkBlueLabel" xfId="15"/>
    <cellStyle name="Four-Digit Year" xfId="6"/>
    <cellStyle name="Hyperlink 2" xfId="7"/>
    <cellStyle name="LightYellowLabelCentered" xfId="16"/>
    <cellStyle name="Normal" xfId="0" builtinId="0"/>
    <cellStyle name="Normal 2" xfId="8"/>
    <cellStyle name="Normal 2 2" xfId="14"/>
    <cellStyle name="Percent" xfId="1" builtinId="5"/>
    <cellStyle name="Percent 2" xfId="9"/>
    <cellStyle name="Rad" xfId="10"/>
    <cellStyle name="redcenteraccrossselection" xfId="11"/>
    <cellStyle name="Wrap Text" xfId="12"/>
    <cellStyle name="yellowcenteraccrossselection" xfId="13"/>
    <cellStyle name="YellowCenterAcrossSelection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'1.DrawMeanMedMod'!$H$7</c:f>
          <c:strCache>
            <c:ptCount val="1"/>
            <c:pt idx="0">
              <c:v>Mean 70.3 Median 69 Mode 68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'1.DrawMeanMedMod'!$B$2:$B$51</c:f>
              <c:numCache>
                <c:formatCode>General</c:formatCode>
                <c:ptCount val="50"/>
                <c:pt idx="0">
                  <c:v>66</c:v>
                </c:pt>
                <c:pt idx="1">
                  <c:v>78</c:v>
                </c:pt>
                <c:pt idx="2">
                  <c:v>90</c:v>
                </c:pt>
                <c:pt idx="3">
                  <c:v>76</c:v>
                </c:pt>
                <c:pt idx="4">
                  <c:v>66</c:v>
                </c:pt>
                <c:pt idx="5">
                  <c:v>61</c:v>
                </c:pt>
                <c:pt idx="6">
                  <c:v>50</c:v>
                </c:pt>
                <c:pt idx="7">
                  <c:v>54</c:v>
                </c:pt>
                <c:pt idx="8">
                  <c:v>80</c:v>
                </c:pt>
                <c:pt idx="9">
                  <c:v>80</c:v>
                </c:pt>
                <c:pt idx="10">
                  <c:v>58</c:v>
                </c:pt>
                <c:pt idx="11">
                  <c:v>65</c:v>
                </c:pt>
                <c:pt idx="12">
                  <c:v>61</c:v>
                </c:pt>
                <c:pt idx="13">
                  <c:v>94</c:v>
                </c:pt>
                <c:pt idx="14">
                  <c:v>77</c:v>
                </c:pt>
                <c:pt idx="15">
                  <c:v>70</c:v>
                </c:pt>
                <c:pt idx="16">
                  <c:v>73</c:v>
                </c:pt>
                <c:pt idx="17">
                  <c:v>69</c:v>
                </c:pt>
                <c:pt idx="18">
                  <c:v>71</c:v>
                </c:pt>
                <c:pt idx="19">
                  <c:v>77</c:v>
                </c:pt>
                <c:pt idx="20">
                  <c:v>68</c:v>
                </c:pt>
                <c:pt idx="21">
                  <c:v>64</c:v>
                </c:pt>
                <c:pt idx="22">
                  <c:v>72</c:v>
                </c:pt>
                <c:pt idx="23">
                  <c:v>85</c:v>
                </c:pt>
                <c:pt idx="24">
                  <c:v>68</c:v>
                </c:pt>
                <c:pt idx="25">
                  <c:v>69</c:v>
                </c:pt>
                <c:pt idx="26">
                  <c:v>69</c:v>
                </c:pt>
                <c:pt idx="27">
                  <c:v>55</c:v>
                </c:pt>
                <c:pt idx="28">
                  <c:v>73</c:v>
                </c:pt>
                <c:pt idx="29">
                  <c:v>68</c:v>
                </c:pt>
                <c:pt idx="30">
                  <c:v>78</c:v>
                </c:pt>
                <c:pt idx="31">
                  <c:v>49</c:v>
                </c:pt>
                <c:pt idx="32">
                  <c:v>78</c:v>
                </c:pt>
                <c:pt idx="33">
                  <c:v>98</c:v>
                </c:pt>
                <c:pt idx="34">
                  <c:v>71</c:v>
                </c:pt>
                <c:pt idx="35">
                  <c:v>63</c:v>
                </c:pt>
                <c:pt idx="36">
                  <c:v>65</c:v>
                </c:pt>
                <c:pt idx="37">
                  <c:v>65</c:v>
                </c:pt>
                <c:pt idx="38">
                  <c:v>62</c:v>
                </c:pt>
                <c:pt idx="39">
                  <c:v>60</c:v>
                </c:pt>
                <c:pt idx="40">
                  <c:v>77</c:v>
                </c:pt>
                <c:pt idx="41">
                  <c:v>72</c:v>
                </c:pt>
                <c:pt idx="42">
                  <c:v>74</c:v>
                </c:pt>
                <c:pt idx="43">
                  <c:v>68</c:v>
                </c:pt>
                <c:pt idx="44">
                  <c:v>65</c:v>
                </c:pt>
                <c:pt idx="45">
                  <c:v>62</c:v>
                </c:pt>
                <c:pt idx="46">
                  <c:v>80</c:v>
                </c:pt>
                <c:pt idx="47">
                  <c:v>80</c:v>
                </c:pt>
                <c:pt idx="48">
                  <c:v>71</c:v>
                </c:pt>
                <c:pt idx="49">
                  <c:v>68</c:v>
                </c:pt>
              </c:numCache>
            </c:numRef>
          </c:xVal>
          <c:yVal>
            <c:numRef>
              <c:f>'1.DrawMeanMedMod'!$D$2:$D$51</c:f>
              <c:numCache>
                <c:formatCode>General</c:formatCode>
                <c:ptCount val="5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6C-41F5-9830-C9FD224E7279}"/>
            </c:ext>
          </c:extLst>
        </c:ser>
        <c:ser>
          <c:idx val="1"/>
          <c:order val="1"/>
          <c:tx>
            <c:strRef>
              <c:f>'1.DrawMeanMedMod'!$G$4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'1.DrawMeanMedMod'!$H$4</c:f>
              <c:numCache>
                <c:formatCode>General</c:formatCode>
                <c:ptCount val="1"/>
                <c:pt idx="0">
                  <c:v>70.3</c:v>
                </c:pt>
              </c:numCache>
            </c:numRef>
          </c:xVal>
          <c:yVal>
            <c:numRef>
              <c:f>'1.DrawMeanMedMod'!$I$4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6C-41F5-9830-C9FD224E7279}"/>
            </c:ext>
          </c:extLst>
        </c:ser>
        <c:ser>
          <c:idx val="2"/>
          <c:order val="2"/>
          <c:tx>
            <c:strRef>
              <c:f>'1.DrawMeanMedMod'!$G$5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'1.DrawMeanMedMod'!$H$5</c:f>
              <c:numCache>
                <c:formatCode>General</c:formatCode>
                <c:ptCount val="1"/>
                <c:pt idx="0">
                  <c:v>69</c:v>
                </c:pt>
              </c:numCache>
            </c:numRef>
          </c:xVal>
          <c:yVal>
            <c:numRef>
              <c:f>'1.DrawMeanMedMod'!$I$5</c:f>
              <c:numCache>
                <c:formatCode>General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6C-41F5-9830-C9FD224E7279}"/>
            </c:ext>
          </c:extLst>
        </c:ser>
        <c:ser>
          <c:idx val="3"/>
          <c:order val="3"/>
          <c:tx>
            <c:strRef>
              <c:f>'1.DrawMeanMedMod'!$G$6</c:f>
              <c:strCache>
                <c:ptCount val="1"/>
                <c:pt idx="0">
                  <c:v>Mode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'1.DrawMeanMedMod'!$H$6</c:f>
              <c:numCache>
                <c:formatCode>General</c:formatCode>
                <c:ptCount val="1"/>
                <c:pt idx="0">
                  <c:v>68</c:v>
                </c:pt>
              </c:numCache>
            </c:numRef>
          </c:xVal>
          <c:yVal>
            <c:numRef>
              <c:f>'1.DrawMeanMedMod'!$I$6</c:f>
              <c:numCache>
                <c:formatCode>General</c:formatCode>
                <c:ptCount val="1"/>
                <c:pt idx="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6C-41F5-9830-C9FD224E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726432"/>
        <c:axId val="587726824"/>
      </c:scatterChart>
      <c:valAx>
        <c:axId val="587726432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6824"/>
        <c:crosses val="autoZero"/>
        <c:crossBetween val="midCat"/>
      </c:valAx>
      <c:valAx>
        <c:axId val="58772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A Line Chart- Not X-Y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'1.DrawMeanMedMod'!$B$2:$B$51</c:f>
              <c:numCache>
                <c:formatCode>General</c:formatCode>
                <c:ptCount val="50"/>
                <c:pt idx="0">
                  <c:v>66</c:v>
                </c:pt>
                <c:pt idx="1">
                  <c:v>78</c:v>
                </c:pt>
                <c:pt idx="2">
                  <c:v>90</c:v>
                </c:pt>
                <c:pt idx="3">
                  <c:v>76</c:v>
                </c:pt>
                <c:pt idx="4">
                  <c:v>66</c:v>
                </c:pt>
                <c:pt idx="5">
                  <c:v>61</c:v>
                </c:pt>
                <c:pt idx="6">
                  <c:v>50</c:v>
                </c:pt>
                <c:pt idx="7">
                  <c:v>54</c:v>
                </c:pt>
                <c:pt idx="8">
                  <c:v>80</c:v>
                </c:pt>
                <c:pt idx="9">
                  <c:v>80</c:v>
                </c:pt>
                <c:pt idx="10">
                  <c:v>58</c:v>
                </c:pt>
                <c:pt idx="11">
                  <c:v>65</c:v>
                </c:pt>
                <c:pt idx="12">
                  <c:v>61</c:v>
                </c:pt>
                <c:pt idx="13">
                  <c:v>94</c:v>
                </c:pt>
                <c:pt idx="14">
                  <c:v>77</c:v>
                </c:pt>
                <c:pt idx="15">
                  <c:v>70</c:v>
                </c:pt>
                <c:pt idx="16">
                  <c:v>73</c:v>
                </c:pt>
                <c:pt idx="17">
                  <c:v>69</c:v>
                </c:pt>
                <c:pt idx="18">
                  <c:v>71</c:v>
                </c:pt>
                <c:pt idx="19">
                  <c:v>77</c:v>
                </c:pt>
                <c:pt idx="20">
                  <c:v>68</c:v>
                </c:pt>
                <c:pt idx="21">
                  <c:v>64</c:v>
                </c:pt>
                <c:pt idx="22">
                  <c:v>72</c:v>
                </c:pt>
                <c:pt idx="23">
                  <c:v>85</c:v>
                </c:pt>
                <c:pt idx="24">
                  <c:v>68</c:v>
                </c:pt>
                <c:pt idx="25">
                  <c:v>69</c:v>
                </c:pt>
                <c:pt idx="26">
                  <c:v>69</c:v>
                </c:pt>
                <c:pt idx="27">
                  <c:v>55</c:v>
                </c:pt>
                <c:pt idx="28">
                  <c:v>73</c:v>
                </c:pt>
                <c:pt idx="29">
                  <c:v>68</c:v>
                </c:pt>
                <c:pt idx="30">
                  <c:v>78</c:v>
                </c:pt>
                <c:pt idx="31">
                  <c:v>49</c:v>
                </c:pt>
                <c:pt idx="32">
                  <c:v>78</c:v>
                </c:pt>
                <c:pt idx="33">
                  <c:v>98</c:v>
                </c:pt>
                <c:pt idx="34">
                  <c:v>71</c:v>
                </c:pt>
                <c:pt idx="35">
                  <c:v>63</c:v>
                </c:pt>
                <c:pt idx="36">
                  <c:v>65</c:v>
                </c:pt>
                <c:pt idx="37">
                  <c:v>65</c:v>
                </c:pt>
                <c:pt idx="38">
                  <c:v>62</c:v>
                </c:pt>
                <c:pt idx="39">
                  <c:v>60</c:v>
                </c:pt>
                <c:pt idx="40">
                  <c:v>77</c:v>
                </c:pt>
                <c:pt idx="41">
                  <c:v>72</c:v>
                </c:pt>
                <c:pt idx="42">
                  <c:v>74</c:v>
                </c:pt>
                <c:pt idx="43">
                  <c:v>68</c:v>
                </c:pt>
                <c:pt idx="44">
                  <c:v>65</c:v>
                </c:pt>
                <c:pt idx="45">
                  <c:v>62</c:v>
                </c:pt>
                <c:pt idx="46">
                  <c:v>80</c:v>
                </c:pt>
                <c:pt idx="47">
                  <c:v>80</c:v>
                </c:pt>
                <c:pt idx="48">
                  <c:v>71</c:v>
                </c:pt>
                <c:pt idx="4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9-49EC-B415-ED380D81C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7608"/>
        <c:axId val="587728000"/>
      </c:lineChart>
      <c:catAx>
        <c:axId val="587727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8000"/>
        <c:crosses val="autoZero"/>
        <c:auto val="1"/>
        <c:lblAlgn val="ctr"/>
        <c:lblOffset val="100"/>
        <c:noMultiLvlLbl val="0"/>
      </c:catAx>
      <c:valAx>
        <c:axId val="5877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Not X-Y but X Formaly There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'1.DrawMeanMedMod'!$A$2:$A$51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cat>
          <c:val>
            <c:numRef>
              <c:f>'1.DrawMeanMedMod'!$B$2:$B$51</c:f>
              <c:numCache>
                <c:formatCode>General</c:formatCode>
                <c:ptCount val="50"/>
                <c:pt idx="0">
                  <c:v>66</c:v>
                </c:pt>
                <c:pt idx="1">
                  <c:v>78</c:v>
                </c:pt>
                <c:pt idx="2">
                  <c:v>90</c:v>
                </c:pt>
                <c:pt idx="3">
                  <c:v>76</c:v>
                </c:pt>
                <c:pt idx="4">
                  <c:v>66</c:v>
                </c:pt>
                <c:pt idx="5">
                  <c:v>61</c:v>
                </c:pt>
                <c:pt idx="6">
                  <c:v>50</c:v>
                </c:pt>
                <c:pt idx="7">
                  <c:v>54</c:v>
                </c:pt>
                <c:pt idx="8">
                  <c:v>80</c:v>
                </c:pt>
                <c:pt idx="9">
                  <c:v>80</c:v>
                </c:pt>
                <c:pt idx="10">
                  <c:v>58</c:v>
                </c:pt>
                <c:pt idx="11">
                  <c:v>65</c:v>
                </c:pt>
                <c:pt idx="12">
                  <c:v>61</c:v>
                </c:pt>
                <c:pt idx="13">
                  <c:v>94</c:v>
                </c:pt>
                <c:pt idx="14">
                  <c:v>77</c:v>
                </c:pt>
                <c:pt idx="15">
                  <c:v>70</c:v>
                </c:pt>
                <c:pt idx="16">
                  <c:v>73</c:v>
                </c:pt>
                <c:pt idx="17">
                  <c:v>69</c:v>
                </c:pt>
                <c:pt idx="18">
                  <c:v>71</c:v>
                </c:pt>
                <c:pt idx="19">
                  <c:v>77</c:v>
                </c:pt>
                <c:pt idx="20">
                  <c:v>68</c:v>
                </c:pt>
                <c:pt idx="21">
                  <c:v>64</c:v>
                </c:pt>
                <c:pt idx="22">
                  <c:v>72</c:v>
                </c:pt>
                <c:pt idx="23">
                  <c:v>85</c:v>
                </c:pt>
                <c:pt idx="24">
                  <c:v>68</c:v>
                </c:pt>
                <c:pt idx="25">
                  <c:v>69</c:v>
                </c:pt>
                <c:pt idx="26">
                  <c:v>69</c:v>
                </c:pt>
                <c:pt idx="27">
                  <c:v>55</c:v>
                </c:pt>
                <c:pt idx="28">
                  <c:v>73</c:v>
                </c:pt>
                <c:pt idx="29">
                  <c:v>68</c:v>
                </c:pt>
                <c:pt idx="30">
                  <c:v>78</c:v>
                </c:pt>
                <c:pt idx="31">
                  <c:v>49</c:v>
                </c:pt>
                <c:pt idx="32">
                  <c:v>78</c:v>
                </c:pt>
                <c:pt idx="33">
                  <c:v>98</c:v>
                </c:pt>
                <c:pt idx="34">
                  <c:v>71</c:v>
                </c:pt>
                <c:pt idx="35">
                  <c:v>63</c:v>
                </c:pt>
                <c:pt idx="36">
                  <c:v>65</c:v>
                </c:pt>
                <c:pt idx="37">
                  <c:v>65</c:v>
                </c:pt>
                <c:pt idx="38">
                  <c:v>62</c:v>
                </c:pt>
                <c:pt idx="39">
                  <c:v>60</c:v>
                </c:pt>
                <c:pt idx="40">
                  <c:v>77</c:v>
                </c:pt>
                <c:pt idx="41">
                  <c:v>72</c:v>
                </c:pt>
                <c:pt idx="42">
                  <c:v>74</c:v>
                </c:pt>
                <c:pt idx="43">
                  <c:v>68</c:v>
                </c:pt>
                <c:pt idx="44">
                  <c:v>65</c:v>
                </c:pt>
                <c:pt idx="45">
                  <c:v>62</c:v>
                </c:pt>
                <c:pt idx="46">
                  <c:v>80</c:v>
                </c:pt>
                <c:pt idx="47">
                  <c:v>80</c:v>
                </c:pt>
                <c:pt idx="48">
                  <c:v>71</c:v>
                </c:pt>
                <c:pt idx="4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5-4F6A-9940-9C750C4A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8784"/>
        <c:axId val="587729176"/>
      </c:lineChart>
      <c:catAx>
        <c:axId val="5877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9176"/>
        <c:crosses val="autoZero"/>
        <c:auto val="1"/>
        <c:lblAlgn val="ctr"/>
        <c:lblOffset val="100"/>
        <c:noMultiLvlLbl val="0"/>
      </c:catAx>
      <c:valAx>
        <c:axId val="5877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Scatter Grapg X-Y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'1.DrawMeanMedMod'!$A$2:$A$51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'1.DrawMeanMedMod'!$B$2:$B$51</c:f>
              <c:numCache>
                <c:formatCode>General</c:formatCode>
                <c:ptCount val="50"/>
                <c:pt idx="0">
                  <c:v>66</c:v>
                </c:pt>
                <c:pt idx="1">
                  <c:v>78</c:v>
                </c:pt>
                <c:pt idx="2">
                  <c:v>90</c:v>
                </c:pt>
                <c:pt idx="3">
                  <c:v>76</c:v>
                </c:pt>
                <c:pt idx="4">
                  <c:v>66</c:v>
                </c:pt>
                <c:pt idx="5">
                  <c:v>61</c:v>
                </c:pt>
                <c:pt idx="6">
                  <c:v>50</c:v>
                </c:pt>
                <c:pt idx="7">
                  <c:v>54</c:v>
                </c:pt>
                <c:pt idx="8">
                  <c:v>80</c:v>
                </c:pt>
                <c:pt idx="9">
                  <c:v>80</c:v>
                </c:pt>
                <c:pt idx="10">
                  <c:v>58</c:v>
                </c:pt>
                <c:pt idx="11">
                  <c:v>65</c:v>
                </c:pt>
                <c:pt idx="12">
                  <c:v>61</c:v>
                </c:pt>
                <c:pt idx="13">
                  <c:v>94</c:v>
                </c:pt>
                <c:pt idx="14">
                  <c:v>77</c:v>
                </c:pt>
                <c:pt idx="15">
                  <c:v>70</c:v>
                </c:pt>
                <c:pt idx="16">
                  <c:v>73</c:v>
                </c:pt>
                <c:pt idx="17">
                  <c:v>69</c:v>
                </c:pt>
                <c:pt idx="18">
                  <c:v>71</c:v>
                </c:pt>
                <c:pt idx="19">
                  <c:v>77</c:v>
                </c:pt>
                <c:pt idx="20">
                  <c:v>68</c:v>
                </c:pt>
                <c:pt idx="21">
                  <c:v>64</c:v>
                </c:pt>
                <c:pt idx="22">
                  <c:v>72</c:v>
                </c:pt>
                <c:pt idx="23">
                  <c:v>85</c:v>
                </c:pt>
                <c:pt idx="24">
                  <c:v>68</c:v>
                </c:pt>
                <c:pt idx="25">
                  <c:v>69</c:v>
                </c:pt>
                <c:pt idx="26">
                  <c:v>69</c:v>
                </c:pt>
                <c:pt idx="27">
                  <c:v>55</c:v>
                </c:pt>
                <c:pt idx="28">
                  <c:v>73</c:v>
                </c:pt>
                <c:pt idx="29">
                  <c:v>68</c:v>
                </c:pt>
                <c:pt idx="30">
                  <c:v>78</c:v>
                </c:pt>
                <c:pt idx="31">
                  <c:v>49</c:v>
                </c:pt>
                <c:pt idx="32">
                  <c:v>78</c:v>
                </c:pt>
                <c:pt idx="33">
                  <c:v>98</c:v>
                </c:pt>
                <c:pt idx="34">
                  <c:v>71</c:v>
                </c:pt>
                <c:pt idx="35">
                  <c:v>63</c:v>
                </c:pt>
                <c:pt idx="36">
                  <c:v>65</c:v>
                </c:pt>
                <c:pt idx="37">
                  <c:v>65</c:v>
                </c:pt>
                <c:pt idx="38">
                  <c:v>62</c:v>
                </c:pt>
                <c:pt idx="39">
                  <c:v>60</c:v>
                </c:pt>
                <c:pt idx="40">
                  <c:v>77</c:v>
                </c:pt>
                <c:pt idx="41">
                  <c:v>72</c:v>
                </c:pt>
                <c:pt idx="42">
                  <c:v>74</c:v>
                </c:pt>
                <c:pt idx="43">
                  <c:v>68</c:v>
                </c:pt>
                <c:pt idx="44">
                  <c:v>65</c:v>
                </c:pt>
                <c:pt idx="45">
                  <c:v>62</c:v>
                </c:pt>
                <c:pt idx="46">
                  <c:v>80</c:v>
                </c:pt>
                <c:pt idx="47">
                  <c:v>80</c:v>
                </c:pt>
                <c:pt idx="48">
                  <c:v>71</c:v>
                </c:pt>
                <c:pt idx="4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84-4965-B2D5-8EFEC7F7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729960"/>
        <c:axId val="587730352"/>
      </c:scatterChart>
      <c:valAx>
        <c:axId val="58772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30352"/>
        <c:crosses val="autoZero"/>
        <c:crossBetween val="midCat"/>
      </c:valAx>
      <c:valAx>
        <c:axId val="58773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Grades!$H$25</c:f>
          <c:strCache>
            <c:ptCount val="1"/>
            <c:pt idx="0">
              <c:v>  Median = 74.89  Mean = 74.65 (  )  CV = 0.14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Grades!$I$2</c:f>
              <c:strCache>
                <c:ptCount val="1"/>
                <c:pt idx="0">
                  <c:v>Sub-Group</c:v>
                </c:pt>
              </c:strCache>
            </c:strRef>
          </c:tx>
          <c:invertIfNegative val="0"/>
          <c:cat>
            <c:strRef>
              <c:f>Grades!$G$3:$G$14</c:f>
              <c:strCache>
                <c:ptCount val="12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</c:strCache>
            </c:strRef>
          </c:cat>
          <c:val>
            <c:numRef>
              <c:f>Grades!$I$3:$I$14</c:f>
              <c:numCache>
                <c:formatCode>General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42</c:v>
                </c:pt>
                <c:pt idx="3">
                  <c:v>61</c:v>
                </c:pt>
                <c:pt idx="4">
                  <c:v>82</c:v>
                </c:pt>
                <c:pt idx="5">
                  <c:v>115</c:v>
                </c:pt>
                <c:pt idx="6">
                  <c:v>131</c:v>
                </c:pt>
                <c:pt idx="7">
                  <c:v>145</c:v>
                </c:pt>
                <c:pt idx="8">
                  <c:v>170</c:v>
                </c:pt>
                <c:pt idx="9">
                  <c:v>181</c:v>
                </c:pt>
                <c:pt idx="10">
                  <c:v>197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5-4E40-BA0A-AAC705B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735632"/>
        <c:axId val="675736024"/>
      </c:barChart>
      <c:lineChart>
        <c:grouping val="stacked"/>
        <c:varyColors val="0"/>
        <c:ser>
          <c:idx val="1"/>
          <c:order val="1"/>
          <c:tx>
            <c:strRef>
              <c:f>Grades!#REF!</c:f>
              <c:strCache>
                <c:ptCount val="1"/>
                <c:pt idx="0">
                  <c:v>Cum%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Grades!#REF!</c:f>
              <c:numCache>
                <c:formatCode>0%</c:formatCode>
                <c:ptCount val="12"/>
                <c:pt idx="0">
                  <c:v>0.1</c:v>
                </c:pt>
                <c:pt idx="1">
                  <c:v>0.11</c:v>
                </c:pt>
                <c:pt idx="2">
                  <c:v>0.17499999999999999</c:v>
                </c:pt>
                <c:pt idx="3">
                  <c:v>0.23499999999999999</c:v>
                </c:pt>
                <c:pt idx="4">
                  <c:v>0.39</c:v>
                </c:pt>
                <c:pt idx="5">
                  <c:v>0.48</c:v>
                </c:pt>
                <c:pt idx="6">
                  <c:v>0.64500000000000002</c:v>
                </c:pt>
                <c:pt idx="7">
                  <c:v>0.71</c:v>
                </c:pt>
                <c:pt idx="8">
                  <c:v>0.84499999999999997</c:v>
                </c:pt>
                <c:pt idx="9">
                  <c:v>0.91999999999999993</c:v>
                </c:pt>
                <c:pt idx="10">
                  <c:v>0.99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5-4E40-BA0A-AAC705B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36808"/>
        <c:axId val="675736416"/>
      </c:lineChart>
      <c:catAx>
        <c:axId val="675735632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75736024"/>
        <c:crosses val="autoZero"/>
        <c:auto val="1"/>
        <c:lblAlgn val="ctr"/>
        <c:lblOffset val="100"/>
        <c:noMultiLvlLbl val="0"/>
      </c:catAx>
      <c:valAx>
        <c:axId val="6757360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5735632"/>
        <c:crosses val="autoZero"/>
        <c:crossBetween val="between"/>
        <c:majorUnit val="4"/>
      </c:valAx>
      <c:valAx>
        <c:axId val="675736416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675736808"/>
        <c:crosses val="max"/>
        <c:crossBetween val="between"/>
        <c:majorUnit val="0.2"/>
      </c:valAx>
      <c:catAx>
        <c:axId val="67573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73641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135751</xdr:colOff>
      <xdr:row>8</xdr:row>
      <xdr:rowOff>163681</xdr:rowOff>
    </xdr:from>
    <xdr:to>
      <xdr:col>16</xdr:col>
      <xdr:colOff>601299</xdr:colOff>
      <xdr:row>15</xdr:row>
      <xdr:rowOff>189205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211650</xdr:colOff>
      <xdr:row>0</xdr:row>
      <xdr:rowOff>112661</xdr:rowOff>
    </xdr:from>
    <xdr:to>
      <xdr:col>10</xdr:col>
      <xdr:colOff>100940</xdr:colOff>
      <xdr:row>6</xdr:row>
      <xdr:rowOff>213369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204579</xdr:colOff>
      <xdr:row>0</xdr:row>
      <xdr:rowOff>157153</xdr:rowOff>
    </xdr:from>
    <xdr:to>
      <xdr:col>15</xdr:col>
      <xdr:colOff>370468</xdr:colOff>
      <xdr:row>7</xdr:row>
      <xdr:rowOff>7492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161356</xdr:colOff>
      <xdr:row>8</xdr:row>
      <xdr:rowOff>172827</xdr:rowOff>
    </xdr:from>
    <xdr:to>
      <xdr:col>10</xdr:col>
      <xdr:colOff>77400</xdr:colOff>
      <xdr:row>14</xdr:row>
      <xdr:rowOff>158590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466724</xdr:colOff>
      <xdr:row>31</xdr:row>
      <xdr:rowOff>76200</xdr:rowOff>
    </xdr:from>
    <xdr:to>
      <xdr:col>29</xdr:col>
      <xdr:colOff>114300</xdr:colOff>
      <xdr:row>53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1"/>
  <sheetViews>
    <sheetView zoomScale="95" zoomScaleNormal="95" workbookViewId="0">
      <selection sqref="A1:XFD1048576"/>
    </sheetView>
  </sheetViews>
  <sheetFormatPr defaultRowHeight="16.5" x14ac:dyDescent="0.3"/>
  <cols>
    <col min="1" max="1" width="9.140625" style="11"/>
    <col min="2" max="2" width="10" style="11" bestFit="1" customWidth="1"/>
    <col min="3" max="3" width="2.5703125" style="11" customWidth="1"/>
    <col min="4" max="4" width="10.85546875" style="11" bestFit="1" customWidth="1"/>
    <col min="5" max="6" width="9.140625" style="11"/>
    <col min="7" max="7" width="10" style="11" bestFit="1" customWidth="1"/>
    <col min="8" max="16384" width="9.140625" style="11"/>
  </cols>
  <sheetData>
    <row r="1" spans="1:12" ht="17.25" thickBot="1" x14ac:dyDescent="0.35">
      <c r="A1" s="35" t="s">
        <v>40</v>
      </c>
      <c r="B1" s="36" t="s">
        <v>10</v>
      </c>
      <c r="C1" s="37"/>
      <c r="D1" s="38" t="s">
        <v>7</v>
      </c>
    </row>
    <row r="2" spans="1:12" ht="18.75" x14ac:dyDescent="0.3">
      <c r="A2" s="39">
        <v>10</v>
      </c>
      <c r="B2" s="40">
        <f ca="1">INT(_xlfn.NORM.INV(RAND(),70,9))</f>
        <v>66</v>
      </c>
      <c r="C2" s="37"/>
      <c r="D2" s="41">
        <v>0.1</v>
      </c>
      <c r="G2" s="42"/>
      <c r="H2" s="42"/>
      <c r="I2" s="43"/>
      <c r="L2" s="11" t="str">
        <f ca="1">G4&amp;"="&amp;H4&amp;"  "&amp;G5&amp;"="&amp;H5&amp;"  "&amp;G6&amp;"="&amp;H6</f>
        <v>Mean=70.3  Median=69  Mode=68</v>
      </c>
    </row>
    <row r="3" spans="1:12" ht="18.75" x14ac:dyDescent="0.3">
      <c r="A3" s="39">
        <v>20</v>
      </c>
      <c r="B3" s="40">
        <f t="shared" ref="B3:B51" ca="1" si="0">INT(_xlfn.NORM.INV(RAND(),70,9))</f>
        <v>78</v>
      </c>
      <c r="C3" s="37"/>
      <c r="D3" s="41">
        <v>0.1</v>
      </c>
      <c r="G3" s="42"/>
      <c r="H3" s="42"/>
      <c r="I3" s="43"/>
    </row>
    <row r="4" spans="1:12" ht="18.75" x14ac:dyDescent="0.3">
      <c r="A4" s="39">
        <v>30</v>
      </c>
      <c r="B4" s="40">
        <f t="shared" ca="1" si="0"/>
        <v>90</v>
      </c>
      <c r="C4" s="37"/>
      <c r="D4" s="41">
        <v>0.1</v>
      </c>
      <c r="G4" s="42" t="s">
        <v>0</v>
      </c>
      <c r="H4" s="42">
        <f ca="1">ROUND(AVERAGE(B2:B51),1)</f>
        <v>70.3</v>
      </c>
      <c r="I4" s="43">
        <v>0.2</v>
      </c>
    </row>
    <row r="5" spans="1:12" ht="18.75" x14ac:dyDescent="0.3">
      <c r="A5" s="39">
        <v>40</v>
      </c>
      <c r="B5" s="40">
        <f t="shared" ca="1" si="0"/>
        <v>76</v>
      </c>
      <c r="C5" s="37"/>
      <c r="D5" s="41">
        <v>0.1</v>
      </c>
      <c r="G5" s="42" t="s">
        <v>1</v>
      </c>
      <c r="H5" s="42">
        <f ca="1">MEDIAN(B2:B51)</f>
        <v>69</v>
      </c>
      <c r="I5" s="43">
        <v>0.3</v>
      </c>
    </row>
    <row r="6" spans="1:12" ht="18.75" x14ac:dyDescent="0.3">
      <c r="A6" s="39">
        <v>50</v>
      </c>
      <c r="B6" s="40">
        <f t="shared" ca="1" si="0"/>
        <v>66</v>
      </c>
      <c r="C6" s="37"/>
      <c r="D6" s="41">
        <v>0.1</v>
      </c>
      <c r="G6" s="42" t="s">
        <v>2</v>
      </c>
      <c r="H6" s="42">
        <f ca="1">_xlfn.MODE.SNGL(B2:B51)</f>
        <v>68</v>
      </c>
      <c r="I6" s="43">
        <v>0.4</v>
      </c>
    </row>
    <row r="7" spans="1:12" ht="18.75" x14ac:dyDescent="0.3">
      <c r="A7" s="39">
        <v>60</v>
      </c>
      <c r="B7" s="40">
        <f t="shared" ca="1" si="0"/>
        <v>61</v>
      </c>
      <c r="C7" s="37"/>
      <c r="D7" s="41">
        <v>0.1</v>
      </c>
      <c r="H7" s="44" t="str">
        <f ca="1">G4&amp;" "&amp;H4&amp;" "&amp;G5&amp;" "&amp;H5&amp;" "&amp;G6&amp;" "&amp;H6</f>
        <v>Mean 70.3 Median 69 Mode 68</v>
      </c>
    </row>
    <row r="8" spans="1:12" ht="18.75" x14ac:dyDescent="0.3">
      <c r="A8" s="39">
        <v>70</v>
      </c>
      <c r="B8" s="40">
        <f t="shared" ca="1" si="0"/>
        <v>50</v>
      </c>
      <c r="C8" s="37"/>
      <c r="D8" s="41">
        <v>0.1</v>
      </c>
    </row>
    <row r="9" spans="1:12" ht="18.75" x14ac:dyDescent="0.3">
      <c r="A9" s="39">
        <v>80</v>
      </c>
      <c r="B9" s="40">
        <f t="shared" ca="1" si="0"/>
        <v>54</v>
      </c>
      <c r="C9" s="37"/>
      <c r="D9" s="41">
        <v>0.1</v>
      </c>
    </row>
    <row r="10" spans="1:12" ht="18.75" x14ac:dyDescent="0.3">
      <c r="A10" s="39">
        <v>90</v>
      </c>
      <c r="B10" s="40">
        <f t="shared" ca="1" si="0"/>
        <v>80</v>
      </c>
      <c r="C10" s="37"/>
      <c r="D10" s="41">
        <v>0.1</v>
      </c>
      <c r="G10" s="45"/>
    </row>
    <row r="11" spans="1:12" ht="18.75" x14ac:dyDescent="0.3">
      <c r="A11" s="39">
        <v>100</v>
      </c>
      <c r="B11" s="40">
        <f t="shared" ca="1" si="0"/>
        <v>80</v>
      </c>
      <c r="C11" s="37"/>
      <c r="D11" s="41">
        <v>0.1</v>
      </c>
      <c r="G11" s="45"/>
    </row>
    <row r="12" spans="1:12" ht="18.75" x14ac:dyDescent="0.3">
      <c r="A12" s="39">
        <v>110</v>
      </c>
      <c r="B12" s="40">
        <f t="shared" ca="1" si="0"/>
        <v>58</v>
      </c>
      <c r="C12" s="37"/>
      <c r="D12" s="41">
        <v>0.1</v>
      </c>
    </row>
    <row r="13" spans="1:12" ht="18.75" x14ac:dyDescent="0.3">
      <c r="A13" s="39">
        <v>120</v>
      </c>
      <c r="B13" s="40">
        <f t="shared" ca="1" si="0"/>
        <v>65</v>
      </c>
      <c r="C13" s="37"/>
      <c r="D13" s="41">
        <v>0.1</v>
      </c>
    </row>
    <row r="14" spans="1:12" ht="18.75" x14ac:dyDescent="0.3">
      <c r="A14" s="39">
        <v>130</v>
      </c>
      <c r="B14" s="40">
        <f t="shared" ca="1" si="0"/>
        <v>61</v>
      </c>
      <c r="C14" s="37"/>
      <c r="D14" s="41">
        <v>0.1</v>
      </c>
    </row>
    <row r="15" spans="1:12" ht="18.75" x14ac:dyDescent="0.3">
      <c r="A15" s="39">
        <v>140</v>
      </c>
      <c r="B15" s="40">
        <f t="shared" ca="1" si="0"/>
        <v>94</v>
      </c>
      <c r="C15" s="37"/>
      <c r="D15" s="41">
        <v>0.1</v>
      </c>
    </row>
    <row r="16" spans="1:12" ht="18.75" x14ac:dyDescent="0.3">
      <c r="A16" s="39">
        <v>150</v>
      </c>
      <c r="B16" s="40">
        <f t="shared" ca="1" si="0"/>
        <v>77</v>
      </c>
      <c r="C16" s="37"/>
      <c r="D16" s="41">
        <v>0.1</v>
      </c>
    </row>
    <row r="17" spans="1:4" ht="18.75" x14ac:dyDescent="0.3">
      <c r="A17" s="39">
        <v>160</v>
      </c>
      <c r="B17" s="40">
        <f t="shared" ca="1" si="0"/>
        <v>70</v>
      </c>
      <c r="C17" s="37"/>
      <c r="D17" s="41">
        <v>0.1</v>
      </c>
    </row>
    <row r="18" spans="1:4" ht="18.75" x14ac:dyDescent="0.3">
      <c r="A18" s="39">
        <v>170</v>
      </c>
      <c r="B18" s="40">
        <f t="shared" ca="1" si="0"/>
        <v>73</v>
      </c>
      <c r="C18" s="37"/>
      <c r="D18" s="41">
        <v>0.1</v>
      </c>
    </row>
    <row r="19" spans="1:4" ht="18.75" x14ac:dyDescent="0.3">
      <c r="A19" s="39">
        <v>180</v>
      </c>
      <c r="B19" s="40">
        <f t="shared" ca="1" si="0"/>
        <v>69</v>
      </c>
      <c r="C19" s="37"/>
      <c r="D19" s="41">
        <v>0.1</v>
      </c>
    </row>
    <row r="20" spans="1:4" ht="18.75" x14ac:dyDescent="0.3">
      <c r="A20" s="39">
        <v>190</v>
      </c>
      <c r="B20" s="40">
        <f t="shared" ca="1" si="0"/>
        <v>71</v>
      </c>
      <c r="C20" s="37"/>
      <c r="D20" s="41">
        <v>0.1</v>
      </c>
    </row>
    <row r="21" spans="1:4" ht="18.75" x14ac:dyDescent="0.3">
      <c r="A21" s="39">
        <v>200</v>
      </c>
      <c r="B21" s="40">
        <f t="shared" ca="1" si="0"/>
        <v>77</v>
      </c>
      <c r="C21" s="37"/>
      <c r="D21" s="41">
        <v>0.1</v>
      </c>
    </row>
    <row r="22" spans="1:4" ht="18.75" x14ac:dyDescent="0.3">
      <c r="A22" s="39">
        <v>210</v>
      </c>
      <c r="B22" s="40">
        <f t="shared" ca="1" si="0"/>
        <v>68</v>
      </c>
      <c r="C22" s="37"/>
      <c r="D22" s="41">
        <v>0.1</v>
      </c>
    </row>
    <row r="23" spans="1:4" ht="18.75" x14ac:dyDescent="0.3">
      <c r="A23" s="39">
        <v>220</v>
      </c>
      <c r="B23" s="40">
        <f t="shared" ca="1" si="0"/>
        <v>64</v>
      </c>
      <c r="C23" s="37"/>
      <c r="D23" s="41">
        <v>0.1</v>
      </c>
    </row>
    <row r="24" spans="1:4" ht="18.75" x14ac:dyDescent="0.3">
      <c r="A24" s="39">
        <v>230</v>
      </c>
      <c r="B24" s="40">
        <f t="shared" ca="1" si="0"/>
        <v>72</v>
      </c>
      <c r="C24" s="37"/>
      <c r="D24" s="41">
        <v>0.1</v>
      </c>
    </row>
    <row r="25" spans="1:4" ht="18.75" x14ac:dyDescent="0.3">
      <c r="A25" s="39">
        <v>240</v>
      </c>
      <c r="B25" s="40">
        <f t="shared" ca="1" si="0"/>
        <v>85</v>
      </c>
      <c r="C25" s="37"/>
      <c r="D25" s="41">
        <v>0.1</v>
      </c>
    </row>
    <row r="26" spans="1:4" ht="18.75" x14ac:dyDescent="0.3">
      <c r="A26" s="39">
        <v>250</v>
      </c>
      <c r="B26" s="40">
        <f t="shared" ca="1" si="0"/>
        <v>68</v>
      </c>
      <c r="C26" s="37"/>
      <c r="D26" s="41">
        <v>0.1</v>
      </c>
    </row>
    <row r="27" spans="1:4" ht="18.75" x14ac:dyDescent="0.3">
      <c r="A27" s="39">
        <v>260</v>
      </c>
      <c r="B27" s="40">
        <f t="shared" ca="1" si="0"/>
        <v>69</v>
      </c>
      <c r="C27" s="37"/>
      <c r="D27" s="41">
        <v>0.1</v>
      </c>
    </row>
    <row r="28" spans="1:4" ht="18.75" x14ac:dyDescent="0.3">
      <c r="A28" s="39">
        <v>270</v>
      </c>
      <c r="B28" s="40">
        <f t="shared" ca="1" si="0"/>
        <v>69</v>
      </c>
      <c r="C28" s="37"/>
      <c r="D28" s="41">
        <v>0.1</v>
      </c>
    </row>
    <row r="29" spans="1:4" ht="18.75" x14ac:dyDescent="0.3">
      <c r="A29" s="39">
        <v>280</v>
      </c>
      <c r="B29" s="40">
        <f t="shared" ca="1" si="0"/>
        <v>55</v>
      </c>
      <c r="C29" s="37"/>
      <c r="D29" s="41">
        <v>0.1</v>
      </c>
    </row>
    <row r="30" spans="1:4" ht="18.75" x14ac:dyDescent="0.3">
      <c r="A30" s="39">
        <v>290</v>
      </c>
      <c r="B30" s="40">
        <f t="shared" ca="1" si="0"/>
        <v>73</v>
      </c>
      <c r="C30" s="37"/>
      <c r="D30" s="41">
        <v>0.1</v>
      </c>
    </row>
    <row r="31" spans="1:4" ht="18.75" x14ac:dyDescent="0.3">
      <c r="A31" s="39">
        <v>300</v>
      </c>
      <c r="B31" s="40">
        <f t="shared" ca="1" si="0"/>
        <v>68</v>
      </c>
      <c r="C31" s="37"/>
      <c r="D31" s="41">
        <v>0.1</v>
      </c>
    </row>
    <row r="32" spans="1:4" ht="18.75" x14ac:dyDescent="0.3">
      <c r="A32" s="39">
        <v>310</v>
      </c>
      <c r="B32" s="40">
        <f t="shared" ca="1" si="0"/>
        <v>78</v>
      </c>
      <c r="C32" s="37"/>
      <c r="D32" s="41">
        <v>0.1</v>
      </c>
    </row>
    <row r="33" spans="1:4" ht="18.75" x14ac:dyDescent="0.3">
      <c r="A33" s="39">
        <v>320</v>
      </c>
      <c r="B33" s="40">
        <f t="shared" ca="1" si="0"/>
        <v>49</v>
      </c>
      <c r="C33" s="37"/>
      <c r="D33" s="41">
        <v>0.1</v>
      </c>
    </row>
    <row r="34" spans="1:4" ht="18.75" x14ac:dyDescent="0.3">
      <c r="A34" s="39">
        <v>330</v>
      </c>
      <c r="B34" s="40">
        <f t="shared" ca="1" si="0"/>
        <v>78</v>
      </c>
      <c r="C34" s="37"/>
      <c r="D34" s="41">
        <v>0.1</v>
      </c>
    </row>
    <row r="35" spans="1:4" ht="18.75" x14ac:dyDescent="0.3">
      <c r="A35" s="39">
        <v>340</v>
      </c>
      <c r="B35" s="40">
        <f t="shared" ca="1" si="0"/>
        <v>98</v>
      </c>
      <c r="C35" s="37"/>
      <c r="D35" s="41">
        <v>0.1</v>
      </c>
    </row>
    <row r="36" spans="1:4" ht="18.75" x14ac:dyDescent="0.3">
      <c r="A36" s="39">
        <v>350</v>
      </c>
      <c r="B36" s="40">
        <f t="shared" ca="1" si="0"/>
        <v>71</v>
      </c>
      <c r="C36" s="37"/>
      <c r="D36" s="41">
        <v>0.1</v>
      </c>
    </row>
    <row r="37" spans="1:4" ht="18.75" x14ac:dyDescent="0.3">
      <c r="A37" s="39">
        <v>360</v>
      </c>
      <c r="B37" s="40">
        <f t="shared" ca="1" si="0"/>
        <v>63</v>
      </c>
      <c r="C37" s="37"/>
      <c r="D37" s="41">
        <v>0.1</v>
      </c>
    </row>
    <row r="38" spans="1:4" ht="18.75" x14ac:dyDescent="0.3">
      <c r="A38" s="39">
        <v>370</v>
      </c>
      <c r="B38" s="40">
        <f t="shared" ca="1" si="0"/>
        <v>65</v>
      </c>
      <c r="C38" s="37"/>
      <c r="D38" s="41">
        <v>0.1</v>
      </c>
    </row>
    <row r="39" spans="1:4" ht="18.75" x14ac:dyDescent="0.3">
      <c r="A39" s="39">
        <v>380</v>
      </c>
      <c r="B39" s="40">
        <f t="shared" ca="1" si="0"/>
        <v>65</v>
      </c>
      <c r="C39" s="37"/>
      <c r="D39" s="41">
        <v>0.1</v>
      </c>
    </row>
    <row r="40" spans="1:4" ht="18.75" x14ac:dyDescent="0.3">
      <c r="A40" s="39">
        <v>390</v>
      </c>
      <c r="B40" s="40">
        <f t="shared" ca="1" si="0"/>
        <v>62</v>
      </c>
      <c r="C40" s="37"/>
      <c r="D40" s="41">
        <v>0.1</v>
      </c>
    </row>
    <row r="41" spans="1:4" ht="18.75" x14ac:dyDescent="0.3">
      <c r="A41" s="39">
        <v>400</v>
      </c>
      <c r="B41" s="40">
        <f t="shared" ca="1" si="0"/>
        <v>60</v>
      </c>
      <c r="C41" s="37"/>
      <c r="D41" s="41">
        <v>0.1</v>
      </c>
    </row>
    <row r="42" spans="1:4" ht="18.75" x14ac:dyDescent="0.3">
      <c r="A42" s="39">
        <v>410</v>
      </c>
      <c r="B42" s="40">
        <f t="shared" ca="1" si="0"/>
        <v>77</v>
      </c>
      <c r="C42" s="37"/>
      <c r="D42" s="41">
        <v>0.1</v>
      </c>
    </row>
    <row r="43" spans="1:4" ht="18.75" x14ac:dyDescent="0.3">
      <c r="A43" s="39">
        <v>420</v>
      </c>
      <c r="B43" s="40">
        <f t="shared" ca="1" si="0"/>
        <v>72</v>
      </c>
      <c r="C43" s="37"/>
      <c r="D43" s="41">
        <v>0.1</v>
      </c>
    </row>
    <row r="44" spans="1:4" ht="18.75" x14ac:dyDescent="0.3">
      <c r="A44" s="39">
        <v>430</v>
      </c>
      <c r="B44" s="40">
        <f t="shared" ca="1" si="0"/>
        <v>74</v>
      </c>
      <c r="C44" s="37"/>
      <c r="D44" s="41">
        <v>0.1</v>
      </c>
    </row>
    <row r="45" spans="1:4" ht="18.75" x14ac:dyDescent="0.3">
      <c r="A45" s="39">
        <v>440</v>
      </c>
      <c r="B45" s="40">
        <f t="shared" ca="1" si="0"/>
        <v>68</v>
      </c>
      <c r="C45" s="37"/>
      <c r="D45" s="41">
        <v>0.1</v>
      </c>
    </row>
    <row r="46" spans="1:4" ht="18.75" x14ac:dyDescent="0.3">
      <c r="A46" s="39">
        <v>450</v>
      </c>
      <c r="B46" s="40">
        <f t="shared" ca="1" si="0"/>
        <v>65</v>
      </c>
      <c r="C46" s="37"/>
      <c r="D46" s="41">
        <v>0.1</v>
      </c>
    </row>
    <row r="47" spans="1:4" ht="18.75" x14ac:dyDescent="0.3">
      <c r="A47" s="39">
        <v>460</v>
      </c>
      <c r="B47" s="40">
        <f t="shared" ca="1" si="0"/>
        <v>62</v>
      </c>
      <c r="C47" s="37"/>
      <c r="D47" s="41">
        <v>0.1</v>
      </c>
    </row>
    <row r="48" spans="1:4" ht="18.75" x14ac:dyDescent="0.3">
      <c r="A48" s="39">
        <v>470</v>
      </c>
      <c r="B48" s="40">
        <f t="shared" ca="1" si="0"/>
        <v>80</v>
      </c>
      <c r="C48" s="37"/>
      <c r="D48" s="41">
        <v>0.1</v>
      </c>
    </row>
    <row r="49" spans="1:4" ht="18.75" x14ac:dyDescent="0.3">
      <c r="A49" s="39">
        <v>480</v>
      </c>
      <c r="B49" s="40">
        <f t="shared" ca="1" si="0"/>
        <v>80</v>
      </c>
      <c r="C49" s="37"/>
      <c r="D49" s="41">
        <v>0.1</v>
      </c>
    </row>
    <row r="50" spans="1:4" ht="18.75" x14ac:dyDescent="0.3">
      <c r="A50" s="39">
        <v>490</v>
      </c>
      <c r="B50" s="40">
        <f t="shared" ca="1" si="0"/>
        <v>71</v>
      </c>
      <c r="C50" s="37"/>
      <c r="D50" s="41">
        <v>0.1</v>
      </c>
    </row>
    <row r="51" spans="1:4" ht="19.5" thickBot="1" x14ac:dyDescent="0.35">
      <c r="A51" s="46">
        <v>500</v>
      </c>
      <c r="B51" s="47">
        <f t="shared" ca="1" si="0"/>
        <v>68</v>
      </c>
      <c r="C51" s="37"/>
      <c r="D51" s="48">
        <v>0.1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202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7.28515625" style="34" customWidth="1"/>
    <col min="3" max="3" width="8.140625" bestFit="1" customWidth="1"/>
    <col min="4" max="4" width="7.28515625" bestFit="1" customWidth="1"/>
    <col min="5" max="5" width="7.28515625" customWidth="1"/>
    <col min="6" max="6" width="5.85546875" bestFit="1" customWidth="1"/>
    <col min="7" max="7" width="8.85546875" bestFit="1" customWidth="1"/>
    <col min="8" max="8" width="11.7109375" customWidth="1"/>
    <col min="9" max="9" width="13.7109375" bestFit="1" customWidth="1"/>
    <col min="10" max="10" width="7.7109375" customWidth="1"/>
    <col min="11" max="11" width="12.28515625" customWidth="1"/>
    <col min="12" max="12" width="8.5703125" customWidth="1"/>
    <col min="13" max="13" width="19.85546875" customWidth="1"/>
    <col min="14" max="14" width="10.5703125" customWidth="1"/>
    <col min="15" max="15" width="8.28515625" bestFit="1" customWidth="1"/>
    <col min="16" max="16" width="9.140625" customWidth="1"/>
    <col min="17" max="18" width="19.85546875" customWidth="1"/>
    <col min="19" max="19" width="9.140625" style="30" bestFit="1" customWidth="1"/>
    <col min="20" max="20" width="12.7109375" style="30" bestFit="1" customWidth="1"/>
    <col min="21" max="21" width="12" style="30" bestFit="1" customWidth="1"/>
    <col min="22" max="22" width="19.85546875" style="30" customWidth="1"/>
    <col min="23" max="23" width="10.85546875" style="30" bestFit="1" customWidth="1"/>
    <col min="24" max="24" width="11.5703125" style="30" customWidth="1"/>
    <col min="25" max="25" width="20.5703125" style="30" customWidth="1"/>
    <col min="26" max="26" width="14" style="30" customWidth="1"/>
    <col min="27" max="27" width="6" customWidth="1"/>
    <col min="29" max="29" width="6.5703125" bestFit="1" customWidth="1"/>
    <col min="36" max="36" width="18.7109375" customWidth="1"/>
  </cols>
  <sheetData>
    <row r="1" spans="1:26" ht="78.75" customHeight="1" thickBot="1" x14ac:dyDescent="0.3">
      <c r="A1" s="2" t="s">
        <v>11</v>
      </c>
      <c r="B1" s="3" t="s">
        <v>12</v>
      </c>
      <c r="C1" s="4"/>
      <c r="N1" s="5"/>
      <c r="O1" s="6"/>
      <c r="S1"/>
      <c r="T1"/>
      <c r="U1"/>
      <c r="V1"/>
      <c r="W1"/>
      <c r="X1"/>
      <c r="Y1"/>
      <c r="Z1"/>
    </row>
    <row r="2" spans="1:26" ht="17.25" thickBot="1" x14ac:dyDescent="0.35">
      <c r="A2" s="7"/>
      <c r="B2" s="8"/>
      <c r="C2" s="9" t="s">
        <v>6</v>
      </c>
      <c r="D2" s="10" t="s">
        <v>13</v>
      </c>
      <c r="E2" s="10"/>
      <c r="F2" s="11" t="s">
        <v>14</v>
      </c>
      <c r="G2" s="12" t="s">
        <v>15</v>
      </c>
      <c r="H2" s="12" t="s">
        <v>16</v>
      </c>
      <c r="I2" s="12" t="s">
        <v>17</v>
      </c>
      <c r="J2" s="12"/>
      <c r="K2" s="12"/>
      <c r="L2" s="1" t="s">
        <v>18</v>
      </c>
      <c r="M2" s="1"/>
      <c r="N2" s="12" t="s">
        <v>19</v>
      </c>
      <c r="O2" s="13" t="s">
        <v>20</v>
      </c>
      <c r="P2" s="12" t="s">
        <v>18</v>
      </c>
      <c r="Q2" s="12"/>
      <c r="R2" s="12"/>
      <c r="S2" s="13" t="s">
        <v>21</v>
      </c>
      <c r="T2" s="13"/>
      <c r="U2" s="13"/>
      <c r="V2" s="13"/>
      <c r="W2" s="13" t="s">
        <v>22</v>
      </c>
      <c r="X2" s="13" t="s">
        <v>18</v>
      </c>
      <c r="Y2"/>
      <c r="Z2"/>
    </row>
    <row r="3" spans="1:26" ht="16.5" thickBot="1" x14ac:dyDescent="0.3">
      <c r="A3" s="14">
        <f ca="1">CHOOSE(RANDBETWEEN(1,3),_xlfn.NORM.INV(RAND(),85,5),_xlfn.NORM.INV(RAND(),75,5),_xlfn.NORM.INV(RAND(),65,7))</f>
        <v>73.745888966219852</v>
      </c>
      <c r="B3" s="10">
        <f ca="1">ROUND(A3-INDEX($N$3:$N$15,1+(MATCH(A3,$N$3:$N$15,1))),2)</f>
        <v>-2.25</v>
      </c>
      <c r="C3" s="10">
        <f t="shared" ref="C3:C66" ca="1" si="0">_xlfn.RANK.EQ(A3,$A$3:$A$202,0)</f>
        <v>114</v>
      </c>
      <c r="D3" s="10" t="str">
        <f ca="1">VLOOKUP(A3,$F$3:$G$14,2)</f>
        <v>C</v>
      </c>
      <c r="E3" s="10">
        <f t="shared" ref="E3:E66" ca="1" si="1">VLOOKUP(A3,$F$3:$H$14,3)</f>
        <v>2</v>
      </c>
      <c r="F3" s="15">
        <f>N3</f>
        <v>0</v>
      </c>
      <c r="G3" s="16" t="s">
        <v>23</v>
      </c>
      <c r="H3" s="17">
        <v>0</v>
      </c>
      <c r="I3" s="1">
        <f ca="1">COUNTIF($A$3:$A$202,"&lt;"&amp;F4)</f>
        <v>23</v>
      </c>
      <c r="J3" s="1">
        <f ca="1">I3/$I$14</f>
        <v>0.115</v>
      </c>
      <c r="K3" s="1">
        <f ca="1">I3</f>
        <v>23</v>
      </c>
      <c r="L3" s="18">
        <f ca="1">K3/$K$15</f>
        <v>0.115</v>
      </c>
      <c r="M3" s="19">
        <f ca="1">K3</f>
        <v>23</v>
      </c>
      <c r="N3" s="7">
        <v>0</v>
      </c>
      <c r="O3" s="49">
        <v>0</v>
      </c>
      <c r="P3" s="1">
        <f>ROWS(P$3:P3)/12</f>
        <v>8.3333333333333329E-2</v>
      </c>
      <c r="Q3" s="1">
        <f ca="1">COUNTIF($A$3:$A$202,"&lt;"&amp;O4)</f>
        <v>17</v>
      </c>
      <c r="R3" s="1">
        <f ca="1">Q3</f>
        <v>17</v>
      </c>
      <c r="S3" s="49">
        <v>0</v>
      </c>
      <c r="T3" s="50">
        <f>S20</f>
        <v>0.01</v>
      </c>
      <c r="U3" s="1">
        <f ca="1">COUNTIF($A$3:$A$202,"&lt;"&amp;S4)</f>
        <v>2</v>
      </c>
      <c r="V3" s="1">
        <f ca="1">U3</f>
        <v>2</v>
      </c>
      <c r="W3" s="20">
        <f>(S3+O3+F3)/3</f>
        <v>0</v>
      </c>
      <c r="X3" s="1">
        <f ca="1">(COUNTIFS($A$3:$A$202, "&gt;="&amp;W3,$A$3:$A$202, "&lt;"&amp;W4))/$L$17</f>
        <v>7.2727272727272727E-3</v>
      </c>
      <c r="Y3" s="1">
        <f ca="1">COUNTIF($A$3:$A$202,"&lt;"&amp;W4)</f>
        <v>10</v>
      </c>
      <c r="Z3">
        <f ca="1">(V3-K3)^2</f>
        <v>441</v>
      </c>
    </row>
    <row r="4" spans="1:26" ht="16.5" thickBot="1" x14ac:dyDescent="0.3">
      <c r="A4" s="14">
        <f t="shared" ref="A4:A67" ca="1" si="2">CHOOSE(RANDBETWEEN(1,3),_xlfn.NORM.INV(RAND(),85,5),_xlfn.NORM.INV(RAND(),75,5),_xlfn.NORM.INV(RAND(),65,7))</f>
        <v>64.544411770652928</v>
      </c>
      <c r="B4" s="10">
        <f ca="1">ROUND(A4-INDEX($N$3:$N$15,1+(MATCH(A4,$N$3:$N$15,1))),2)</f>
        <v>-2.46</v>
      </c>
      <c r="C4" s="10">
        <f t="shared" ca="1" si="0"/>
        <v>165</v>
      </c>
      <c r="D4" s="10" t="str">
        <f t="shared" ref="D4:D66" ca="1" si="3">VLOOKUP(A4,$F$3:$G$14,2)</f>
        <v>D</v>
      </c>
      <c r="E4" s="10">
        <f t="shared" ca="1" si="1"/>
        <v>1</v>
      </c>
      <c r="F4" s="15">
        <f t="shared" ref="F4:F14" si="4">N4</f>
        <v>60</v>
      </c>
      <c r="G4" s="21" t="s">
        <v>24</v>
      </c>
      <c r="H4" s="22">
        <v>0.7</v>
      </c>
      <c r="I4" s="1">
        <f ca="1">COUNTIF($A$3:$A$202,"&lt;"&amp;F5)</f>
        <v>28</v>
      </c>
      <c r="J4" s="1">
        <f t="shared" ref="J4:J14" ca="1" si="5">I4/$I$14</f>
        <v>0.14000000000000001</v>
      </c>
      <c r="K4" s="1">
        <f ca="1">I4-I3</f>
        <v>5</v>
      </c>
      <c r="L4" s="18">
        <f t="shared" ref="L4:L14" ca="1" si="6">K4/$K$15</f>
        <v>2.5000000000000001E-2</v>
      </c>
      <c r="M4" s="19">
        <f t="shared" ref="M4:M14" ca="1" si="7">K4</f>
        <v>5</v>
      </c>
      <c r="N4" s="23">
        <v>60</v>
      </c>
      <c r="O4" s="49">
        <f ca="1">PERCENTILE($A$3:$A$202,P3)</f>
        <v>58.910246397719455</v>
      </c>
      <c r="P4" s="1">
        <f>ROWS(P$3:P4)/12</f>
        <v>0.16666666666666666</v>
      </c>
      <c r="Q4" s="1">
        <f ca="1">COUNTIF($A$3:$A$202,"&lt;"&amp;O5)</f>
        <v>34</v>
      </c>
      <c r="R4" s="1">
        <f ca="1">Q4-Q3</f>
        <v>17</v>
      </c>
      <c r="S4" s="49">
        <f ca="1">PERCENTILE($A$3:$A$202,T3)</f>
        <v>51.150556881855174</v>
      </c>
      <c r="T4" s="50">
        <f t="shared" ref="T4:T14" si="8">S21</f>
        <v>2.6851298920162414E-2</v>
      </c>
      <c r="U4" s="1">
        <f t="shared" ref="U4:U13" ca="1" si="9">COUNTIF($A$3:$A$202,"&lt;"&amp;S5)</f>
        <v>6</v>
      </c>
      <c r="V4" s="1">
        <f ca="1">U4-U3</f>
        <v>4</v>
      </c>
      <c r="W4" s="20">
        <f t="shared" ref="W4:W14" ca="1" si="10">(S4+O4+F4)/3</f>
        <v>56.686934426524878</v>
      </c>
      <c r="X4" s="1">
        <f t="shared" ref="X4:X7" ca="1" si="11">(COUNTIFS($A$3:$A$202, "&gt;="&amp;W4,$A$3:$A$202, "&lt;"&amp;W5))/$L$17</f>
        <v>9.4545454545454551E-3</v>
      </c>
      <c r="Y4" s="1">
        <f ca="1">COUNTIF($A$3:$A$202,"&lt;"&amp;W5)-SUM(Y$3:Y3)</f>
        <v>13</v>
      </c>
      <c r="Z4">
        <f t="shared" ref="Z4:Z15" ca="1" si="12">(V4-K4)^2</f>
        <v>1</v>
      </c>
    </row>
    <row r="5" spans="1:26" ht="16.5" thickBot="1" x14ac:dyDescent="0.3">
      <c r="A5" s="14">
        <f t="shared" ca="1" si="2"/>
        <v>84.272334680191506</v>
      </c>
      <c r="B5" s="10">
        <f ca="1">ROUND(A5-INDEX($N$3:$N$15,1+(MATCH(A5,$N$3:$N$15,1))),2)</f>
        <v>-1.73</v>
      </c>
      <c r="C5" s="10">
        <f t="shared" ca="1" si="0"/>
        <v>40</v>
      </c>
      <c r="D5" s="10" t="str">
        <f t="shared" ca="1" si="3"/>
        <v>B</v>
      </c>
      <c r="E5" s="10">
        <f t="shared" ca="1" si="1"/>
        <v>3</v>
      </c>
      <c r="F5" s="15">
        <f t="shared" si="4"/>
        <v>63</v>
      </c>
      <c r="G5" s="21" t="s">
        <v>25</v>
      </c>
      <c r="H5" s="22">
        <v>1</v>
      </c>
      <c r="I5" s="1">
        <f t="shared" ref="I5:I11" ca="1" si="13">COUNTIF($A$3:$A$202,"&lt;"&amp;F6)</f>
        <v>42</v>
      </c>
      <c r="J5" s="1">
        <f t="shared" ca="1" si="5"/>
        <v>0.21</v>
      </c>
      <c r="K5" s="1">
        <f t="shared" ref="K5:K14" ca="1" si="14">I5-I4</f>
        <v>14</v>
      </c>
      <c r="L5" s="18">
        <f t="shared" ca="1" si="6"/>
        <v>7.0000000000000007E-2</v>
      </c>
      <c r="M5" s="19">
        <f t="shared" ca="1" si="7"/>
        <v>14</v>
      </c>
      <c r="N5" s="23">
        <v>63</v>
      </c>
      <c r="O5" s="49">
        <f ca="1">PERCENTILE($A$3:$A$202,P4)</f>
        <v>64.443993450221512</v>
      </c>
      <c r="P5" s="1">
        <f>ROWS(P$3:P5)/12</f>
        <v>0.25</v>
      </c>
      <c r="Q5" s="1">
        <f t="shared" ref="Q5:Q14" ca="1" si="15">COUNTIF($A$3:$A$202,"&lt;"&amp;O6)</f>
        <v>50</v>
      </c>
      <c r="R5" s="1">
        <f t="shared" ref="R5:R14" ca="1" si="16">Q5-Q4</f>
        <v>16</v>
      </c>
      <c r="S5" s="49">
        <f t="shared" ref="S5:S14" ca="1" si="17">PERCENTILE($A$3:$A$202,T4)</f>
        <v>53.237368176247742</v>
      </c>
      <c r="T5" s="50">
        <f t="shared" si="8"/>
        <v>6.274794553659313E-2</v>
      </c>
      <c r="U5" s="1">
        <f t="shared" ca="1" si="9"/>
        <v>13</v>
      </c>
      <c r="V5" s="1">
        <f t="shared" ref="V5:V14" ca="1" si="18">U5-U4</f>
        <v>7</v>
      </c>
      <c r="W5" s="20">
        <f t="shared" ca="1" si="10"/>
        <v>60.22712054215642</v>
      </c>
      <c r="X5" s="1">
        <f t="shared" ca="1" si="11"/>
        <v>7.2727272727272727E-3</v>
      </c>
      <c r="Y5" s="1">
        <f ca="1">COUNTIF($A$3:$A$202,"&lt;"&amp;W6)-SUM(Y$3:Y4)</f>
        <v>10</v>
      </c>
      <c r="Z5">
        <f t="shared" ca="1" si="12"/>
        <v>49</v>
      </c>
    </row>
    <row r="6" spans="1:26" ht="16.5" thickBot="1" x14ac:dyDescent="0.3">
      <c r="A6" s="14">
        <f t="shared" ca="1" si="2"/>
        <v>78.427219635478068</v>
      </c>
      <c r="B6" s="10">
        <f ca="1">ROUND(A6-INDEX($N$3:$N$15,1+(MATCH(A6,$N$3:$N$15,1))),2)</f>
        <v>-1.57</v>
      </c>
      <c r="C6" s="10">
        <f t="shared" ca="1" si="0"/>
        <v>75</v>
      </c>
      <c r="D6" s="10" t="str">
        <f t="shared" ca="1" si="3"/>
        <v>C+</v>
      </c>
      <c r="E6" s="10">
        <f t="shared" ca="1" si="1"/>
        <v>2.2999999999999998</v>
      </c>
      <c r="F6" s="15">
        <f t="shared" si="4"/>
        <v>67</v>
      </c>
      <c r="G6" s="21" t="s">
        <v>26</v>
      </c>
      <c r="H6" s="22">
        <v>1.3</v>
      </c>
      <c r="I6" s="1">
        <f t="shared" ca="1" si="13"/>
        <v>61</v>
      </c>
      <c r="J6" s="1">
        <f t="shared" ca="1" si="5"/>
        <v>0.30499999999999999</v>
      </c>
      <c r="K6" s="1">
        <f t="shared" ca="1" si="14"/>
        <v>19</v>
      </c>
      <c r="L6" s="18">
        <f t="shared" ca="1" si="6"/>
        <v>9.5000000000000001E-2</v>
      </c>
      <c r="M6" s="19">
        <f t="shared" ca="1" si="7"/>
        <v>19</v>
      </c>
      <c r="N6" s="23">
        <v>67</v>
      </c>
      <c r="O6" s="49">
        <f t="shared" ref="O6:O14" ca="1" si="19">PERCENTILE($A$3:$A$202,P5)</f>
        <v>68.389128139736698</v>
      </c>
      <c r="P6" s="1">
        <f>ROWS(P$3:P6)/12</f>
        <v>0.33333333333333331</v>
      </c>
      <c r="Q6" s="1">
        <f t="shared" ca="1" si="15"/>
        <v>67</v>
      </c>
      <c r="R6" s="1">
        <f t="shared" ca="1" si="16"/>
        <v>17</v>
      </c>
      <c r="S6" s="49">
        <f t="shared" ca="1" si="17"/>
        <v>57.646954373008683</v>
      </c>
      <c r="T6" s="50">
        <f t="shared" si="8"/>
        <v>0.12819029388195211</v>
      </c>
      <c r="U6" s="1">
        <f t="shared" ca="1" si="9"/>
        <v>26</v>
      </c>
      <c r="V6" s="1">
        <f t="shared" ca="1" si="18"/>
        <v>13</v>
      </c>
      <c r="W6" s="20">
        <f t="shared" ca="1" si="10"/>
        <v>64.345360837581794</v>
      </c>
      <c r="X6" s="1">
        <f t="shared" ca="1" si="11"/>
        <v>8.0000000000000002E-3</v>
      </c>
      <c r="Y6" s="1">
        <f ca="1">COUNTIF($A$3:$A$202,"&lt;"&amp;W7)-SUM(Y$3:Y5)</f>
        <v>11</v>
      </c>
      <c r="Z6">
        <f t="shared" ca="1" si="12"/>
        <v>36</v>
      </c>
    </row>
    <row r="7" spans="1:26" ht="16.5" thickBot="1" x14ac:dyDescent="0.3">
      <c r="A7" s="14">
        <f t="shared" ca="1" si="2"/>
        <v>87.205966097412329</v>
      </c>
      <c r="B7" s="10">
        <f ca="1">ROUND(A7-INDEX($N$3:$N$15,1+(MATCH(A7,$N$3:$N$15,1))),2)</f>
        <v>-0.79</v>
      </c>
      <c r="C7" s="10">
        <f t="shared" ca="1" si="0"/>
        <v>23</v>
      </c>
      <c r="D7" s="10" t="str">
        <f t="shared" ca="1" si="3"/>
        <v>B+</v>
      </c>
      <c r="E7" s="10">
        <f t="shared" ca="1" si="1"/>
        <v>3.3</v>
      </c>
      <c r="F7" s="15">
        <f t="shared" si="4"/>
        <v>70</v>
      </c>
      <c r="G7" s="21" t="s">
        <v>27</v>
      </c>
      <c r="H7" s="22">
        <v>1.7</v>
      </c>
      <c r="I7" s="1">
        <f t="shared" ca="1" si="13"/>
        <v>82</v>
      </c>
      <c r="J7" s="1">
        <f t="shared" ca="1" si="5"/>
        <v>0.41</v>
      </c>
      <c r="K7" s="1">
        <f t="shared" ca="1" si="14"/>
        <v>21</v>
      </c>
      <c r="L7" s="18">
        <f t="shared" ca="1" si="6"/>
        <v>0.105</v>
      </c>
      <c r="M7" s="19">
        <f t="shared" ca="1" si="7"/>
        <v>21</v>
      </c>
      <c r="N7" s="23">
        <v>70</v>
      </c>
      <c r="O7" s="49">
        <f t="shared" ca="1" si="19"/>
        <v>70.924404684905952</v>
      </c>
      <c r="P7" s="1">
        <f>ROWS(P$3:P7)/12</f>
        <v>0.41666666666666669</v>
      </c>
      <c r="Q7" s="1">
        <f t="shared" ca="1" si="15"/>
        <v>83</v>
      </c>
      <c r="R7" s="1">
        <f t="shared" ca="1" si="16"/>
        <v>16</v>
      </c>
      <c r="S7" s="49">
        <f t="shared" ca="1" si="17"/>
        <v>61.567726756291322</v>
      </c>
      <c r="T7" s="50">
        <f t="shared" si="8"/>
        <v>0.23029755385394163</v>
      </c>
      <c r="U7" s="1">
        <f t="shared" ca="1" si="9"/>
        <v>46</v>
      </c>
      <c r="V7" s="1">
        <f t="shared" ca="1" si="18"/>
        <v>20</v>
      </c>
      <c r="W7" s="20">
        <f t="shared" ca="1" si="10"/>
        <v>67.497377147065762</v>
      </c>
      <c r="X7" s="1">
        <f t="shared" ca="1" si="11"/>
        <v>1.8181818181818181E-2</v>
      </c>
      <c r="Y7" s="1">
        <f ca="1">COUNTIF($A$3:$A$202,"&lt;"&amp;W8)-SUM(Y$3:Y6)</f>
        <v>25</v>
      </c>
      <c r="Z7">
        <f t="shared" ca="1" si="12"/>
        <v>1</v>
      </c>
    </row>
    <row r="8" spans="1:26" ht="16.5" thickBot="1" x14ac:dyDescent="0.3">
      <c r="A8" s="14">
        <f t="shared" ca="1" si="2"/>
        <v>50.719249809275524</v>
      </c>
      <c r="B8" s="10">
        <f ca="1">ROUND(A8-INDEX($N$3:$N$15,1+(MATCH(A8,$N$3:$N$15,1))),2)</f>
        <v>-9.2799999999999994</v>
      </c>
      <c r="C8" s="10">
        <f t="shared" ca="1" si="0"/>
        <v>199</v>
      </c>
      <c r="D8" s="10" t="str">
        <f t="shared" ca="1" si="3"/>
        <v>F</v>
      </c>
      <c r="E8" s="10">
        <f t="shared" ca="1" si="1"/>
        <v>0</v>
      </c>
      <c r="F8" s="15">
        <f t="shared" si="4"/>
        <v>73</v>
      </c>
      <c r="G8" s="21" t="s">
        <v>28</v>
      </c>
      <c r="H8" s="22">
        <v>2</v>
      </c>
      <c r="I8" s="1">
        <f ca="1">COUNTIF($A$3:$A$202,"&lt;"&amp;F9)</f>
        <v>115</v>
      </c>
      <c r="J8" s="1">
        <f t="shared" ca="1" si="5"/>
        <v>0.57499999999999996</v>
      </c>
      <c r="K8" s="1">
        <f ca="1">I8-I7</f>
        <v>33</v>
      </c>
      <c r="L8" s="18">
        <f t="shared" ca="1" si="6"/>
        <v>0.16500000000000001</v>
      </c>
      <c r="M8" s="19">
        <f t="shared" ca="1" si="7"/>
        <v>33</v>
      </c>
      <c r="N8" s="23">
        <v>73</v>
      </c>
      <c r="O8" s="49">
        <f t="shared" ca="1" si="19"/>
        <v>73.466061419826033</v>
      </c>
      <c r="P8" s="1">
        <f>ROWS(P$3:P8)/12</f>
        <v>0.5</v>
      </c>
      <c r="Q8" s="1">
        <f t="shared" ca="1" si="15"/>
        <v>100</v>
      </c>
      <c r="R8" s="1">
        <f t="shared" ca="1" si="16"/>
        <v>17</v>
      </c>
      <c r="S8" s="49">
        <f t="shared" ca="1" si="17"/>
        <v>67.719230273257679</v>
      </c>
      <c r="T8" s="50">
        <f t="shared" si="8"/>
        <v>0.36664697993876627</v>
      </c>
      <c r="U8" s="1">
        <f t="shared" ca="1" si="9"/>
        <v>73</v>
      </c>
      <c r="V8" s="1">
        <f t="shared" ca="1" si="18"/>
        <v>27</v>
      </c>
      <c r="W8" s="20">
        <f t="shared" ca="1" si="10"/>
        <v>71.395097231027904</v>
      </c>
      <c r="X8" s="1">
        <f ca="1">(COUNTIFS($A$3:$A$202, "&gt;="&amp;W8,$A$3:$A$202, "&lt;"&amp;W9))/$L$17</f>
        <v>1.5272727272727273E-2</v>
      </c>
      <c r="Y8" s="1">
        <f ca="1">COUNTIF($A$3:$A$202,"&lt;"&amp;W9)-SUM(Y$3:Y7)</f>
        <v>21</v>
      </c>
      <c r="Z8">
        <f t="shared" ca="1" si="12"/>
        <v>36</v>
      </c>
    </row>
    <row r="9" spans="1:26" ht="16.5" thickBot="1" x14ac:dyDescent="0.3">
      <c r="A9" s="14">
        <f t="shared" ca="1" si="2"/>
        <v>70.641286583021952</v>
      </c>
      <c r="B9" s="10">
        <f ca="1">ROUND(A9-INDEX($N$3:$N$15,1+(MATCH(A9,$N$3:$N$15,1))),2)</f>
        <v>-2.36</v>
      </c>
      <c r="C9" s="10">
        <f t="shared" ca="1" si="0"/>
        <v>136</v>
      </c>
      <c r="D9" s="10" t="str">
        <f t="shared" ca="1" si="3"/>
        <v>C-</v>
      </c>
      <c r="E9" s="10">
        <f t="shared" ca="1" si="1"/>
        <v>1.7</v>
      </c>
      <c r="F9" s="15">
        <f t="shared" si="4"/>
        <v>76</v>
      </c>
      <c r="G9" s="21" t="s">
        <v>29</v>
      </c>
      <c r="H9" s="22">
        <v>2.2999999999999998</v>
      </c>
      <c r="I9" s="1">
        <f t="shared" ca="1" si="13"/>
        <v>131</v>
      </c>
      <c r="J9" s="1">
        <f t="shared" ca="1" si="5"/>
        <v>0.65500000000000003</v>
      </c>
      <c r="K9" s="1">
        <f t="shared" ca="1" si="14"/>
        <v>16</v>
      </c>
      <c r="L9" s="18">
        <f t="shared" ca="1" si="6"/>
        <v>0.08</v>
      </c>
      <c r="M9" s="19">
        <f t="shared" ca="1" si="7"/>
        <v>16</v>
      </c>
      <c r="N9" s="23">
        <v>76</v>
      </c>
      <c r="O9" s="49">
        <f t="shared" ca="1" si="19"/>
        <v>74.887426618287634</v>
      </c>
      <c r="P9" s="1">
        <f>ROWS(P$3:P9)/12</f>
        <v>0.58333333333333337</v>
      </c>
      <c r="Q9" s="1">
        <f t="shared" ca="1" si="15"/>
        <v>117</v>
      </c>
      <c r="R9" s="1">
        <f t="shared" ca="1" si="16"/>
        <v>17</v>
      </c>
      <c r="S9" s="49">
        <f t="shared" ca="1" si="17"/>
        <v>72.223579829389223</v>
      </c>
      <c r="T9" s="50">
        <f t="shared" si="8"/>
        <v>0.52247767776683196</v>
      </c>
      <c r="U9" s="1">
        <f t="shared" ca="1" si="9"/>
        <v>104</v>
      </c>
      <c r="V9" s="1">
        <f t="shared" ca="1" si="18"/>
        <v>31</v>
      </c>
      <c r="W9" s="20">
        <f t="shared" ca="1" si="10"/>
        <v>74.370335482558957</v>
      </c>
      <c r="X9" s="1">
        <f t="shared" ref="X9:X13" ca="1" si="20">(COUNTIFS($A$3:$A$202, "&gt;="&amp;W9,$A$3:$A$202, "&lt;"&amp;W10))/$L$17</f>
        <v>2.1090909090909091E-2</v>
      </c>
      <c r="Y9" s="1">
        <f ca="1">COUNTIF($A$3:$A$202,"&lt;"&amp;W10)-SUM(Y$3:Y8)</f>
        <v>29</v>
      </c>
      <c r="Z9">
        <f t="shared" ca="1" si="12"/>
        <v>225</v>
      </c>
    </row>
    <row r="10" spans="1:26" ht="16.5" thickBot="1" x14ac:dyDescent="0.3">
      <c r="A10" s="14">
        <f t="shared" ca="1" si="2"/>
        <v>74.00574683922018</v>
      </c>
      <c r="B10" s="10">
        <f ca="1">ROUND(A10-INDEX($N$3:$N$15,1+(MATCH(A10,$N$3:$N$15,1))),2)</f>
        <v>-1.99</v>
      </c>
      <c r="C10" s="10">
        <f t="shared" ca="1" si="0"/>
        <v>112</v>
      </c>
      <c r="D10" s="10" t="str">
        <f t="shared" ca="1" si="3"/>
        <v>C</v>
      </c>
      <c r="E10" s="10">
        <f t="shared" ca="1" si="1"/>
        <v>2</v>
      </c>
      <c r="F10" s="15">
        <f t="shared" si="4"/>
        <v>80</v>
      </c>
      <c r="G10" s="21" t="s">
        <v>30</v>
      </c>
      <c r="H10" s="22">
        <v>2.7</v>
      </c>
      <c r="I10" s="1">
        <f t="shared" ca="1" si="13"/>
        <v>145</v>
      </c>
      <c r="J10" s="1">
        <f t="shared" ca="1" si="5"/>
        <v>0.72499999999999998</v>
      </c>
      <c r="K10" s="1">
        <f t="shared" ca="1" si="14"/>
        <v>14</v>
      </c>
      <c r="L10" s="18">
        <f t="shared" ca="1" si="6"/>
        <v>7.0000000000000007E-2</v>
      </c>
      <c r="M10" s="19">
        <f t="shared" ca="1" si="7"/>
        <v>14</v>
      </c>
      <c r="N10" s="23">
        <v>80</v>
      </c>
      <c r="O10" s="49">
        <f t="shared" ca="1" si="19"/>
        <v>76.546420634872149</v>
      </c>
      <c r="P10" s="1">
        <f>ROWS(P$3:P10)/12</f>
        <v>0.66666666666666663</v>
      </c>
      <c r="Q10" s="1">
        <f t="shared" ca="1" si="15"/>
        <v>133</v>
      </c>
      <c r="R10" s="1">
        <f t="shared" ca="1" si="16"/>
        <v>16</v>
      </c>
      <c r="S10" s="49">
        <f t="shared" ca="1" si="17"/>
        <v>75.140033419087743</v>
      </c>
      <c r="T10" s="50">
        <f t="shared" si="8"/>
        <v>0.67490317220893159</v>
      </c>
      <c r="U10" s="1">
        <f t="shared" ca="1" si="9"/>
        <v>135</v>
      </c>
      <c r="V10" s="1">
        <f t="shared" ca="1" si="18"/>
        <v>31</v>
      </c>
      <c r="W10" s="20">
        <f t="shared" ca="1" si="10"/>
        <v>77.228818017986626</v>
      </c>
      <c r="X10" s="1">
        <f t="shared" ca="1" si="20"/>
        <v>1.3090909090909091E-2</v>
      </c>
      <c r="Y10" s="1">
        <f ca="1">COUNTIF($A$3:$A$202,"&lt;"&amp;W11)-SUM(Y$3:Y9)</f>
        <v>18</v>
      </c>
      <c r="Z10">
        <f t="shared" ca="1" si="12"/>
        <v>289</v>
      </c>
    </row>
    <row r="11" spans="1:26" ht="16.5" thickBot="1" x14ac:dyDescent="0.3">
      <c r="A11" s="14">
        <f t="shared" ca="1" si="2"/>
        <v>61.264877538045575</v>
      </c>
      <c r="B11" s="10">
        <f ca="1">ROUND(A11-INDEX($N$3:$N$15,1+(MATCH(A11,$N$3:$N$15,1))),2)</f>
        <v>-1.74</v>
      </c>
      <c r="C11" s="10">
        <f t="shared" ca="1" si="0"/>
        <v>175</v>
      </c>
      <c r="D11" s="10" t="str">
        <f t="shared" ca="1" si="3"/>
        <v>D-</v>
      </c>
      <c r="E11" s="10">
        <f t="shared" ca="1" si="1"/>
        <v>0.7</v>
      </c>
      <c r="F11" s="15">
        <f t="shared" si="4"/>
        <v>82</v>
      </c>
      <c r="G11" s="21" t="s">
        <v>31</v>
      </c>
      <c r="H11" s="22">
        <v>3</v>
      </c>
      <c r="I11" s="1">
        <f t="shared" ca="1" si="13"/>
        <v>170</v>
      </c>
      <c r="J11" s="1">
        <f t="shared" ca="1" si="5"/>
        <v>0.85</v>
      </c>
      <c r="K11" s="1">
        <f t="shared" ca="1" si="14"/>
        <v>25</v>
      </c>
      <c r="L11" s="18">
        <f t="shared" ca="1" si="6"/>
        <v>0.125</v>
      </c>
      <c r="M11" s="19">
        <f t="shared" ca="1" si="7"/>
        <v>25</v>
      </c>
      <c r="N11" s="23">
        <v>82</v>
      </c>
      <c r="O11" s="49">
        <f t="shared" ca="1" si="19"/>
        <v>80.183632936447154</v>
      </c>
      <c r="P11" s="1">
        <f>ROWS(P$3:P11)/12</f>
        <v>0.75</v>
      </c>
      <c r="Q11" s="1">
        <f t="shared" ca="1" si="15"/>
        <v>150</v>
      </c>
      <c r="R11" s="1">
        <f t="shared" ca="1" si="16"/>
        <v>17</v>
      </c>
      <c r="S11" s="49">
        <f t="shared" ca="1" si="17"/>
        <v>80.77408577733668</v>
      </c>
      <c r="T11" s="50">
        <f t="shared" si="8"/>
        <v>0.80250790799990646</v>
      </c>
      <c r="U11" s="1">
        <f t="shared" ca="1" si="9"/>
        <v>160</v>
      </c>
      <c r="V11" s="1">
        <f t="shared" ca="1" si="18"/>
        <v>25</v>
      </c>
      <c r="W11" s="20">
        <f t="shared" ca="1" si="10"/>
        <v>80.985906237927949</v>
      </c>
      <c r="X11" s="1">
        <f t="shared" ca="1" si="20"/>
        <v>1.7454545454545455E-2</v>
      </c>
      <c r="Y11" s="1">
        <f ca="1">COUNTIF($A$3:$A$202,"&lt;"&amp;W12)-SUM(Y$3:Y10)</f>
        <v>24</v>
      </c>
      <c r="Z11">
        <f t="shared" ca="1" si="12"/>
        <v>0</v>
      </c>
    </row>
    <row r="12" spans="1:26" ht="16.5" thickBot="1" x14ac:dyDescent="0.3">
      <c r="A12" s="14">
        <f t="shared" ca="1" si="2"/>
        <v>74.449417687128033</v>
      </c>
      <c r="B12" s="10">
        <f ca="1">ROUND(A12-INDEX($N$3:$N$15,1+(MATCH(A12,$N$3:$N$15,1))),2)</f>
        <v>-1.55</v>
      </c>
      <c r="C12" s="10">
        <f t="shared" ca="1" si="0"/>
        <v>109</v>
      </c>
      <c r="D12" s="10" t="str">
        <f t="shared" ca="1" si="3"/>
        <v>C</v>
      </c>
      <c r="E12" s="10">
        <f t="shared" ca="1" si="1"/>
        <v>2</v>
      </c>
      <c r="F12" s="15">
        <f t="shared" si="4"/>
        <v>86</v>
      </c>
      <c r="G12" s="21" t="s">
        <v>32</v>
      </c>
      <c r="H12" s="22">
        <v>3.3</v>
      </c>
      <c r="I12" s="1">
        <f ca="1">COUNTIF($A$3:$A$202,"&lt;"&amp;F13)</f>
        <v>181</v>
      </c>
      <c r="J12" s="1">
        <f t="shared" ca="1" si="5"/>
        <v>0.90500000000000003</v>
      </c>
      <c r="K12" s="1">
        <f t="shared" ca="1" si="14"/>
        <v>11</v>
      </c>
      <c r="L12" s="18">
        <f t="shared" ca="1" si="6"/>
        <v>5.5E-2</v>
      </c>
      <c r="M12" s="19">
        <f t="shared" ca="1" si="7"/>
        <v>11</v>
      </c>
      <c r="N12" s="23">
        <v>86</v>
      </c>
      <c r="O12" s="49">
        <f t="shared" ca="1" si="19"/>
        <v>82.637659828368456</v>
      </c>
      <c r="P12" s="1">
        <f>ROWS(P$3:P12)/12</f>
        <v>0.83333333333333337</v>
      </c>
      <c r="Q12" s="1">
        <f t="shared" ca="1" si="15"/>
        <v>166</v>
      </c>
      <c r="R12" s="1">
        <f t="shared" ca="1" si="16"/>
        <v>16</v>
      </c>
      <c r="S12" s="49">
        <f t="shared" ca="1" si="17"/>
        <v>84.226416700341701</v>
      </c>
      <c r="T12" s="50">
        <f t="shared" si="8"/>
        <v>0.89393566132194235</v>
      </c>
      <c r="U12" s="1">
        <f t="shared" ca="1" si="9"/>
        <v>178</v>
      </c>
      <c r="V12" s="1">
        <f t="shared" ca="1" si="18"/>
        <v>18</v>
      </c>
      <c r="W12" s="20">
        <f t="shared" ca="1" si="10"/>
        <v>84.288025509570048</v>
      </c>
      <c r="X12" s="1">
        <f t="shared" ca="1" si="20"/>
        <v>9.4545454545454551E-3</v>
      </c>
      <c r="Y12" s="1">
        <f ca="1">COUNTIF($A$3:$A$202,"&lt;"&amp;W13)-SUM(Y$3:Y11)</f>
        <v>13</v>
      </c>
      <c r="Z12">
        <f t="shared" ca="1" si="12"/>
        <v>49</v>
      </c>
    </row>
    <row r="13" spans="1:26" ht="16.5" thickBot="1" x14ac:dyDescent="0.3">
      <c r="A13" s="14">
        <f t="shared" ca="1" si="2"/>
        <v>86.304123327123463</v>
      </c>
      <c r="B13" s="10">
        <f ca="1">ROUND(A13-INDEX($N$3:$N$15,1+(MATCH(A13,$N$3:$N$15,1))),2)</f>
        <v>-1.7</v>
      </c>
      <c r="C13" s="10">
        <f t="shared" ca="1" si="0"/>
        <v>30</v>
      </c>
      <c r="D13" s="10" t="str">
        <f t="shared" ca="1" si="3"/>
        <v>B+</v>
      </c>
      <c r="E13" s="10">
        <f t="shared" ca="1" si="1"/>
        <v>3.3</v>
      </c>
      <c r="F13" s="15">
        <f t="shared" si="4"/>
        <v>88</v>
      </c>
      <c r="G13" s="21" t="s">
        <v>33</v>
      </c>
      <c r="H13" s="22">
        <v>3.7</v>
      </c>
      <c r="I13" s="1">
        <f ca="1">COUNTIF($A$3:$A$202,"&lt;"&amp;F14)</f>
        <v>197</v>
      </c>
      <c r="J13" s="1">
        <f t="shared" ca="1" si="5"/>
        <v>0.98499999999999999</v>
      </c>
      <c r="K13" s="1">
        <f t="shared" ca="1" si="14"/>
        <v>16</v>
      </c>
      <c r="L13" s="18">
        <f t="shared" ca="1" si="6"/>
        <v>0.08</v>
      </c>
      <c r="M13" s="19">
        <f t="shared" ca="1" si="7"/>
        <v>16</v>
      </c>
      <c r="N13" s="23">
        <v>88</v>
      </c>
      <c r="O13" s="49">
        <f t="shared" ca="1" si="19"/>
        <v>85.17472793290851</v>
      </c>
      <c r="P13" s="1">
        <f>ROWS(P$3:P13)/12</f>
        <v>0.91666666666666663</v>
      </c>
      <c r="Q13" s="1">
        <f ca="1">COUNTIF($A$3:$A$202,"&lt;"&amp;O14)</f>
        <v>183</v>
      </c>
      <c r="R13" s="1">
        <f t="shared" ca="1" si="16"/>
        <v>17</v>
      </c>
      <c r="S13" s="49">
        <f t="shared" ca="1" si="17"/>
        <v>87.421410805576414</v>
      </c>
      <c r="T13" s="50">
        <f t="shared" si="8"/>
        <v>0.94999999999999984</v>
      </c>
      <c r="U13" s="1">
        <f t="shared" ca="1" si="9"/>
        <v>190</v>
      </c>
      <c r="V13" s="1">
        <f t="shared" ca="1" si="18"/>
        <v>12</v>
      </c>
      <c r="W13" s="20">
        <f t="shared" ca="1" si="10"/>
        <v>86.86537957949497</v>
      </c>
      <c r="X13" s="1">
        <f t="shared" ca="1" si="20"/>
        <v>1.3818181818181818E-2</v>
      </c>
      <c r="Y13" s="1">
        <f ca="1">COUNTIF($A$3:$A$202,"&lt;"&amp;W14)-SUM(Y$3:Y12)</f>
        <v>19</v>
      </c>
      <c r="Z13">
        <f t="shared" ca="1" si="12"/>
        <v>16</v>
      </c>
    </row>
    <row r="14" spans="1:26" ht="16.5" thickBot="1" x14ac:dyDescent="0.3">
      <c r="A14" s="14">
        <f t="shared" ca="1" si="2"/>
        <v>81.93070162955847</v>
      </c>
      <c r="B14" s="10">
        <f ca="1">ROUND(A14-INDEX($N$3:$N$15,1+(MATCH(A14,$N$3:$N$15,1))),2)</f>
        <v>-7.0000000000000007E-2</v>
      </c>
      <c r="C14" s="10">
        <f t="shared" ca="1" si="0"/>
        <v>56</v>
      </c>
      <c r="D14" s="10" t="str">
        <f t="shared" ca="1" si="3"/>
        <v>B-</v>
      </c>
      <c r="E14" s="10">
        <f t="shared" ca="1" si="1"/>
        <v>2.7</v>
      </c>
      <c r="F14" s="15">
        <f t="shared" si="4"/>
        <v>93</v>
      </c>
      <c r="G14" s="21" t="s">
        <v>34</v>
      </c>
      <c r="H14" s="22">
        <v>4</v>
      </c>
      <c r="I14" s="1">
        <f ca="1">COUNTIF($A$3:$A$202,"&lt;"&amp;F15)</f>
        <v>200</v>
      </c>
      <c r="J14" s="1">
        <f t="shared" ca="1" si="5"/>
        <v>1</v>
      </c>
      <c r="K14" s="1">
        <f t="shared" ca="1" si="14"/>
        <v>3</v>
      </c>
      <c r="L14" s="18">
        <f t="shared" ca="1" si="6"/>
        <v>1.4999999999999999E-2</v>
      </c>
      <c r="M14" s="19">
        <f t="shared" ca="1" si="7"/>
        <v>3</v>
      </c>
      <c r="N14" s="25">
        <v>93</v>
      </c>
      <c r="O14" s="49">
        <f t="shared" ca="1" si="19"/>
        <v>88.348121543305183</v>
      </c>
      <c r="P14" s="1">
        <f>ROWS(P$3:P14)/12</f>
        <v>1</v>
      </c>
      <c r="Q14" s="1">
        <f t="shared" ca="1" si="15"/>
        <v>200</v>
      </c>
      <c r="R14" s="1">
        <f t="shared" ca="1" si="16"/>
        <v>17</v>
      </c>
      <c r="S14" s="49">
        <f t="shared" ca="1" si="17"/>
        <v>88.945604567395037</v>
      </c>
      <c r="T14" s="50">
        <f t="shared" si="8"/>
        <v>0.99999971334842808</v>
      </c>
      <c r="U14" s="1">
        <f ca="1">COUNTIF($A$3:$A$202,"&lt;"&amp;S15)</f>
        <v>200</v>
      </c>
      <c r="V14" s="1">
        <f t="shared" ca="1" si="18"/>
        <v>10</v>
      </c>
      <c r="W14" s="20">
        <f t="shared" ca="1" si="10"/>
        <v>90.097908703566745</v>
      </c>
      <c r="X14" s="1">
        <f ca="1">(COUNTIFS($A$3:$A$202, "&gt;="&amp;W14,$A$3:$A$202, "&lt;"&amp;W15))/$L$17</f>
        <v>5.0909090909090913E-3</v>
      </c>
      <c r="Y14" s="1">
        <f ca="1">COUNTIF($A$3:$A$202,"&lt;"&amp;W15)-SUM(Y$3:Y13)</f>
        <v>7</v>
      </c>
      <c r="Z14">
        <f t="shared" ca="1" si="12"/>
        <v>49</v>
      </c>
    </row>
    <row r="15" spans="1:26" ht="16.5" thickBot="1" x14ac:dyDescent="0.3">
      <c r="A15" s="14">
        <f t="shared" ca="1" si="2"/>
        <v>62.622491145282687</v>
      </c>
      <c r="B15" s="10">
        <f ca="1">ROUND(A15-INDEX($N$3:$N$15,1+(MATCH(A15,$N$3:$N$15,1))),2)</f>
        <v>-0.38</v>
      </c>
      <c r="C15" s="10">
        <f t="shared" ca="1" si="0"/>
        <v>173</v>
      </c>
      <c r="D15" s="10" t="str">
        <f t="shared" ca="1" si="3"/>
        <v>D-</v>
      </c>
      <c r="E15" s="10">
        <f t="shared" ca="1" si="1"/>
        <v>0.7</v>
      </c>
      <c r="F15" s="26">
        <v>120</v>
      </c>
      <c r="G15" s="27"/>
      <c r="H15" s="28"/>
      <c r="I15" s="1"/>
      <c r="J15" s="1"/>
      <c r="K15" s="29">
        <f ca="1">SUM(K3:K14)</f>
        <v>200</v>
      </c>
      <c r="M15" s="29">
        <f ca="1">SUM(M3:M14)</f>
        <v>200</v>
      </c>
      <c r="N15" s="23">
        <v>120</v>
      </c>
      <c r="O15" s="49">
        <f>N15</f>
        <v>120</v>
      </c>
      <c r="P15" s="29"/>
      <c r="Q15" s="29"/>
      <c r="R15" s="29">
        <f ca="1">SUM(R3:R14)</f>
        <v>200</v>
      </c>
      <c r="S15" s="49">
        <v>120</v>
      </c>
      <c r="T15" s="29"/>
      <c r="U15" s="29"/>
      <c r="V15" s="29">
        <f ca="1">SUM(V3:V14)</f>
        <v>200</v>
      </c>
      <c r="W15" s="24">
        <v>120</v>
      </c>
      <c r="X15" s="29" t="s">
        <v>35</v>
      </c>
      <c r="Y15" s="29">
        <f ca="1">SUM(Y3:Y14)</f>
        <v>200</v>
      </c>
      <c r="Z15">
        <f ca="1">SUM(Z3:Z14)/(COUNT(Z3:Z14)-1)</f>
        <v>108.36363636363636</v>
      </c>
    </row>
    <row r="16" spans="1:26" ht="15.75" x14ac:dyDescent="0.25">
      <c r="A16" s="14">
        <f t="shared" ca="1" si="2"/>
        <v>90.232939618775546</v>
      </c>
      <c r="B16" s="10">
        <f ca="1">ROUND(A16-INDEX($N$3:$N$15,1+(MATCH(A16,$N$3:$N$15,1))),2)</f>
        <v>-2.77</v>
      </c>
      <c r="C16" s="10">
        <f t="shared" ca="1" si="0"/>
        <v>7</v>
      </c>
      <c r="D16" s="10" t="str">
        <f t="shared" ca="1" si="3"/>
        <v>A-</v>
      </c>
      <c r="E16" s="10">
        <f t="shared" ca="1" si="1"/>
        <v>3.7</v>
      </c>
      <c r="I16" s="29" t="s">
        <v>35</v>
      </c>
      <c r="J16" s="29"/>
      <c r="K16" s="29"/>
      <c r="M16" s="29">
        <f ca="1">SUMPRODUCT($H$3:$H$14,M3:M14)/M15</f>
        <v>2.0049999999999999</v>
      </c>
      <c r="P16" s="29"/>
      <c r="Q16" s="29"/>
      <c r="R16" s="29">
        <f ca="1">SUMPRODUCT($H$3:$H$14,R3:R14)/R15</f>
        <v>2.141</v>
      </c>
      <c r="T16" s="29"/>
      <c r="U16" s="29"/>
      <c r="V16" s="29">
        <f ca="1">SUMPRODUCT($H$3:$H$14,V3:V14)/V15</f>
        <v>2.4424999999999999</v>
      </c>
      <c r="W16" s="31"/>
      <c r="X16" s="29">
        <f ca="1">ROUND(SUMPRODUCT($H$3:$H$14,X3:X14),1)</f>
        <v>0.3</v>
      </c>
      <c r="Y16" s="29">
        <f ca="1">SUMPRODUCT($H$3:$H$14,Y3:Y14)/Y15</f>
        <v>2.2319999999999998</v>
      </c>
      <c r="Z16">
        <f ca="1">SQRT(Z15)</f>
        <v>10.409785606036099</v>
      </c>
    </row>
    <row r="17" spans="1:28" ht="16.5" x14ac:dyDescent="0.3">
      <c r="A17" s="14">
        <f t="shared" ca="1" si="2"/>
        <v>73.656495257869778</v>
      </c>
      <c r="B17" s="10">
        <f ca="1">ROUND(A17-INDEX($N$3:$N$15,1+(MATCH(A17,$N$3:$N$15,1))),2)</f>
        <v>-2.34</v>
      </c>
      <c r="C17" s="10">
        <f t="shared" ca="1" si="0"/>
        <v>116</v>
      </c>
      <c r="D17" s="10" t="str">
        <f t="shared" ca="1" si="3"/>
        <v>C</v>
      </c>
      <c r="E17" s="10">
        <f t="shared" ca="1" si="1"/>
        <v>2</v>
      </c>
      <c r="H17" s="32" t="s">
        <v>36</v>
      </c>
      <c r="I17" s="11">
        <f ca="1">ROUND(AVERAGE($A$3:$A$202),2)</f>
        <v>74.650000000000006</v>
      </c>
      <c r="J17" s="11"/>
      <c r="K17" s="11"/>
      <c r="L17" s="12">
        <f ca="1">SUM(I3:I14)</f>
        <v>1375</v>
      </c>
      <c r="M17" s="11"/>
    </row>
    <row r="18" spans="1:28" ht="16.5" x14ac:dyDescent="0.3">
      <c r="A18" s="14">
        <f t="shared" ca="1" si="2"/>
        <v>53.746863018533162</v>
      </c>
      <c r="B18" s="10">
        <f ca="1">ROUND(A18-INDEX($N$3:$N$15,1+(MATCH(A18,$N$3:$N$15,1))),2)</f>
        <v>-6.25</v>
      </c>
      <c r="C18" s="10">
        <f t="shared" ca="1" si="0"/>
        <v>194</v>
      </c>
      <c r="D18" s="10" t="str">
        <f t="shared" ca="1" si="3"/>
        <v>F</v>
      </c>
      <c r="E18" s="10">
        <f t="shared" ca="1" si="1"/>
        <v>0</v>
      </c>
      <c r="H18" s="32" t="s">
        <v>37</v>
      </c>
      <c r="I18" s="11">
        <f ca="1">ROUND(MEDIAN($A$3:$A$202),2)</f>
        <v>74.89</v>
      </c>
      <c r="J18" s="11"/>
      <c r="K18" s="11"/>
      <c r="L18" s="11"/>
      <c r="M18" s="11">
        <v>0.21</v>
      </c>
      <c r="N18" t="e">
        <f>N17-#REF!</f>
        <v>#REF!</v>
      </c>
      <c r="W18" s="30">
        <v>0.91</v>
      </c>
      <c r="X18" s="30">
        <f>1-W18</f>
        <v>8.9999999999999969E-2</v>
      </c>
    </row>
    <row r="19" spans="1:28" ht="16.5" x14ac:dyDescent="0.3">
      <c r="A19" s="14">
        <f t="shared" ca="1" si="2"/>
        <v>72.258475193429518</v>
      </c>
      <c r="B19" s="10">
        <f ca="1">ROUND(A19-INDEX($N$3:$N$15,1+(MATCH(A19,$N$3:$N$15,1))),2)</f>
        <v>-0.74</v>
      </c>
      <c r="C19" s="10">
        <f t="shared" ca="1" si="0"/>
        <v>125</v>
      </c>
      <c r="D19" s="10" t="str">
        <f t="shared" ca="1" si="3"/>
        <v>C-</v>
      </c>
      <c r="E19" s="10">
        <f t="shared" ca="1" si="1"/>
        <v>1.7</v>
      </c>
      <c r="H19" s="32" t="s">
        <v>4</v>
      </c>
      <c r="I19" s="11">
        <f ca="1">MIN($A$3:$A$202)</f>
        <v>50.058849325754551</v>
      </c>
      <c r="J19" s="11"/>
      <c r="K19" s="11"/>
      <c r="L19" s="11"/>
      <c r="M19" s="11"/>
      <c r="Q19" s="30">
        <f>ABS(2*T19/9)</f>
        <v>2.2222222222222222E-3</v>
      </c>
      <c r="R19" s="30"/>
      <c r="T19" s="30">
        <v>0.01</v>
      </c>
      <c r="U19" s="30">
        <v>0.95</v>
      </c>
      <c r="W19" s="30">
        <f>0.01+W18</f>
        <v>0.92</v>
      </c>
      <c r="X19" s="30">
        <f t="shared" ref="X19:X25" si="21">1-W19</f>
        <v>7.999999999999996E-2</v>
      </c>
      <c r="AB19" s="1"/>
    </row>
    <row r="20" spans="1:28" ht="16.5" x14ac:dyDescent="0.3">
      <c r="A20" s="14">
        <f t="shared" ca="1" si="2"/>
        <v>88.858723418888729</v>
      </c>
      <c r="B20" s="10">
        <f ca="1">ROUND(A20-INDEX($N$3:$N$15,1+(MATCH(A20,$N$3:$N$15,1))),2)</f>
        <v>-4.1399999999999997</v>
      </c>
      <c r="C20" s="10">
        <f t="shared" ca="1" si="0"/>
        <v>12</v>
      </c>
      <c r="D20" s="10" t="str">
        <f t="shared" ca="1" si="3"/>
        <v>A-</v>
      </c>
      <c r="E20" s="10">
        <f t="shared" ca="1" si="1"/>
        <v>3.7</v>
      </c>
      <c r="H20" s="32" t="s">
        <v>3</v>
      </c>
      <c r="I20" s="11">
        <f ca="1">MAX($A$3:$A$202)</f>
        <v>94.630148832668212</v>
      </c>
      <c r="J20" s="11"/>
      <c r="K20" s="11"/>
      <c r="L20" s="11"/>
      <c r="M20" s="11"/>
      <c r="Q20" t="s">
        <v>23</v>
      </c>
      <c r="R20">
        <v>0</v>
      </c>
      <c r="S20" s="30">
        <f>T19</f>
        <v>0.01</v>
      </c>
      <c r="W20" s="30">
        <f t="shared" ref="W20:W25" si="22">0.01+W19</f>
        <v>0.93</v>
      </c>
      <c r="X20" s="30">
        <f t="shared" si="21"/>
        <v>6.9999999999999951E-2</v>
      </c>
    </row>
    <row r="21" spans="1:28" ht="16.5" x14ac:dyDescent="0.3">
      <c r="A21" s="14">
        <f t="shared" ca="1" si="2"/>
        <v>73.403765839939112</v>
      </c>
      <c r="B21" s="10">
        <f ca="1">ROUND(A21-INDEX($N$3:$N$15,1+(MATCH(A21,$N$3:$N$15,1))),2)</f>
        <v>-2.6</v>
      </c>
      <c r="C21" s="10">
        <f t="shared" ca="1" si="0"/>
        <v>118</v>
      </c>
      <c r="D21" s="10" t="str">
        <f t="shared" ca="1" si="3"/>
        <v>C</v>
      </c>
      <c r="E21" s="10">
        <f t="shared" ca="1" si="1"/>
        <v>2</v>
      </c>
      <c r="H21" s="32" t="s">
        <v>8</v>
      </c>
      <c r="I21" s="33">
        <f ca="1">ROUND(_xlfn.STDEV.S($A$3:$A$202),2)</f>
        <v>10.119999999999999</v>
      </c>
      <c r="J21" s="33"/>
      <c r="K21" s="33"/>
      <c r="L21" s="11"/>
      <c r="M21" s="11">
        <v>0.2</v>
      </c>
      <c r="Q21" t="s">
        <v>24</v>
      </c>
      <c r="R21">
        <f>_xlfn.NORM.S.INV(T19)</f>
        <v>-2.3263478740408408</v>
      </c>
      <c r="S21" s="30">
        <f t="shared" ref="S21:S31" si="23">_xlfn.NORM.S.DIST(R22,1)</f>
        <v>2.6851298920162414E-2</v>
      </c>
      <c r="W21" s="30">
        <f t="shared" si="22"/>
        <v>0.94000000000000006</v>
      </c>
      <c r="X21" s="30">
        <f t="shared" si="21"/>
        <v>5.9999999999999942E-2</v>
      </c>
    </row>
    <row r="22" spans="1:28" ht="16.5" x14ac:dyDescent="0.3">
      <c r="A22" s="14">
        <f t="shared" ca="1" si="2"/>
        <v>82.932995284326935</v>
      </c>
      <c r="B22" s="10">
        <f ca="1">ROUND(A22-INDEX($N$3:$N$15,1+(MATCH(A22,$N$3:$N$15,1))),2)</f>
        <v>-3.07</v>
      </c>
      <c r="C22" s="10">
        <f t="shared" ca="1" si="0"/>
        <v>48</v>
      </c>
      <c r="D22" s="10" t="str">
        <f t="shared" ca="1" si="3"/>
        <v>B</v>
      </c>
      <c r="E22" s="10">
        <f t="shared" ca="1" si="1"/>
        <v>3</v>
      </c>
      <c r="H22" s="32" t="s">
        <v>9</v>
      </c>
      <c r="I22" s="33">
        <f ca="1">ROUND(I21/I17,2)</f>
        <v>0.14000000000000001</v>
      </c>
      <c r="J22" s="33"/>
      <c r="K22" s="33"/>
      <c r="M22">
        <f ca="1">(I20-I19)/3</f>
        <v>14.857099835637888</v>
      </c>
      <c r="Q22" t="s">
        <v>25</v>
      </c>
      <c r="R22">
        <f>$R$21+ROWS($R$22:R22)*($R$31-$R$21)/10</f>
        <v>-1.9292277239416096</v>
      </c>
      <c r="S22" s="30">
        <f t="shared" si="23"/>
        <v>6.274794553659313E-2</v>
      </c>
      <c r="W22" s="30">
        <f t="shared" si="22"/>
        <v>0.95000000000000007</v>
      </c>
      <c r="X22" s="30">
        <f t="shared" si="21"/>
        <v>4.9999999999999933E-2</v>
      </c>
    </row>
    <row r="23" spans="1:28" ht="16.5" x14ac:dyDescent="0.3">
      <c r="A23" s="14">
        <f t="shared" ca="1" si="2"/>
        <v>90.64388416691034</v>
      </c>
      <c r="B23" s="10">
        <f ca="1">ROUND(A23-INDEX($N$3:$N$15,1+(MATCH(A23,$N$3:$N$15,1))),2)</f>
        <v>-2.36</v>
      </c>
      <c r="C23" s="10">
        <f t="shared" ca="1" si="0"/>
        <v>6</v>
      </c>
      <c r="D23" s="10" t="str">
        <f t="shared" ca="1" si="3"/>
        <v>A-</v>
      </c>
      <c r="E23" s="10">
        <f t="shared" ca="1" si="1"/>
        <v>3.7</v>
      </c>
      <c r="H23" s="32" t="s">
        <v>5</v>
      </c>
      <c r="I23" s="11">
        <f ca="1">COUNT(A3:A202)</f>
        <v>200</v>
      </c>
      <c r="J23" s="11"/>
      <c r="K23" s="11"/>
      <c r="Q23" t="s">
        <v>26</v>
      </c>
      <c r="R23">
        <f>$R$21+ROWS($R$22:R23)*($R$31-$R$21)/10</f>
        <v>-1.5321075738423784</v>
      </c>
      <c r="S23" s="30">
        <f t="shared" si="23"/>
        <v>0.12819029388195211</v>
      </c>
      <c r="W23" s="30">
        <f t="shared" si="22"/>
        <v>0.96000000000000008</v>
      </c>
      <c r="X23" s="30">
        <f t="shared" si="21"/>
        <v>3.9999999999999925E-2</v>
      </c>
    </row>
    <row r="24" spans="1:28" ht="16.5" x14ac:dyDescent="0.3">
      <c r="A24" s="14">
        <f t="shared" ca="1" si="2"/>
        <v>54.709235168274887</v>
      </c>
      <c r="B24" s="10">
        <f ca="1">ROUND(A24-INDEX($N$3:$N$15,1+(MATCH(A24,$N$3:$N$15,1))),2)</f>
        <v>-5.29</v>
      </c>
      <c r="C24" s="10">
        <f t="shared" ca="1" si="0"/>
        <v>193</v>
      </c>
      <c r="D24" s="10" t="str">
        <f t="shared" ca="1" si="3"/>
        <v>F</v>
      </c>
      <c r="E24" s="10">
        <f t="shared" ca="1" si="1"/>
        <v>0</v>
      </c>
      <c r="H24" s="32" t="s">
        <v>38</v>
      </c>
      <c r="I24" s="11">
        <f ca="1">(I20-I19)/5</f>
        <v>8.9142599013827315</v>
      </c>
      <c r="J24" s="11"/>
      <c r="K24" s="11"/>
      <c r="Q24" t="s">
        <v>27</v>
      </c>
      <c r="R24">
        <f>$R$21+ROWS($R$22:R24)*($R$31-$R$21)/10</f>
        <v>-1.134987423743147</v>
      </c>
      <c r="S24" s="30">
        <f t="shared" si="23"/>
        <v>0.23029755385394163</v>
      </c>
      <c r="W24" s="30">
        <f t="shared" si="22"/>
        <v>0.97000000000000008</v>
      </c>
      <c r="X24" s="30">
        <f t="shared" si="21"/>
        <v>2.9999999999999916E-2</v>
      </c>
    </row>
    <row r="25" spans="1:28" ht="15.75" x14ac:dyDescent="0.25">
      <c r="A25" s="14">
        <f t="shared" ca="1" si="2"/>
        <v>74.915660406765909</v>
      </c>
      <c r="B25" s="10">
        <f ca="1">ROUND(A25-INDEX($N$3:$N$15,1+(MATCH(A25,$N$3:$N$15,1))),2)</f>
        <v>-1.08</v>
      </c>
      <c r="C25" s="10">
        <f t="shared" ca="1" si="0"/>
        <v>100</v>
      </c>
      <c r="D25" s="10" t="str">
        <f t="shared" ca="1" si="3"/>
        <v>C</v>
      </c>
      <c r="E25" s="10">
        <f t="shared" ca="1" si="1"/>
        <v>2</v>
      </c>
      <c r="H25" t="str">
        <f ca="1">H18&amp;" = "&amp;I18&amp;H17&amp;" = "&amp;I17&amp;" ( " &amp;I15&amp;" )  "&amp;H22&amp;" = "&amp;I22</f>
        <v xml:space="preserve">  Median = 74.89  Mean = 74.65 (  )  CV = 0.14</v>
      </c>
      <c r="Q25" t="s">
        <v>28</v>
      </c>
      <c r="R25">
        <f>$R$21+ROWS($R$22:R25)*($R$31-$R$21)/10</f>
        <v>-0.7378672736439158</v>
      </c>
      <c r="S25" s="30">
        <f t="shared" si="23"/>
        <v>0.36664697993876627</v>
      </c>
      <c r="W25" s="30">
        <f t="shared" si="22"/>
        <v>0.98000000000000009</v>
      </c>
      <c r="X25" s="30">
        <f t="shared" si="21"/>
        <v>1.9999999999999907E-2</v>
      </c>
    </row>
    <row r="26" spans="1:28" ht="16.5" x14ac:dyDescent="0.3">
      <c r="A26" s="14">
        <f t="shared" ca="1" si="2"/>
        <v>78.090879939187914</v>
      </c>
      <c r="B26" s="10">
        <f ca="1">ROUND(A26-INDEX($N$3:$N$15,1+(MATCH(A26,$N$3:$N$15,1))),2)</f>
        <v>-1.91</v>
      </c>
      <c r="C26" s="10">
        <f t="shared" ca="1" si="0"/>
        <v>78</v>
      </c>
      <c r="D26" s="10" t="str">
        <f t="shared" ca="1" si="3"/>
        <v>C+</v>
      </c>
      <c r="E26" s="10">
        <f t="shared" ca="1" si="1"/>
        <v>2.2999999999999998</v>
      </c>
      <c r="H26" s="32" t="s">
        <v>39</v>
      </c>
      <c r="I26">
        <v>50</v>
      </c>
      <c r="Q26" t="s">
        <v>29</v>
      </c>
      <c r="R26">
        <f>$R$21+ROWS($R$22:R26)*($R$31-$R$21)/10</f>
        <v>-0.34074712354468462</v>
      </c>
      <c r="S26" s="30">
        <f t="shared" si="23"/>
        <v>0.52247767776683196</v>
      </c>
    </row>
    <row r="27" spans="1:28" ht="15.75" x14ac:dyDescent="0.25">
      <c r="A27" s="14">
        <f t="shared" ca="1" si="2"/>
        <v>74.682201464209697</v>
      </c>
      <c r="B27" s="10">
        <f ca="1">ROUND(A27-INDEX($N$3:$N$15,1+(MATCH(A27,$N$3:$N$15,1))),2)</f>
        <v>-1.32</v>
      </c>
      <c r="C27" s="10">
        <f t="shared" ca="1" si="0"/>
        <v>106</v>
      </c>
      <c r="D27" s="10" t="str">
        <f t="shared" ca="1" si="3"/>
        <v>C</v>
      </c>
      <c r="E27" s="10">
        <f t="shared" ca="1" si="1"/>
        <v>2</v>
      </c>
      <c r="Q27" t="s">
        <v>30</v>
      </c>
      <c r="R27">
        <f>$R$21+ROWS($R$22:R27)*($R$31-$R$21)/10</f>
        <v>5.637302655454679E-2</v>
      </c>
      <c r="S27" s="30">
        <f t="shared" si="23"/>
        <v>0.67490317220893159</v>
      </c>
    </row>
    <row r="28" spans="1:28" ht="15.75" x14ac:dyDescent="0.25">
      <c r="A28" s="14">
        <f t="shared" ca="1" si="2"/>
        <v>91.877442915231427</v>
      </c>
      <c r="B28" s="10">
        <f ca="1">ROUND(A28-INDEX($N$3:$N$15,1+(MATCH(A28,$N$3:$N$15,1))),2)</f>
        <v>-1.1200000000000001</v>
      </c>
      <c r="C28" s="10">
        <f t="shared" ca="1" si="0"/>
        <v>4</v>
      </c>
      <c r="D28" s="10" t="str">
        <f t="shared" ca="1" si="3"/>
        <v>A-</v>
      </c>
      <c r="E28" s="10">
        <f t="shared" ca="1" si="1"/>
        <v>3.7</v>
      </c>
      <c r="Q28" t="s">
        <v>31</v>
      </c>
      <c r="R28">
        <f>$R$21+ROWS($R$22:R28)*($R$31-$R$21)/10</f>
        <v>0.45349317665377775</v>
      </c>
      <c r="S28" s="30">
        <f t="shared" si="23"/>
        <v>0.80250790799990646</v>
      </c>
    </row>
    <row r="29" spans="1:28" ht="15.75" x14ac:dyDescent="0.25">
      <c r="A29" s="14">
        <f t="shared" ca="1" si="2"/>
        <v>83.343310857117331</v>
      </c>
      <c r="B29" s="10">
        <f ca="1">ROUND(A29-INDEX($N$3:$N$15,1+(MATCH(A29,$N$3:$N$15,1))),2)</f>
        <v>-2.66</v>
      </c>
      <c r="C29" s="10">
        <f t="shared" ca="1" si="0"/>
        <v>43</v>
      </c>
      <c r="D29" s="10" t="str">
        <f t="shared" ca="1" si="3"/>
        <v>B</v>
      </c>
      <c r="E29" s="10">
        <f t="shared" ca="1" si="1"/>
        <v>3</v>
      </c>
      <c r="Q29" t="s">
        <v>32</v>
      </c>
      <c r="R29">
        <f>$R$21+ROWS($R$22:R29)*($R$31-$R$21)/10</f>
        <v>0.85061332675300916</v>
      </c>
      <c r="S29" s="30">
        <f t="shared" si="23"/>
        <v>0.89393566132194235</v>
      </c>
    </row>
    <row r="30" spans="1:28" ht="15.75" x14ac:dyDescent="0.25">
      <c r="A30" s="14">
        <f t="shared" ca="1" si="2"/>
        <v>80.76656139669295</v>
      </c>
      <c r="B30" s="10">
        <f ca="1">ROUND(A30-INDEX($N$3:$N$15,1+(MATCH(A30,$N$3:$N$15,1))),2)</f>
        <v>-1.23</v>
      </c>
      <c r="C30" s="10">
        <f t="shared" ca="1" si="0"/>
        <v>66</v>
      </c>
      <c r="D30" s="10" t="str">
        <f t="shared" ca="1" si="3"/>
        <v>B-</v>
      </c>
      <c r="E30" s="10">
        <f t="shared" ca="1" si="1"/>
        <v>2.7</v>
      </c>
      <c r="Q30" t="s">
        <v>33</v>
      </c>
      <c r="R30">
        <f>$R$21+ROWS($R$22:R30)*($R$31-$R$21)/10</f>
        <v>1.2477334768522406</v>
      </c>
      <c r="S30" s="30">
        <f t="shared" si="23"/>
        <v>0.94999999999999984</v>
      </c>
    </row>
    <row r="31" spans="1:28" ht="15.75" x14ac:dyDescent="0.25">
      <c r="A31" s="14">
        <f t="shared" ca="1" si="2"/>
        <v>81.291727267612245</v>
      </c>
      <c r="B31" s="10">
        <f ca="1">ROUND(A31-INDEX($N$3:$N$15,1+(MATCH(A31,$N$3:$N$15,1))),2)</f>
        <v>-0.71</v>
      </c>
      <c r="C31" s="10">
        <f t="shared" ca="1" si="0"/>
        <v>59</v>
      </c>
      <c r="D31" s="10" t="str">
        <f t="shared" ca="1" si="3"/>
        <v>B-</v>
      </c>
      <c r="E31" s="10">
        <f t="shared" ca="1" si="1"/>
        <v>2.7</v>
      </c>
      <c r="Q31" t="s">
        <v>34</v>
      </c>
      <c r="R31">
        <f>_xlfn.NORM.S.INV(U19)</f>
        <v>1.6448536269514715</v>
      </c>
      <c r="S31" s="30">
        <f t="shared" si="23"/>
        <v>0.99999971334842808</v>
      </c>
      <c r="U31" s="30" t="s">
        <v>41</v>
      </c>
    </row>
    <row r="32" spans="1:28" ht="15.75" x14ac:dyDescent="0.25">
      <c r="A32" s="14">
        <f t="shared" ca="1" si="2"/>
        <v>69.430777557246756</v>
      </c>
      <c r="B32" s="10">
        <f ca="1">ROUND(A32-INDEX($N$3:$N$15,1+(MATCH(A32,$N$3:$N$15,1))),2)</f>
        <v>-0.56999999999999995</v>
      </c>
      <c r="C32" s="10">
        <f t="shared" ca="1" si="0"/>
        <v>143</v>
      </c>
      <c r="D32" s="10" t="str">
        <f t="shared" ca="1" si="3"/>
        <v>D+</v>
      </c>
      <c r="E32" s="10">
        <f t="shared" ca="1" si="1"/>
        <v>1.3</v>
      </c>
      <c r="R32">
        <v>5</v>
      </c>
    </row>
    <row r="33" spans="1:18" ht="15.75" x14ac:dyDescent="0.25">
      <c r="A33" s="14">
        <f t="shared" ca="1" si="2"/>
        <v>78.701284854961699</v>
      </c>
      <c r="B33" s="10">
        <f ca="1">ROUND(A33-INDEX($N$3:$N$15,1+(MATCH(A33,$N$3:$N$15,1))),2)</f>
        <v>-1.3</v>
      </c>
      <c r="C33" s="10">
        <f t="shared" ca="1" si="0"/>
        <v>74</v>
      </c>
      <c r="D33" s="10" t="str">
        <f t="shared" ca="1" si="3"/>
        <v>C+</v>
      </c>
      <c r="E33" s="10">
        <f t="shared" ca="1" si="1"/>
        <v>2.2999999999999998</v>
      </c>
      <c r="R33">
        <v>1.4050715603096329</v>
      </c>
    </row>
    <row r="34" spans="1:18" ht="15.75" x14ac:dyDescent="0.25">
      <c r="A34" s="14">
        <f t="shared" ca="1" si="2"/>
        <v>78.748995171691078</v>
      </c>
      <c r="B34" s="10">
        <f ca="1">ROUND(A34-INDEX($N$3:$N$15,1+(MATCH(A34,$N$3:$N$15,1))),2)</f>
        <v>-1.25</v>
      </c>
      <c r="C34" s="10">
        <f t="shared" ca="1" si="0"/>
        <v>73</v>
      </c>
      <c r="D34" s="10" t="str">
        <f t="shared" ca="1" si="3"/>
        <v>C+</v>
      </c>
      <c r="E34" s="10">
        <f t="shared" ca="1" si="1"/>
        <v>2.2999999999999998</v>
      </c>
    </row>
    <row r="35" spans="1:18" ht="15.75" x14ac:dyDescent="0.25">
      <c r="A35" s="14">
        <f t="shared" ca="1" si="2"/>
        <v>77.423548390466593</v>
      </c>
      <c r="B35" s="10">
        <f ca="1">ROUND(A35-INDEX($N$3:$N$15,1+(MATCH(A35,$N$3:$N$15,1))),2)</f>
        <v>-2.58</v>
      </c>
      <c r="C35" s="10">
        <f t="shared" ca="1" si="0"/>
        <v>81</v>
      </c>
      <c r="D35" s="10" t="str">
        <f t="shared" ca="1" si="3"/>
        <v>C+</v>
      </c>
      <c r="E35" s="10">
        <f t="shared" ca="1" si="1"/>
        <v>2.2999999999999998</v>
      </c>
    </row>
    <row r="36" spans="1:18" ht="15.75" x14ac:dyDescent="0.25">
      <c r="A36" s="14">
        <f t="shared" ca="1" si="2"/>
        <v>72.510878149006984</v>
      </c>
      <c r="B36" s="10">
        <f ca="1">ROUND(A36-INDEX($N$3:$N$15,1+(MATCH(A36,$N$3:$N$15,1))),2)</f>
        <v>-0.49</v>
      </c>
      <c r="C36" s="10">
        <f t="shared" ca="1" si="0"/>
        <v>124</v>
      </c>
      <c r="D36" s="10" t="str">
        <f t="shared" ca="1" si="3"/>
        <v>C-</v>
      </c>
      <c r="E36" s="10">
        <f t="shared" ca="1" si="1"/>
        <v>1.7</v>
      </c>
    </row>
    <row r="37" spans="1:18" ht="15.75" x14ac:dyDescent="0.25">
      <c r="A37" s="14">
        <f t="shared" ca="1" si="2"/>
        <v>75.140663512972864</v>
      </c>
      <c r="B37" s="10">
        <f ca="1">ROUND(A37-INDEX($N$3:$N$15,1+(MATCH(A37,$N$3:$N$15,1))),2)</f>
        <v>-0.86</v>
      </c>
      <c r="C37" s="10">
        <f t="shared" ca="1" si="0"/>
        <v>96</v>
      </c>
      <c r="D37" s="10" t="str">
        <f t="shared" ca="1" si="3"/>
        <v>C</v>
      </c>
      <c r="E37" s="10">
        <f t="shared" ca="1" si="1"/>
        <v>2</v>
      </c>
    </row>
    <row r="38" spans="1:18" ht="15.75" x14ac:dyDescent="0.25">
      <c r="A38" s="14">
        <f t="shared" ca="1" si="2"/>
        <v>76.28090880994742</v>
      </c>
      <c r="B38" s="10">
        <f ca="1">ROUND(A38-INDEX($N$3:$N$15,1+(MATCH(A38,$N$3:$N$15,1))),2)</f>
        <v>-3.72</v>
      </c>
      <c r="C38" s="10">
        <f t="shared" ca="1" si="0"/>
        <v>85</v>
      </c>
      <c r="D38" s="10" t="str">
        <f t="shared" ca="1" si="3"/>
        <v>C+</v>
      </c>
      <c r="E38" s="10">
        <f t="shared" ca="1" si="1"/>
        <v>2.2999999999999998</v>
      </c>
    </row>
    <row r="39" spans="1:18" ht="15.75" x14ac:dyDescent="0.25">
      <c r="A39" s="14">
        <f t="shared" ca="1" si="2"/>
        <v>71.48809379835734</v>
      </c>
      <c r="B39" s="10">
        <f ca="1">ROUND(A39-INDEX($N$3:$N$15,1+(MATCH(A39,$N$3:$N$15,1))),2)</f>
        <v>-1.51</v>
      </c>
      <c r="C39" s="10">
        <f t="shared" ca="1" si="0"/>
        <v>131</v>
      </c>
      <c r="D39" s="10" t="str">
        <f t="shared" ca="1" si="3"/>
        <v>C-</v>
      </c>
      <c r="E39" s="10">
        <f t="shared" ca="1" si="1"/>
        <v>1.7</v>
      </c>
    </row>
    <row r="40" spans="1:18" ht="15.75" x14ac:dyDescent="0.25">
      <c r="A40" s="14">
        <f t="shared" ca="1" si="2"/>
        <v>73.96479061178259</v>
      </c>
      <c r="B40" s="10">
        <f ca="1">ROUND(A40-INDEX($N$3:$N$15,1+(MATCH(A40,$N$3:$N$15,1))),2)</f>
        <v>-2.04</v>
      </c>
      <c r="C40" s="10">
        <f t="shared" ca="1" si="0"/>
        <v>113</v>
      </c>
      <c r="D40" s="10" t="str">
        <f t="shared" ca="1" si="3"/>
        <v>C</v>
      </c>
      <c r="E40" s="10">
        <f t="shared" ca="1" si="1"/>
        <v>2</v>
      </c>
    </row>
    <row r="41" spans="1:18" ht="15.75" x14ac:dyDescent="0.25">
      <c r="A41" s="14">
        <f t="shared" ca="1" si="2"/>
        <v>86.526672550191535</v>
      </c>
      <c r="B41" s="10">
        <f ca="1">ROUND(A41-INDEX($N$3:$N$15,1+(MATCH(A41,$N$3:$N$15,1))),2)</f>
        <v>-1.47</v>
      </c>
      <c r="C41" s="10">
        <f t="shared" ca="1" si="0"/>
        <v>27</v>
      </c>
      <c r="D41" s="10" t="str">
        <f t="shared" ca="1" si="3"/>
        <v>B+</v>
      </c>
      <c r="E41" s="10">
        <f t="shared" ca="1" si="1"/>
        <v>3.3</v>
      </c>
    </row>
    <row r="42" spans="1:18" ht="15.75" x14ac:dyDescent="0.25">
      <c r="A42" s="14">
        <f t="shared" ca="1" si="2"/>
        <v>93.092444831884933</v>
      </c>
      <c r="B42" s="10">
        <f ca="1">ROUND(A42-INDEX($N$3:$N$15,1+(MATCH(A42,$N$3:$N$15,1))),2)</f>
        <v>-26.91</v>
      </c>
      <c r="C42" s="10">
        <f t="shared" ca="1" si="0"/>
        <v>3</v>
      </c>
      <c r="D42" s="10" t="str">
        <f t="shared" ca="1" si="3"/>
        <v>A</v>
      </c>
      <c r="E42" s="10">
        <f t="shared" ca="1" si="1"/>
        <v>4</v>
      </c>
    </row>
    <row r="43" spans="1:18" ht="15.75" x14ac:dyDescent="0.25">
      <c r="A43" s="14">
        <f t="shared" ca="1" si="2"/>
        <v>73.471724654361211</v>
      </c>
      <c r="B43" s="10">
        <f ca="1">ROUND(A43-INDEX($N$3:$N$15,1+(MATCH(A43,$N$3:$N$15,1))),2)</f>
        <v>-2.5299999999999998</v>
      </c>
      <c r="C43" s="10">
        <f t="shared" ca="1" si="0"/>
        <v>117</v>
      </c>
      <c r="D43" s="10" t="str">
        <f t="shared" ca="1" si="3"/>
        <v>C</v>
      </c>
      <c r="E43" s="10">
        <f t="shared" ca="1" si="1"/>
        <v>2</v>
      </c>
    </row>
    <row r="44" spans="1:18" ht="15.75" x14ac:dyDescent="0.25">
      <c r="A44" s="14">
        <f t="shared" ca="1" si="2"/>
        <v>82.99684052799077</v>
      </c>
      <c r="B44" s="10">
        <f ca="1">ROUND(A44-INDEX($N$3:$N$15,1+(MATCH(A44,$N$3:$N$15,1))),2)</f>
        <v>-3</v>
      </c>
      <c r="C44" s="10">
        <f t="shared" ca="1" si="0"/>
        <v>47</v>
      </c>
      <c r="D44" s="10" t="str">
        <f t="shared" ca="1" si="3"/>
        <v>B</v>
      </c>
      <c r="E44" s="10">
        <f t="shared" ca="1" si="1"/>
        <v>3</v>
      </c>
    </row>
    <row r="45" spans="1:18" ht="15.75" x14ac:dyDescent="0.25">
      <c r="A45" s="14">
        <f t="shared" ca="1" si="2"/>
        <v>72.159399893807262</v>
      </c>
      <c r="B45" s="10">
        <f ca="1">ROUND(A45-INDEX($N$3:$N$15,1+(MATCH(A45,$N$3:$N$15,1))),2)</f>
        <v>-0.84</v>
      </c>
      <c r="C45" s="10">
        <f t="shared" ca="1" si="0"/>
        <v>128</v>
      </c>
      <c r="D45" s="10" t="str">
        <f t="shared" ca="1" si="3"/>
        <v>C-</v>
      </c>
      <c r="E45" s="10">
        <f t="shared" ca="1" si="1"/>
        <v>1.7</v>
      </c>
    </row>
    <row r="46" spans="1:18" ht="15.75" x14ac:dyDescent="0.25">
      <c r="A46" s="14">
        <f t="shared" ca="1" si="2"/>
        <v>66.293898652198308</v>
      </c>
      <c r="B46" s="10">
        <f ca="1">ROUND(A46-INDEX($N$3:$N$15,1+(MATCH(A46,$N$3:$N$15,1))),2)</f>
        <v>-0.71</v>
      </c>
      <c r="C46" s="10">
        <f t="shared" ca="1" si="0"/>
        <v>161</v>
      </c>
      <c r="D46" s="10" t="str">
        <f t="shared" ca="1" si="3"/>
        <v>D</v>
      </c>
      <c r="E46" s="10">
        <f t="shared" ca="1" si="1"/>
        <v>1</v>
      </c>
    </row>
    <row r="47" spans="1:18" ht="15.75" x14ac:dyDescent="0.25">
      <c r="A47" s="14">
        <f t="shared" ca="1" si="2"/>
        <v>82.097155218887764</v>
      </c>
      <c r="B47" s="10">
        <f ca="1">ROUND(A47-INDEX($N$3:$N$15,1+(MATCH(A47,$N$3:$N$15,1))),2)</f>
        <v>-3.9</v>
      </c>
      <c r="C47" s="10">
        <f t="shared" ca="1" si="0"/>
        <v>54</v>
      </c>
      <c r="D47" s="10" t="str">
        <f t="shared" ca="1" si="3"/>
        <v>B</v>
      </c>
      <c r="E47" s="10">
        <f t="shared" ca="1" si="1"/>
        <v>3</v>
      </c>
    </row>
    <row r="48" spans="1:18" ht="15.75" x14ac:dyDescent="0.25">
      <c r="A48" s="14">
        <f t="shared" ca="1" si="2"/>
        <v>60.525648226330865</v>
      </c>
      <c r="B48" s="10">
        <f ca="1">ROUND(A48-INDEX($N$3:$N$15,1+(MATCH(A48,$N$3:$N$15,1))),2)</f>
        <v>-2.4700000000000002</v>
      </c>
      <c r="C48" s="10">
        <f t="shared" ca="1" si="0"/>
        <v>177</v>
      </c>
      <c r="D48" s="10" t="str">
        <f t="shared" ca="1" si="3"/>
        <v>D-</v>
      </c>
      <c r="E48" s="10">
        <f t="shared" ca="1" si="1"/>
        <v>0.7</v>
      </c>
    </row>
    <row r="49" spans="1:5" ht="15.75" x14ac:dyDescent="0.25">
      <c r="A49" s="14">
        <f t="shared" ca="1" si="2"/>
        <v>69.963941258768841</v>
      </c>
      <c r="B49" s="10">
        <f ca="1">ROUND(A49-INDEX($N$3:$N$15,1+(MATCH(A49,$N$3:$N$15,1))),2)</f>
        <v>-0.04</v>
      </c>
      <c r="C49" s="10">
        <f t="shared" ca="1" si="0"/>
        <v>140</v>
      </c>
      <c r="D49" s="10" t="str">
        <f t="shared" ca="1" si="3"/>
        <v>D+</v>
      </c>
      <c r="E49" s="10">
        <f t="shared" ca="1" si="1"/>
        <v>1.3</v>
      </c>
    </row>
    <row r="50" spans="1:5" ht="15.75" x14ac:dyDescent="0.25">
      <c r="A50" s="14">
        <f t="shared" ca="1" si="2"/>
        <v>67.729052473274209</v>
      </c>
      <c r="B50" s="10">
        <f ca="1">ROUND(A50-INDEX($N$3:$N$15,1+(MATCH(A50,$N$3:$N$15,1))),2)</f>
        <v>-2.27</v>
      </c>
      <c r="C50" s="10">
        <f t="shared" ca="1" si="0"/>
        <v>154</v>
      </c>
      <c r="D50" s="10" t="str">
        <f t="shared" ca="1" si="3"/>
        <v>D+</v>
      </c>
      <c r="E50" s="10">
        <f t="shared" ca="1" si="1"/>
        <v>1.3</v>
      </c>
    </row>
    <row r="51" spans="1:5" ht="15.75" x14ac:dyDescent="0.25">
      <c r="A51" s="14">
        <f t="shared" ca="1" si="2"/>
        <v>75.117276571551287</v>
      </c>
      <c r="B51" s="10">
        <f ca="1">ROUND(A51-INDEX($N$3:$N$15,1+(MATCH(A51,$N$3:$N$15,1))),2)</f>
        <v>-0.88</v>
      </c>
      <c r="C51" s="10">
        <f t="shared" ca="1" si="0"/>
        <v>97</v>
      </c>
      <c r="D51" s="10" t="str">
        <f t="shared" ca="1" si="3"/>
        <v>C</v>
      </c>
      <c r="E51" s="10">
        <f t="shared" ca="1" si="1"/>
        <v>2</v>
      </c>
    </row>
    <row r="52" spans="1:5" ht="15.75" x14ac:dyDescent="0.25">
      <c r="A52" s="14">
        <f t="shared" ca="1" si="2"/>
        <v>72.516256732792755</v>
      </c>
      <c r="B52" s="10">
        <f ca="1">ROUND(A52-INDEX($N$3:$N$15,1+(MATCH(A52,$N$3:$N$15,1))),2)</f>
        <v>-0.48</v>
      </c>
      <c r="C52" s="10">
        <f t="shared" ca="1" si="0"/>
        <v>123</v>
      </c>
      <c r="D52" s="10" t="str">
        <f t="shared" ca="1" si="3"/>
        <v>C-</v>
      </c>
      <c r="E52" s="10">
        <f t="shared" ca="1" si="1"/>
        <v>1.7</v>
      </c>
    </row>
    <row r="53" spans="1:5" ht="15.75" x14ac:dyDescent="0.25">
      <c r="A53" s="14">
        <f t="shared" ca="1" si="2"/>
        <v>86.482116635099629</v>
      </c>
      <c r="B53" s="10">
        <f ca="1">ROUND(A53-INDEX($N$3:$N$15,1+(MATCH(A53,$N$3:$N$15,1))),2)</f>
        <v>-1.52</v>
      </c>
      <c r="C53" s="10">
        <f t="shared" ca="1" si="0"/>
        <v>28</v>
      </c>
      <c r="D53" s="10" t="str">
        <f t="shared" ca="1" si="3"/>
        <v>B+</v>
      </c>
      <c r="E53" s="10">
        <f t="shared" ca="1" si="1"/>
        <v>3.3</v>
      </c>
    </row>
    <row r="54" spans="1:5" ht="15.75" x14ac:dyDescent="0.25">
      <c r="A54" s="14">
        <f t="shared" ca="1" si="2"/>
        <v>76.841967164694822</v>
      </c>
      <c r="B54" s="10">
        <f ca="1">ROUND(A54-INDEX($N$3:$N$15,1+(MATCH(A54,$N$3:$N$15,1))),2)</f>
        <v>-3.16</v>
      </c>
      <c r="C54" s="10">
        <f t="shared" ca="1" si="0"/>
        <v>83</v>
      </c>
      <c r="D54" s="10" t="str">
        <f t="shared" ca="1" si="3"/>
        <v>C+</v>
      </c>
      <c r="E54" s="10">
        <f t="shared" ca="1" si="1"/>
        <v>2.2999999999999998</v>
      </c>
    </row>
    <row r="55" spans="1:5" ht="15.75" x14ac:dyDescent="0.25">
      <c r="A55" s="14">
        <f t="shared" ca="1" si="2"/>
        <v>88.281412547017538</v>
      </c>
      <c r="B55" s="10">
        <f ca="1">ROUND(A55-INDEX($N$3:$N$15,1+(MATCH(A55,$N$3:$N$15,1))),2)</f>
        <v>-4.72</v>
      </c>
      <c r="C55" s="10">
        <f t="shared" ca="1" si="0"/>
        <v>19</v>
      </c>
      <c r="D55" s="10" t="str">
        <f t="shared" ca="1" si="3"/>
        <v>A-</v>
      </c>
      <c r="E55" s="10">
        <f t="shared" ca="1" si="1"/>
        <v>3.7</v>
      </c>
    </row>
    <row r="56" spans="1:5" ht="15.75" x14ac:dyDescent="0.25">
      <c r="A56" s="14">
        <f t="shared" ca="1" si="2"/>
        <v>74.577375703770031</v>
      </c>
      <c r="B56" s="10">
        <f ca="1">ROUND(A56-INDEX($N$3:$N$15,1+(MATCH(A56,$N$3:$N$15,1))),2)</f>
        <v>-1.42</v>
      </c>
      <c r="C56" s="10">
        <f t="shared" ca="1" si="0"/>
        <v>107</v>
      </c>
      <c r="D56" s="10" t="str">
        <f t="shared" ca="1" si="3"/>
        <v>C</v>
      </c>
      <c r="E56" s="10">
        <f t="shared" ca="1" si="1"/>
        <v>2</v>
      </c>
    </row>
    <row r="57" spans="1:5" ht="15.75" x14ac:dyDescent="0.25">
      <c r="A57" s="14">
        <f t="shared" ca="1" si="2"/>
        <v>82.666650732297285</v>
      </c>
      <c r="B57" s="10">
        <f ca="1">ROUND(A57-INDEX($N$3:$N$15,1+(MATCH(A57,$N$3:$N$15,1))),2)</f>
        <v>-3.33</v>
      </c>
      <c r="C57" s="10">
        <f t="shared" ca="1" si="0"/>
        <v>50</v>
      </c>
      <c r="D57" s="10" t="str">
        <f t="shared" ca="1" si="3"/>
        <v>B</v>
      </c>
      <c r="E57" s="10">
        <f t="shared" ca="1" si="1"/>
        <v>3</v>
      </c>
    </row>
    <row r="58" spans="1:5" ht="15.75" x14ac:dyDescent="0.25">
      <c r="A58" s="14">
        <f t="shared" ca="1" si="2"/>
        <v>75.674680346771282</v>
      </c>
      <c r="B58" s="10">
        <f ca="1">ROUND(A58-INDEX($N$3:$N$15,1+(MATCH(A58,$N$3:$N$15,1))),2)</f>
        <v>-0.33</v>
      </c>
      <c r="C58" s="10">
        <f t="shared" ca="1" si="0"/>
        <v>90</v>
      </c>
      <c r="D58" s="10" t="str">
        <f t="shared" ca="1" si="3"/>
        <v>C</v>
      </c>
      <c r="E58" s="10">
        <f t="shared" ca="1" si="1"/>
        <v>2</v>
      </c>
    </row>
    <row r="59" spans="1:5" ht="15.75" x14ac:dyDescent="0.25">
      <c r="A59" s="14">
        <f t="shared" ca="1" si="2"/>
        <v>68.4237689454677</v>
      </c>
      <c r="B59" s="10">
        <f ca="1">ROUND(A59-INDEX($N$3:$N$15,1+(MATCH(A59,$N$3:$N$15,1))),2)</f>
        <v>-1.58</v>
      </c>
      <c r="C59" s="10">
        <f t="shared" ca="1" si="0"/>
        <v>150</v>
      </c>
      <c r="D59" s="10" t="str">
        <f t="shared" ca="1" si="3"/>
        <v>D+</v>
      </c>
      <c r="E59" s="10">
        <f t="shared" ca="1" si="1"/>
        <v>1.3</v>
      </c>
    </row>
    <row r="60" spans="1:5" ht="15.75" x14ac:dyDescent="0.25">
      <c r="A60" s="14">
        <f t="shared" ca="1" si="2"/>
        <v>67.255741229266761</v>
      </c>
      <c r="B60" s="10">
        <f ca="1">ROUND(A60-INDEX($N$3:$N$15,1+(MATCH(A60,$N$3:$N$15,1))),2)</f>
        <v>-2.74</v>
      </c>
      <c r="C60" s="10">
        <f t="shared" ca="1" si="0"/>
        <v>158</v>
      </c>
      <c r="D60" s="10" t="str">
        <f t="shared" ca="1" si="3"/>
        <v>D+</v>
      </c>
      <c r="E60" s="10">
        <f t="shared" ca="1" si="1"/>
        <v>1.3</v>
      </c>
    </row>
    <row r="61" spans="1:5" ht="15.75" x14ac:dyDescent="0.25">
      <c r="A61" s="14">
        <f t="shared" ca="1" si="2"/>
        <v>75.325061445527979</v>
      </c>
      <c r="B61" s="10">
        <f ca="1">ROUND(A61-INDEX($N$3:$N$15,1+(MATCH(A61,$N$3:$N$15,1))),2)</f>
        <v>-0.67</v>
      </c>
      <c r="C61" s="10">
        <f t="shared" ca="1" si="0"/>
        <v>93</v>
      </c>
      <c r="D61" s="10" t="str">
        <f t="shared" ca="1" si="3"/>
        <v>C</v>
      </c>
      <c r="E61" s="10">
        <f t="shared" ca="1" si="1"/>
        <v>2</v>
      </c>
    </row>
    <row r="62" spans="1:5" ht="15.75" x14ac:dyDescent="0.25">
      <c r="A62" s="14">
        <f t="shared" ca="1" si="2"/>
        <v>90.821205806023443</v>
      </c>
      <c r="B62" s="10">
        <f ca="1">ROUND(A62-INDEX($N$3:$N$15,1+(MATCH(A62,$N$3:$N$15,1))),2)</f>
        <v>-2.1800000000000002</v>
      </c>
      <c r="C62" s="10">
        <f t="shared" ca="1" si="0"/>
        <v>5</v>
      </c>
      <c r="D62" s="10" t="str">
        <f t="shared" ca="1" si="3"/>
        <v>A-</v>
      </c>
      <c r="E62" s="10">
        <f t="shared" ca="1" si="1"/>
        <v>3.7</v>
      </c>
    </row>
    <row r="63" spans="1:5" ht="15.75" x14ac:dyDescent="0.25">
      <c r="A63" s="14">
        <f t="shared" ca="1" si="2"/>
        <v>70.506166923256188</v>
      </c>
      <c r="B63" s="10">
        <f ca="1">ROUND(A63-INDEX($N$3:$N$15,1+(MATCH(A63,$N$3:$N$15,1))),2)</f>
        <v>-2.4900000000000002</v>
      </c>
      <c r="C63" s="10">
        <f t="shared" ca="1" si="0"/>
        <v>138</v>
      </c>
      <c r="D63" s="10" t="str">
        <f t="shared" ca="1" si="3"/>
        <v>C-</v>
      </c>
      <c r="E63" s="10">
        <f t="shared" ca="1" si="1"/>
        <v>1.7</v>
      </c>
    </row>
    <row r="64" spans="1:5" ht="15.75" x14ac:dyDescent="0.25">
      <c r="A64" s="14">
        <f t="shared" ca="1" si="2"/>
        <v>77.150512267974264</v>
      </c>
      <c r="B64" s="10">
        <f ca="1">ROUND(A64-INDEX($N$3:$N$15,1+(MATCH(A64,$N$3:$N$15,1))),2)</f>
        <v>-2.85</v>
      </c>
      <c r="C64" s="10">
        <f t="shared" ca="1" si="0"/>
        <v>82</v>
      </c>
      <c r="D64" s="10" t="str">
        <f t="shared" ca="1" si="3"/>
        <v>C+</v>
      </c>
      <c r="E64" s="10">
        <f t="shared" ca="1" si="1"/>
        <v>2.2999999999999998</v>
      </c>
    </row>
    <row r="65" spans="1:5" ht="15.75" x14ac:dyDescent="0.25">
      <c r="A65" s="14">
        <f t="shared" ca="1" si="2"/>
        <v>51.154913518951936</v>
      </c>
      <c r="B65" s="10">
        <f ca="1">ROUND(A65-INDEX($N$3:$N$15,1+(MATCH(A65,$N$3:$N$15,1))),2)</f>
        <v>-8.85</v>
      </c>
      <c r="C65" s="10">
        <f t="shared" ca="1" si="0"/>
        <v>198</v>
      </c>
      <c r="D65" s="10" t="str">
        <f t="shared" ca="1" si="3"/>
        <v>F</v>
      </c>
      <c r="E65" s="10">
        <f t="shared" ca="1" si="1"/>
        <v>0</v>
      </c>
    </row>
    <row r="66" spans="1:5" ht="15.75" x14ac:dyDescent="0.25">
      <c r="A66" s="14">
        <f t="shared" ca="1" si="2"/>
        <v>79.45437501188313</v>
      </c>
      <c r="B66" s="10">
        <f ca="1">ROUND(A66-INDEX($N$3:$N$15,1+(MATCH(A66,$N$3:$N$15,1))),2)</f>
        <v>-0.55000000000000004</v>
      </c>
      <c r="C66" s="10">
        <f t="shared" ca="1" si="0"/>
        <v>71</v>
      </c>
      <c r="D66" s="10" t="str">
        <f t="shared" ca="1" si="3"/>
        <v>C+</v>
      </c>
      <c r="E66" s="10">
        <f t="shared" ca="1" si="1"/>
        <v>2.2999999999999998</v>
      </c>
    </row>
    <row r="67" spans="1:5" ht="15.75" x14ac:dyDescent="0.25">
      <c r="A67" s="14">
        <f t="shared" ca="1" si="2"/>
        <v>88.919250950156396</v>
      </c>
      <c r="B67" s="10">
        <f ca="1">ROUND(A67-INDEX($N$3:$N$15,1+(MATCH(A67,$N$3:$N$15,1))),2)</f>
        <v>-4.08</v>
      </c>
      <c r="C67" s="10">
        <f t="shared" ref="C67:C130" ca="1" si="24">_xlfn.RANK.EQ(A67,$A$3:$A$202,0)</f>
        <v>11</v>
      </c>
      <c r="D67" s="10" t="str">
        <f t="shared" ref="D67:D130" ca="1" si="25">VLOOKUP(A67,$F$3:$G$14,2)</f>
        <v>A-</v>
      </c>
      <c r="E67" s="10">
        <f t="shared" ref="E67:E130" ca="1" si="26">VLOOKUP(A67,$F$3:$H$14,3)</f>
        <v>3.7</v>
      </c>
    </row>
    <row r="68" spans="1:5" ht="15.75" x14ac:dyDescent="0.25">
      <c r="A68" s="14">
        <f t="shared" ref="A68:A131" ca="1" si="27">CHOOSE(RANDBETWEEN(1,3),_xlfn.NORM.INV(RAND(),85,5),_xlfn.NORM.INV(RAND(),75,5),_xlfn.NORM.INV(RAND(),65,7))</f>
        <v>81.127551618479274</v>
      </c>
      <c r="B68" s="10">
        <f ca="1">ROUND(A68-INDEX($N$3:$N$15,1+(MATCH(A68,$N$3:$N$15,1))),2)</f>
        <v>-0.87</v>
      </c>
      <c r="C68" s="10">
        <f t="shared" ca="1" si="24"/>
        <v>60</v>
      </c>
      <c r="D68" s="10" t="str">
        <f t="shared" ca="1" si="25"/>
        <v>B-</v>
      </c>
      <c r="E68" s="10">
        <f t="shared" ca="1" si="26"/>
        <v>2.7</v>
      </c>
    </row>
    <row r="69" spans="1:5" ht="15.75" x14ac:dyDescent="0.25">
      <c r="A69" s="14">
        <f t="shared" ca="1" si="27"/>
        <v>56.305078623702769</v>
      </c>
      <c r="B69" s="10">
        <f ca="1">ROUND(A69-INDEX($N$3:$N$15,1+(MATCH(A69,$N$3:$N$15,1))),2)</f>
        <v>-3.69</v>
      </c>
      <c r="C69" s="10">
        <f t="shared" ca="1" si="24"/>
        <v>192</v>
      </c>
      <c r="D69" s="10" t="str">
        <f t="shared" ca="1" si="25"/>
        <v>F</v>
      </c>
      <c r="E69" s="10">
        <f t="shared" ca="1" si="26"/>
        <v>0</v>
      </c>
    </row>
    <row r="70" spans="1:5" ht="15.75" x14ac:dyDescent="0.25">
      <c r="A70" s="14">
        <f t="shared" ca="1" si="27"/>
        <v>63.927198343496855</v>
      </c>
      <c r="B70" s="10">
        <f ca="1">ROUND(A70-INDEX($N$3:$N$15,1+(MATCH(A70,$N$3:$N$15,1))),2)</f>
        <v>-3.07</v>
      </c>
      <c r="C70" s="10">
        <f t="shared" ca="1" si="24"/>
        <v>168</v>
      </c>
      <c r="D70" s="10" t="str">
        <f t="shared" ca="1" si="25"/>
        <v>D</v>
      </c>
      <c r="E70" s="10">
        <f t="shared" ca="1" si="26"/>
        <v>1</v>
      </c>
    </row>
    <row r="71" spans="1:5" ht="15.75" x14ac:dyDescent="0.25">
      <c r="A71" s="14">
        <f t="shared" ca="1" si="27"/>
        <v>56.575479022740687</v>
      </c>
      <c r="B71" s="10">
        <f ca="1">ROUND(A71-INDEX($N$3:$N$15,1+(MATCH(A71,$N$3:$N$15,1))),2)</f>
        <v>-3.42</v>
      </c>
      <c r="C71" s="10">
        <f t="shared" ca="1" si="24"/>
        <v>191</v>
      </c>
      <c r="D71" s="10" t="str">
        <f t="shared" ca="1" si="25"/>
        <v>F</v>
      </c>
      <c r="E71" s="10">
        <f t="shared" ca="1" si="26"/>
        <v>0</v>
      </c>
    </row>
    <row r="72" spans="1:5" ht="15.75" x14ac:dyDescent="0.25">
      <c r="A72" s="14">
        <f t="shared" ca="1" si="27"/>
        <v>83.13560660051742</v>
      </c>
      <c r="B72" s="10">
        <f ca="1">ROUND(A72-INDEX($N$3:$N$15,1+(MATCH(A72,$N$3:$N$15,1))),2)</f>
        <v>-2.86</v>
      </c>
      <c r="C72" s="10">
        <f t="shared" ca="1" si="24"/>
        <v>46</v>
      </c>
      <c r="D72" s="10" t="str">
        <f t="shared" ca="1" si="25"/>
        <v>B</v>
      </c>
      <c r="E72" s="10">
        <f t="shared" ca="1" si="26"/>
        <v>3</v>
      </c>
    </row>
    <row r="73" spans="1:5" ht="15.75" x14ac:dyDescent="0.25">
      <c r="A73" s="14">
        <f t="shared" ca="1" si="27"/>
        <v>81.041112682611598</v>
      </c>
      <c r="B73" s="10">
        <f ca="1">ROUND(A73-INDEX($N$3:$N$15,1+(MATCH(A73,$N$3:$N$15,1))),2)</f>
        <v>-0.96</v>
      </c>
      <c r="C73" s="10">
        <f t="shared" ca="1" si="24"/>
        <v>63</v>
      </c>
      <c r="D73" s="10" t="str">
        <f t="shared" ca="1" si="25"/>
        <v>B-</v>
      </c>
      <c r="E73" s="10">
        <f t="shared" ca="1" si="26"/>
        <v>2.7</v>
      </c>
    </row>
    <row r="74" spans="1:5" ht="15.75" x14ac:dyDescent="0.25">
      <c r="A74" s="14">
        <f t="shared" ca="1" si="27"/>
        <v>71.99938703109963</v>
      </c>
      <c r="B74" s="10">
        <f ca="1">ROUND(A74-INDEX($N$3:$N$15,1+(MATCH(A74,$N$3:$N$15,1))),2)</f>
        <v>-1</v>
      </c>
      <c r="C74" s="10">
        <f t="shared" ca="1" si="24"/>
        <v>129</v>
      </c>
      <c r="D74" s="10" t="str">
        <f t="shared" ca="1" si="25"/>
        <v>C-</v>
      </c>
      <c r="E74" s="10">
        <f t="shared" ca="1" si="26"/>
        <v>1.7</v>
      </c>
    </row>
    <row r="75" spans="1:5" ht="15.75" x14ac:dyDescent="0.25">
      <c r="A75" s="14">
        <f t="shared" ca="1" si="27"/>
        <v>58.813393039691931</v>
      </c>
      <c r="B75" s="10">
        <f ca="1">ROUND(A75-INDEX($N$3:$N$15,1+(MATCH(A75,$N$3:$N$15,1))),2)</f>
        <v>-1.19</v>
      </c>
      <c r="C75" s="10">
        <f t="shared" ca="1" si="24"/>
        <v>184</v>
      </c>
      <c r="D75" s="10" t="str">
        <f t="shared" ca="1" si="25"/>
        <v>F</v>
      </c>
      <c r="E75" s="10">
        <f t="shared" ca="1" si="26"/>
        <v>0</v>
      </c>
    </row>
    <row r="76" spans="1:5" ht="15.75" x14ac:dyDescent="0.25">
      <c r="A76" s="14">
        <f t="shared" ca="1" si="27"/>
        <v>89.4463232949294</v>
      </c>
      <c r="B76" s="10">
        <f ca="1">ROUND(A76-INDEX($N$3:$N$15,1+(MATCH(A76,$N$3:$N$15,1))),2)</f>
        <v>-3.55</v>
      </c>
      <c r="C76" s="10">
        <f t="shared" ca="1" si="24"/>
        <v>10</v>
      </c>
      <c r="D76" s="10" t="str">
        <f t="shared" ca="1" si="25"/>
        <v>A-</v>
      </c>
      <c r="E76" s="10">
        <f t="shared" ca="1" si="26"/>
        <v>3.7</v>
      </c>
    </row>
    <row r="77" spans="1:5" ht="15.75" x14ac:dyDescent="0.25">
      <c r="A77" s="14">
        <f t="shared" ca="1" si="27"/>
        <v>59.038973678831518</v>
      </c>
      <c r="B77" s="10">
        <f ca="1">ROUND(A77-INDEX($N$3:$N$15,1+(MATCH(A77,$N$3:$N$15,1))),2)</f>
        <v>-0.96</v>
      </c>
      <c r="C77" s="10">
        <f t="shared" ca="1" si="24"/>
        <v>182</v>
      </c>
      <c r="D77" s="10" t="str">
        <f t="shared" ca="1" si="25"/>
        <v>F</v>
      </c>
      <c r="E77" s="10">
        <f t="shared" ca="1" si="26"/>
        <v>0</v>
      </c>
    </row>
    <row r="78" spans="1:5" ht="15.75" x14ac:dyDescent="0.25">
      <c r="A78" s="14">
        <f t="shared" ca="1" si="27"/>
        <v>74.416340617917029</v>
      </c>
      <c r="B78" s="10">
        <f ca="1">ROUND(A78-INDEX($N$3:$N$15,1+(MATCH(A78,$N$3:$N$15,1))),2)</f>
        <v>-1.58</v>
      </c>
      <c r="C78" s="10">
        <f t="shared" ca="1" si="24"/>
        <v>110</v>
      </c>
      <c r="D78" s="10" t="str">
        <f t="shared" ca="1" si="25"/>
        <v>C</v>
      </c>
      <c r="E78" s="10">
        <f t="shared" ca="1" si="26"/>
        <v>2</v>
      </c>
    </row>
    <row r="79" spans="1:5" ht="15.75" x14ac:dyDescent="0.25">
      <c r="A79" s="14">
        <f t="shared" ca="1" si="27"/>
        <v>52.35201482401375</v>
      </c>
      <c r="B79" s="10">
        <f ca="1">ROUND(A79-INDEX($N$3:$N$15,1+(MATCH(A79,$N$3:$N$15,1))),2)</f>
        <v>-7.65</v>
      </c>
      <c r="C79" s="10">
        <f t="shared" ca="1" si="24"/>
        <v>197</v>
      </c>
      <c r="D79" s="10" t="str">
        <f t="shared" ca="1" si="25"/>
        <v>F</v>
      </c>
      <c r="E79" s="10">
        <f t="shared" ca="1" si="26"/>
        <v>0</v>
      </c>
    </row>
    <row r="80" spans="1:5" ht="15.75" x14ac:dyDescent="0.25">
      <c r="A80" s="14">
        <f t="shared" ca="1" si="27"/>
        <v>72.226063099960712</v>
      </c>
      <c r="B80" s="10">
        <f ca="1">ROUND(A80-INDEX($N$3:$N$15,1+(MATCH(A80,$N$3:$N$15,1))),2)</f>
        <v>-0.77</v>
      </c>
      <c r="C80" s="10">
        <f t="shared" ca="1" si="24"/>
        <v>127</v>
      </c>
      <c r="D80" s="10" t="str">
        <f t="shared" ca="1" si="25"/>
        <v>C-</v>
      </c>
      <c r="E80" s="10">
        <f t="shared" ca="1" si="26"/>
        <v>1.7</v>
      </c>
    </row>
    <row r="81" spans="1:5" ht="15.75" x14ac:dyDescent="0.25">
      <c r="A81" s="14">
        <f t="shared" ca="1" si="27"/>
        <v>74.956136841425987</v>
      </c>
      <c r="B81" s="10">
        <f ca="1">ROUND(A81-INDEX($N$3:$N$15,1+(MATCH(A81,$N$3:$N$15,1))),2)</f>
        <v>-1.04</v>
      </c>
      <c r="C81" s="10">
        <f t="shared" ca="1" si="24"/>
        <v>98</v>
      </c>
      <c r="D81" s="10" t="str">
        <f t="shared" ca="1" si="25"/>
        <v>C</v>
      </c>
      <c r="E81" s="10">
        <f t="shared" ca="1" si="26"/>
        <v>2</v>
      </c>
    </row>
    <row r="82" spans="1:5" ht="15.75" x14ac:dyDescent="0.25">
      <c r="A82" s="14">
        <f t="shared" ca="1" si="27"/>
        <v>74.915789265467254</v>
      </c>
      <c r="B82" s="10">
        <f ca="1">ROUND(A82-INDEX($N$3:$N$15,1+(MATCH(A82,$N$3:$N$15,1))),2)</f>
        <v>-1.08</v>
      </c>
      <c r="C82" s="10">
        <f t="shared" ca="1" si="24"/>
        <v>99</v>
      </c>
      <c r="D82" s="10" t="str">
        <f t="shared" ca="1" si="25"/>
        <v>C</v>
      </c>
      <c r="E82" s="10">
        <f t="shared" ca="1" si="26"/>
        <v>2</v>
      </c>
    </row>
    <row r="83" spans="1:5" ht="15.75" x14ac:dyDescent="0.25">
      <c r="A83" s="14">
        <f t="shared" ca="1" si="27"/>
        <v>84.56925569913173</v>
      </c>
      <c r="B83" s="10">
        <f ca="1">ROUND(A83-INDEX($N$3:$N$15,1+(MATCH(A83,$N$3:$N$15,1))),2)</f>
        <v>-1.43</v>
      </c>
      <c r="C83" s="10">
        <f t="shared" ca="1" si="24"/>
        <v>39</v>
      </c>
      <c r="D83" s="10" t="str">
        <f t="shared" ca="1" si="25"/>
        <v>B</v>
      </c>
      <c r="E83" s="10">
        <f t="shared" ca="1" si="26"/>
        <v>3</v>
      </c>
    </row>
    <row r="84" spans="1:5" ht="15.75" x14ac:dyDescent="0.25">
      <c r="A84" s="14">
        <f t="shared" ca="1" si="27"/>
        <v>69.832827537000924</v>
      </c>
      <c r="B84" s="10">
        <f ca="1">ROUND(A84-INDEX($N$3:$N$15,1+(MATCH(A84,$N$3:$N$15,1))),2)</f>
        <v>-0.17</v>
      </c>
      <c r="C84" s="10">
        <f t="shared" ca="1" si="24"/>
        <v>141</v>
      </c>
      <c r="D84" s="10" t="str">
        <f t="shared" ca="1" si="25"/>
        <v>D+</v>
      </c>
      <c r="E84" s="10">
        <f t="shared" ca="1" si="26"/>
        <v>1.3</v>
      </c>
    </row>
    <row r="85" spans="1:5" ht="15.75" x14ac:dyDescent="0.25">
      <c r="A85" s="14">
        <f t="shared" ca="1" si="27"/>
        <v>72.777204678887756</v>
      </c>
      <c r="B85" s="10">
        <f ca="1">ROUND(A85-INDEX($N$3:$N$15,1+(MATCH(A85,$N$3:$N$15,1))),2)</f>
        <v>-0.22</v>
      </c>
      <c r="C85" s="10">
        <f t="shared" ca="1" si="24"/>
        <v>120</v>
      </c>
      <c r="D85" s="10" t="str">
        <f t="shared" ca="1" si="25"/>
        <v>C-</v>
      </c>
      <c r="E85" s="10">
        <f t="shared" ca="1" si="26"/>
        <v>1.7</v>
      </c>
    </row>
    <row r="86" spans="1:5" ht="15.75" x14ac:dyDescent="0.25">
      <c r="A86" s="14">
        <f t="shared" ca="1" si="27"/>
        <v>88.568814982834965</v>
      </c>
      <c r="B86" s="10">
        <f ca="1">ROUND(A86-INDEX($N$3:$N$15,1+(MATCH(A86,$N$3:$N$15,1))),2)</f>
        <v>-4.43</v>
      </c>
      <c r="C86" s="10">
        <f t="shared" ca="1" si="24"/>
        <v>13</v>
      </c>
      <c r="D86" s="10" t="str">
        <f t="shared" ca="1" si="25"/>
        <v>A-</v>
      </c>
      <c r="E86" s="10">
        <f t="shared" ca="1" si="26"/>
        <v>3.7</v>
      </c>
    </row>
    <row r="87" spans="1:5" ht="15.75" x14ac:dyDescent="0.25">
      <c r="A87" s="14">
        <f t="shared" ca="1" si="27"/>
        <v>70.770578675143852</v>
      </c>
      <c r="B87" s="10">
        <f ca="1">ROUND(A87-INDEX($N$3:$N$15,1+(MATCH(A87,$N$3:$N$15,1))),2)</f>
        <v>-2.23</v>
      </c>
      <c r="C87" s="10">
        <f t="shared" ca="1" si="24"/>
        <v>135</v>
      </c>
      <c r="D87" s="10" t="str">
        <f t="shared" ca="1" si="25"/>
        <v>C-</v>
      </c>
      <c r="E87" s="10">
        <f t="shared" ca="1" si="26"/>
        <v>1.7</v>
      </c>
    </row>
    <row r="88" spans="1:5" ht="15.75" x14ac:dyDescent="0.25">
      <c r="A88" s="14">
        <f t="shared" ca="1" si="27"/>
        <v>78.056218192639037</v>
      </c>
      <c r="B88" s="10">
        <f ca="1">ROUND(A88-INDEX($N$3:$N$15,1+(MATCH(A88,$N$3:$N$15,1))),2)</f>
        <v>-1.94</v>
      </c>
      <c r="C88" s="10">
        <f t="shared" ca="1" si="24"/>
        <v>79</v>
      </c>
      <c r="D88" s="10" t="str">
        <f t="shared" ca="1" si="25"/>
        <v>C+</v>
      </c>
      <c r="E88" s="10">
        <f t="shared" ca="1" si="26"/>
        <v>2.2999999999999998</v>
      </c>
    </row>
    <row r="89" spans="1:5" ht="15.75" x14ac:dyDescent="0.25">
      <c r="A89" s="14">
        <f t="shared" ca="1" si="27"/>
        <v>57.948445249841022</v>
      </c>
      <c r="B89" s="10">
        <f ca="1">ROUND(A89-INDEX($N$3:$N$15,1+(MATCH(A89,$N$3:$N$15,1))),2)</f>
        <v>-2.0499999999999998</v>
      </c>
      <c r="C89" s="10">
        <f t="shared" ca="1" si="24"/>
        <v>186</v>
      </c>
      <c r="D89" s="10" t="str">
        <f t="shared" ca="1" si="25"/>
        <v>F</v>
      </c>
      <c r="E89" s="10">
        <f t="shared" ca="1" si="26"/>
        <v>0</v>
      </c>
    </row>
    <row r="90" spans="1:5" ht="15.75" x14ac:dyDescent="0.25">
      <c r="A90" s="14">
        <f t="shared" ca="1" si="27"/>
        <v>74.859192829809345</v>
      </c>
      <c r="B90" s="10">
        <f ca="1">ROUND(A90-INDEX($N$3:$N$15,1+(MATCH(A90,$N$3:$N$15,1))),2)</f>
        <v>-1.1399999999999999</v>
      </c>
      <c r="C90" s="10">
        <f t="shared" ca="1" si="24"/>
        <v>101</v>
      </c>
      <c r="D90" s="10" t="str">
        <f t="shared" ca="1" si="25"/>
        <v>C</v>
      </c>
      <c r="E90" s="10">
        <f t="shared" ca="1" si="26"/>
        <v>2</v>
      </c>
    </row>
    <row r="91" spans="1:5" ht="15.75" x14ac:dyDescent="0.25">
      <c r="A91" s="14">
        <f t="shared" ca="1" si="27"/>
        <v>68.098973273027227</v>
      </c>
      <c r="B91" s="10">
        <f ca="1">ROUND(A91-INDEX($N$3:$N$15,1+(MATCH(A91,$N$3:$N$15,1))),2)</f>
        <v>-1.9</v>
      </c>
      <c r="C91" s="10">
        <f t="shared" ca="1" si="24"/>
        <v>152</v>
      </c>
      <c r="D91" s="10" t="str">
        <f t="shared" ca="1" si="25"/>
        <v>D+</v>
      </c>
      <c r="E91" s="10">
        <f t="shared" ca="1" si="26"/>
        <v>1.3</v>
      </c>
    </row>
    <row r="92" spans="1:5" ht="15.75" x14ac:dyDescent="0.25">
      <c r="A92" s="14">
        <f t="shared" ca="1" si="27"/>
        <v>84.731672327569541</v>
      </c>
      <c r="B92" s="10">
        <f ca="1">ROUND(A92-INDEX($N$3:$N$15,1+(MATCH(A92,$N$3:$N$15,1))),2)</f>
        <v>-1.27</v>
      </c>
      <c r="C92" s="10">
        <f t="shared" ca="1" si="24"/>
        <v>38</v>
      </c>
      <c r="D92" s="10" t="str">
        <f t="shared" ca="1" si="25"/>
        <v>B</v>
      </c>
      <c r="E92" s="10">
        <f t="shared" ca="1" si="26"/>
        <v>3</v>
      </c>
    </row>
    <row r="93" spans="1:5" ht="15.75" x14ac:dyDescent="0.25">
      <c r="A93" s="14">
        <f t="shared" ca="1" si="27"/>
        <v>57.891965734565716</v>
      </c>
      <c r="B93" s="10">
        <f ca="1">ROUND(A93-INDEX($N$3:$N$15,1+(MATCH(A93,$N$3:$N$15,1))),2)</f>
        <v>-2.11</v>
      </c>
      <c r="C93" s="10">
        <f t="shared" ca="1" si="24"/>
        <v>187</v>
      </c>
      <c r="D93" s="10" t="str">
        <f t="shared" ca="1" si="25"/>
        <v>F</v>
      </c>
      <c r="E93" s="10">
        <f t="shared" ca="1" si="26"/>
        <v>0</v>
      </c>
    </row>
    <row r="94" spans="1:5" ht="15.75" x14ac:dyDescent="0.25">
      <c r="A94" s="14">
        <f t="shared" ca="1" si="27"/>
        <v>57.189914009057901</v>
      </c>
      <c r="B94" s="10">
        <f ca="1">ROUND(A94-INDEX($N$3:$N$15,1+(MATCH(A94,$N$3:$N$15,1))),2)</f>
        <v>-2.81</v>
      </c>
      <c r="C94" s="10">
        <f t="shared" ca="1" si="24"/>
        <v>189</v>
      </c>
      <c r="D94" s="10" t="str">
        <f t="shared" ca="1" si="25"/>
        <v>F</v>
      </c>
      <c r="E94" s="10">
        <f t="shared" ca="1" si="26"/>
        <v>0</v>
      </c>
    </row>
    <row r="95" spans="1:5" ht="15.75" x14ac:dyDescent="0.25">
      <c r="A95" s="14">
        <f t="shared" ca="1" si="27"/>
        <v>66.112761259084877</v>
      </c>
      <c r="B95" s="10">
        <f ca="1">ROUND(A95-INDEX($N$3:$N$15,1+(MATCH(A95,$N$3:$N$15,1))),2)</f>
        <v>-0.89</v>
      </c>
      <c r="C95" s="10">
        <f t="shared" ca="1" si="24"/>
        <v>162</v>
      </c>
      <c r="D95" s="10" t="str">
        <f t="shared" ca="1" si="25"/>
        <v>D</v>
      </c>
      <c r="E95" s="10">
        <f t="shared" ca="1" si="26"/>
        <v>1</v>
      </c>
    </row>
    <row r="96" spans="1:5" ht="15.75" x14ac:dyDescent="0.25">
      <c r="A96" s="14">
        <f t="shared" ca="1" si="27"/>
        <v>85.861409693508705</v>
      </c>
      <c r="B96" s="10">
        <f ca="1">ROUND(A96-INDEX($N$3:$N$15,1+(MATCH(A96,$N$3:$N$15,1))),2)</f>
        <v>-0.14000000000000001</v>
      </c>
      <c r="C96" s="10">
        <f t="shared" ca="1" si="24"/>
        <v>32</v>
      </c>
      <c r="D96" s="10" t="str">
        <f t="shared" ca="1" si="25"/>
        <v>B</v>
      </c>
      <c r="E96" s="10">
        <f t="shared" ca="1" si="26"/>
        <v>3</v>
      </c>
    </row>
    <row r="97" spans="1:5" ht="15.75" x14ac:dyDescent="0.25">
      <c r="A97" s="14">
        <f t="shared" ca="1" si="27"/>
        <v>88.482403716141931</v>
      </c>
      <c r="B97" s="10">
        <f ca="1">ROUND(A97-INDEX($N$3:$N$15,1+(MATCH(A97,$N$3:$N$15,1))),2)</f>
        <v>-4.5199999999999996</v>
      </c>
      <c r="C97" s="10">
        <f t="shared" ca="1" si="24"/>
        <v>15</v>
      </c>
      <c r="D97" s="10" t="str">
        <f t="shared" ca="1" si="25"/>
        <v>A-</v>
      </c>
      <c r="E97" s="10">
        <f t="shared" ca="1" si="26"/>
        <v>3.7</v>
      </c>
    </row>
    <row r="98" spans="1:5" ht="15.75" x14ac:dyDescent="0.25">
      <c r="A98" s="14">
        <f t="shared" ca="1" si="27"/>
        <v>75.931276001577331</v>
      </c>
      <c r="B98" s="10">
        <f ca="1">ROUND(A98-INDEX($N$3:$N$15,1+(MATCH(A98,$N$3:$N$15,1))),2)</f>
        <v>-7.0000000000000007E-2</v>
      </c>
      <c r="C98" s="10">
        <f t="shared" ca="1" si="24"/>
        <v>87</v>
      </c>
      <c r="D98" s="10" t="str">
        <f t="shared" ca="1" si="25"/>
        <v>C</v>
      </c>
      <c r="E98" s="10">
        <f t="shared" ca="1" si="26"/>
        <v>2</v>
      </c>
    </row>
    <row r="99" spans="1:5" ht="15.75" x14ac:dyDescent="0.25">
      <c r="A99" s="14">
        <f t="shared" ca="1" si="27"/>
        <v>67.671540997033347</v>
      </c>
      <c r="B99" s="10">
        <f ca="1">ROUND(A99-INDEX($N$3:$N$15,1+(MATCH(A99,$N$3:$N$15,1))),2)</f>
        <v>-2.33</v>
      </c>
      <c r="C99" s="10">
        <f t="shared" ca="1" si="24"/>
        <v>155</v>
      </c>
      <c r="D99" s="10" t="str">
        <f t="shared" ca="1" si="25"/>
        <v>D+</v>
      </c>
      <c r="E99" s="10">
        <f t="shared" ca="1" si="26"/>
        <v>1.3</v>
      </c>
    </row>
    <row r="100" spans="1:5" ht="15.75" x14ac:dyDescent="0.25">
      <c r="A100" s="14">
        <f t="shared" ca="1" si="27"/>
        <v>63.279781547347767</v>
      </c>
      <c r="B100" s="10">
        <f ca="1">ROUND(A100-INDEX($N$3:$N$15,1+(MATCH(A100,$N$3:$N$15,1))),2)</f>
        <v>-3.72</v>
      </c>
      <c r="C100" s="10">
        <f t="shared" ca="1" si="24"/>
        <v>172</v>
      </c>
      <c r="D100" s="10" t="str">
        <f t="shared" ca="1" si="25"/>
        <v>D</v>
      </c>
      <c r="E100" s="10">
        <f t="shared" ca="1" si="26"/>
        <v>1</v>
      </c>
    </row>
    <row r="101" spans="1:5" ht="15.75" x14ac:dyDescent="0.25">
      <c r="A101" s="14">
        <f t="shared" ca="1" si="27"/>
        <v>65.868379879893197</v>
      </c>
      <c r="B101" s="10">
        <f ca="1">ROUND(A101-INDEX($N$3:$N$15,1+(MATCH(A101,$N$3:$N$15,1))),2)</f>
        <v>-1.1299999999999999</v>
      </c>
      <c r="C101" s="10">
        <f t="shared" ca="1" si="24"/>
        <v>164</v>
      </c>
      <c r="D101" s="10" t="str">
        <f t="shared" ca="1" si="25"/>
        <v>D</v>
      </c>
      <c r="E101" s="10">
        <f t="shared" ca="1" si="26"/>
        <v>1</v>
      </c>
    </row>
    <row r="102" spans="1:5" ht="15.75" x14ac:dyDescent="0.25">
      <c r="A102" s="14">
        <f t="shared" ca="1" si="27"/>
        <v>84.938760626327564</v>
      </c>
      <c r="B102" s="10">
        <f ca="1">ROUND(A102-INDEX($N$3:$N$15,1+(MATCH(A102,$N$3:$N$15,1))),2)</f>
        <v>-1.06</v>
      </c>
      <c r="C102" s="10">
        <f t="shared" ca="1" si="24"/>
        <v>37</v>
      </c>
      <c r="D102" s="10" t="str">
        <f t="shared" ca="1" si="25"/>
        <v>B</v>
      </c>
      <c r="E102" s="10">
        <f t="shared" ca="1" si="26"/>
        <v>3</v>
      </c>
    </row>
    <row r="103" spans="1:5" ht="15.75" x14ac:dyDescent="0.25">
      <c r="A103" s="14">
        <f t="shared" ca="1" si="27"/>
        <v>73.680326816917272</v>
      </c>
      <c r="B103" s="10">
        <f ca="1">ROUND(A103-INDEX($N$3:$N$15,1+(MATCH(A103,$N$3:$N$15,1))),2)</f>
        <v>-2.3199999999999998</v>
      </c>
      <c r="C103" s="10">
        <f t="shared" ca="1" si="24"/>
        <v>115</v>
      </c>
      <c r="D103" s="10" t="str">
        <f t="shared" ca="1" si="25"/>
        <v>C</v>
      </c>
      <c r="E103" s="10">
        <f t="shared" ca="1" si="26"/>
        <v>2</v>
      </c>
    </row>
    <row r="104" spans="1:5" ht="15.75" x14ac:dyDescent="0.25">
      <c r="A104" s="14">
        <f t="shared" ca="1" si="27"/>
        <v>70.30564505266409</v>
      </c>
      <c r="B104" s="10">
        <f ca="1">ROUND(A104-INDEX($N$3:$N$15,1+(MATCH(A104,$N$3:$N$15,1))),2)</f>
        <v>-2.69</v>
      </c>
      <c r="C104" s="10">
        <f t="shared" ca="1" si="24"/>
        <v>139</v>
      </c>
      <c r="D104" s="10" t="str">
        <f t="shared" ca="1" si="25"/>
        <v>C-</v>
      </c>
      <c r="E104" s="10">
        <f t="shared" ca="1" si="26"/>
        <v>1.7</v>
      </c>
    </row>
    <row r="105" spans="1:5" ht="15.75" x14ac:dyDescent="0.25">
      <c r="A105" s="14">
        <f t="shared" ca="1" si="27"/>
        <v>84.008282379840594</v>
      </c>
      <c r="B105" s="10">
        <f ca="1">ROUND(A105-INDEX($N$3:$N$15,1+(MATCH(A105,$N$3:$N$15,1))),2)</f>
        <v>-1.99</v>
      </c>
      <c r="C105" s="10">
        <f t="shared" ca="1" si="24"/>
        <v>42</v>
      </c>
      <c r="D105" s="10" t="str">
        <f t="shared" ca="1" si="25"/>
        <v>B</v>
      </c>
      <c r="E105" s="10">
        <f t="shared" ca="1" si="26"/>
        <v>3</v>
      </c>
    </row>
    <row r="106" spans="1:5" ht="15.75" x14ac:dyDescent="0.25">
      <c r="A106" s="14">
        <f t="shared" ca="1" si="27"/>
        <v>90.073460678079357</v>
      </c>
      <c r="B106" s="10">
        <f ca="1">ROUND(A106-INDEX($N$3:$N$15,1+(MATCH(A106,$N$3:$N$15,1))),2)</f>
        <v>-2.93</v>
      </c>
      <c r="C106" s="10">
        <f t="shared" ca="1" si="24"/>
        <v>8</v>
      </c>
      <c r="D106" s="10" t="str">
        <f t="shared" ca="1" si="25"/>
        <v>A-</v>
      </c>
      <c r="E106" s="10">
        <f t="shared" ca="1" si="26"/>
        <v>3.7</v>
      </c>
    </row>
    <row r="107" spans="1:5" ht="15.75" x14ac:dyDescent="0.25">
      <c r="A107" s="14">
        <f t="shared" ca="1" si="27"/>
        <v>80.923817158109046</v>
      </c>
      <c r="B107" s="10">
        <f ca="1">ROUND(A107-INDEX($N$3:$N$15,1+(MATCH(A107,$N$3:$N$15,1))),2)</f>
        <v>-1.08</v>
      </c>
      <c r="C107" s="10">
        <f t="shared" ca="1" si="24"/>
        <v>64</v>
      </c>
      <c r="D107" s="10" t="str">
        <f t="shared" ca="1" si="25"/>
        <v>B-</v>
      </c>
      <c r="E107" s="10">
        <f t="shared" ca="1" si="26"/>
        <v>2.7</v>
      </c>
    </row>
    <row r="108" spans="1:5" ht="15.75" x14ac:dyDescent="0.25">
      <c r="A108" s="14">
        <f t="shared" ca="1" si="27"/>
        <v>81.0553002884687</v>
      </c>
      <c r="B108" s="10">
        <f ca="1">ROUND(A108-INDEX($N$3:$N$15,1+(MATCH(A108,$N$3:$N$15,1))),2)</f>
        <v>-0.94</v>
      </c>
      <c r="C108" s="10">
        <f t="shared" ca="1" si="24"/>
        <v>62</v>
      </c>
      <c r="D108" s="10" t="str">
        <f t="shared" ca="1" si="25"/>
        <v>B-</v>
      </c>
      <c r="E108" s="10">
        <f t="shared" ca="1" si="26"/>
        <v>2.7</v>
      </c>
    </row>
    <row r="109" spans="1:5" ht="15.75" x14ac:dyDescent="0.25">
      <c r="A109" s="14">
        <f t="shared" ca="1" si="27"/>
        <v>78.302647442443487</v>
      </c>
      <c r="B109" s="10">
        <f ca="1">ROUND(A109-INDEX($N$3:$N$15,1+(MATCH(A109,$N$3:$N$15,1))),2)</f>
        <v>-1.7</v>
      </c>
      <c r="C109" s="10">
        <f t="shared" ca="1" si="24"/>
        <v>76</v>
      </c>
      <c r="D109" s="10" t="str">
        <f t="shared" ca="1" si="25"/>
        <v>C+</v>
      </c>
      <c r="E109" s="10">
        <f t="shared" ca="1" si="26"/>
        <v>2.2999999999999998</v>
      </c>
    </row>
    <row r="110" spans="1:5" ht="15.75" x14ac:dyDescent="0.25">
      <c r="A110" s="14">
        <f t="shared" ca="1" si="27"/>
        <v>72.255799066712029</v>
      </c>
      <c r="B110" s="10">
        <f ca="1">ROUND(A110-INDEX($N$3:$N$15,1+(MATCH(A110,$N$3:$N$15,1))),2)</f>
        <v>-0.74</v>
      </c>
      <c r="C110" s="10">
        <f t="shared" ca="1" si="24"/>
        <v>126</v>
      </c>
      <c r="D110" s="10" t="str">
        <f t="shared" ca="1" si="25"/>
        <v>C-</v>
      </c>
      <c r="E110" s="10">
        <f t="shared" ca="1" si="26"/>
        <v>1.7</v>
      </c>
    </row>
    <row r="111" spans="1:5" ht="15.75" x14ac:dyDescent="0.25">
      <c r="A111" s="14">
        <f t="shared" ca="1" si="27"/>
        <v>68.90167697766509</v>
      </c>
      <c r="B111" s="10">
        <f ca="1">ROUND(A111-INDEX($N$3:$N$15,1+(MATCH(A111,$N$3:$N$15,1))),2)</f>
        <v>-1.1000000000000001</v>
      </c>
      <c r="C111" s="10">
        <f t="shared" ca="1" si="24"/>
        <v>147</v>
      </c>
      <c r="D111" s="10" t="str">
        <f t="shared" ca="1" si="25"/>
        <v>D+</v>
      </c>
      <c r="E111" s="10">
        <f t="shared" ca="1" si="26"/>
        <v>1.3</v>
      </c>
    </row>
    <row r="112" spans="1:5" ht="15.75" x14ac:dyDescent="0.25">
      <c r="A112" s="14">
        <f t="shared" ca="1" si="27"/>
        <v>50.058849325754551</v>
      </c>
      <c r="B112" s="10">
        <f ca="1">ROUND(A112-INDEX($N$3:$N$15,1+(MATCH(A112,$N$3:$N$15,1))),2)</f>
        <v>-9.94</v>
      </c>
      <c r="C112" s="10">
        <f t="shared" ca="1" si="24"/>
        <v>200</v>
      </c>
      <c r="D112" s="10" t="str">
        <f t="shared" ca="1" si="25"/>
        <v>F</v>
      </c>
      <c r="E112" s="10">
        <f t="shared" ca="1" si="26"/>
        <v>0</v>
      </c>
    </row>
    <row r="113" spans="1:5" ht="15.75" x14ac:dyDescent="0.25">
      <c r="A113" s="14">
        <f t="shared" ca="1" si="27"/>
        <v>74.718035533991582</v>
      </c>
      <c r="B113" s="10">
        <f ca="1">ROUND(A113-INDEX($N$3:$N$15,1+(MATCH(A113,$N$3:$N$15,1))),2)</f>
        <v>-1.28</v>
      </c>
      <c r="C113" s="10">
        <f t="shared" ca="1" si="24"/>
        <v>105</v>
      </c>
      <c r="D113" s="10" t="str">
        <f t="shared" ca="1" si="25"/>
        <v>C</v>
      </c>
      <c r="E113" s="10">
        <f t="shared" ca="1" si="26"/>
        <v>2</v>
      </c>
    </row>
    <row r="114" spans="1:5" ht="15.75" x14ac:dyDescent="0.25">
      <c r="A114" s="14">
        <f t="shared" ca="1" si="27"/>
        <v>68.713788982085461</v>
      </c>
      <c r="B114" s="10">
        <f ca="1">ROUND(A114-INDEX($N$3:$N$15,1+(MATCH(A114,$N$3:$N$15,1))),2)</f>
        <v>-1.29</v>
      </c>
      <c r="C114" s="10">
        <f t="shared" ca="1" si="24"/>
        <v>148</v>
      </c>
      <c r="D114" s="10" t="str">
        <f t="shared" ca="1" si="25"/>
        <v>D+</v>
      </c>
      <c r="E114" s="10">
        <f t="shared" ca="1" si="26"/>
        <v>1.3</v>
      </c>
    </row>
    <row r="115" spans="1:5" ht="15.75" x14ac:dyDescent="0.25">
      <c r="A115" s="14">
        <f t="shared" ca="1" si="27"/>
        <v>67.467455951830388</v>
      </c>
      <c r="B115" s="10">
        <f ca="1">ROUND(A115-INDEX($N$3:$N$15,1+(MATCH(A115,$N$3:$N$15,1))),2)</f>
        <v>-2.5299999999999998</v>
      </c>
      <c r="C115" s="10">
        <f t="shared" ca="1" si="24"/>
        <v>157</v>
      </c>
      <c r="D115" s="10" t="str">
        <f t="shared" ca="1" si="25"/>
        <v>D+</v>
      </c>
      <c r="E115" s="10">
        <f t="shared" ca="1" si="26"/>
        <v>1.3</v>
      </c>
    </row>
    <row r="116" spans="1:5" ht="15.75" x14ac:dyDescent="0.25">
      <c r="A116" s="14">
        <f t="shared" ca="1" si="27"/>
        <v>59.663060327099139</v>
      </c>
      <c r="B116" s="10">
        <f ca="1">ROUND(A116-INDEX($N$3:$N$15,1+(MATCH(A116,$N$3:$N$15,1))),2)</f>
        <v>-0.34</v>
      </c>
      <c r="C116" s="10">
        <f t="shared" ca="1" si="24"/>
        <v>178</v>
      </c>
      <c r="D116" s="10" t="str">
        <f t="shared" ca="1" si="25"/>
        <v>F</v>
      </c>
      <c r="E116" s="10">
        <f t="shared" ca="1" si="26"/>
        <v>0</v>
      </c>
    </row>
    <row r="117" spans="1:5" ht="15.75" x14ac:dyDescent="0.25">
      <c r="A117" s="14">
        <f t="shared" ca="1" si="27"/>
        <v>57.085191374287966</v>
      </c>
      <c r="B117" s="10">
        <f ca="1">ROUND(A117-INDEX($N$3:$N$15,1+(MATCH(A117,$N$3:$N$15,1))),2)</f>
        <v>-2.91</v>
      </c>
      <c r="C117" s="10">
        <f t="shared" ca="1" si="24"/>
        <v>190</v>
      </c>
      <c r="D117" s="10" t="str">
        <f t="shared" ca="1" si="25"/>
        <v>F</v>
      </c>
      <c r="E117" s="10">
        <f t="shared" ca="1" si="26"/>
        <v>0</v>
      </c>
    </row>
    <row r="118" spans="1:5" ht="15.75" x14ac:dyDescent="0.25">
      <c r="A118" s="14">
        <f t="shared" ca="1" si="27"/>
        <v>85.201265262164483</v>
      </c>
      <c r="B118" s="10">
        <f ca="1">ROUND(A118-INDEX($N$3:$N$15,1+(MATCH(A118,$N$3:$N$15,1))),2)</f>
        <v>-0.8</v>
      </c>
      <c r="C118" s="10">
        <f t="shared" ca="1" si="24"/>
        <v>34</v>
      </c>
      <c r="D118" s="10" t="str">
        <f t="shared" ca="1" si="25"/>
        <v>B</v>
      </c>
      <c r="E118" s="10">
        <f t="shared" ca="1" si="26"/>
        <v>3</v>
      </c>
    </row>
    <row r="119" spans="1:5" ht="15.75" x14ac:dyDescent="0.25">
      <c r="A119" s="14">
        <f t="shared" ca="1" si="27"/>
        <v>58.97942736773912</v>
      </c>
      <c r="B119" s="10">
        <f ca="1">ROUND(A119-INDEX($N$3:$N$15,1+(MATCH(A119,$N$3:$N$15,1))),2)</f>
        <v>-1.02</v>
      </c>
      <c r="C119" s="10">
        <f t="shared" ca="1" si="24"/>
        <v>183</v>
      </c>
      <c r="D119" s="10" t="str">
        <f t="shared" ca="1" si="25"/>
        <v>F</v>
      </c>
      <c r="E119" s="10">
        <f t="shared" ca="1" si="26"/>
        <v>0</v>
      </c>
    </row>
    <row r="120" spans="1:5" ht="15.75" x14ac:dyDescent="0.25">
      <c r="A120" s="14">
        <f t="shared" ca="1" si="27"/>
        <v>77.589532555499034</v>
      </c>
      <c r="B120" s="10">
        <f ca="1">ROUND(A120-INDEX($N$3:$N$15,1+(MATCH(A120,$N$3:$N$15,1))),2)</f>
        <v>-2.41</v>
      </c>
      <c r="C120" s="10">
        <f t="shared" ca="1" si="24"/>
        <v>80</v>
      </c>
      <c r="D120" s="10" t="str">
        <f t="shared" ca="1" si="25"/>
        <v>C+</v>
      </c>
      <c r="E120" s="10">
        <f t="shared" ca="1" si="26"/>
        <v>2.2999999999999998</v>
      </c>
    </row>
    <row r="121" spans="1:5" ht="15.75" x14ac:dyDescent="0.25">
      <c r="A121" s="14">
        <f t="shared" ca="1" si="27"/>
        <v>72.85646988949425</v>
      </c>
      <c r="B121" s="10">
        <f ca="1">ROUND(A121-INDEX($N$3:$N$15,1+(MATCH(A121,$N$3:$N$15,1))),2)</f>
        <v>-0.14000000000000001</v>
      </c>
      <c r="C121" s="10">
        <f t="shared" ca="1" si="24"/>
        <v>119</v>
      </c>
      <c r="D121" s="10" t="str">
        <f t="shared" ca="1" si="25"/>
        <v>C-</v>
      </c>
      <c r="E121" s="10">
        <f t="shared" ca="1" si="26"/>
        <v>1.7</v>
      </c>
    </row>
    <row r="122" spans="1:5" ht="15.75" x14ac:dyDescent="0.25">
      <c r="A122" s="14">
        <f t="shared" ca="1" si="27"/>
        <v>80.135394008585081</v>
      </c>
      <c r="B122" s="10">
        <f ca="1">ROUND(A122-INDEX($N$3:$N$15,1+(MATCH(A122,$N$3:$N$15,1))),2)</f>
        <v>-1.86</v>
      </c>
      <c r="C122" s="10">
        <f t="shared" ca="1" si="24"/>
        <v>68</v>
      </c>
      <c r="D122" s="10" t="str">
        <f t="shared" ca="1" si="25"/>
        <v>B-</v>
      </c>
      <c r="E122" s="10">
        <f t="shared" ca="1" si="26"/>
        <v>2.7</v>
      </c>
    </row>
    <row r="123" spans="1:5" ht="15.75" x14ac:dyDescent="0.25">
      <c r="A123" s="14">
        <f t="shared" ca="1" si="27"/>
        <v>71.825838912591735</v>
      </c>
      <c r="B123" s="10">
        <f ca="1">ROUND(A123-INDEX($N$3:$N$15,1+(MATCH(A123,$N$3:$N$15,1))),2)</f>
        <v>-1.17</v>
      </c>
      <c r="C123" s="10">
        <f t="shared" ca="1" si="24"/>
        <v>130</v>
      </c>
      <c r="D123" s="10" t="str">
        <f t="shared" ca="1" si="25"/>
        <v>C-</v>
      </c>
      <c r="E123" s="10">
        <f t="shared" ca="1" si="26"/>
        <v>1.7</v>
      </c>
    </row>
    <row r="124" spans="1:5" ht="15.75" x14ac:dyDescent="0.25">
      <c r="A124" s="14">
        <f t="shared" ca="1" si="27"/>
        <v>66.64395607556277</v>
      </c>
      <c r="B124" s="10">
        <f ca="1">ROUND(A124-INDEX($N$3:$N$15,1+(MATCH(A124,$N$3:$N$15,1))),2)</f>
        <v>-0.36</v>
      </c>
      <c r="C124" s="10">
        <f t="shared" ca="1" si="24"/>
        <v>160</v>
      </c>
      <c r="D124" s="10" t="str">
        <f t="shared" ca="1" si="25"/>
        <v>D</v>
      </c>
      <c r="E124" s="10">
        <f t="shared" ca="1" si="26"/>
        <v>1</v>
      </c>
    </row>
    <row r="125" spans="1:5" ht="15.75" x14ac:dyDescent="0.25">
      <c r="A125" s="14">
        <f t="shared" ca="1" si="27"/>
        <v>75.242083643160427</v>
      </c>
      <c r="B125" s="10">
        <f ca="1">ROUND(A125-INDEX($N$3:$N$15,1+(MATCH(A125,$N$3:$N$15,1))),2)</f>
        <v>-0.76</v>
      </c>
      <c r="C125" s="10">
        <f t="shared" ca="1" si="24"/>
        <v>95</v>
      </c>
      <c r="D125" s="10" t="str">
        <f t="shared" ca="1" si="25"/>
        <v>C</v>
      </c>
      <c r="E125" s="10">
        <f t="shared" ca="1" si="26"/>
        <v>2</v>
      </c>
    </row>
    <row r="126" spans="1:5" ht="15.75" x14ac:dyDescent="0.25">
      <c r="A126" s="14">
        <f t="shared" ca="1" si="27"/>
        <v>87.44717246499637</v>
      </c>
      <c r="B126" s="10">
        <f ca="1">ROUND(A126-INDEX($N$3:$N$15,1+(MATCH(A126,$N$3:$N$15,1))),2)</f>
        <v>-0.55000000000000004</v>
      </c>
      <c r="C126" s="10">
        <f t="shared" ca="1" si="24"/>
        <v>22</v>
      </c>
      <c r="D126" s="10" t="str">
        <f t="shared" ca="1" si="25"/>
        <v>B+</v>
      </c>
      <c r="E126" s="10">
        <f t="shared" ca="1" si="26"/>
        <v>3.3</v>
      </c>
    </row>
    <row r="127" spans="1:5" ht="15.75" x14ac:dyDescent="0.25">
      <c r="A127" s="14">
        <f t="shared" ca="1" si="27"/>
        <v>59.651856864817638</v>
      </c>
      <c r="B127" s="10">
        <f ca="1">ROUND(A127-INDEX($N$3:$N$15,1+(MATCH(A127,$N$3:$N$15,1))),2)</f>
        <v>-0.35</v>
      </c>
      <c r="C127" s="10">
        <f t="shared" ca="1" si="24"/>
        <v>179</v>
      </c>
      <c r="D127" s="10" t="str">
        <f t="shared" ca="1" si="25"/>
        <v>F</v>
      </c>
      <c r="E127" s="10">
        <f t="shared" ca="1" si="26"/>
        <v>0</v>
      </c>
    </row>
    <row r="128" spans="1:5" ht="15.75" x14ac:dyDescent="0.25">
      <c r="A128" s="14">
        <f t="shared" ca="1" si="27"/>
        <v>68.944553730672325</v>
      </c>
      <c r="B128" s="10">
        <f ca="1">ROUND(A128-INDEX($N$3:$N$15,1+(MATCH(A128,$N$3:$N$15,1))),2)</f>
        <v>-1.06</v>
      </c>
      <c r="C128" s="10">
        <f t="shared" ca="1" si="24"/>
        <v>146</v>
      </c>
      <c r="D128" s="10" t="str">
        <f t="shared" ca="1" si="25"/>
        <v>D+</v>
      </c>
      <c r="E128" s="10">
        <f t="shared" ca="1" si="26"/>
        <v>1.3</v>
      </c>
    </row>
    <row r="129" spans="1:5" ht="15.75" x14ac:dyDescent="0.25">
      <c r="A129" s="14">
        <f t="shared" ca="1" si="27"/>
        <v>87.875800112974517</v>
      </c>
      <c r="B129" s="10">
        <f ca="1">ROUND(A129-INDEX($N$3:$N$15,1+(MATCH(A129,$N$3:$N$15,1))),2)</f>
        <v>-0.12</v>
      </c>
      <c r="C129" s="10">
        <f t="shared" ca="1" si="24"/>
        <v>20</v>
      </c>
      <c r="D129" s="10" t="str">
        <f t="shared" ca="1" si="25"/>
        <v>B+</v>
      </c>
      <c r="E129" s="10">
        <f t="shared" ca="1" si="26"/>
        <v>3.3</v>
      </c>
    </row>
    <row r="130" spans="1:5" ht="15.75" x14ac:dyDescent="0.25">
      <c r="A130" s="14">
        <f t="shared" ca="1" si="27"/>
        <v>81.700117265258328</v>
      </c>
      <c r="B130" s="10">
        <f ca="1">ROUND(A130-INDEX($N$3:$N$15,1+(MATCH(A130,$N$3:$N$15,1))),2)</f>
        <v>-0.3</v>
      </c>
      <c r="C130" s="10">
        <f t="shared" ca="1" si="24"/>
        <v>57</v>
      </c>
      <c r="D130" s="10" t="str">
        <f t="shared" ca="1" si="25"/>
        <v>B-</v>
      </c>
      <c r="E130" s="10">
        <f t="shared" ca="1" si="26"/>
        <v>2.7</v>
      </c>
    </row>
    <row r="131" spans="1:5" ht="15.75" x14ac:dyDescent="0.25">
      <c r="A131" s="14">
        <f t="shared" ca="1" si="27"/>
        <v>72.65141089614761</v>
      </c>
      <c r="B131" s="10">
        <f ca="1">ROUND(A131-INDEX($N$3:$N$15,1+(MATCH(A131,$N$3:$N$15,1))),2)</f>
        <v>-0.35</v>
      </c>
      <c r="C131" s="10">
        <f t="shared" ref="C131:C194" ca="1" si="28">_xlfn.RANK.EQ(A131,$A$3:$A$202,0)</f>
        <v>122</v>
      </c>
      <c r="D131" s="10" t="str">
        <f t="shared" ref="D131:D194" ca="1" si="29">VLOOKUP(A131,$F$3:$G$14,2)</f>
        <v>C-</v>
      </c>
      <c r="E131" s="10">
        <f t="shared" ref="E131:E194" ca="1" si="30">VLOOKUP(A131,$F$3:$H$14,3)</f>
        <v>1.7</v>
      </c>
    </row>
    <row r="132" spans="1:5" ht="15.75" x14ac:dyDescent="0.25">
      <c r="A132" s="14">
        <f t="shared" ref="A132:A195" ca="1" si="31">CHOOSE(RANDBETWEEN(1,3),_xlfn.NORM.INV(RAND(),85,5),_xlfn.NORM.INV(RAND(),75,5),_xlfn.NORM.INV(RAND(),65,7))</f>
        <v>57.954983194711275</v>
      </c>
      <c r="B132" s="10">
        <f ca="1">ROUND(A132-INDEX($N$3:$N$15,1+(MATCH(A132,$N$3:$N$15,1))),2)</f>
        <v>-2.0499999999999998</v>
      </c>
      <c r="C132" s="10">
        <f t="shared" ca="1" si="28"/>
        <v>185</v>
      </c>
      <c r="D132" s="10" t="str">
        <f t="shared" ca="1" si="29"/>
        <v>F</v>
      </c>
      <c r="E132" s="10">
        <f t="shared" ca="1" si="30"/>
        <v>0</v>
      </c>
    </row>
    <row r="133" spans="1:5" ht="15.75" x14ac:dyDescent="0.25">
      <c r="A133" s="14">
        <f t="shared" ca="1" si="31"/>
        <v>78.253915732736075</v>
      </c>
      <c r="B133" s="10">
        <f ca="1">ROUND(A133-INDEX($N$3:$N$15,1+(MATCH(A133,$N$3:$N$15,1))),2)</f>
        <v>-1.75</v>
      </c>
      <c r="C133" s="10">
        <f t="shared" ca="1" si="28"/>
        <v>77</v>
      </c>
      <c r="D133" s="10" t="str">
        <f t="shared" ca="1" si="29"/>
        <v>C+</v>
      </c>
      <c r="E133" s="10">
        <f t="shared" ca="1" si="30"/>
        <v>2.2999999999999998</v>
      </c>
    </row>
    <row r="134" spans="1:5" ht="15.75" x14ac:dyDescent="0.25">
      <c r="A134" s="14">
        <f t="shared" ca="1" si="31"/>
        <v>88.503506110018321</v>
      </c>
      <c r="B134" s="10">
        <f ca="1">ROUND(A134-INDEX($N$3:$N$15,1+(MATCH(A134,$N$3:$N$15,1))),2)</f>
        <v>-4.5</v>
      </c>
      <c r="C134" s="10">
        <f t="shared" ca="1" si="28"/>
        <v>14</v>
      </c>
      <c r="D134" s="10" t="str">
        <f t="shared" ca="1" si="29"/>
        <v>A-</v>
      </c>
      <c r="E134" s="10">
        <f t="shared" ca="1" si="30"/>
        <v>3.7</v>
      </c>
    </row>
    <row r="135" spans="1:5" ht="15.75" x14ac:dyDescent="0.25">
      <c r="A135" s="14">
        <f t="shared" ca="1" si="31"/>
        <v>52.970893742761177</v>
      </c>
      <c r="B135" s="10">
        <f ca="1">ROUND(A135-INDEX($N$3:$N$15,1+(MATCH(A135,$N$3:$N$15,1))),2)</f>
        <v>-7.03</v>
      </c>
      <c r="C135" s="10">
        <f t="shared" ca="1" si="28"/>
        <v>195</v>
      </c>
      <c r="D135" s="10" t="str">
        <f t="shared" ca="1" si="29"/>
        <v>F</v>
      </c>
      <c r="E135" s="10">
        <f t="shared" ca="1" si="30"/>
        <v>0</v>
      </c>
    </row>
    <row r="136" spans="1:5" ht="15.75" x14ac:dyDescent="0.25">
      <c r="A136" s="14">
        <f t="shared" ca="1" si="31"/>
        <v>52.707250818872453</v>
      </c>
      <c r="B136" s="10">
        <f ca="1">ROUND(A136-INDEX($N$3:$N$15,1+(MATCH(A136,$N$3:$N$15,1))),2)</f>
        <v>-7.29</v>
      </c>
      <c r="C136" s="10">
        <f t="shared" ca="1" si="28"/>
        <v>196</v>
      </c>
      <c r="D136" s="10" t="str">
        <f t="shared" ca="1" si="29"/>
        <v>F</v>
      </c>
      <c r="E136" s="10">
        <f t="shared" ca="1" si="30"/>
        <v>0</v>
      </c>
    </row>
    <row r="137" spans="1:5" ht="15.75" x14ac:dyDescent="0.25">
      <c r="A137" s="14">
        <f t="shared" ca="1" si="31"/>
        <v>67.654577476191903</v>
      </c>
      <c r="B137" s="10">
        <f ca="1">ROUND(A137-INDEX($N$3:$N$15,1+(MATCH(A137,$N$3:$N$15,1))),2)</f>
        <v>-2.35</v>
      </c>
      <c r="C137" s="10">
        <f t="shared" ca="1" si="28"/>
        <v>156</v>
      </c>
      <c r="D137" s="10" t="str">
        <f t="shared" ca="1" si="29"/>
        <v>D+</v>
      </c>
      <c r="E137" s="10">
        <f t="shared" ca="1" si="30"/>
        <v>1.3</v>
      </c>
    </row>
    <row r="138" spans="1:5" ht="15.75" x14ac:dyDescent="0.25">
      <c r="A138" s="14">
        <f t="shared" ca="1" si="31"/>
        <v>79.478718077736943</v>
      </c>
      <c r="B138" s="10">
        <f ca="1">ROUND(A138-INDEX($N$3:$N$15,1+(MATCH(A138,$N$3:$N$15,1))),2)</f>
        <v>-0.52</v>
      </c>
      <c r="C138" s="10">
        <f t="shared" ca="1" si="28"/>
        <v>70</v>
      </c>
      <c r="D138" s="10" t="str">
        <f t="shared" ca="1" si="29"/>
        <v>C+</v>
      </c>
      <c r="E138" s="10">
        <f t="shared" ca="1" si="30"/>
        <v>2.2999999999999998</v>
      </c>
    </row>
    <row r="139" spans="1:5" ht="15.75" x14ac:dyDescent="0.25">
      <c r="A139" s="14">
        <f t="shared" ca="1" si="31"/>
        <v>59.429324754931933</v>
      </c>
      <c r="B139" s="10">
        <f ca="1">ROUND(A139-INDEX($N$3:$N$15,1+(MATCH(A139,$N$3:$N$15,1))),2)</f>
        <v>-0.56999999999999995</v>
      </c>
      <c r="C139" s="10">
        <f t="shared" ca="1" si="28"/>
        <v>181</v>
      </c>
      <c r="D139" s="10" t="str">
        <f t="shared" ca="1" si="29"/>
        <v>F</v>
      </c>
      <c r="E139" s="10">
        <f t="shared" ca="1" si="30"/>
        <v>0</v>
      </c>
    </row>
    <row r="140" spans="1:5" ht="15.75" x14ac:dyDescent="0.25">
      <c r="A140" s="14">
        <f t="shared" ca="1" si="31"/>
        <v>80.207752400378197</v>
      </c>
      <c r="B140" s="10">
        <f ca="1">ROUND(A140-INDEX($N$3:$N$15,1+(MATCH(A140,$N$3:$N$15,1))),2)</f>
        <v>-1.79</v>
      </c>
      <c r="C140" s="10">
        <f t="shared" ca="1" si="28"/>
        <v>67</v>
      </c>
      <c r="D140" s="10" t="str">
        <f t="shared" ca="1" si="29"/>
        <v>B-</v>
      </c>
      <c r="E140" s="10">
        <f t="shared" ca="1" si="30"/>
        <v>2.7</v>
      </c>
    </row>
    <row r="141" spans="1:5" ht="15.75" x14ac:dyDescent="0.25">
      <c r="A141" s="14">
        <f t="shared" ca="1" si="31"/>
        <v>57.414508574502221</v>
      </c>
      <c r="B141" s="10">
        <f ca="1">ROUND(A141-INDEX($N$3:$N$15,1+(MATCH(A141,$N$3:$N$15,1))),2)</f>
        <v>-2.59</v>
      </c>
      <c r="C141" s="10">
        <f t="shared" ca="1" si="28"/>
        <v>188</v>
      </c>
      <c r="D141" s="10" t="str">
        <f t="shared" ca="1" si="29"/>
        <v>F</v>
      </c>
      <c r="E141" s="10">
        <f t="shared" ca="1" si="30"/>
        <v>0</v>
      </c>
    </row>
    <row r="142" spans="1:5" ht="15.75" x14ac:dyDescent="0.25">
      <c r="A142" s="14">
        <f t="shared" ca="1" si="31"/>
        <v>68.285205722543722</v>
      </c>
      <c r="B142" s="10">
        <f ca="1">ROUND(A142-INDEX($N$3:$N$15,1+(MATCH(A142,$N$3:$N$15,1))),2)</f>
        <v>-1.71</v>
      </c>
      <c r="C142" s="10">
        <f t="shared" ca="1" si="28"/>
        <v>151</v>
      </c>
      <c r="D142" s="10" t="str">
        <f t="shared" ca="1" si="29"/>
        <v>D+</v>
      </c>
      <c r="E142" s="10">
        <f t="shared" ca="1" si="30"/>
        <v>1.3</v>
      </c>
    </row>
    <row r="143" spans="1:5" ht="15.75" x14ac:dyDescent="0.25">
      <c r="A143" s="14">
        <f t="shared" ca="1" si="31"/>
        <v>76.519552768524633</v>
      </c>
      <c r="B143" s="10">
        <f ca="1">ROUND(A143-INDEX($N$3:$N$15,1+(MATCH(A143,$N$3:$N$15,1))),2)</f>
        <v>-3.48</v>
      </c>
      <c r="C143" s="10">
        <f t="shared" ca="1" si="28"/>
        <v>84</v>
      </c>
      <c r="D143" s="10" t="str">
        <f t="shared" ca="1" si="29"/>
        <v>C+</v>
      </c>
      <c r="E143" s="10">
        <f t="shared" ca="1" si="30"/>
        <v>2.2999999999999998</v>
      </c>
    </row>
    <row r="144" spans="1:5" ht="15.75" x14ac:dyDescent="0.25">
      <c r="A144" s="14">
        <f t="shared" ca="1" si="31"/>
        <v>87.013190286176069</v>
      </c>
      <c r="B144" s="10">
        <f ca="1">ROUND(A144-INDEX($N$3:$N$15,1+(MATCH(A144,$N$3:$N$15,1))),2)</f>
        <v>-0.99</v>
      </c>
      <c r="C144" s="10">
        <f t="shared" ca="1" si="28"/>
        <v>25</v>
      </c>
      <c r="D144" s="10" t="str">
        <f t="shared" ca="1" si="29"/>
        <v>B+</v>
      </c>
      <c r="E144" s="10">
        <f t="shared" ca="1" si="30"/>
        <v>3.3</v>
      </c>
    </row>
    <row r="145" spans="1:5" ht="15.75" x14ac:dyDescent="0.25">
      <c r="A145" s="14">
        <f t="shared" ca="1" si="31"/>
        <v>83.250287125986858</v>
      </c>
      <c r="B145" s="10">
        <f ca="1">ROUND(A145-INDEX($N$3:$N$15,1+(MATCH(A145,$N$3:$N$15,1))),2)</f>
        <v>-2.75</v>
      </c>
      <c r="C145" s="10">
        <f t="shared" ca="1" si="28"/>
        <v>45</v>
      </c>
      <c r="D145" s="10" t="str">
        <f t="shared" ca="1" si="29"/>
        <v>B</v>
      </c>
      <c r="E145" s="10">
        <f t="shared" ca="1" si="30"/>
        <v>3</v>
      </c>
    </row>
    <row r="146" spans="1:5" ht="15.75" x14ac:dyDescent="0.25">
      <c r="A146" s="14">
        <f t="shared" ca="1" si="31"/>
        <v>85.989450989262011</v>
      </c>
      <c r="B146" s="10">
        <f ca="1">ROUND(A146-INDEX($N$3:$N$15,1+(MATCH(A146,$N$3:$N$15,1))),2)</f>
        <v>-0.01</v>
      </c>
      <c r="C146" s="10">
        <f t="shared" ca="1" si="28"/>
        <v>31</v>
      </c>
      <c r="D146" s="10" t="str">
        <f t="shared" ca="1" si="29"/>
        <v>B</v>
      </c>
      <c r="E146" s="10">
        <f t="shared" ca="1" si="30"/>
        <v>3</v>
      </c>
    </row>
    <row r="147" spans="1:5" ht="15.75" x14ac:dyDescent="0.25">
      <c r="A147" s="14">
        <f t="shared" ca="1" si="31"/>
        <v>75.704960144053373</v>
      </c>
      <c r="B147" s="10">
        <f ca="1">ROUND(A147-INDEX($N$3:$N$15,1+(MATCH(A147,$N$3:$N$15,1))),2)</f>
        <v>-0.3</v>
      </c>
      <c r="C147" s="10">
        <f t="shared" ca="1" si="28"/>
        <v>89</v>
      </c>
      <c r="D147" s="10" t="str">
        <f t="shared" ca="1" si="29"/>
        <v>C</v>
      </c>
      <c r="E147" s="10">
        <f t="shared" ca="1" si="30"/>
        <v>2</v>
      </c>
    </row>
    <row r="148" spans="1:5" ht="15.75" x14ac:dyDescent="0.25">
      <c r="A148" s="14">
        <f t="shared" ca="1" si="31"/>
        <v>74.494565236194802</v>
      </c>
      <c r="B148" s="10">
        <f ca="1">ROUND(A148-INDEX($N$3:$N$15,1+(MATCH(A148,$N$3:$N$15,1))),2)</f>
        <v>-1.51</v>
      </c>
      <c r="C148" s="10">
        <f t="shared" ca="1" si="28"/>
        <v>108</v>
      </c>
      <c r="D148" s="10" t="str">
        <f t="shared" ca="1" si="29"/>
        <v>C</v>
      </c>
      <c r="E148" s="10">
        <f t="shared" ca="1" si="30"/>
        <v>2</v>
      </c>
    </row>
    <row r="149" spans="1:5" ht="15.75" x14ac:dyDescent="0.25">
      <c r="A149" s="14">
        <f t="shared" ca="1" si="31"/>
        <v>74.74744393433707</v>
      </c>
      <c r="B149" s="10">
        <f ca="1">ROUND(A149-INDEX($N$3:$N$15,1+(MATCH(A149,$N$3:$N$15,1))),2)</f>
        <v>-1.25</v>
      </c>
      <c r="C149" s="10">
        <f t="shared" ca="1" si="28"/>
        <v>104</v>
      </c>
      <c r="D149" s="10" t="str">
        <f t="shared" ca="1" si="29"/>
        <v>C</v>
      </c>
      <c r="E149" s="10">
        <f t="shared" ca="1" si="30"/>
        <v>2</v>
      </c>
    </row>
    <row r="150" spans="1:5" ht="15.75" x14ac:dyDescent="0.25">
      <c r="A150" s="14">
        <f t="shared" ca="1" si="31"/>
        <v>66.074856262669726</v>
      </c>
      <c r="B150" s="10">
        <f ca="1">ROUND(A150-INDEX($N$3:$N$15,1+(MATCH(A150,$N$3:$N$15,1))),2)</f>
        <v>-0.93</v>
      </c>
      <c r="C150" s="10">
        <f t="shared" ca="1" si="28"/>
        <v>163</v>
      </c>
      <c r="D150" s="10" t="str">
        <f t="shared" ca="1" si="29"/>
        <v>D</v>
      </c>
      <c r="E150" s="10">
        <f t="shared" ca="1" si="30"/>
        <v>1</v>
      </c>
    </row>
    <row r="151" spans="1:5" ht="15.75" x14ac:dyDescent="0.25">
      <c r="A151" s="14">
        <f t="shared" ca="1" si="31"/>
        <v>82.403089061342726</v>
      </c>
      <c r="B151" s="10">
        <f ca="1">ROUND(A151-INDEX($N$3:$N$15,1+(MATCH(A151,$N$3:$N$15,1))),2)</f>
        <v>-3.6</v>
      </c>
      <c r="C151" s="10">
        <f t="shared" ca="1" si="28"/>
        <v>52</v>
      </c>
      <c r="D151" s="10" t="str">
        <f t="shared" ca="1" si="29"/>
        <v>B</v>
      </c>
      <c r="E151" s="10">
        <f t="shared" ca="1" si="30"/>
        <v>3</v>
      </c>
    </row>
    <row r="152" spans="1:5" ht="15.75" x14ac:dyDescent="0.25">
      <c r="A152" s="14">
        <f t="shared" ca="1" si="31"/>
        <v>70.875429415673338</v>
      </c>
      <c r="B152" s="10">
        <f ca="1">ROUND(A152-INDEX($N$3:$N$15,1+(MATCH(A152,$N$3:$N$15,1))),2)</f>
        <v>-2.12</v>
      </c>
      <c r="C152" s="10">
        <f t="shared" ca="1" si="28"/>
        <v>134</v>
      </c>
      <c r="D152" s="10" t="str">
        <f t="shared" ca="1" si="29"/>
        <v>C-</v>
      </c>
      <c r="E152" s="10">
        <f t="shared" ca="1" si="30"/>
        <v>1.7</v>
      </c>
    </row>
    <row r="153" spans="1:5" ht="15.75" x14ac:dyDescent="0.25">
      <c r="A153" s="14">
        <f t="shared" ca="1" si="31"/>
        <v>80.071803611578076</v>
      </c>
      <c r="B153" s="10">
        <f ca="1">ROUND(A153-INDEX($N$3:$N$15,1+(MATCH(A153,$N$3:$N$15,1))),2)</f>
        <v>-1.93</v>
      </c>
      <c r="C153" s="10">
        <f t="shared" ca="1" si="28"/>
        <v>69</v>
      </c>
      <c r="D153" s="10" t="str">
        <f t="shared" ca="1" si="29"/>
        <v>B-</v>
      </c>
      <c r="E153" s="10">
        <f t="shared" ca="1" si="30"/>
        <v>2.7</v>
      </c>
    </row>
    <row r="154" spans="1:5" ht="15.75" x14ac:dyDescent="0.25">
      <c r="A154" s="14">
        <f t="shared" ca="1" si="31"/>
        <v>64.426214267016107</v>
      </c>
      <c r="B154" s="10">
        <f ca="1">ROUND(A154-INDEX($N$3:$N$15,1+(MATCH(A154,$N$3:$N$15,1))),2)</f>
        <v>-2.57</v>
      </c>
      <c r="C154" s="10">
        <f t="shared" ca="1" si="28"/>
        <v>167</v>
      </c>
      <c r="D154" s="10" t="str">
        <f t="shared" ca="1" si="29"/>
        <v>D</v>
      </c>
      <c r="E154" s="10">
        <f t="shared" ca="1" si="30"/>
        <v>1</v>
      </c>
    </row>
    <row r="155" spans="1:5" ht="15.75" x14ac:dyDescent="0.25">
      <c r="A155" s="14">
        <f t="shared" ca="1" si="31"/>
        <v>83.283504985203535</v>
      </c>
      <c r="B155" s="10">
        <f ca="1">ROUND(A155-INDEX($N$3:$N$15,1+(MATCH(A155,$N$3:$N$15,1))),2)</f>
        <v>-2.72</v>
      </c>
      <c r="C155" s="10">
        <f t="shared" ca="1" si="28"/>
        <v>44</v>
      </c>
      <c r="D155" s="10" t="str">
        <f t="shared" ca="1" si="29"/>
        <v>B</v>
      </c>
      <c r="E155" s="10">
        <f t="shared" ca="1" si="30"/>
        <v>3</v>
      </c>
    </row>
    <row r="156" spans="1:5" ht="15.75" x14ac:dyDescent="0.25">
      <c r="A156" s="14">
        <f t="shared" ca="1" si="31"/>
        <v>87.110669854928929</v>
      </c>
      <c r="B156" s="10">
        <f ca="1">ROUND(A156-INDEX($N$3:$N$15,1+(MATCH(A156,$N$3:$N$15,1))),2)</f>
        <v>-0.89</v>
      </c>
      <c r="C156" s="10">
        <f t="shared" ca="1" si="28"/>
        <v>24</v>
      </c>
      <c r="D156" s="10" t="str">
        <f t="shared" ca="1" si="29"/>
        <v>B+</v>
      </c>
      <c r="E156" s="10">
        <f t="shared" ca="1" si="30"/>
        <v>3.3</v>
      </c>
    </row>
    <row r="157" spans="1:5" ht="15.75" x14ac:dyDescent="0.25">
      <c r="A157" s="14">
        <f t="shared" ca="1" si="31"/>
        <v>64.532889366248568</v>
      </c>
      <c r="B157" s="10">
        <f ca="1">ROUND(A157-INDEX($N$3:$N$15,1+(MATCH(A157,$N$3:$N$15,1))),2)</f>
        <v>-2.4700000000000002</v>
      </c>
      <c r="C157" s="10">
        <f t="shared" ca="1" si="28"/>
        <v>166</v>
      </c>
      <c r="D157" s="10" t="str">
        <f t="shared" ca="1" si="29"/>
        <v>D</v>
      </c>
      <c r="E157" s="10">
        <f t="shared" ca="1" si="30"/>
        <v>1</v>
      </c>
    </row>
    <row r="158" spans="1:5" ht="15.75" x14ac:dyDescent="0.25">
      <c r="A158" s="14">
        <f t="shared" ca="1" si="31"/>
        <v>75.445952524098004</v>
      </c>
      <c r="B158" s="10">
        <f ca="1">ROUND(A158-INDEX($N$3:$N$15,1+(MATCH(A158,$N$3:$N$15,1))),2)</f>
        <v>-0.55000000000000004</v>
      </c>
      <c r="C158" s="10">
        <f t="shared" ca="1" si="28"/>
        <v>91</v>
      </c>
      <c r="D158" s="10" t="str">
        <f t="shared" ca="1" si="29"/>
        <v>C</v>
      </c>
      <c r="E158" s="10">
        <f t="shared" ca="1" si="30"/>
        <v>2</v>
      </c>
    </row>
    <row r="159" spans="1:5" ht="15.75" x14ac:dyDescent="0.25">
      <c r="A159" s="14">
        <f t="shared" ca="1" si="31"/>
        <v>70.616571359540018</v>
      </c>
      <c r="B159" s="10">
        <f ca="1">ROUND(A159-INDEX($N$3:$N$15,1+(MATCH(A159,$N$3:$N$15,1))),2)</f>
        <v>-2.38</v>
      </c>
      <c r="C159" s="10">
        <f t="shared" ca="1" si="28"/>
        <v>137</v>
      </c>
      <c r="D159" s="10" t="str">
        <f t="shared" ca="1" si="29"/>
        <v>C-</v>
      </c>
      <c r="E159" s="10">
        <f t="shared" ca="1" si="30"/>
        <v>1.7</v>
      </c>
    </row>
    <row r="160" spans="1:5" ht="15.75" x14ac:dyDescent="0.25">
      <c r="A160" s="14">
        <f t="shared" ca="1" si="31"/>
        <v>93.279912433957719</v>
      </c>
      <c r="B160" s="10">
        <f ca="1">ROUND(A160-INDEX($N$3:$N$15,1+(MATCH(A160,$N$3:$N$15,1))),2)</f>
        <v>-26.72</v>
      </c>
      <c r="C160" s="10">
        <f t="shared" ca="1" si="28"/>
        <v>2</v>
      </c>
      <c r="D160" s="10" t="str">
        <f t="shared" ca="1" si="29"/>
        <v>A</v>
      </c>
      <c r="E160" s="10">
        <f t="shared" ca="1" si="30"/>
        <v>4</v>
      </c>
    </row>
    <row r="161" spans="1:5" ht="15.75" x14ac:dyDescent="0.25">
      <c r="A161" s="14">
        <f t="shared" ca="1" si="31"/>
        <v>87.001242302767707</v>
      </c>
      <c r="B161" s="10">
        <f ca="1">ROUND(A161-INDEX($N$3:$N$15,1+(MATCH(A161,$N$3:$N$15,1))),2)</f>
        <v>-1</v>
      </c>
      <c r="C161" s="10">
        <f t="shared" ca="1" si="28"/>
        <v>26</v>
      </c>
      <c r="D161" s="10" t="str">
        <f t="shared" ca="1" si="29"/>
        <v>B+</v>
      </c>
      <c r="E161" s="10">
        <f t="shared" ca="1" si="30"/>
        <v>3.3</v>
      </c>
    </row>
    <row r="162" spans="1:5" ht="15.75" x14ac:dyDescent="0.25">
      <c r="A162" s="14">
        <f t="shared" ca="1" si="31"/>
        <v>82.063203923295475</v>
      </c>
      <c r="B162" s="10">
        <f ca="1">ROUND(A162-INDEX($N$3:$N$15,1+(MATCH(A162,$N$3:$N$15,1))),2)</f>
        <v>-3.94</v>
      </c>
      <c r="C162" s="10">
        <f t="shared" ca="1" si="28"/>
        <v>55</v>
      </c>
      <c r="D162" s="10" t="str">
        <f t="shared" ca="1" si="29"/>
        <v>B</v>
      </c>
      <c r="E162" s="10">
        <f t="shared" ca="1" si="30"/>
        <v>3</v>
      </c>
    </row>
    <row r="163" spans="1:5" ht="15.75" x14ac:dyDescent="0.25">
      <c r="A163" s="14">
        <f t="shared" ca="1" si="31"/>
        <v>85.571787168954899</v>
      </c>
      <c r="B163" s="10">
        <f ca="1">ROUND(A163-INDEX($N$3:$N$15,1+(MATCH(A163,$N$3:$N$15,1))),2)</f>
        <v>-0.43</v>
      </c>
      <c r="C163" s="10">
        <f t="shared" ca="1" si="28"/>
        <v>33</v>
      </c>
      <c r="D163" s="10" t="str">
        <f t="shared" ca="1" si="29"/>
        <v>B</v>
      </c>
      <c r="E163" s="10">
        <f t="shared" ca="1" si="30"/>
        <v>3</v>
      </c>
    </row>
    <row r="164" spans="1:5" ht="15.75" x14ac:dyDescent="0.25">
      <c r="A164" s="14">
        <f t="shared" ca="1" si="31"/>
        <v>81.097878763135881</v>
      </c>
      <c r="B164" s="10">
        <f ca="1">ROUND(A164-INDEX($N$3:$N$15,1+(MATCH(A164,$N$3:$N$15,1))),2)</f>
        <v>-0.9</v>
      </c>
      <c r="C164" s="10">
        <f t="shared" ca="1" si="28"/>
        <v>61</v>
      </c>
      <c r="D164" s="10" t="str">
        <f t="shared" ca="1" si="29"/>
        <v>B-</v>
      </c>
      <c r="E164" s="10">
        <f t="shared" ca="1" si="30"/>
        <v>2.7</v>
      </c>
    </row>
    <row r="165" spans="1:5" ht="15.75" x14ac:dyDescent="0.25">
      <c r="A165" s="14">
        <f t="shared" ca="1" si="31"/>
        <v>72.721286157429091</v>
      </c>
      <c r="B165" s="10">
        <f ca="1">ROUND(A165-INDEX($N$3:$N$15,1+(MATCH(A165,$N$3:$N$15,1))),2)</f>
        <v>-0.28000000000000003</v>
      </c>
      <c r="C165" s="10">
        <f t="shared" ca="1" si="28"/>
        <v>121</v>
      </c>
      <c r="D165" s="10" t="str">
        <f t="shared" ca="1" si="29"/>
        <v>C-</v>
      </c>
      <c r="E165" s="10">
        <f t="shared" ca="1" si="30"/>
        <v>1.7</v>
      </c>
    </row>
    <row r="166" spans="1:5" ht="15.75" x14ac:dyDescent="0.25">
      <c r="A166" s="14">
        <f t="shared" ca="1" si="31"/>
        <v>89.645613880915022</v>
      </c>
      <c r="B166" s="10">
        <f ca="1">ROUND(A166-INDEX($N$3:$N$15,1+(MATCH(A166,$N$3:$N$15,1))),2)</f>
        <v>-3.35</v>
      </c>
      <c r="C166" s="10">
        <f t="shared" ca="1" si="28"/>
        <v>9</v>
      </c>
      <c r="D166" s="10" t="str">
        <f t="shared" ca="1" si="29"/>
        <v>A-</v>
      </c>
      <c r="E166" s="10">
        <f t="shared" ca="1" si="30"/>
        <v>3.7</v>
      </c>
    </row>
    <row r="167" spans="1:5" ht="15.75" x14ac:dyDescent="0.25">
      <c r="A167" s="14">
        <f t="shared" ca="1" si="31"/>
        <v>84.956607784845161</v>
      </c>
      <c r="B167" s="10">
        <f ca="1">ROUND(A167-INDEX($N$3:$N$15,1+(MATCH(A167,$N$3:$N$15,1))),2)</f>
        <v>-1.04</v>
      </c>
      <c r="C167" s="10">
        <f t="shared" ca="1" si="28"/>
        <v>36</v>
      </c>
      <c r="D167" s="10" t="str">
        <f t="shared" ca="1" si="29"/>
        <v>B</v>
      </c>
      <c r="E167" s="10">
        <f t="shared" ca="1" si="30"/>
        <v>3</v>
      </c>
    </row>
    <row r="168" spans="1:5" ht="15.75" x14ac:dyDescent="0.25">
      <c r="A168" s="14">
        <f t="shared" ca="1" si="31"/>
        <v>74.828252802354797</v>
      </c>
      <c r="B168" s="10">
        <f ca="1">ROUND(A168-INDEX($N$3:$N$15,1+(MATCH(A168,$N$3:$N$15,1))),2)</f>
        <v>-1.17</v>
      </c>
      <c r="C168" s="10">
        <f t="shared" ca="1" si="28"/>
        <v>102</v>
      </c>
      <c r="D168" s="10" t="str">
        <f t="shared" ca="1" si="29"/>
        <v>C</v>
      </c>
      <c r="E168" s="10">
        <f t="shared" ca="1" si="30"/>
        <v>2</v>
      </c>
    </row>
    <row r="169" spans="1:5" ht="15.75" x14ac:dyDescent="0.25">
      <c r="A169" s="14">
        <f t="shared" ca="1" si="31"/>
        <v>88.453118229600648</v>
      </c>
      <c r="B169" s="10">
        <f ca="1">ROUND(A169-INDEX($N$3:$N$15,1+(MATCH(A169,$N$3:$N$15,1))),2)</f>
        <v>-4.55</v>
      </c>
      <c r="C169" s="10">
        <f t="shared" ca="1" si="28"/>
        <v>16</v>
      </c>
      <c r="D169" s="10" t="str">
        <f t="shared" ca="1" si="29"/>
        <v>A-</v>
      </c>
      <c r="E169" s="10">
        <f t="shared" ca="1" si="30"/>
        <v>3.7</v>
      </c>
    </row>
    <row r="170" spans="1:5" ht="15.75" x14ac:dyDescent="0.25">
      <c r="A170" s="14">
        <f t="shared" ca="1" si="31"/>
        <v>61.858852707398619</v>
      </c>
      <c r="B170" s="10">
        <f ca="1">ROUND(A170-INDEX($N$3:$N$15,1+(MATCH(A170,$N$3:$N$15,1))),2)</f>
        <v>-1.1399999999999999</v>
      </c>
      <c r="C170" s="10">
        <f t="shared" ca="1" si="28"/>
        <v>174</v>
      </c>
      <c r="D170" s="10" t="str">
        <f t="shared" ca="1" si="29"/>
        <v>D-</v>
      </c>
      <c r="E170" s="10">
        <f t="shared" ca="1" si="30"/>
        <v>0.7</v>
      </c>
    </row>
    <row r="171" spans="1:5" ht="15.75" x14ac:dyDescent="0.25">
      <c r="A171" s="14">
        <f t="shared" ca="1" si="31"/>
        <v>69.249708341195799</v>
      </c>
      <c r="B171" s="10">
        <f ca="1">ROUND(A171-INDEX($N$3:$N$15,1+(MATCH(A171,$N$3:$N$15,1))),2)</f>
        <v>-0.75</v>
      </c>
      <c r="C171" s="10">
        <f t="shared" ca="1" si="28"/>
        <v>145</v>
      </c>
      <c r="D171" s="10" t="str">
        <f t="shared" ca="1" si="29"/>
        <v>D+</v>
      </c>
      <c r="E171" s="10">
        <f t="shared" ca="1" si="30"/>
        <v>1.3</v>
      </c>
    </row>
    <row r="172" spans="1:5" ht="15.75" x14ac:dyDescent="0.25">
      <c r="A172" s="14">
        <f t="shared" ca="1" si="31"/>
        <v>63.522094214117374</v>
      </c>
      <c r="B172" s="10">
        <f ca="1">ROUND(A172-INDEX($N$3:$N$15,1+(MATCH(A172,$N$3:$N$15,1))),2)</f>
        <v>-3.48</v>
      </c>
      <c r="C172" s="10">
        <f t="shared" ca="1" si="28"/>
        <v>170</v>
      </c>
      <c r="D172" s="10" t="str">
        <f t="shared" ca="1" si="29"/>
        <v>D</v>
      </c>
      <c r="E172" s="10">
        <f t="shared" ca="1" si="30"/>
        <v>1</v>
      </c>
    </row>
    <row r="173" spans="1:5" ht="15.75" x14ac:dyDescent="0.25">
      <c r="A173" s="14">
        <f t="shared" ca="1" si="31"/>
        <v>85.042041286628617</v>
      </c>
      <c r="B173" s="10">
        <f ca="1">ROUND(A173-INDEX($N$3:$N$15,1+(MATCH(A173,$N$3:$N$15,1))),2)</f>
        <v>-0.96</v>
      </c>
      <c r="C173" s="10">
        <f t="shared" ca="1" si="28"/>
        <v>35</v>
      </c>
      <c r="D173" s="10" t="str">
        <f t="shared" ca="1" si="29"/>
        <v>B</v>
      </c>
      <c r="E173" s="10">
        <f t="shared" ca="1" si="30"/>
        <v>3</v>
      </c>
    </row>
    <row r="174" spans="1:5" ht="15.75" x14ac:dyDescent="0.25">
      <c r="A174" s="14">
        <f t="shared" ca="1" si="31"/>
        <v>75.976126568237859</v>
      </c>
      <c r="B174" s="10">
        <f ca="1">ROUND(A174-INDEX($N$3:$N$15,1+(MATCH(A174,$N$3:$N$15,1))),2)</f>
        <v>-0.02</v>
      </c>
      <c r="C174" s="10">
        <f t="shared" ca="1" si="28"/>
        <v>86</v>
      </c>
      <c r="D174" s="10" t="str">
        <f t="shared" ca="1" si="29"/>
        <v>C</v>
      </c>
      <c r="E174" s="10">
        <f t="shared" ca="1" si="30"/>
        <v>2</v>
      </c>
    </row>
    <row r="175" spans="1:5" ht="15.75" x14ac:dyDescent="0.25">
      <c r="A175" s="14">
        <f t="shared" ca="1" si="31"/>
        <v>60.65015214856448</v>
      </c>
      <c r="B175" s="10">
        <f ca="1">ROUND(A175-INDEX($N$3:$N$15,1+(MATCH(A175,$N$3:$N$15,1))),2)</f>
        <v>-2.35</v>
      </c>
      <c r="C175" s="10">
        <f t="shared" ca="1" si="28"/>
        <v>176</v>
      </c>
      <c r="D175" s="10" t="str">
        <f t="shared" ca="1" si="29"/>
        <v>D-</v>
      </c>
      <c r="E175" s="10">
        <f t="shared" ca="1" si="30"/>
        <v>0.7</v>
      </c>
    </row>
    <row r="176" spans="1:5" ht="15.75" x14ac:dyDescent="0.25">
      <c r="A176" s="14">
        <f t="shared" ca="1" si="31"/>
        <v>68.701545852164799</v>
      </c>
      <c r="B176" s="10">
        <f ca="1">ROUND(A176-INDEX($N$3:$N$15,1+(MATCH(A176,$N$3:$N$15,1))),2)</f>
        <v>-1.3</v>
      </c>
      <c r="C176" s="10">
        <f t="shared" ca="1" si="28"/>
        <v>149</v>
      </c>
      <c r="D176" s="10" t="str">
        <f t="shared" ca="1" si="29"/>
        <v>D+</v>
      </c>
      <c r="E176" s="10">
        <f t="shared" ca="1" si="30"/>
        <v>1.3</v>
      </c>
    </row>
    <row r="177" spans="1:5" ht="15.75" x14ac:dyDescent="0.25">
      <c r="A177" s="14">
        <f t="shared" ca="1" si="31"/>
        <v>87.804078421981814</v>
      </c>
      <c r="B177" s="10">
        <f ca="1">ROUND(A177-INDEX($N$3:$N$15,1+(MATCH(A177,$N$3:$N$15,1))),2)</f>
        <v>-0.2</v>
      </c>
      <c r="C177" s="10">
        <f t="shared" ca="1" si="28"/>
        <v>21</v>
      </c>
      <c r="D177" s="10" t="str">
        <f t="shared" ca="1" si="29"/>
        <v>B+</v>
      </c>
      <c r="E177" s="10">
        <f t="shared" ca="1" si="30"/>
        <v>3.3</v>
      </c>
    </row>
    <row r="178" spans="1:5" ht="15.75" x14ac:dyDescent="0.25">
      <c r="A178" s="14">
        <f t="shared" ca="1" si="31"/>
        <v>63.603921712525619</v>
      </c>
      <c r="B178" s="10">
        <f ca="1">ROUND(A178-INDEX($N$3:$N$15,1+(MATCH(A178,$N$3:$N$15,1))),2)</f>
        <v>-3.4</v>
      </c>
      <c r="C178" s="10">
        <f t="shared" ca="1" si="28"/>
        <v>169</v>
      </c>
      <c r="D178" s="10" t="str">
        <f t="shared" ca="1" si="29"/>
        <v>D</v>
      </c>
      <c r="E178" s="10">
        <f t="shared" ca="1" si="30"/>
        <v>1</v>
      </c>
    </row>
    <row r="179" spans="1:5" ht="15.75" x14ac:dyDescent="0.25">
      <c r="A179" s="14">
        <f t="shared" ca="1" si="31"/>
        <v>68.068427867607113</v>
      </c>
      <c r="B179" s="10">
        <f ca="1">ROUND(A179-INDEX($N$3:$N$15,1+(MATCH(A179,$N$3:$N$15,1))),2)</f>
        <v>-1.93</v>
      </c>
      <c r="C179" s="10">
        <f t="shared" ca="1" si="28"/>
        <v>153</v>
      </c>
      <c r="D179" s="10" t="str">
        <f t="shared" ca="1" si="29"/>
        <v>D+</v>
      </c>
      <c r="E179" s="10">
        <f t="shared" ca="1" si="30"/>
        <v>1.3</v>
      </c>
    </row>
    <row r="180" spans="1:5" ht="15.75" x14ac:dyDescent="0.25">
      <c r="A180" s="14">
        <f t="shared" ca="1" si="31"/>
        <v>71.022355223371193</v>
      </c>
      <c r="B180" s="10">
        <f ca="1">ROUND(A180-INDEX($N$3:$N$15,1+(MATCH(A180,$N$3:$N$15,1))),2)</f>
        <v>-1.98</v>
      </c>
      <c r="C180" s="10">
        <f t="shared" ca="1" si="28"/>
        <v>133</v>
      </c>
      <c r="D180" s="10" t="str">
        <f t="shared" ca="1" si="29"/>
        <v>C-</v>
      </c>
      <c r="E180" s="10">
        <f t="shared" ca="1" si="30"/>
        <v>1.7</v>
      </c>
    </row>
    <row r="181" spans="1:5" ht="15.75" x14ac:dyDescent="0.25">
      <c r="A181" s="14">
        <f t="shared" ca="1" si="31"/>
        <v>80.791172489480843</v>
      </c>
      <c r="B181" s="10">
        <f ca="1">ROUND(A181-INDEX($N$3:$N$15,1+(MATCH(A181,$N$3:$N$15,1))),2)</f>
        <v>-1.21</v>
      </c>
      <c r="C181" s="10">
        <f t="shared" ca="1" si="28"/>
        <v>65</v>
      </c>
      <c r="D181" s="10" t="str">
        <f t="shared" ca="1" si="29"/>
        <v>B-</v>
      </c>
      <c r="E181" s="10">
        <f t="shared" ca="1" si="30"/>
        <v>2.7</v>
      </c>
    </row>
    <row r="182" spans="1:5" ht="15.75" x14ac:dyDescent="0.25">
      <c r="A182" s="14">
        <f t="shared" ca="1" si="31"/>
        <v>81.473446519053752</v>
      </c>
      <c r="B182" s="10">
        <f ca="1">ROUND(A182-INDEX($N$3:$N$15,1+(MATCH(A182,$N$3:$N$15,1))),2)</f>
        <v>-0.53</v>
      </c>
      <c r="C182" s="10">
        <f t="shared" ca="1" si="28"/>
        <v>58</v>
      </c>
      <c r="D182" s="10" t="str">
        <f t="shared" ca="1" si="29"/>
        <v>B-</v>
      </c>
      <c r="E182" s="10">
        <f t="shared" ca="1" si="30"/>
        <v>2.7</v>
      </c>
    </row>
    <row r="183" spans="1:5" ht="15.75" x14ac:dyDescent="0.25">
      <c r="A183" s="14">
        <f t="shared" ca="1" si="31"/>
        <v>75.799240216576266</v>
      </c>
      <c r="B183" s="10">
        <f ca="1">ROUND(A183-INDEX($N$3:$N$15,1+(MATCH(A183,$N$3:$N$15,1))),2)</f>
        <v>-0.2</v>
      </c>
      <c r="C183" s="10">
        <f t="shared" ca="1" si="28"/>
        <v>88</v>
      </c>
      <c r="D183" s="10" t="str">
        <f t="shared" ca="1" si="29"/>
        <v>C</v>
      </c>
      <c r="E183" s="10">
        <f t="shared" ca="1" si="30"/>
        <v>2</v>
      </c>
    </row>
    <row r="184" spans="1:5" ht="15.75" x14ac:dyDescent="0.25">
      <c r="A184" s="14">
        <f t="shared" ca="1" si="31"/>
        <v>88.367437947107163</v>
      </c>
      <c r="B184" s="10">
        <f ca="1">ROUND(A184-INDEX($N$3:$N$15,1+(MATCH(A184,$N$3:$N$15,1))),2)</f>
        <v>-4.63</v>
      </c>
      <c r="C184" s="10">
        <f t="shared" ca="1" si="28"/>
        <v>17</v>
      </c>
      <c r="D184" s="10" t="str">
        <f t="shared" ca="1" si="29"/>
        <v>A-</v>
      </c>
      <c r="E184" s="10">
        <f t="shared" ca="1" si="30"/>
        <v>3.7</v>
      </c>
    </row>
    <row r="185" spans="1:5" ht="15.75" x14ac:dyDescent="0.25">
      <c r="A185" s="14">
        <f t="shared" ca="1" si="31"/>
        <v>82.921871936902974</v>
      </c>
      <c r="B185" s="10">
        <f ca="1">ROUND(A185-INDEX($N$3:$N$15,1+(MATCH(A185,$N$3:$N$15,1))),2)</f>
        <v>-3.08</v>
      </c>
      <c r="C185" s="10">
        <f t="shared" ca="1" si="28"/>
        <v>49</v>
      </c>
      <c r="D185" s="10" t="str">
        <f t="shared" ca="1" si="29"/>
        <v>B</v>
      </c>
      <c r="E185" s="10">
        <f t="shared" ca="1" si="30"/>
        <v>3</v>
      </c>
    </row>
    <row r="186" spans="1:5" ht="15.75" x14ac:dyDescent="0.25">
      <c r="A186" s="14">
        <f t="shared" ca="1" si="31"/>
        <v>88.334324112018052</v>
      </c>
      <c r="B186" s="10">
        <f ca="1">ROUND(A186-INDEX($N$3:$N$15,1+(MATCH(A186,$N$3:$N$15,1))),2)</f>
        <v>-4.67</v>
      </c>
      <c r="C186" s="10">
        <f t="shared" ca="1" si="28"/>
        <v>18</v>
      </c>
      <c r="D186" s="10" t="str">
        <f t="shared" ca="1" si="29"/>
        <v>A-</v>
      </c>
      <c r="E186" s="10">
        <f t="shared" ca="1" si="30"/>
        <v>3.7</v>
      </c>
    </row>
    <row r="187" spans="1:5" ht="15.75" x14ac:dyDescent="0.25">
      <c r="A187" s="14">
        <f t="shared" ca="1" si="31"/>
        <v>59.539274745729308</v>
      </c>
      <c r="B187" s="10">
        <f ca="1">ROUND(A187-INDEX($N$3:$N$15,1+(MATCH(A187,$N$3:$N$15,1))),2)</f>
        <v>-0.46</v>
      </c>
      <c r="C187" s="10">
        <f t="shared" ca="1" si="28"/>
        <v>180</v>
      </c>
      <c r="D187" s="10" t="str">
        <f t="shared" ca="1" si="29"/>
        <v>F</v>
      </c>
      <c r="E187" s="10">
        <f t="shared" ca="1" si="30"/>
        <v>0</v>
      </c>
    </row>
    <row r="188" spans="1:5" ht="15.75" x14ac:dyDescent="0.25">
      <c r="A188" s="14">
        <f t="shared" ca="1" si="31"/>
        <v>79.099062736484612</v>
      </c>
      <c r="B188" s="10">
        <f ca="1">ROUND(A188-INDEX($N$3:$N$15,1+(MATCH(A188,$N$3:$N$15,1))),2)</f>
        <v>-0.9</v>
      </c>
      <c r="C188" s="10">
        <f t="shared" ca="1" si="28"/>
        <v>72</v>
      </c>
      <c r="D188" s="10" t="str">
        <f t="shared" ca="1" si="29"/>
        <v>C+</v>
      </c>
      <c r="E188" s="10">
        <f t="shared" ca="1" si="30"/>
        <v>2.2999999999999998</v>
      </c>
    </row>
    <row r="189" spans="1:5" ht="15.75" x14ac:dyDescent="0.25">
      <c r="A189" s="14">
        <f t="shared" ca="1" si="31"/>
        <v>69.394054032299323</v>
      </c>
      <c r="B189" s="10">
        <f ca="1">ROUND(A189-INDEX($N$3:$N$15,1+(MATCH(A189,$N$3:$N$15,1))),2)</f>
        <v>-0.61</v>
      </c>
      <c r="C189" s="10">
        <f t="shared" ca="1" si="28"/>
        <v>144</v>
      </c>
      <c r="D189" s="10" t="str">
        <f t="shared" ca="1" si="29"/>
        <v>D+</v>
      </c>
      <c r="E189" s="10">
        <f t="shared" ca="1" si="30"/>
        <v>1.3</v>
      </c>
    </row>
    <row r="190" spans="1:5" ht="15.75" x14ac:dyDescent="0.25">
      <c r="A190" s="14">
        <f t="shared" ca="1" si="31"/>
        <v>75.354763916835225</v>
      </c>
      <c r="B190" s="10">
        <f ca="1">ROUND(A190-INDEX($N$3:$N$15,1+(MATCH(A190,$N$3:$N$15,1))),2)</f>
        <v>-0.65</v>
      </c>
      <c r="C190" s="10">
        <f t="shared" ca="1" si="28"/>
        <v>92</v>
      </c>
      <c r="D190" s="10" t="str">
        <f t="shared" ca="1" si="29"/>
        <v>C</v>
      </c>
      <c r="E190" s="10">
        <f t="shared" ca="1" si="30"/>
        <v>2</v>
      </c>
    </row>
    <row r="191" spans="1:5" ht="15.75" x14ac:dyDescent="0.25">
      <c r="A191" s="14">
        <f t="shared" ca="1" si="31"/>
        <v>71.348138209710555</v>
      </c>
      <c r="B191" s="10">
        <f ca="1">ROUND(A191-INDEX($N$3:$N$15,1+(MATCH(A191,$N$3:$N$15,1))),2)</f>
        <v>-1.65</v>
      </c>
      <c r="C191" s="10">
        <f t="shared" ca="1" si="28"/>
        <v>132</v>
      </c>
      <c r="D191" s="10" t="str">
        <f t="shared" ca="1" si="29"/>
        <v>C-</v>
      </c>
      <c r="E191" s="10">
        <f t="shared" ca="1" si="30"/>
        <v>1.7</v>
      </c>
    </row>
    <row r="192" spans="1:5" ht="15.75" x14ac:dyDescent="0.25">
      <c r="A192" s="14">
        <f t="shared" ca="1" si="31"/>
        <v>82.627996193725508</v>
      </c>
      <c r="B192" s="10">
        <f ca="1">ROUND(A192-INDEX($N$3:$N$15,1+(MATCH(A192,$N$3:$N$15,1))),2)</f>
        <v>-3.37</v>
      </c>
      <c r="C192" s="10">
        <f t="shared" ca="1" si="28"/>
        <v>51</v>
      </c>
      <c r="D192" s="10" t="str">
        <f t="shared" ca="1" si="29"/>
        <v>B</v>
      </c>
      <c r="E192" s="10">
        <f t="shared" ca="1" si="30"/>
        <v>3</v>
      </c>
    </row>
    <row r="193" spans="1:5" ht="15.75" x14ac:dyDescent="0.25">
      <c r="A193" s="14">
        <f t="shared" ca="1" si="31"/>
        <v>63.288306791429001</v>
      </c>
      <c r="B193" s="10">
        <f ca="1">ROUND(A193-INDEX($N$3:$N$15,1+(MATCH(A193,$N$3:$N$15,1))),2)</f>
        <v>-3.71</v>
      </c>
      <c r="C193" s="10">
        <f t="shared" ca="1" si="28"/>
        <v>171</v>
      </c>
      <c r="D193" s="10" t="str">
        <f t="shared" ca="1" si="29"/>
        <v>D</v>
      </c>
      <c r="E193" s="10">
        <f t="shared" ca="1" si="30"/>
        <v>1</v>
      </c>
    </row>
    <row r="194" spans="1:5" ht="15.75" x14ac:dyDescent="0.25">
      <c r="A194" s="14">
        <f t="shared" ca="1" si="31"/>
        <v>74.157094610867816</v>
      </c>
      <c r="B194" s="10">
        <f ca="1">ROUND(A194-INDEX($N$3:$N$15,1+(MATCH(A194,$N$3:$N$15,1))),2)</f>
        <v>-1.84</v>
      </c>
      <c r="C194" s="10">
        <f t="shared" ca="1" si="28"/>
        <v>111</v>
      </c>
      <c r="D194" s="10" t="str">
        <f t="shared" ca="1" si="29"/>
        <v>C</v>
      </c>
      <c r="E194" s="10">
        <f t="shared" ca="1" si="30"/>
        <v>2</v>
      </c>
    </row>
    <row r="195" spans="1:5" ht="15.75" x14ac:dyDescent="0.25">
      <c r="A195" s="14">
        <f t="shared" ca="1" si="31"/>
        <v>75.319241569212394</v>
      </c>
      <c r="B195" s="10">
        <f ca="1">ROUND(A195-INDEX($N$3:$N$15,1+(MATCH(A195,$N$3:$N$15,1))),2)</f>
        <v>-0.68</v>
      </c>
      <c r="C195" s="10">
        <f t="shared" ref="C195:C202" ca="1" si="32">_xlfn.RANK.EQ(A195,$A$3:$A$202,0)</f>
        <v>94</v>
      </c>
      <c r="D195" s="10" t="str">
        <f t="shared" ref="D195:D202" ca="1" si="33">VLOOKUP(A195,$F$3:$G$14,2)</f>
        <v>C</v>
      </c>
      <c r="E195" s="10">
        <f t="shared" ref="E195:E202" ca="1" si="34">VLOOKUP(A195,$F$3:$H$14,3)</f>
        <v>2</v>
      </c>
    </row>
    <row r="196" spans="1:5" ht="15.75" x14ac:dyDescent="0.25">
      <c r="A196" s="14">
        <f t="shared" ref="A196:A202" ca="1" si="35">CHOOSE(RANDBETWEEN(1,3),_xlfn.NORM.INV(RAND(),85,5),_xlfn.NORM.INV(RAND(),75,5),_xlfn.NORM.INV(RAND(),65,7))</f>
        <v>82.310923712382888</v>
      </c>
      <c r="B196" s="10">
        <f ca="1">ROUND(A196-INDEX($N$3:$N$15,1+(MATCH(A196,$N$3:$N$15,1))),2)</f>
        <v>-3.69</v>
      </c>
      <c r="C196" s="10">
        <f t="shared" ca="1" si="32"/>
        <v>53</v>
      </c>
      <c r="D196" s="10" t="str">
        <f t="shared" ca="1" si="33"/>
        <v>B</v>
      </c>
      <c r="E196" s="10">
        <f t="shared" ca="1" si="34"/>
        <v>3</v>
      </c>
    </row>
    <row r="197" spans="1:5" ht="15.75" x14ac:dyDescent="0.25">
      <c r="A197" s="14">
        <f t="shared" ca="1" si="35"/>
        <v>86.447196636009096</v>
      </c>
      <c r="B197" s="10">
        <f ca="1">ROUND(A197-INDEX($N$3:$N$15,1+(MATCH(A197,$N$3:$N$15,1))),2)</f>
        <v>-1.55</v>
      </c>
      <c r="C197" s="10">
        <f t="shared" ca="1" si="32"/>
        <v>29</v>
      </c>
      <c r="D197" s="10" t="str">
        <f t="shared" ca="1" si="33"/>
        <v>B+</v>
      </c>
      <c r="E197" s="10">
        <f t="shared" ca="1" si="34"/>
        <v>3.3</v>
      </c>
    </row>
    <row r="198" spans="1:5" ht="15.75" x14ac:dyDescent="0.25">
      <c r="A198" s="14">
        <f t="shared" ca="1" si="35"/>
        <v>74.819066573127813</v>
      </c>
      <c r="B198" s="10">
        <f ca="1">ROUND(A198-INDEX($N$3:$N$15,1+(MATCH(A198,$N$3:$N$15,1))),2)</f>
        <v>-1.18</v>
      </c>
      <c r="C198" s="10">
        <f t="shared" ca="1" si="32"/>
        <v>103</v>
      </c>
      <c r="D198" s="10" t="str">
        <f t="shared" ca="1" si="33"/>
        <v>C</v>
      </c>
      <c r="E198" s="10">
        <f t="shared" ca="1" si="34"/>
        <v>2</v>
      </c>
    </row>
    <row r="199" spans="1:5" ht="15.75" x14ac:dyDescent="0.25">
      <c r="A199" s="14">
        <f t="shared" ca="1" si="35"/>
        <v>69.487642486906495</v>
      </c>
      <c r="B199" s="10">
        <f ca="1">ROUND(A199-INDEX($N$3:$N$15,1+(MATCH(A199,$N$3:$N$15,1))),2)</f>
        <v>-0.51</v>
      </c>
      <c r="C199" s="10">
        <f t="shared" ca="1" si="32"/>
        <v>142</v>
      </c>
      <c r="D199" s="10" t="str">
        <f t="shared" ca="1" si="33"/>
        <v>D+</v>
      </c>
      <c r="E199" s="10">
        <f t="shared" ca="1" si="34"/>
        <v>1.3</v>
      </c>
    </row>
    <row r="200" spans="1:5" ht="15.75" x14ac:dyDescent="0.25">
      <c r="A200" s="14">
        <f t="shared" ca="1" si="35"/>
        <v>94.630148832668212</v>
      </c>
      <c r="B200" s="10">
        <f ca="1">ROUND(A200-INDEX($N$3:$N$15,1+(MATCH(A200,$N$3:$N$15,1))),2)</f>
        <v>-25.37</v>
      </c>
      <c r="C200" s="10">
        <f t="shared" ca="1" si="32"/>
        <v>1</v>
      </c>
      <c r="D200" s="10" t="str">
        <f t="shared" ca="1" si="33"/>
        <v>A</v>
      </c>
      <c r="E200" s="10">
        <f t="shared" ca="1" si="34"/>
        <v>4</v>
      </c>
    </row>
    <row r="201" spans="1:5" ht="15.75" x14ac:dyDescent="0.25">
      <c r="A201" s="14">
        <f t="shared" ca="1" si="35"/>
        <v>84.119745894743872</v>
      </c>
      <c r="B201" s="10">
        <f ca="1">ROUND(A201-INDEX($N$3:$N$15,1+(MATCH(A201,$N$3:$N$15,1))),2)</f>
        <v>-1.88</v>
      </c>
      <c r="C201" s="10">
        <f t="shared" ca="1" si="32"/>
        <v>41</v>
      </c>
      <c r="D201" s="10" t="str">
        <f t="shared" ca="1" si="33"/>
        <v>B</v>
      </c>
      <c r="E201" s="10">
        <f t="shared" ca="1" si="34"/>
        <v>3</v>
      </c>
    </row>
    <row r="202" spans="1:5" ht="15.75" x14ac:dyDescent="0.25">
      <c r="A202" s="14">
        <f t="shared" ca="1" si="35"/>
        <v>66.871804683527543</v>
      </c>
      <c r="B202" s="10">
        <f ca="1">ROUND(A202-INDEX($N$3:$N$15,1+(MATCH(A202,$N$3:$N$15,1))),2)</f>
        <v>-0.13</v>
      </c>
      <c r="C202" s="10">
        <f t="shared" ca="1" si="32"/>
        <v>159</v>
      </c>
      <c r="D202" s="10" t="str">
        <f t="shared" ca="1" si="33"/>
        <v>D</v>
      </c>
      <c r="E202" s="10">
        <f t="shared" ca="1" si="34"/>
        <v>1</v>
      </c>
    </row>
  </sheetData>
  <conditionalFormatting sqref="M3:M14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{D3092B87-F7EC-4C11-8C07-C744CDC3E5F7}</x14:id>
        </ext>
      </extLst>
    </cfRule>
  </conditionalFormatting>
  <conditionalFormatting sqref="R3:R1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{CF13F536-C6EB-48AA-A14F-9A21551DBFFF}</x14:id>
        </ext>
      </extLst>
    </cfRule>
  </conditionalFormatting>
  <conditionalFormatting sqref="V3:V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{F48A9E03-29AC-45D4-94D4-BC3147AD6129}</x14:id>
        </ext>
      </extLst>
    </cfRule>
  </conditionalFormatting>
  <conditionalFormatting sqref="Y3:Y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{66E20A1D-F7F7-4985-80C9-4F63B97E8DEF}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092B87-F7EC-4C11-8C07-C744CDC3E5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M3:M14</xm:sqref>
        </x14:conditionalFormatting>
        <x14:conditionalFormatting xmlns:xm="http://schemas.microsoft.com/office/excel/2006/main">
          <x14:cfRule type="dataBar" id="{CF13F536-C6EB-48AA-A14F-9A21551DB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R3:R14</xm:sqref>
        </x14:conditionalFormatting>
        <x14:conditionalFormatting xmlns:xm="http://schemas.microsoft.com/office/excel/2006/main">
          <x14:cfRule type="dataBar" id="{F48A9E03-29AC-45D4-94D4-BC3147AD61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V3:V14</xm:sqref>
        </x14:conditionalFormatting>
        <x14:conditionalFormatting xmlns:xm="http://schemas.microsoft.com/office/excel/2006/main">
          <x14:cfRule type="dataBar" id="{66E20A1D-F7F7-4985-80C9-4F63B97E8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Y3:Y14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Grades!Y3:Y14</xm:f>
              <xm:sqref>Y1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Grades!V3:V14</xm:f>
              <xm:sqref>V1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Grades!R3:R14</xm:f>
              <xm:sqref>R1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Grades!M3:M14</xm:f>
              <xm:sqref>M1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1.DrawMeanMedMod</vt:lpstr>
      <vt:lpstr>Grades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2017-12-29T16:20:54Z</dcterms:modified>
</cp:coreProperties>
</file>