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W:\public_html\CourseBase\Probability\"/>
    </mc:Choice>
  </mc:AlternateContent>
  <xr:revisionPtr revIDLastSave="0" documentId="13_ncr:1_{D4BF31B7-CB12-4FF0-ABB2-AA0D3E5363A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F1.ExpoSmooth" sheetId="20" r:id="rId1"/>
    <sheet name="P2.Normal" sheetId="1" r:id="rId2"/>
    <sheet name="P2b.Normal" sheetId="18" r:id="rId3"/>
    <sheet name="P3. ExpoPoison" sheetId="19" r:id="rId4"/>
    <sheet name="C1.Confidence" sheetId="17" r:id="rId5"/>
  </sheets>
  <definedNames>
    <definedName name="solver_adj" localSheetId="0" hidden="1">'F1.ExpoSmooth'!$C$20</definedName>
    <definedName name="solver_adj" localSheetId="3" hidden="1">'P3. ExpoPoison'!$L$7</definedName>
    <definedName name="solver_cvg" localSheetId="0" hidden="1">0.0001</definedName>
    <definedName name="solver_cvg" localSheetId="3" hidden="1">0.0001</definedName>
    <definedName name="solver_drv" localSheetId="0" hidden="1">1</definedName>
    <definedName name="solver_drv" localSheetId="3" hidden="1">1</definedName>
    <definedName name="solver_eng" localSheetId="0" hidden="1">1</definedName>
    <definedName name="solver_eng" localSheetId="3" hidden="1">1</definedName>
    <definedName name="solver_est" localSheetId="0" hidden="1">1</definedName>
    <definedName name="solver_est" localSheetId="3" hidden="1">1</definedName>
    <definedName name="solver_itr" localSheetId="0" hidden="1">2147483647</definedName>
    <definedName name="solver_itr" localSheetId="3" hidden="1">2147483647</definedName>
    <definedName name="solver_mip" localSheetId="0" hidden="1">2147483647</definedName>
    <definedName name="solver_mip" localSheetId="3" hidden="1">2147483647</definedName>
    <definedName name="solver_mni" localSheetId="0" hidden="1">30</definedName>
    <definedName name="solver_mni" localSheetId="3" hidden="1">30</definedName>
    <definedName name="solver_mrt" localSheetId="0" hidden="1">0.075</definedName>
    <definedName name="solver_mrt" localSheetId="3" hidden="1">0.075</definedName>
    <definedName name="solver_msl" localSheetId="0" hidden="1">2</definedName>
    <definedName name="solver_msl" localSheetId="3" hidden="1">2</definedName>
    <definedName name="solver_neg" localSheetId="0" hidden="1">1</definedName>
    <definedName name="solver_neg" localSheetId="3" hidden="1">1</definedName>
    <definedName name="solver_nod" localSheetId="0" hidden="1">2147483647</definedName>
    <definedName name="solver_nod" localSheetId="3" hidden="1">2147483647</definedName>
    <definedName name="solver_num" localSheetId="0" hidden="1">0</definedName>
    <definedName name="solver_num" localSheetId="3" hidden="1">0</definedName>
    <definedName name="solver_nwt" localSheetId="0" hidden="1">1</definedName>
    <definedName name="solver_nwt" localSheetId="3" hidden="1">1</definedName>
    <definedName name="solver_opt" localSheetId="0" hidden="1">'F1.ExpoSmooth'!$E$18</definedName>
    <definedName name="solver_opt" localSheetId="3" hidden="1">'P3. ExpoPoison'!$M$7</definedName>
    <definedName name="solver_pre" localSheetId="0" hidden="1">0.000001</definedName>
    <definedName name="solver_pre" localSheetId="3" hidden="1">0.000001</definedName>
    <definedName name="solver_rbv" localSheetId="0" hidden="1">1</definedName>
    <definedName name="solver_rbv" localSheetId="3" hidden="1">1</definedName>
    <definedName name="solver_rlx" localSheetId="0" hidden="1">2</definedName>
    <definedName name="solver_rlx" localSheetId="3" hidden="1">2</definedName>
    <definedName name="solver_rsd" localSheetId="0" hidden="1">0</definedName>
    <definedName name="solver_rsd" localSheetId="3" hidden="1">0</definedName>
    <definedName name="solver_scl" localSheetId="0" hidden="1">1</definedName>
    <definedName name="solver_scl" localSheetId="3" hidden="1">1</definedName>
    <definedName name="solver_sho" localSheetId="0" hidden="1">2</definedName>
    <definedName name="solver_sho" localSheetId="3" hidden="1">2</definedName>
    <definedName name="solver_ssz" localSheetId="0" hidden="1">100</definedName>
    <definedName name="solver_ssz" localSheetId="3" hidden="1">100</definedName>
    <definedName name="solver_tim" localSheetId="0" hidden="1">2147483647</definedName>
    <definedName name="solver_tim" localSheetId="3" hidden="1">2147483647</definedName>
    <definedName name="solver_tol" localSheetId="0" hidden="1">0.01</definedName>
    <definedName name="solver_tol" localSheetId="3" hidden="1">0.01</definedName>
    <definedName name="solver_typ" localSheetId="0" hidden="1">2</definedName>
    <definedName name="solver_typ" localSheetId="3" hidden="1">3</definedName>
    <definedName name="solver_val" localSheetId="0" hidden="1">0</definedName>
    <definedName name="solver_val" localSheetId="3" hidden="1">0.1</definedName>
    <definedName name="solver_ver" localSheetId="0" hidden="1">3</definedName>
    <definedName name="solver_ver" localSheetId="3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18" l="1"/>
  <c r="B12" i="18" s="1"/>
  <c r="B7" i="18"/>
  <c r="C7" i="18" s="1"/>
  <c r="D7" i="18" s="1"/>
  <c r="E7" i="18" s="1"/>
  <c r="F7" i="18" s="1"/>
  <c r="A7" i="18"/>
  <c r="C12" i="18" l="1"/>
  <c r="D12" i="18" s="1"/>
  <c r="E12" i="18" s="1"/>
  <c r="U9" i="1"/>
  <c r="U8" i="1"/>
  <c r="V6" i="1"/>
  <c r="W6" i="1" s="1"/>
  <c r="U6" i="1"/>
  <c r="U5" i="1"/>
  <c r="U4" i="1"/>
  <c r="K30" i="19"/>
  <c r="K29" i="19"/>
  <c r="A26" i="19"/>
  <c r="A38" i="19" s="1"/>
  <c r="B38" i="19" s="1"/>
  <c r="A23" i="19"/>
  <c r="B23" i="19" s="1"/>
  <c r="C23" i="19" s="1"/>
  <c r="A19" i="19"/>
  <c r="C19" i="19" s="1"/>
  <c r="D23" i="19" s="1"/>
  <c r="A6" i="19"/>
  <c r="B17" i="17"/>
  <c r="B18" i="17" s="1"/>
  <c r="B8" i="17"/>
  <c r="B10" i="17"/>
  <c r="C10" i="17" s="1"/>
  <c r="B11" i="17" s="1"/>
  <c r="B7" i="17"/>
  <c r="B9" i="17" s="1"/>
  <c r="B6" i="17"/>
  <c r="C11" i="17" l="1"/>
  <c r="C12" i="17" s="1"/>
  <c r="B19" i="17"/>
  <c r="B20" i="17" s="1"/>
  <c r="B21" i="17" s="1"/>
  <c r="A32" i="19"/>
  <c r="A35" i="19"/>
  <c r="A29" i="19"/>
  <c r="K8" i="20"/>
  <c r="K9" i="20"/>
  <c r="K10" i="20"/>
  <c r="K11" i="20"/>
  <c r="K12" i="20"/>
  <c r="K13" i="20"/>
  <c r="K14" i="20"/>
  <c r="K15" i="20"/>
  <c r="K16" i="20"/>
  <c r="K17" i="20"/>
  <c r="K18" i="20"/>
  <c r="K7" i="20"/>
  <c r="C21" i="17" l="1"/>
  <c r="C13" i="17"/>
  <c r="B13" i="17"/>
  <c r="C7" i="20"/>
  <c r="D7" i="20" s="1"/>
  <c r="E7" i="20" s="1"/>
  <c r="D4" i="20"/>
  <c r="G3" i="20"/>
  <c r="C8" i="20" l="1"/>
  <c r="C9" i="20" s="1"/>
  <c r="C10" i="20" s="1"/>
  <c r="C11" i="20" s="1"/>
  <c r="C12" i="20" s="1"/>
  <c r="C13" i="20" s="1"/>
  <c r="C14" i="20" s="1"/>
  <c r="C15" i="20" s="1"/>
  <c r="C16" i="20" s="1"/>
  <c r="C17" i="20" s="1"/>
  <c r="C18" i="20" s="1"/>
  <c r="C19" i="20" s="1"/>
  <c r="D8" i="20" l="1"/>
  <c r="E8" i="20" s="1"/>
  <c r="D9" i="20"/>
  <c r="E9" i="20" l="1"/>
  <c r="D10" i="20"/>
  <c r="E10" i="20" s="1"/>
  <c r="D11" i="20" l="1"/>
  <c r="D12" i="20" l="1"/>
  <c r="E11" i="20"/>
  <c r="A18" i="19"/>
  <c r="H28" i="19"/>
  <c r="G28" i="19"/>
  <c r="G14" i="19"/>
  <c r="H8" i="19"/>
  <c r="A9" i="19" s="1"/>
  <c r="B9" i="19" s="1"/>
  <c r="E12" i="20" l="1"/>
  <c r="D13" i="20"/>
  <c r="A21" i="17"/>
  <c r="D15" i="17"/>
  <c r="A13" i="17"/>
  <c r="J14" i="17"/>
  <c r="K14" i="17"/>
  <c r="L14" i="17"/>
  <c r="M14" i="17"/>
  <c r="N14" i="17"/>
  <c r="O14" i="17"/>
  <c r="P14" i="17"/>
  <c r="Q14" i="17"/>
  <c r="R14" i="17"/>
  <c r="S14" i="17"/>
  <c r="J15" i="17"/>
  <c r="K15" i="17"/>
  <c r="L15" i="17"/>
  <c r="M15" i="17"/>
  <c r="N15" i="17"/>
  <c r="O15" i="17"/>
  <c r="P15" i="17"/>
  <c r="Q15" i="17"/>
  <c r="R15" i="17"/>
  <c r="S15" i="17"/>
  <c r="J16" i="17"/>
  <c r="K16" i="17"/>
  <c r="L16" i="17"/>
  <c r="M16" i="17"/>
  <c r="N16" i="17"/>
  <c r="O16" i="17"/>
  <c r="P16" i="17"/>
  <c r="Q16" i="17"/>
  <c r="R16" i="17"/>
  <c r="S16" i="17"/>
  <c r="J17" i="17"/>
  <c r="K17" i="17"/>
  <c r="L17" i="17"/>
  <c r="M17" i="17"/>
  <c r="N17" i="17"/>
  <c r="O17" i="17"/>
  <c r="P17" i="17"/>
  <c r="Q17" i="17"/>
  <c r="R17" i="17"/>
  <c r="S17" i="17"/>
  <c r="J13" i="17"/>
  <c r="K13" i="17"/>
  <c r="M13" i="17"/>
  <c r="N13" i="17"/>
  <c r="O13" i="17"/>
  <c r="P13" i="17"/>
  <c r="Q13" i="17"/>
  <c r="R13" i="17"/>
  <c r="S13" i="17"/>
  <c r="L13" i="17"/>
  <c r="E13" i="20" l="1"/>
  <c r="D14" i="20"/>
  <c r="D15" i="20" l="1"/>
  <c r="E14" i="20"/>
  <c r="D16" i="20" l="1"/>
  <c r="E16" i="20" s="1"/>
  <c r="E15" i="20"/>
  <c r="D17" i="20" l="1"/>
  <c r="E17" i="20" s="1"/>
  <c r="D18" i="20" l="1"/>
  <c r="E18" i="20" l="1"/>
</calcChain>
</file>

<file path=xl/sharedStrings.xml><?xml version="1.0" encoding="utf-8"?>
<sst xmlns="http://schemas.openxmlformats.org/spreadsheetml/2006/main" count="100" uniqueCount="90">
  <si>
    <t xml:space="preserve">General Hospital's patient account division has compiled data on the age of accounts receivables. </t>
  </si>
  <si>
    <t xml:space="preserve">The data collected indicate that the age of the accounts follows a normal distribution with mean </t>
  </si>
  <si>
    <t>days.</t>
  </si>
  <si>
    <t>days old?</t>
  </si>
  <si>
    <t>of all accounts are above?</t>
  </si>
  <si>
    <t>SigmaXbar</t>
  </si>
  <si>
    <t>n=</t>
  </si>
  <si>
    <t>minutes.</t>
  </si>
  <si>
    <t xml:space="preserve">and </t>
  </si>
  <si>
    <t>minutes?</t>
  </si>
  <si>
    <t>Central limit Theorem</t>
  </si>
  <si>
    <t>The standard deviation of the population is</t>
  </si>
  <si>
    <t xml:space="preserve">minutes </t>
  </si>
  <si>
    <t>a. What is your</t>
  </si>
  <si>
    <t>The length of time of long-distance telephone calls for a sample of calls</t>
  </si>
  <si>
    <t>Point Estimator</t>
  </si>
  <si>
    <t>z=</t>
  </si>
  <si>
    <t>CM=zMuXbar=</t>
  </si>
  <si>
    <t xml:space="preserve">b. Suppose the standard deviation of </t>
  </si>
  <si>
    <t>was not given</t>
  </si>
  <si>
    <t>What is your</t>
  </si>
  <si>
    <t>SigmaX=</t>
  </si>
  <si>
    <t>t=</t>
  </si>
  <si>
    <t>Fixed</t>
  </si>
  <si>
    <t>Variable</t>
  </si>
  <si>
    <t>Xbar=</t>
  </si>
  <si>
    <t>SX=</t>
  </si>
  <si>
    <t>SXBar=</t>
  </si>
  <si>
    <t>CM=tMuXbar=</t>
  </si>
  <si>
    <t>c. What theorem do we need in order to solve (a. and b.)?</t>
  </si>
  <si>
    <t>days and standard deviation of</t>
  </si>
  <si>
    <t>a. What proportion of the accounts are less than</t>
  </si>
  <si>
    <t>b. What proportion of the accounts are more than</t>
  </si>
  <si>
    <t>d. What proportion of the accounts are exactly</t>
  </si>
  <si>
    <t xml:space="preserve">e. What is the number of days in which </t>
  </si>
  <si>
    <t>of all accounts are below?</t>
  </si>
  <si>
    <t xml:space="preserve">f. What is the number of days in which </t>
  </si>
  <si>
    <t>a) What is the standard deviation of this distribution?</t>
  </si>
  <si>
    <t xml:space="preserve">b) Suppose </t>
  </si>
  <si>
    <t>What is the mean of this distribution?</t>
  </si>
  <si>
    <t>Suppose total time the  customers spend in a pharmacy is exponentially distributed with mean of</t>
  </si>
  <si>
    <t>a) What percentage of the customers cannot be served within this time limit?</t>
  </si>
  <si>
    <t xml:space="preserve">The pharmacy has promised to fill all prescriptions in </t>
  </si>
  <si>
    <t xml:space="preserve">minutes. </t>
  </si>
  <si>
    <t xml:space="preserve">b) What percentage of the customers are  served in less than </t>
  </si>
  <si>
    <t>customers in one hour?</t>
  </si>
  <si>
    <t xml:space="preserve">dollars discount if the service time exceeds </t>
  </si>
  <si>
    <t>customers per day.</t>
  </si>
  <si>
    <t xml:space="preserve">i) What is the probability of serving </t>
  </si>
  <si>
    <t>j) What is the probability of serving at most</t>
  </si>
  <si>
    <t>k) What is the probability of serving at least</t>
  </si>
  <si>
    <t xml:space="preserve">Given the following data for </t>
  </si>
  <si>
    <t>t</t>
  </si>
  <si>
    <t>At</t>
  </si>
  <si>
    <t>a) using alpha =</t>
  </si>
  <si>
    <t xml:space="preserve">forecast for period </t>
  </si>
  <si>
    <t>b) Compute MAD</t>
  </si>
  <si>
    <t>Ft</t>
  </si>
  <si>
    <t>MAD= SUM(|At-Ft|)/n</t>
  </si>
  <si>
    <t>|At-Ft|</t>
  </si>
  <si>
    <t>c) Find the best alpha value</t>
  </si>
  <si>
    <t>To make sure you do not make a mistake in entering data, the summation of At is</t>
  </si>
  <si>
    <t>and the sumproduct of tAt is</t>
  </si>
  <si>
    <t>average(|At\Ft|)</t>
  </si>
  <si>
    <t>periods.</t>
  </si>
  <si>
    <t>,</t>
  </si>
  <si>
    <t>.</t>
  </si>
  <si>
    <t>of observations are greater than</t>
  </si>
  <si>
    <t xml:space="preserve">g) On average how many customers are served in </t>
  </si>
  <si>
    <t>h) what is the probability of serving 3 costumes in</t>
  </si>
  <si>
    <t xml:space="preserve">d) On average how many customers are served in </t>
  </si>
  <si>
    <t xml:space="preserve">e) Suppose the pharmacy has promised its customers </t>
  </si>
  <si>
    <t xml:space="preserve">What is the daily cost to pharmacy if there are </t>
  </si>
  <si>
    <t>threshold</t>
  </si>
  <si>
    <t>confidence interval of the mean of these calls.</t>
  </si>
  <si>
    <t>Interval Estimator</t>
  </si>
  <si>
    <r>
      <t xml:space="preserve">calls from an </t>
    </r>
    <r>
      <rPr>
        <b/>
        <sz val="11"/>
        <color theme="1"/>
        <rFont val="Book Antiqua"/>
        <family val="1"/>
      </rPr>
      <t>not-norma</t>
    </r>
    <r>
      <rPr>
        <sz val="11"/>
        <color theme="1"/>
        <rFont val="Book Antiqua"/>
        <family val="1"/>
      </rPr>
      <t>l probability distribution function are given below</t>
    </r>
  </si>
  <si>
    <t xml:space="preserve">service times, the actual total time that a customer spends in the process is also exponentially.  </t>
  </si>
  <si>
    <t xml:space="preserve">In a single phase single server service process and exponentially distributed interarrival time and </t>
  </si>
  <si>
    <t xml:space="preserve">c) In less than what time limit </t>
  </si>
  <si>
    <t>of customers are served?</t>
  </si>
  <si>
    <t>f) what is the percentage decrease in cost, if the pharmacy decreases its service level by</t>
  </si>
  <si>
    <t>Instead of</t>
  </si>
  <si>
    <t>minutes, the discount applies at</t>
  </si>
  <si>
    <t>c. What proportion of the accounts are between</t>
  </si>
  <si>
    <t>Given a Normal distribution</t>
  </si>
  <si>
    <t xml:space="preserve">The distance between Y and X is </t>
  </si>
  <si>
    <t xml:space="preserve">units. </t>
  </si>
  <si>
    <t>of all observations are less than or equal to X.</t>
  </si>
  <si>
    <t>of all observations are greater than or equal to 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</si>
</sst>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00"/>
    <numFmt numFmtId="165" formatCode="0.0%"/>
    <numFmt numFmtId="166" formatCode="0.0"/>
    <numFmt numFmtId="167" formatCode="0.000"/>
    <numFmt numFmtId="168" formatCode="0.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sz val="11"/>
      <color rgb="FFFF0000"/>
      <name val="Book Antiqua"/>
      <family val="1"/>
    </font>
    <font>
      <sz val="11"/>
      <color rgb="FF00B050"/>
      <name val="Book Antiqua"/>
      <family val="1"/>
    </font>
    <font>
      <sz val="12"/>
      <color theme="1"/>
      <name val="Book Antiqua"/>
      <family val="1"/>
    </font>
    <font>
      <sz val="12"/>
      <color rgb="FF000000"/>
      <name val="Book Antiqua"/>
      <family val="1"/>
    </font>
    <font>
      <b/>
      <sz val="12"/>
      <color theme="1"/>
      <name val="Book Antiqua"/>
      <family val="1"/>
    </font>
    <font>
      <b/>
      <sz val="11"/>
      <color rgb="FF00B050"/>
      <name val="Calibri"/>
      <family val="2"/>
      <scheme val="minor"/>
    </font>
    <font>
      <b/>
      <sz val="11"/>
      <color rgb="FFFF0000"/>
      <name val="Book Antiqua"/>
      <family val="1"/>
    </font>
    <font>
      <b/>
      <sz val="11"/>
      <color rgb="FF00B050"/>
      <name val="Book Antiqua"/>
      <family val="1"/>
    </font>
    <font>
      <sz val="11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66" fontId="0" fillId="0" borderId="0" xfId="0" applyNumberFormat="1"/>
    <xf numFmtId="0" fontId="2" fillId="0" borderId="0" xfId="0" applyFont="1"/>
    <xf numFmtId="0" fontId="2" fillId="0" borderId="0" xfId="0" applyFont="1" applyAlignment="1">
      <alignment vertical="center"/>
    </xf>
    <xf numFmtId="9" fontId="2" fillId="0" borderId="0" xfId="0" applyNumberFormat="1" applyFont="1"/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164" fontId="2" fillId="0" borderId="0" xfId="0" applyNumberFormat="1" applyFont="1"/>
    <xf numFmtId="0" fontId="2" fillId="0" borderId="0" xfId="0" applyFont="1" applyAlignment="1">
      <alignment horizontal="right" vertical="center"/>
    </xf>
    <xf numFmtId="10" fontId="2" fillId="0" borderId="0" xfId="0" applyNumberFormat="1" applyFont="1" applyAlignment="1">
      <alignment horizontal="left"/>
    </xf>
    <xf numFmtId="9" fontId="2" fillId="0" borderId="0" xfId="0" applyNumberFormat="1" applyFont="1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indent="1"/>
    </xf>
    <xf numFmtId="9" fontId="5" fillId="0" borderId="0" xfId="0" applyNumberFormat="1" applyFont="1"/>
    <xf numFmtId="0" fontId="6" fillId="0" borderId="0" xfId="0" applyFont="1" applyAlignment="1">
      <alignment horizontal="left" vertical="center" readingOrder="1"/>
    </xf>
    <xf numFmtId="165" fontId="5" fillId="0" borderId="0" xfId="1" applyNumberFormat="1" applyFont="1"/>
    <xf numFmtId="0" fontId="7" fillId="0" borderId="0" xfId="0" applyFont="1"/>
    <xf numFmtId="9" fontId="7" fillId="0" borderId="0" xfId="0" applyNumberFormat="1" applyFont="1"/>
    <xf numFmtId="166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7" fontId="0" fillId="0" borderId="0" xfId="0" applyNumberFormat="1"/>
    <xf numFmtId="0" fontId="8" fillId="0" borderId="0" xfId="0" applyFont="1"/>
    <xf numFmtId="0" fontId="2" fillId="0" borderId="0" xfId="0" applyFont="1" applyAlignment="1">
      <alignment horizontal="center"/>
    </xf>
    <xf numFmtId="9" fontId="2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9" fontId="9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/>
    <xf numFmtId="9" fontId="10" fillId="0" borderId="0" xfId="0" applyNumberFormat="1" applyFont="1" applyAlignment="1">
      <alignment horizontal="right"/>
    </xf>
    <xf numFmtId="0" fontId="11" fillId="2" borderId="0" xfId="0" applyFont="1" applyFill="1"/>
    <xf numFmtId="0" fontId="4" fillId="3" borderId="0" xfId="0" applyFont="1" applyFill="1"/>
    <xf numFmtId="168" fontId="2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2" fontId="5" fillId="0" borderId="0" xfId="0" applyNumberFormat="1" applyFont="1"/>
    <xf numFmtId="0" fontId="7" fillId="0" borderId="0" xfId="0" applyFont="1" applyAlignment="1">
      <alignment horizontal="center"/>
    </xf>
    <xf numFmtId="0" fontId="13" fillId="4" borderId="0" xfId="0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'F1.ExpoSmooth'!$K$7:$K$18</c:f>
              <c:numCache>
                <c:formatCode>General</c:formatCode>
                <c:ptCount val="12"/>
                <c:pt idx="0">
                  <c:v>12</c:v>
                </c:pt>
                <c:pt idx="1">
                  <c:v>9</c:v>
                </c:pt>
                <c:pt idx="2">
                  <c:v>15</c:v>
                </c:pt>
                <c:pt idx="3">
                  <c:v>14</c:v>
                </c:pt>
                <c:pt idx="4">
                  <c:v>18</c:v>
                </c:pt>
                <c:pt idx="5">
                  <c:v>17</c:v>
                </c:pt>
                <c:pt idx="6">
                  <c:v>21</c:v>
                </c:pt>
                <c:pt idx="7">
                  <c:v>22</c:v>
                </c:pt>
                <c:pt idx="8">
                  <c:v>15</c:v>
                </c:pt>
                <c:pt idx="9">
                  <c:v>22</c:v>
                </c:pt>
                <c:pt idx="10">
                  <c:v>17</c:v>
                </c:pt>
                <c:pt idx="1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EB-49CA-B858-43E6C75E0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638360"/>
        <c:axId val="583637576"/>
      </c:lineChart>
      <c:catAx>
        <c:axId val="5836383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637576"/>
        <c:crosses val="autoZero"/>
        <c:auto val="1"/>
        <c:lblAlgn val="ctr"/>
        <c:lblOffset val="100"/>
        <c:noMultiLvlLbl val="0"/>
      </c:catAx>
      <c:valAx>
        <c:axId val="583637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638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447675</xdr:colOff>
      <xdr:row>3</xdr:row>
      <xdr:rowOff>185737</xdr:rowOff>
    </xdr:from>
    <xdr:to>
      <xdr:col>20</xdr:col>
      <xdr:colOff>142875</xdr:colOff>
      <xdr:row>18</xdr:row>
      <xdr:rowOff>71437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401384</xdr:colOff>
      <xdr:row>10</xdr:row>
      <xdr:rowOff>180670</xdr:rowOff>
    </xdr:from>
    <xdr:to>
      <xdr:col>8</xdr:col>
      <xdr:colOff>30511</xdr:colOff>
      <xdr:row>19</xdr:row>
      <xdr:rowOff>196328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84" name="Ink 83">
              <a:extLst>
                <a:ext uri="{FF2B5EF4-FFF2-40B4-BE49-F238E27FC236}">
                  <a16:creationId xmlns:a16="http://schemas.microsoft.com/office/drawing/2014/main" id="{00000000-0008-0000-0500-000054000000}"/>
                </a:ext>
              </a:extLst>
            </xdr14:cNvPr>
            <xdr14:cNvContentPartPr/>
          </xdr14:nvContentPartPr>
          <xdr14:nvPr macro=""/>
          <xdr14:xfrm>
            <a:off x="4794958" y="2052131"/>
            <a:ext cx="246240" cy="1887120"/>
          </xdr14:xfrm>
        </xdr:contentPart>
      </mc:Choice>
      <mc:Fallback xmlns="">
        <xdr:pic>
          <xdr:nvPicPr>
            <xdr:cNvPr id="84" name="Ink 83"/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4783078" y="2040251"/>
              <a:ext cx="270000" cy="191088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32767" units="cm"/>
          <inkml:channel name="Y" type="integer" max="32767" units="cm"/>
          <inkml:channel name="T" type="integer" max="2.14748E9" units="dev"/>
        </inkml:traceFormat>
        <inkml:channelProperties>
          <inkml:channelProperty channel="X" name="resolution" value="714.34491" units="1/cm"/>
          <inkml:channelProperty channel="Y" name="resolution" value="1150.93079" units="1/cm"/>
          <inkml:channelProperty channel="T" name="resolution" value="1" units="1/dev"/>
        </inkml:channelProperties>
      </inkml:inkSource>
      <inkml:timestamp xml:id="ts0" timeString="2017-05-09T02:23:39.525"/>
    </inkml:context>
    <inkml:brush xml:id="br0">
      <inkml:brushProperty name="width" value="0.06667" units="cm"/>
      <inkml:brushProperty name="height" value="0.06667" units="cm"/>
      <inkml:brushProperty name="color" value="#ED1C24"/>
    </inkml:brush>
    <inkml:brush xml:id="br1">
      <inkml:brushProperty name="width" value="0.06667" units="cm"/>
      <inkml:brushProperty name="height" value="0.06667" units="cm"/>
      <inkml:brushProperty name="color" value="#3165BB"/>
    </inkml:brush>
  </inkml:definitions>
  <inkml:traceGroup>
    <inkml:annotationXML>
      <emma:emma xmlns:emma="http://www.w3.org/2003/04/emma" version="1.0">
        <emma:interpretation id="{D3E2DFFA-ACDF-4893-ABCB-33E649A50E3A}" emma:medium="tactile" emma:mode="ink">
          <msink:context xmlns:msink="http://schemas.microsoft.com/ink/2010/main" type="writingRegion" rotatedBoundingBox="13319,5700 14017,5700 14017,10956 13319,10956"/>
        </emma:interpretation>
      </emma:emma>
    </inkml:annotationXML>
    <inkml:traceGroup>
      <inkml:annotationXML>
        <emma:emma xmlns:emma="http://www.w3.org/2003/04/emma" version="1.0">
          <emma:interpretation id="{B9D8F772-B461-43C4-9674-9F1D3D263BEE}" emma:medium="tactile" emma:mode="ink">
            <msink:context xmlns:msink="http://schemas.microsoft.com/ink/2010/main" type="paragraph" rotatedBoundingBox="13319,5700 14017,5700 14017,10956 13319,10956" alignmentLevel="1"/>
          </emma:interpretation>
        </emma:emma>
      </inkml:annotationXML>
      <inkml:traceGroup>
        <inkml:annotationXML>
          <emma:emma xmlns:emma="http://www.w3.org/2003/04/emma" version="1.0">
            <emma:interpretation id="{E26295DF-DE2C-43CB-A2EC-AA61A05AAFC8}" emma:medium="tactile" emma:mode="ink">
              <msink:context xmlns:msink="http://schemas.microsoft.com/ink/2010/main" type="line" rotatedBoundingBox="13319,5700 14017,5700 14017,10956 13319,10956"/>
            </emma:interpretation>
          </emma:emma>
        </inkml:annotationXML>
        <inkml:traceGroup>
          <inkml:annotationXML>
            <emma:emma xmlns:emma="http://www.w3.org/2003/04/emma" version="1.0">
              <emma:interpretation id="{3A769B7F-15B0-41B2-8CC8-38EF7C68FE1E}" emma:medium="tactile" emma:mode="ink">
                <msink:context xmlns:msink="http://schemas.microsoft.com/ink/2010/main" type="inkWord" rotatedBoundingBox="13319,5700 13334,5700 13334,5715 13319,5715"/>
              </emma:interpretation>
              <emma:one-of disjunction-type="recognition" id="oneOf0">
                <emma:interpretation id="interp0" emma:lang="" emma:confidence="1">
                  <emma:literal/>
                </emma:interpretation>
              </emma:one-of>
            </emma:emma>
          </inkml:annotationXML>
          <inkml:trace contextRef="#ctx0" brushRef="#br0">3417 1848 0,'0'0'0,"0"0"0,0 0 16,0 0-16,0 0 0,0 0 15,0 0-15,0 0 16,0 0-16,0 0 0,0 0 16,0 0-16,0 0 0</inkml:trace>
        </inkml:traceGroup>
        <inkml:traceGroup>
          <inkml:annotationXML>
            <emma:emma xmlns:emma="http://www.w3.org/2003/04/emma" version="1.0">
              <emma:interpretation id="{470B3145-3545-403E-8AD5-DF3735CC1208}" emma:medium="tactile" emma:mode="ink">
                <msink:context xmlns:msink="http://schemas.microsoft.com/ink/2010/main" type="inkWord" rotatedBoundingBox="14002,10941 14017,10941 14017,10956 14002,10956"/>
              </emma:interpretation>
            </emma:emma>
          </inkml:annotationXML>
          <inkml:trace contextRef="#ctx0" brushRef="#br1" timeOffset="33627.52">4100 7089 0,'0'0'0,"0"0"0,0 0 0,0 0 16,0 0-16,0 0 0,0 0 0,0 0 0,0 0 16,0 0-16,0 0 0,0 0 0,0 0 15,0 0-15,0 0 0,0 0 0,0 0 16,0 0-16,0 0 0,0 0 0,0 0 0,0 0 15,0 0-15,0 0 0,0 0 0,0 0 16,0 0-16,0 0 0,0 0 0,0 0 0,0 0 16,0 0-16,0 0 0</inkml:trace>
        </inkml:traceGroup>
      </inkml:traceGroup>
    </inkml:traceGroup>
  </inkml:traceGroup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0"/>
  <sheetViews>
    <sheetView workbookViewId="0">
      <selection activeCell="M23" sqref="M23"/>
    </sheetView>
  </sheetViews>
  <sheetFormatPr defaultRowHeight="15" x14ac:dyDescent="0.25"/>
  <cols>
    <col min="2" max="2" width="10.85546875" customWidth="1"/>
    <col min="3" max="3" width="18.85546875" bestFit="1" customWidth="1"/>
    <col min="5" max="5" width="15.140625" bestFit="1" customWidth="1"/>
    <col min="6" max="6" width="11.28515625" customWidth="1"/>
  </cols>
  <sheetData>
    <row r="1" spans="1:28" x14ac:dyDescent="0.25">
      <c r="A1" t="s">
        <v>58</v>
      </c>
    </row>
    <row r="2" spans="1:28" x14ac:dyDescent="0.25">
      <c r="A2" t="s">
        <v>51</v>
      </c>
      <c r="D2">
        <v>12</v>
      </c>
      <c r="E2" t="s">
        <v>64</v>
      </c>
    </row>
    <row r="3" spans="1:28" x14ac:dyDescent="0.25">
      <c r="A3" t="s">
        <v>61</v>
      </c>
      <c r="G3">
        <f>SUM(B7:B18)</f>
        <v>291</v>
      </c>
      <c r="H3" t="s">
        <v>65</v>
      </c>
    </row>
    <row r="4" spans="1:28" x14ac:dyDescent="0.25">
      <c r="A4" t="s">
        <v>62</v>
      </c>
      <c r="D4">
        <f>SUMPRODUCT(A7:A18,B7:B18)</f>
        <v>2181</v>
      </c>
      <c r="E4" t="s">
        <v>66</v>
      </c>
    </row>
    <row r="6" spans="1:28" x14ac:dyDescent="0.25">
      <c r="A6" s="2" t="s">
        <v>52</v>
      </c>
      <c r="B6" s="2" t="s">
        <v>53</v>
      </c>
      <c r="C6" s="2" t="s">
        <v>57</v>
      </c>
      <c r="D6" s="2" t="s">
        <v>59</v>
      </c>
      <c r="E6" s="2" t="s">
        <v>63</v>
      </c>
    </row>
    <row r="7" spans="1:28" x14ac:dyDescent="0.25">
      <c r="A7" s="2">
        <v>1</v>
      </c>
      <c r="B7" s="2">
        <v>10</v>
      </c>
      <c r="C7" s="2">
        <f>B7</f>
        <v>10</v>
      </c>
      <c r="D7" s="23">
        <f>ABS(B7-C7)</f>
        <v>0</v>
      </c>
      <c r="E7" s="23">
        <f>AVERAGE($D$7:D7)</f>
        <v>0</v>
      </c>
      <c r="K7">
        <f ca="1">10+A7+RANDBETWEEN(-4,4)</f>
        <v>12</v>
      </c>
      <c r="Q7" s="3"/>
      <c r="R7" s="3"/>
      <c r="S7" s="3"/>
      <c r="W7" s="3"/>
      <c r="X7" s="3"/>
      <c r="Z7" s="26"/>
      <c r="AA7" s="26"/>
      <c r="AB7" s="26"/>
    </row>
    <row r="8" spans="1:28" x14ac:dyDescent="0.25">
      <c r="A8" s="2">
        <v>2</v>
      </c>
      <c r="B8" s="2">
        <v>16</v>
      </c>
      <c r="C8" s="23">
        <f t="shared" ref="C8:C19" si="0">C7*(1-$C$20)+B7*$C$20</f>
        <v>10</v>
      </c>
      <c r="D8" s="23">
        <f t="shared" ref="D8:D18" si="1">ABS(B8-C8)</f>
        <v>6</v>
      </c>
      <c r="E8" s="23">
        <f>AVERAGE($D$7:D8)</f>
        <v>3</v>
      </c>
      <c r="K8">
        <f t="shared" ref="K8:K18" ca="1" si="2">10+A8+RANDBETWEEN(-4,4)</f>
        <v>9</v>
      </c>
      <c r="Q8" s="3"/>
      <c r="R8" s="3"/>
      <c r="S8" s="3"/>
      <c r="W8" s="3"/>
      <c r="X8" s="3"/>
      <c r="Z8" s="26"/>
      <c r="AA8" s="26"/>
      <c r="AB8" s="26"/>
    </row>
    <row r="9" spans="1:28" x14ac:dyDescent="0.25">
      <c r="A9" s="2">
        <v>3</v>
      </c>
      <c r="B9" s="2">
        <v>12</v>
      </c>
      <c r="C9" s="23">
        <f t="shared" si="0"/>
        <v>13</v>
      </c>
      <c r="D9" s="23">
        <f t="shared" si="1"/>
        <v>1</v>
      </c>
      <c r="E9" s="23">
        <f>AVERAGE($D$7:D9)</f>
        <v>2.3333333333333335</v>
      </c>
      <c r="K9">
        <f t="shared" ca="1" si="2"/>
        <v>15</v>
      </c>
      <c r="R9" s="3"/>
      <c r="S9" s="3"/>
      <c r="W9" s="3"/>
      <c r="X9" s="3"/>
      <c r="Z9" s="26"/>
      <c r="AA9" s="26"/>
      <c r="AB9" s="26"/>
    </row>
    <row r="10" spans="1:28" x14ac:dyDescent="0.25">
      <c r="A10" s="2">
        <v>4</v>
      </c>
      <c r="B10" s="2">
        <v>20</v>
      </c>
      <c r="C10" s="23">
        <f t="shared" si="0"/>
        <v>12.5</v>
      </c>
      <c r="D10" s="23">
        <f t="shared" si="1"/>
        <v>7.5</v>
      </c>
      <c r="E10" s="23">
        <f>AVERAGE($D$7:D10)</f>
        <v>3.625</v>
      </c>
      <c r="K10">
        <f t="shared" ca="1" si="2"/>
        <v>14</v>
      </c>
      <c r="R10" s="3"/>
      <c r="S10" s="3"/>
      <c r="W10" s="3"/>
      <c r="X10" s="3"/>
      <c r="Z10" s="26"/>
      <c r="AA10" s="26"/>
      <c r="AB10" s="26"/>
    </row>
    <row r="11" spans="1:28" x14ac:dyDescent="0.25">
      <c r="A11" s="2">
        <v>5</v>
      </c>
      <c r="B11" s="2">
        <v>25</v>
      </c>
      <c r="C11" s="23">
        <f t="shared" si="0"/>
        <v>16.25</v>
      </c>
      <c r="D11" s="23">
        <f t="shared" si="1"/>
        <v>8.75</v>
      </c>
      <c r="E11" s="23">
        <f>AVERAGE($D$7:D11)</f>
        <v>4.6500000000000004</v>
      </c>
      <c r="K11">
        <f t="shared" ca="1" si="2"/>
        <v>18</v>
      </c>
      <c r="Q11" s="3"/>
      <c r="R11" s="3"/>
    </row>
    <row r="12" spans="1:28" x14ac:dyDescent="0.25">
      <c r="A12" s="2">
        <v>6</v>
      </c>
      <c r="B12" s="2">
        <v>23</v>
      </c>
      <c r="C12" s="23">
        <f t="shared" si="0"/>
        <v>20.625</v>
      </c>
      <c r="D12" s="23">
        <f t="shared" si="1"/>
        <v>2.375</v>
      </c>
      <c r="E12" s="23">
        <f>AVERAGE($D$7:D12)</f>
        <v>4.270833333333333</v>
      </c>
      <c r="K12">
        <f t="shared" ca="1" si="2"/>
        <v>17</v>
      </c>
    </row>
    <row r="13" spans="1:28" x14ac:dyDescent="0.25">
      <c r="A13" s="2">
        <v>7</v>
      </c>
      <c r="B13" s="2">
        <v>33</v>
      </c>
      <c r="C13" s="23">
        <f t="shared" si="0"/>
        <v>21.8125</v>
      </c>
      <c r="D13" s="23">
        <f t="shared" si="1"/>
        <v>11.1875</v>
      </c>
      <c r="E13" s="23">
        <f>AVERAGE($D$7:D13)</f>
        <v>5.2589285714285712</v>
      </c>
      <c r="K13">
        <f t="shared" ca="1" si="2"/>
        <v>21</v>
      </c>
    </row>
    <row r="14" spans="1:28" x14ac:dyDescent="0.25">
      <c r="A14" s="2">
        <v>8</v>
      </c>
      <c r="B14" s="2">
        <v>28</v>
      </c>
      <c r="C14" s="23">
        <f t="shared" si="0"/>
        <v>27.40625</v>
      </c>
      <c r="D14" s="23">
        <f t="shared" si="1"/>
        <v>0.59375</v>
      </c>
      <c r="E14" s="23">
        <f>AVERAGE($D$7:D14)</f>
        <v>4.67578125</v>
      </c>
      <c r="K14">
        <f t="shared" ca="1" si="2"/>
        <v>22</v>
      </c>
    </row>
    <row r="15" spans="1:28" x14ac:dyDescent="0.25">
      <c r="A15" s="2">
        <v>9</v>
      </c>
      <c r="B15" s="2">
        <v>27</v>
      </c>
      <c r="C15" s="23">
        <f t="shared" si="0"/>
        <v>27.703125</v>
      </c>
      <c r="D15" s="23">
        <f t="shared" si="1"/>
        <v>0.703125</v>
      </c>
      <c r="E15" s="23">
        <f>AVERAGE($D$7:D15)</f>
        <v>4.234375</v>
      </c>
      <c r="K15">
        <f t="shared" ca="1" si="2"/>
        <v>15</v>
      </c>
    </row>
    <row r="16" spans="1:28" x14ac:dyDescent="0.25">
      <c r="A16" s="2">
        <v>10</v>
      </c>
      <c r="B16" s="2">
        <v>35</v>
      </c>
      <c r="C16" s="23">
        <f t="shared" si="0"/>
        <v>27.3515625</v>
      </c>
      <c r="D16" s="23">
        <f t="shared" si="1"/>
        <v>7.6484375</v>
      </c>
      <c r="E16" s="23">
        <f>AVERAGE($D$7:D16)</f>
        <v>4.5757812500000004</v>
      </c>
      <c r="K16">
        <f t="shared" ca="1" si="2"/>
        <v>22</v>
      </c>
    </row>
    <row r="17" spans="1:11" x14ac:dyDescent="0.25">
      <c r="A17" s="2">
        <v>11</v>
      </c>
      <c r="B17" s="2">
        <v>32</v>
      </c>
      <c r="C17" s="23">
        <f t="shared" si="0"/>
        <v>31.17578125</v>
      </c>
      <c r="D17" s="23">
        <f t="shared" si="1"/>
        <v>0.82421875</v>
      </c>
      <c r="E17" s="23">
        <f>AVERAGE($D$7:D17)</f>
        <v>4.2347301136363633</v>
      </c>
      <c r="K17">
        <f t="shared" ca="1" si="2"/>
        <v>17</v>
      </c>
    </row>
    <row r="18" spans="1:11" x14ac:dyDescent="0.25">
      <c r="A18" s="2">
        <v>12</v>
      </c>
      <c r="B18" s="2">
        <v>30</v>
      </c>
      <c r="C18" s="23">
        <f t="shared" si="0"/>
        <v>31.587890625</v>
      </c>
      <c r="D18" s="23">
        <f t="shared" si="1"/>
        <v>1.587890625</v>
      </c>
      <c r="E18" s="24">
        <f>AVERAGE($D$7:D18)</f>
        <v>4.01416015625</v>
      </c>
      <c r="K18">
        <f t="shared" ca="1" si="2"/>
        <v>21</v>
      </c>
    </row>
    <row r="19" spans="1:11" x14ac:dyDescent="0.25">
      <c r="C19" s="23">
        <f t="shared" si="0"/>
        <v>30.7939453125</v>
      </c>
    </row>
    <row r="20" spans="1:11" x14ac:dyDescent="0.25">
      <c r="A20" t="s">
        <v>54</v>
      </c>
      <c r="C20" s="25">
        <v>0.5</v>
      </c>
      <c r="D20" t="s">
        <v>55</v>
      </c>
      <c r="F20">
        <v>13</v>
      </c>
    </row>
    <row r="22" spans="1:11" x14ac:dyDescent="0.25">
      <c r="A22" t="s">
        <v>56</v>
      </c>
    </row>
    <row r="25" spans="1:11" x14ac:dyDescent="0.25">
      <c r="A25" t="s">
        <v>60</v>
      </c>
    </row>
    <row r="32" spans="1:11" x14ac:dyDescent="0.25">
      <c r="A32" s="2"/>
      <c r="B32" s="2"/>
      <c r="C32" s="2"/>
      <c r="D32" s="2"/>
      <c r="E32" s="2"/>
    </row>
    <row r="33" spans="1:18" x14ac:dyDescent="0.25">
      <c r="A33" s="2"/>
      <c r="B33" s="2"/>
      <c r="C33" s="2"/>
      <c r="D33" s="23"/>
      <c r="E33" s="23"/>
    </row>
    <row r="34" spans="1:18" x14ac:dyDescent="0.25">
      <c r="A34" s="2"/>
      <c r="B34" s="2"/>
      <c r="C34" s="23"/>
      <c r="D34" s="23"/>
      <c r="E34" s="23"/>
      <c r="Q34" s="3"/>
    </row>
    <row r="35" spans="1:18" x14ac:dyDescent="0.25">
      <c r="A35" s="2"/>
      <c r="B35" s="2"/>
      <c r="C35" s="23"/>
      <c r="D35" s="23"/>
      <c r="E35" s="23"/>
      <c r="Q35" s="3"/>
    </row>
    <row r="36" spans="1:18" x14ac:dyDescent="0.25">
      <c r="A36" s="2"/>
      <c r="B36" s="2"/>
      <c r="C36" s="23"/>
      <c r="D36" s="23"/>
      <c r="E36" s="23"/>
    </row>
    <row r="37" spans="1:18" x14ac:dyDescent="0.25">
      <c r="A37" s="2"/>
      <c r="B37" s="2"/>
      <c r="C37" s="23"/>
      <c r="D37" s="23"/>
      <c r="E37" s="23"/>
    </row>
    <row r="38" spans="1:18" x14ac:dyDescent="0.25">
      <c r="A38" s="2"/>
      <c r="B38" s="2"/>
      <c r="C38" s="23"/>
      <c r="D38" s="23"/>
      <c r="E38" s="23"/>
      <c r="Q38" s="3"/>
      <c r="R38" s="3"/>
    </row>
    <row r="39" spans="1:18" x14ac:dyDescent="0.25">
      <c r="A39" s="2"/>
      <c r="B39" s="2"/>
      <c r="C39" s="23"/>
      <c r="D39" s="23"/>
      <c r="E39" s="23"/>
    </row>
    <row r="40" spans="1:18" x14ac:dyDescent="0.25">
      <c r="A40" s="2"/>
      <c r="B40" s="2"/>
      <c r="C40" s="23"/>
      <c r="D40" s="23"/>
      <c r="E40" s="23"/>
    </row>
    <row r="41" spans="1:18" x14ac:dyDescent="0.25">
      <c r="A41" s="2"/>
      <c r="B41" s="2"/>
      <c r="C41" s="23"/>
      <c r="D41" s="23"/>
      <c r="E41" s="23"/>
    </row>
    <row r="42" spans="1:18" x14ac:dyDescent="0.25">
      <c r="A42" s="2"/>
      <c r="B42" s="2"/>
      <c r="C42" s="23"/>
      <c r="D42" s="23"/>
      <c r="E42" s="23"/>
    </row>
    <row r="43" spans="1:18" x14ac:dyDescent="0.25">
      <c r="A43" s="2"/>
      <c r="B43" s="2"/>
      <c r="C43" s="23"/>
      <c r="D43" s="23"/>
      <c r="E43" s="23"/>
    </row>
    <row r="44" spans="1:18" x14ac:dyDescent="0.25">
      <c r="A44" s="2"/>
      <c r="B44" s="2"/>
      <c r="C44" s="23"/>
      <c r="D44" s="23"/>
      <c r="E44" s="23"/>
    </row>
    <row r="45" spans="1:18" x14ac:dyDescent="0.25">
      <c r="C45" s="23"/>
    </row>
    <row r="46" spans="1:18" x14ac:dyDescent="0.25">
      <c r="C46" s="25"/>
    </row>
    <row r="59" spans="1:17" x14ac:dyDescent="0.25">
      <c r="A59" s="2"/>
      <c r="B59" s="2"/>
      <c r="C59" s="2"/>
      <c r="D59" s="2"/>
      <c r="E59" s="2"/>
    </row>
    <row r="60" spans="1:17" x14ac:dyDescent="0.25">
      <c r="A60" s="2"/>
      <c r="B60" s="2"/>
      <c r="C60" s="2"/>
      <c r="D60" s="23"/>
      <c r="E60" s="23"/>
    </row>
    <row r="61" spans="1:17" x14ac:dyDescent="0.25">
      <c r="A61" s="2"/>
      <c r="B61" s="2"/>
      <c r="C61" s="23"/>
      <c r="D61" s="23"/>
      <c r="E61" s="23"/>
      <c r="Q61" s="3"/>
    </row>
    <row r="62" spans="1:17" x14ac:dyDescent="0.25">
      <c r="A62" s="2"/>
      <c r="B62" s="2"/>
      <c r="C62" s="23"/>
      <c r="D62" s="23"/>
      <c r="E62" s="23"/>
      <c r="Q62" s="3"/>
    </row>
    <row r="63" spans="1:17" x14ac:dyDescent="0.25">
      <c r="A63" s="2"/>
      <c r="B63" s="2"/>
      <c r="C63" s="23"/>
      <c r="D63" s="23"/>
      <c r="E63" s="23"/>
    </row>
    <row r="64" spans="1:17" x14ac:dyDescent="0.25">
      <c r="A64" s="2"/>
      <c r="B64" s="2"/>
      <c r="C64" s="23"/>
      <c r="D64" s="23"/>
      <c r="E64" s="23"/>
    </row>
    <row r="65" spans="1:22" x14ac:dyDescent="0.25">
      <c r="A65" s="2"/>
      <c r="B65" s="2"/>
      <c r="C65" s="23"/>
      <c r="D65" s="23"/>
      <c r="E65" s="23"/>
      <c r="Q65" s="3"/>
      <c r="R65" s="3"/>
    </row>
    <row r="66" spans="1:22" x14ac:dyDescent="0.25">
      <c r="A66" s="2"/>
      <c r="B66" s="2"/>
      <c r="C66" s="23"/>
      <c r="D66" s="23"/>
      <c r="E66" s="23"/>
    </row>
    <row r="67" spans="1:22" x14ac:dyDescent="0.25">
      <c r="A67" s="2"/>
      <c r="B67" s="2"/>
      <c r="C67" s="23"/>
      <c r="D67" s="23"/>
      <c r="E67" s="23"/>
      <c r="U67" s="3"/>
      <c r="V67" s="3"/>
    </row>
    <row r="68" spans="1:22" x14ac:dyDescent="0.25">
      <c r="A68" s="2"/>
      <c r="B68" s="2"/>
      <c r="C68" s="23"/>
      <c r="D68" s="23"/>
      <c r="E68" s="23"/>
    </row>
    <row r="69" spans="1:22" x14ac:dyDescent="0.25">
      <c r="A69" s="2"/>
      <c r="B69" s="2"/>
      <c r="C69" s="23"/>
      <c r="D69" s="23"/>
      <c r="E69" s="23"/>
    </row>
    <row r="70" spans="1:22" x14ac:dyDescent="0.25">
      <c r="A70" s="2"/>
      <c r="B70" s="2"/>
      <c r="C70" s="23"/>
      <c r="D70" s="23"/>
      <c r="E70" s="23"/>
    </row>
    <row r="71" spans="1:22" x14ac:dyDescent="0.25">
      <c r="A71" s="2"/>
      <c r="B71" s="2"/>
      <c r="C71" s="23"/>
      <c r="D71" s="23"/>
      <c r="E71" s="23"/>
    </row>
    <row r="72" spans="1:22" x14ac:dyDescent="0.25">
      <c r="C72" s="23"/>
    </row>
    <row r="73" spans="1:22" x14ac:dyDescent="0.25">
      <c r="C73" s="25"/>
    </row>
    <row r="86" spans="1:22" x14ac:dyDescent="0.25">
      <c r="A86" s="2"/>
      <c r="B86" s="2"/>
      <c r="C86" s="2"/>
      <c r="D86" s="2"/>
      <c r="E86" s="2"/>
    </row>
    <row r="87" spans="1:22" x14ac:dyDescent="0.25">
      <c r="A87" s="2"/>
      <c r="B87" s="2"/>
      <c r="C87" s="2"/>
      <c r="D87" s="23"/>
      <c r="E87" s="23"/>
    </row>
    <row r="88" spans="1:22" x14ac:dyDescent="0.25">
      <c r="A88" s="2"/>
      <c r="B88" s="2"/>
      <c r="C88" s="23"/>
      <c r="D88" s="23"/>
      <c r="E88" s="23"/>
      <c r="Q88" s="3"/>
    </row>
    <row r="89" spans="1:22" x14ac:dyDescent="0.25">
      <c r="A89" s="2"/>
      <c r="B89" s="2"/>
      <c r="C89" s="23"/>
      <c r="D89" s="23"/>
      <c r="E89" s="23"/>
      <c r="Q89" s="3"/>
    </row>
    <row r="90" spans="1:22" x14ac:dyDescent="0.25">
      <c r="A90" s="2"/>
      <c r="B90" s="2"/>
      <c r="C90" s="23"/>
      <c r="D90" s="23"/>
      <c r="E90" s="23"/>
    </row>
    <row r="91" spans="1:22" x14ac:dyDescent="0.25">
      <c r="A91" s="2"/>
      <c r="B91" s="2"/>
      <c r="C91" s="23"/>
      <c r="D91" s="23"/>
      <c r="E91" s="23"/>
    </row>
    <row r="92" spans="1:22" x14ac:dyDescent="0.25">
      <c r="A92" s="2"/>
      <c r="B92" s="2"/>
      <c r="C92" s="23"/>
      <c r="D92" s="23"/>
      <c r="E92" s="23"/>
      <c r="Q92" s="3"/>
      <c r="R92" s="3"/>
    </row>
    <row r="93" spans="1:22" x14ac:dyDescent="0.25">
      <c r="A93" s="2"/>
      <c r="B93" s="2"/>
      <c r="C93" s="23"/>
      <c r="D93" s="23"/>
      <c r="E93" s="23"/>
    </row>
    <row r="94" spans="1:22" x14ac:dyDescent="0.25">
      <c r="A94" s="2"/>
      <c r="B94" s="2"/>
      <c r="C94" s="23"/>
      <c r="D94" s="23"/>
      <c r="E94" s="23"/>
      <c r="U94" s="3"/>
      <c r="V94" s="3"/>
    </row>
    <row r="95" spans="1:22" x14ac:dyDescent="0.25">
      <c r="A95" s="2"/>
      <c r="B95" s="2"/>
      <c r="C95" s="23"/>
      <c r="D95" s="23"/>
      <c r="E95" s="23"/>
    </row>
    <row r="96" spans="1:22" x14ac:dyDescent="0.25">
      <c r="A96" s="2"/>
      <c r="B96" s="2"/>
      <c r="C96" s="23"/>
      <c r="D96" s="23"/>
      <c r="E96" s="23"/>
    </row>
    <row r="97" spans="1:5" x14ac:dyDescent="0.25">
      <c r="A97" s="2"/>
      <c r="B97" s="2"/>
      <c r="C97" s="23"/>
      <c r="D97" s="23"/>
      <c r="E97" s="23"/>
    </row>
    <row r="98" spans="1:5" x14ac:dyDescent="0.25">
      <c r="A98" s="2"/>
      <c r="B98" s="2"/>
      <c r="C98" s="23"/>
      <c r="D98" s="23"/>
      <c r="E98" s="23"/>
    </row>
    <row r="99" spans="1:5" x14ac:dyDescent="0.25">
      <c r="C99" s="23"/>
    </row>
    <row r="100" spans="1:5" x14ac:dyDescent="0.25">
      <c r="C100" s="25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W9"/>
  <sheetViews>
    <sheetView tabSelected="1" zoomScale="130" zoomScaleNormal="130" workbookViewId="0">
      <selection activeCell="U10" sqref="U10"/>
    </sheetView>
  </sheetViews>
  <sheetFormatPr defaultRowHeight="15.75" x14ac:dyDescent="0.25"/>
  <cols>
    <col min="1" max="6" width="4.28515625" style="16" customWidth="1"/>
    <col min="7" max="7" width="12.140625" style="16" customWidth="1"/>
    <col min="8" max="9" width="4.28515625" style="16" customWidth="1"/>
    <col min="10" max="10" width="5.85546875" style="16" customWidth="1"/>
    <col min="11" max="11" width="4.28515625" style="16" customWidth="1"/>
    <col min="12" max="12" width="5.42578125" style="16" customWidth="1"/>
    <col min="13" max="19" width="4.28515625" style="16" customWidth="1"/>
    <col min="20" max="24" width="6.28515625" style="16" customWidth="1"/>
    <col min="25" max="75" width="4.28515625" style="16" customWidth="1"/>
    <col min="76" max="16384" width="9.140625" style="16"/>
  </cols>
  <sheetData>
    <row r="1" spans="1:23" x14ac:dyDescent="0.25">
      <c r="A1" s="16" t="s">
        <v>0</v>
      </c>
    </row>
    <row r="2" spans="1:23" x14ac:dyDescent="0.25">
      <c r="A2" s="16" t="s">
        <v>1</v>
      </c>
    </row>
    <row r="3" spans="1:23" x14ac:dyDescent="0.25">
      <c r="A3" s="16">
        <v>28</v>
      </c>
      <c r="B3" s="16" t="s">
        <v>30</v>
      </c>
      <c r="H3" s="16">
        <v>8</v>
      </c>
      <c r="I3" s="16" t="s">
        <v>2</v>
      </c>
    </row>
    <row r="4" spans="1:23" x14ac:dyDescent="0.25">
      <c r="A4" s="17" t="s">
        <v>31</v>
      </c>
      <c r="K4" s="16">
        <v>25</v>
      </c>
      <c r="L4" s="16" t="s">
        <v>3</v>
      </c>
      <c r="U4" s="16">
        <f>_xlfn.NORM.DIST(K4,$A$3,$H$3,1)</f>
        <v>0.35383023332727614</v>
      </c>
    </row>
    <row r="5" spans="1:23" x14ac:dyDescent="0.25">
      <c r="A5" s="17" t="s">
        <v>32</v>
      </c>
      <c r="K5" s="16">
        <v>35</v>
      </c>
      <c r="L5" s="16" t="s">
        <v>3</v>
      </c>
      <c r="U5" s="16">
        <f>1-_xlfn.NORM.DIST(K5,$A$3,$H$3,1)</f>
        <v>0.19078695285251057</v>
      </c>
    </row>
    <row r="6" spans="1:23" x14ac:dyDescent="0.25">
      <c r="A6" s="17" t="s">
        <v>84</v>
      </c>
      <c r="K6" s="16">
        <v>20</v>
      </c>
      <c r="L6" s="16" t="s">
        <v>8</v>
      </c>
      <c r="M6" s="16">
        <v>40</v>
      </c>
      <c r="N6" s="16" t="s">
        <v>3</v>
      </c>
      <c r="U6" s="16">
        <f>_xlfn.NORM.DIST(K6,$A$3,$H$3,1)</f>
        <v>0.15865525393145699</v>
      </c>
      <c r="V6" s="16">
        <f>_xlfn.NORM.DIST(M6,$A$3,$H$3,1)</f>
        <v>0.93319279873114191</v>
      </c>
      <c r="W6" s="16">
        <f>V6-U6</f>
        <v>0.77453754479968495</v>
      </c>
    </row>
    <row r="7" spans="1:23" x14ac:dyDescent="0.25">
      <c r="A7" s="17" t="s">
        <v>33</v>
      </c>
      <c r="K7" s="16">
        <v>28</v>
      </c>
      <c r="L7" s="16" t="s">
        <v>3</v>
      </c>
      <c r="U7" s="16">
        <v>0</v>
      </c>
    </row>
    <row r="8" spans="1:23" x14ac:dyDescent="0.25">
      <c r="A8" s="17" t="s">
        <v>34</v>
      </c>
      <c r="J8" s="18">
        <v>0.25</v>
      </c>
      <c r="K8" s="16" t="s">
        <v>35</v>
      </c>
      <c r="U8" s="16">
        <f>_xlfn.NORM.INV(J8,$A$3,$H$3)</f>
        <v>22.604081998431344</v>
      </c>
    </row>
    <row r="9" spans="1:23" x14ac:dyDescent="0.25">
      <c r="A9" s="17" t="s">
        <v>36</v>
      </c>
      <c r="J9" s="18">
        <v>0.75</v>
      </c>
      <c r="K9" s="16" t="s">
        <v>4</v>
      </c>
      <c r="U9" s="16">
        <f>_xlfn.NORM.INV(1-J9,$A$3,$H$3)</f>
        <v>22.604081998431344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H12"/>
  <sheetViews>
    <sheetView zoomScaleNormal="100" workbookViewId="0">
      <selection activeCell="J6" sqref="J6"/>
    </sheetView>
  </sheetViews>
  <sheetFormatPr defaultRowHeight="16.5" x14ac:dyDescent="0.3"/>
  <cols>
    <col min="1" max="1" width="9.140625" style="4" customWidth="1"/>
    <col min="2" max="9" width="9.140625" style="4"/>
    <col min="10" max="10" width="15" style="4" customWidth="1"/>
    <col min="11" max="16384" width="9.140625" style="4"/>
  </cols>
  <sheetData>
    <row r="1" spans="1:8" x14ac:dyDescent="0.3">
      <c r="A1" s="4" t="s">
        <v>85</v>
      </c>
    </row>
    <row r="2" spans="1:8" x14ac:dyDescent="0.3">
      <c r="A2" s="6">
        <v>0.1</v>
      </c>
      <c r="B2" s="4" t="s">
        <v>88</v>
      </c>
    </row>
    <row r="3" spans="1:8" x14ac:dyDescent="0.3">
      <c r="A3" s="6">
        <v>0.1</v>
      </c>
      <c r="B3" s="4" t="s">
        <v>89</v>
      </c>
    </row>
    <row r="4" spans="1:8" x14ac:dyDescent="0.3">
      <c r="A4" s="4" t="s">
        <v>86</v>
      </c>
      <c r="E4" s="27">
        <v>80</v>
      </c>
      <c r="F4" s="4" t="s">
        <v>87</v>
      </c>
    </row>
    <row r="5" spans="1:8" x14ac:dyDescent="0.3">
      <c r="A5" s="4" t="s">
        <v>37</v>
      </c>
    </row>
    <row r="7" spans="1:8" x14ac:dyDescent="0.3">
      <c r="A7" s="4">
        <f>_xlfn.NORM.S.INV(A2)</f>
        <v>-1.2815515655446006</v>
      </c>
      <c r="B7" s="6">
        <f>1-A3</f>
        <v>0.9</v>
      </c>
      <c r="C7" s="4">
        <f>_xlfn.NORM.S.INV(B7)</f>
        <v>1.2815515655446006</v>
      </c>
      <c r="D7" s="4">
        <f>C7-A7</f>
        <v>2.5631031310892012</v>
      </c>
      <c r="E7" s="4">
        <f>E4/D7</f>
        <v>31.21216584289516</v>
      </c>
      <c r="F7" s="41">
        <f>ROUND(E7,2)</f>
        <v>31.21</v>
      </c>
    </row>
    <row r="9" spans="1:8" x14ac:dyDescent="0.3">
      <c r="A9" s="4" t="s">
        <v>38</v>
      </c>
      <c r="C9" s="6">
        <v>0.2</v>
      </c>
      <c r="D9" s="4" t="s">
        <v>67</v>
      </c>
      <c r="H9" s="4">
        <v>100</v>
      </c>
    </row>
    <row r="10" spans="1:8" x14ac:dyDescent="0.3">
      <c r="A10" s="4" t="s">
        <v>39</v>
      </c>
    </row>
    <row r="12" spans="1:8" x14ac:dyDescent="0.3">
      <c r="A12" s="6">
        <f>1-C9</f>
        <v>0.8</v>
      </c>
      <c r="B12" s="4">
        <f>_xlfn.NORM.S.INV(A12)</f>
        <v>0.84162123357291474</v>
      </c>
      <c r="C12" s="4">
        <f>B12*E7</f>
        <v>26.26882151917982</v>
      </c>
      <c r="D12" s="4">
        <f>H9-C12</f>
        <v>73.731178480820176</v>
      </c>
      <c r="E12" s="41">
        <f>ROUND(D12,2)</f>
        <v>73.73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O38"/>
  <sheetViews>
    <sheetView topLeftCell="A20" zoomScale="136" zoomScaleNormal="136" workbookViewId="0">
      <selection activeCell="B38" sqref="B38"/>
    </sheetView>
  </sheetViews>
  <sheetFormatPr defaultRowHeight="15.75" x14ac:dyDescent="0.25"/>
  <cols>
    <col min="1" max="3" width="9.140625" style="16"/>
    <col min="4" max="4" width="11.140625" style="16" customWidth="1"/>
    <col min="5" max="5" width="11.5703125" style="16" customWidth="1"/>
    <col min="6" max="16384" width="9.140625" style="16"/>
  </cols>
  <sheetData>
    <row r="1" spans="1:11" x14ac:dyDescent="0.25">
      <c r="A1" s="19" t="s">
        <v>78</v>
      </c>
    </row>
    <row r="2" spans="1:11" x14ac:dyDescent="0.25">
      <c r="A2" s="19" t="s">
        <v>77</v>
      </c>
    </row>
    <row r="3" spans="1:11" x14ac:dyDescent="0.25">
      <c r="A3" s="19" t="s">
        <v>40</v>
      </c>
    </row>
    <row r="4" spans="1:11" x14ac:dyDescent="0.25">
      <c r="A4" s="38">
        <v>20</v>
      </c>
      <c r="B4" s="16" t="s">
        <v>7</v>
      </c>
      <c r="C4" s="16" t="s">
        <v>42</v>
      </c>
      <c r="I4" s="38">
        <v>30</v>
      </c>
      <c r="J4" s="16" t="s">
        <v>43</v>
      </c>
    </row>
    <row r="5" spans="1:11" ht="16.5" x14ac:dyDescent="0.3">
      <c r="A5" s="21" t="s">
        <v>41</v>
      </c>
      <c r="B5" s="21"/>
      <c r="C5" s="21"/>
      <c r="D5" s="21"/>
      <c r="E5" s="21"/>
      <c r="F5" s="21"/>
      <c r="G5" s="21"/>
      <c r="H5" s="21"/>
      <c r="I5" s="21"/>
    </row>
    <row r="6" spans="1:11" x14ac:dyDescent="0.25">
      <c r="A6" s="16">
        <f>EXP(-I4/A4)</f>
        <v>0.22313016014842982</v>
      </c>
    </row>
    <row r="8" spans="1:11" ht="16.5" x14ac:dyDescent="0.3">
      <c r="A8" s="21" t="s">
        <v>44</v>
      </c>
      <c r="B8" s="21"/>
      <c r="C8" s="21"/>
      <c r="D8" s="21"/>
      <c r="E8" s="21"/>
      <c r="F8" s="21"/>
      <c r="G8" s="21"/>
      <c r="H8" s="21">
        <f>A4</f>
        <v>20</v>
      </c>
      <c r="I8" s="21" t="s">
        <v>9</v>
      </c>
    </row>
    <row r="9" spans="1:11" x14ac:dyDescent="0.25">
      <c r="A9" s="16">
        <f>EXP(-H8/A4)</f>
        <v>0.36787944117144233</v>
      </c>
      <c r="B9" s="16">
        <f>1-A9</f>
        <v>0.63212055882855767</v>
      </c>
    </row>
    <row r="11" spans="1:11" ht="16.5" x14ac:dyDescent="0.3">
      <c r="A11" s="21" t="s">
        <v>79</v>
      </c>
      <c r="E11" s="22">
        <v>0.9</v>
      </c>
      <c r="F11" s="21" t="s">
        <v>80</v>
      </c>
      <c r="G11" s="21"/>
      <c r="H11" s="21"/>
      <c r="I11" s="21"/>
      <c r="J11" s="21"/>
      <c r="K11" s="21"/>
    </row>
    <row r="12" spans="1:11" x14ac:dyDescent="0.25">
      <c r="A12" s="39"/>
    </row>
    <row r="14" spans="1:11" ht="16.5" x14ac:dyDescent="0.3">
      <c r="A14" s="21" t="s">
        <v>70</v>
      </c>
      <c r="B14" s="21"/>
      <c r="C14" s="21"/>
      <c r="D14" s="21"/>
      <c r="E14" s="21"/>
      <c r="F14" s="21"/>
      <c r="G14" s="21">
        <f>A4</f>
        <v>20</v>
      </c>
      <c r="H14" s="21" t="s">
        <v>9</v>
      </c>
      <c r="I14" s="21"/>
    </row>
    <row r="17" spans="1:15" ht="16.5" x14ac:dyDescent="0.3">
      <c r="A17" s="21" t="s">
        <v>71</v>
      </c>
      <c r="B17" s="21"/>
      <c r="C17" s="21"/>
      <c r="D17" s="21"/>
      <c r="E17" s="21"/>
      <c r="F17" s="21"/>
      <c r="G17" s="21">
        <v>15</v>
      </c>
      <c r="H17" s="21" t="s">
        <v>46</v>
      </c>
      <c r="I17" s="21"/>
      <c r="J17" s="21"/>
      <c r="K17" s="21"/>
      <c r="L17" s="21"/>
    </row>
    <row r="18" spans="1:15" ht="16.5" x14ac:dyDescent="0.3">
      <c r="A18" s="40">
        <f>I4</f>
        <v>30</v>
      </c>
      <c r="B18" s="21" t="s">
        <v>7</v>
      </c>
      <c r="C18" s="21"/>
      <c r="D18" s="21" t="s">
        <v>72</v>
      </c>
      <c r="E18" s="21"/>
      <c r="F18" s="21"/>
      <c r="G18" s="21"/>
      <c r="H18" s="21"/>
      <c r="I18" s="40">
        <v>120</v>
      </c>
      <c r="J18" s="21" t="s">
        <v>47</v>
      </c>
      <c r="K18" s="21"/>
      <c r="L18" s="21"/>
      <c r="M18" s="21"/>
      <c r="N18" s="21"/>
      <c r="O18" s="21"/>
    </row>
    <row r="19" spans="1:15" x14ac:dyDescent="0.25">
      <c r="A19" s="16">
        <f>A6*I18</f>
        <v>26.775619217811577</v>
      </c>
      <c r="C19" s="16">
        <f>A19*G17</f>
        <v>401.63428826717364</v>
      </c>
    </row>
    <row r="21" spans="1:15" ht="16.5" x14ac:dyDescent="0.3">
      <c r="A21" s="21" t="s">
        <v>81</v>
      </c>
      <c r="B21" s="21"/>
      <c r="C21" s="21"/>
      <c r="D21" s="21"/>
      <c r="E21" s="21"/>
      <c r="F21" s="21"/>
      <c r="G21" s="21"/>
      <c r="H21" s="21"/>
      <c r="I21" s="21"/>
      <c r="J21" s="21"/>
      <c r="K21" s="18">
        <v>0.5</v>
      </c>
      <c r="L21" s="16" t="s">
        <v>66</v>
      </c>
    </row>
    <row r="22" spans="1:15" ht="16.5" x14ac:dyDescent="0.3">
      <c r="A22" s="21" t="s">
        <v>82</v>
      </c>
      <c r="B22" s="21"/>
      <c r="C22" s="21">
        <v>30</v>
      </c>
      <c r="D22" s="21" t="s">
        <v>83</v>
      </c>
      <c r="E22" s="21"/>
      <c r="G22" s="21">
        <v>45</v>
      </c>
      <c r="H22" s="21" t="s">
        <v>73</v>
      </c>
      <c r="I22" s="21"/>
      <c r="J22" s="21"/>
    </row>
    <row r="23" spans="1:15" x14ac:dyDescent="0.25">
      <c r="A23" s="16">
        <f>EXP(-G22/A4)</f>
        <v>0.10539922456186433</v>
      </c>
      <c r="B23" s="16">
        <f>A23*I18</f>
        <v>12.647906947423721</v>
      </c>
      <c r="C23" s="16">
        <f>B23*G17</f>
        <v>189.7186042113558</v>
      </c>
      <c r="D23" s="20">
        <f>(C19-C23)/C19</f>
        <v>0.52763344725898531</v>
      </c>
    </row>
    <row r="24" spans="1:15" x14ac:dyDescent="0.25">
      <c r="D24" s="20"/>
    </row>
    <row r="25" spans="1:15" ht="16.5" x14ac:dyDescent="0.3">
      <c r="A25" s="21" t="s">
        <v>68</v>
      </c>
      <c r="B25" s="21"/>
      <c r="C25" s="21"/>
      <c r="D25" s="21"/>
      <c r="E25" s="21"/>
      <c r="F25" s="21"/>
      <c r="G25" s="40">
        <v>60</v>
      </c>
      <c r="H25" s="21" t="s">
        <v>9</v>
      </c>
      <c r="I25" s="21"/>
    </row>
    <row r="26" spans="1:15" x14ac:dyDescent="0.25">
      <c r="A26" s="16">
        <f>G25/A4</f>
        <v>3</v>
      </c>
      <c r="K26" s="16">
        <v>10</v>
      </c>
    </row>
    <row r="27" spans="1:15" x14ac:dyDescent="0.25">
      <c r="K27" s="16">
        <v>20</v>
      </c>
    </row>
    <row r="28" spans="1:15" ht="16.5" x14ac:dyDescent="0.3">
      <c r="A28" s="21" t="s">
        <v>69</v>
      </c>
      <c r="B28" s="21"/>
      <c r="C28" s="21"/>
      <c r="D28" s="21"/>
      <c r="E28" s="21"/>
      <c r="F28" s="21"/>
      <c r="G28" s="21">
        <f>G25</f>
        <v>60</v>
      </c>
      <c r="H28" s="21" t="str">
        <f>H25</f>
        <v>minutes?</v>
      </c>
      <c r="I28" s="21"/>
      <c r="K28" s="16">
        <v>40</v>
      </c>
    </row>
    <row r="29" spans="1:15" x14ac:dyDescent="0.25">
      <c r="A29" s="16">
        <f>_xlfn.POISSON.DIST(3,A26,0)</f>
        <v>0.22404180765538778</v>
      </c>
      <c r="K29" s="16">
        <f>AVERAGE(K26:K28)</f>
        <v>23.333333333333332</v>
      </c>
    </row>
    <row r="30" spans="1:15" x14ac:dyDescent="0.25">
      <c r="K30" s="16">
        <f>(SUM(K26:K28)-MIN(K26:K28))/(COUNT(K26:K28)-1)</f>
        <v>30</v>
      </c>
    </row>
    <row r="31" spans="1:15" ht="16.5" x14ac:dyDescent="0.3">
      <c r="A31" s="21" t="s">
        <v>48</v>
      </c>
      <c r="B31" s="21"/>
      <c r="C31" s="21"/>
      <c r="D31" s="21"/>
      <c r="E31" s="21">
        <v>5</v>
      </c>
      <c r="F31" s="21" t="s">
        <v>45</v>
      </c>
      <c r="G31" s="21"/>
      <c r="H31" s="21"/>
      <c r="I31" s="21"/>
    </row>
    <row r="32" spans="1:15" x14ac:dyDescent="0.25">
      <c r="A32" s="16">
        <f>_xlfn.POISSON.DIST(E31,A26,0)</f>
        <v>0.10081881344492449</v>
      </c>
    </row>
    <row r="34" spans="1:12" ht="16.5" x14ac:dyDescent="0.3">
      <c r="A34" s="21" t="s">
        <v>49</v>
      </c>
      <c r="B34" s="21"/>
      <c r="C34" s="21"/>
      <c r="D34" s="21"/>
      <c r="E34" s="21"/>
      <c r="F34" s="21"/>
      <c r="G34" s="21">
        <v>5</v>
      </c>
      <c r="H34" s="21" t="s">
        <v>45</v>
      </c>
      <c r="I34" s="21"/>
      <c r="J34" s="21"/>
      <c r="K34" s="21"/>
    </row>
    <row r="35" spans="1:12" x14ac:dyDescent="0.25">
      <c r="A35" s="16">
        <f>_xlfn.POISSON.DIST(G34,A26,1)</f>
        <v>0.91608205796869657</v>
      </c>
    </row>
    <row r="37" spans="1:12" ht="16.5" x14ac:dyDescent="0.3">
      <c r="A37" s="21" t="s">
        <v>50</v>
      </c>
      <c r="B37" s="21"/>
      <c r="C37" s="21"/>
      <c r="D37" s="21"/>
      <c r="E37" s="21"/>
      <c r="F37" s="21"/>
      <c r="G37" s="21">
        <v>5</v>
      </c>
      <c r="H37" s="21" t="s">
        <v>45</v>
      </c>
      <c r="I37" s="21"/>
      <c r="J37" s="21"/>
      <c r="K37" s="21"/>
      <c r="L37" s="21"/>
    </row>
    <row r="38" spans="1:12" x14ac:dyDescent="0.25">
      <c r="A38" s="16">
        <f>_xlfn.POISSON.DIST(G37-1,A26,1)</f>
        <v>0.81526324452377208</v>
      </c>
      <c r="B38" s="16">
        <f>1-A38</f>
        <v>0.18473675547622792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V25"/>
  <sheetViews>
    <sheetView topLeftCell="A7" zoomScale="142" zoomScaleNormal="142" workbookViewId="0">
      <selection activeCell="I22" sqref="I22"/>
    </sheetView>
  </sheetViews>
  <sheetFormatPr defaultRowHeight="15" x14ac:dyDescent="0.25"/>
  <cols>
    <col min="1" max="1" width="16.5703125" customWidth="1"/>
    <col min="2" max="2" width="10" customWidth="1"/>
    <col min="3" max="3" width="10.5703125" customWidth="1"/>
    <col min="4" max="4" width="6.7109375" customWidth="1"/>
    <col min="5" max="5" width="4.28515625" customWidth="1"/>
    <col min="6" max="6" width="10.5703125" customWidth="1"/>
    <col min="7" max="8" width="9.28515625" customWidth="1"/>
    <col min="9" max="19" width="4.28515625" customWidth="1"/>
    <col min="20" max="24" width="6.28515625" customWidth="1"/>
    <col min="25" max="75" width="4.28515625" customWidth="1"/>
  </cols>
  <sheetData>
    <row r="1" spans="1:22" ht="16.5" x14ac:dyDescent="0.3">
      <c r="A1" s="4" t="s">
        <v>14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ht="16.5" x14ac:dyDescent="0.3">
      <c r="A2" s="4" t="s">
        <v>76</v>
      </c>
      <c r="B2" s="4"/>
      <c r="C2" s="4"/>
      <c r="D2" s="4"/>
      <c r="E2" s="4"/>
      <c r="F2" s="4"/>
      <c r="G2" s="4"/>
      <c r="H2" s="4"/>
      <c r="I2" s="4"/>
      <c r="J2" s="15" t="s">
        <v>23</v>
      </c>
      <c r="K2" s="15"/>
      <c r="L2" s="15"/>
      <c r="M2" s="15"/>
      <c r="N2" s="15"/>
      <c r="O2" s="15"/>
      <c r="P2" s="15"/>
      <c r="Q2" s="15"/>
      <c r="R2" s="15"/>
      <c r="S2" s="15"/>
      <c r="T2" s="4"/>
      <c r="U2" s="4"/>
      <c r="V2" s="4"/>
    </row>
    <row r="3" spans="1:22" ht="16.5" x14ac:dyDescent="0.3">
      <c r="A3" s="4" t="s">
        <v>11</v>
      </c>
      <c r="B3" s="4"/>
      <c r="C3" s="4"/>
      <c r="D3" s="4"/>
      <c r="E3" s="27">
        <v>9</v>
      </c>
      <c r="F3" s="4" t="s">
        <v>12</v>
      </c>
      <c r="I3" s="4"/>
      <c r="J3" s="36">
        <v>36</v>
      </c>
      <c r="K3" s="36">
        <v>26</v>
      </c>
      <c r="L3" s="36">
        <v>43</v>
      </c>
      <c r="M3" s="36">
        <v>20</v>
      </c>
      <c r="N3" s="36">
        <v>16</v>
      </c>
      <c r="O3" s="36">
        <v>28</v>
      </c>
      <c r="P3" s="36">
        <v>40</v>
      </c>
      <c r="Q3" s="36">
        <v>24</v>
      </c>
      <c r="R3" s="36">
        <v>24</v>
      </c>
      <c r="S3" s="36">
        <v>21</v>
      </c>
      <c r="T3" s="4"/>
      <c r="U3" s="4"/>
      <c r="V3" s="4"/>
    </row>
    <row r="4" spans="1:22" ht="16.5" x14ac:dyDescent="0.3">
      <c r="A4" s="5" t="s">
        <v>13</v>
      </c>
      <c r="B4" s="28">
        <v>0.9</v>
      </c>
      <c r="C4" s="4" t="s">
        <v>74</v>
      </c>
      <c r="D4" s="4"/>
      <c r="E4" s="4"/>
      <c r="F4" s="4"/>
      <c r="G4" s="4"/>
      <c r="H4" s="4"/>
      <c r="J4" s="36">
        <v>26</v>
      </c>
      <c r="K4" s="36">
        <v>42</v>
      </c>
      <c r="L4" s="36">
        <v>34</v>
      </c>
      <c r="M4" s="36">
        <v>16</v>
      </c>
      <c r="N4" s="36">
        <v>32</v>
      </c>
      <c r="O4" s="36">
        <v>18</v>
      </c>
      <c r="P4" s="36">
        <v>18</v>
      </c>
      <c r="Q4" s="36">
        <v>16</v>
      </c>
      <c r="R4" s="36">
        <v>22</v>
      </c>
      <c r="S4" s="36">
        <v>33</v>
      </c>
      <c r="T4" s="4"/>
      <c r="U4" s="4"/>
      <c r="V4" s="4"/>
    </row>
    <row r="5" spans="1:22" ht="16.5" x14ac:dyDescent="0.3">
      <c r="A5" s="7"/>
      <c r="B5" s="4"/>
      <c r="C5" s="4"/>
      <c r="D5" s="4"/>
      <c r="E5" s="4"/>
      <c r="F5" s="4"/>
      <c r="G5" s="4"/>
      <c r="H5" s="4"/>
      <c r="I5" s="4"/>
      <c r="J5" s="36">
        <v>15</v>
      </c>
      <c r="K5" s="36">
        <v>37</v>
      </c>
      <c r="L5" s="36">
        <v>27</v>
      </c>
      <c r="M5" s="36">
        <v>21</v>
      </c>
      <c r="N5" s="36">
        <v>43</v>
      </c>
      <c r="O5" s="36">
        <v>33</v>
      </c>
      <c r="P5" s="36">
        <v>15</v>
      </c>
      <c r="Q5" s="36">
        <v>23</v>
      </c>
      <c r="R5" s="36">
        <v>39</v>
      </c>
      <c r="S5" s="36">
        <v>44</v>
      </c>
      <c r="T5" s="4"/>
      <c r="U5" s="4"/>
      <c r="V5" s="4"/>
    </row>
    <row r="6" spans="1:22" ht="16.5" x14ac:dyDescent="0.3">
      <c r="A6" s="32" t="s">
        <v>25</v>
      </c>
      <c r="B6" s="31">
        <f>AVERAGE($J$3:$S$7)</f>
        <v>29.58</v>
      </c>
      <c r="C6" s="33" t="s">
        <v>15</v>
      </c>
      <c r="D6" s="33"/>
      <c r="E6" s="4"/>
      <c r="F6" s="4"/>
      <c r="G6" s="4"/>
      <c r="H6" s="4"/>
      <c r="I6" s="4"/>
      <c r="J6" s="36">
        <v>32</v>
      </c>
      <c r="K6" s="36">
        <v>38</v>
      </c>
      <c r="L6" s="36">
        <v>38</v>
      </c>
      <c r="M6" s="36">
        <v>24</v>
      </c>
      <c r="N6" s="36">
        <v>22</v>
      </c>
      <c r="O6" s="36">
        <v>26</v>
      </c>
      <c r="P6" s="36">
        <v>38</v>
      </c>
      <c r="Q6" s="36">
        <v>25</v>
      </c>
      <c r="R6" s="36">
        <v>27</v>
      </c>
      <c r="S6" s="36">
        <v>35</v>
      </c>
      <c r="T6" s="4"/>
      <c r="U6" s="6"/>
      <c r="V6" s="4"/>
    </row>
    <row r="7" spans="1:22" ht="16.5" x14ac:dyDescent="0.3">
      <c r="A7" s="8" t="s">
        <v>21</v>
      </c>
      <c r="B7" s="29">
        <f>E3</f>
        <v>9</v>
      </c>
      <c r="C7" s="4"/>
      <c r="D7" s="4"/>
      <c r="E7" s="4"/>
      <c r="F7" s="4"/>
      <c r="G7" s="4"/>
      <c r="H7" s="4"/>
      <c r="I7" s="4"/>
      <c r="J7" s="36">
        <v>34</v>
      </c>
      <c r="K7" s="36">
        <v>24</v>
      </c>
      <c r="L7" s="36">
        <v>39</v>
      </c>
      <c r="M7" s="36">
        <v>43</v>
      </c>
      <c r="N7" s="36">
        <v>35</v>
      </c>
      <c r="O7" s="36">
        <v>18</v>
      </c>
      <c r="P7" s="36">
        <v>40</v>
      </c>
      <c r="Q7" s="36">
        <v>36</v>
      </c>
      <c r="R7" s="36">
        <v>32</v>
      </c>
      <c r="S7" s="36">
        <v>41</v>
      </c>
      <c r="T7" s="4"/>
      <c r="U7" s="4"/>
      <c r="V7" s="4"/>
    </row>
    <row r="8" spans="1:22" ht="16.5" x14ac:dyDescent="0.3">
      <c r="A8" s="8" t="s">
        <v>6</v>
      </c>
      <c r="B8" s="29">
        <f>COUNT(J3:S7)</f>
        <v>50</v>
      </c>
      <c r="C8" s="4"/>
      <c r="D8" s="4"/>
      <c r="E8" s="4"/>
      <c r="F8" s="10"/>
      <c r="G8" s="10"/>
      <c r="H8" s="10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2" ht="16.5" x14ac:dyDescent="0.3">
      <c r="A9" s="8" t="s">
        <v>5</v>
      </c>
      <c r="B9" s="29">
        <f>B7/SQRT(B8)</f>
        <v>1.2727922061357855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 ht="16.5" x14ac:dyDescent="0.3">
      <c r="A10" s="8"/>
      <c r="B10" s="30">
        <f>1-B4</f>
        <v>9.9999999999999978E-2</v>
      </c>
      <c r="C10" s="4">
        <f>B10/2</f>
        <v>4.9999999999999989E-2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ht="16.5" x14ac:dyDescent="0.3">
      <c r="A11" s="11" t="s">
        <v>16</v>
      </c>
      <c r="B11" s="12">
        <f>B4+C10</f>
        <v>0.95</v>
      </c>
      <c r="C11" s="4">
        <f>_xlfn.NORM.S.INV(B11)</f>
        <v>1.6448536269514715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 ht="16.5" x14ac:dyDescent="0.3">
      <c r="A12" s="8" t="s">
        <v>17</v>
      </c>
      <c r="B12" s="9"/>
      <c r="C12" s="4">
        <f>C11*B9</f>
        <v>2.0935568766180119</v>
      </c>
      <c r="D12" s="4"/>
      <c r="E12" s="4"/>
      <c r="F12" s="4"/>
      <c r="G12" s="4"/>
      <c r="H12" s="4"/>
      <c r="I12" s="4"/>
      <c r="J12" s="14" t="s">
        <v>24</v>
      </c>
      <c r="K12" s="14"/>
      <c r="L12" s="14"/>
      <c r="M12" s="14"/>
      <c r="N12" s="14"/>
      <c r="O12" s="14"/>
      <c r="P12" s="14"/>
      <c r="Q12" s="14"/>
      <c r="R12" s="14"/>
      <c r="S12" s="14"/>
      <c r="T12" s="4"/>
      <c r="U12" s="4"/>
      <c r="V12" s="4"/>
    </row>
    <row r="13" spans="1:22" ht="16.5" x14ac:dyDescent="0.3">
      <c r="A13" s="34" t="str">
        <f>B4&amp;"CI="</f>
        <v>0.9CI=</v>
      </c>
      <c r="B13" s="31">
        <f>B6-C12</f>
        <v>27.486443123381985</v>
      </c>
      <c r="C13" s="33">
        <f>B6+C12</f>
        <v>31.673556876618012</v>
      </c>
      <c r="D13" s="33" t="s">
        <v>75</v>
      </c>
      <c r="E13" s="33"/>
      <c r="F13" s="33"/>
      <c r="G13" s="4"/>
      <c r="H13" s="4"/>
      <c r="I13" s="4"/>
      <c r="J13" s="35">
        <f ca="1">RANDBETWEEN(15,45)</f>
        <v>15</v>
      </c>
      <c r="K13" s="35">
        <f ca="1">RANDBETWEEN(15,45)</f>
        <v>42</v>
      </c>
      <c r="L13" s="35">
        <f ca="1">RANDBETWEEN(15,45)</f>
        <v>44</v>
      </c>
      <c r="M13" s="35">
        <f t="shared" ref="M13:S17" ca="1" si="0">RANDBETWEEN(15,45)</f>
        <v>36</v>
      </c>
      <c r="N13" s="35">
        <f t="shared" ca="1" si="0"/>
        <v>24</v>
      </c>
      <c r="O13" s="35">
        <f t="shared" ca="1" si="0"/>
        <v>31</v>
      </c>
      <c r="P13" s="35">
        <f t="shared" ca="1" si="0"/>
        <v>37</v>
      </c>
      <c r="Q13" s="35">
        <f t="shared" ca="1" si="0"/>
        <v>31</v>
      </c>
      <c r="R13" s="35">
        <f t="shared" ca="1" si="0"/>
        <v>26</v>
      </c>
      <c r="S13" s="35">
        <f t="shared" ca="1" si="0"/>
        <v>41</v>
      </c>
      <c r="T13" s="4"/>
      <c r="U13" s="4"/>
      <c r="V13" s="4"/>
    </row>
    <row r="14" spans="1:22" ht="16.5" x14ac:dyDescent="0.3">
      <c r="A14" s="4"/>
      <c r="B14" s="4"/>
      <c r="C14" s="4"/>
      <c r="D14" s="4"/>
      <c r="E14" s="4"/>
      <c r="F14" s="4"/>
      <c r="G14" s="4"/>
      <c r="H14" s="4"/>
      <c r="I14" s="4"/>
      <c r="J14" s="35">
        <f t="shared" ref="J14:L17" ca="1" si="1">RANDBETWEEN(15,45)</f>
        <v>40</v>
      </c>
      <c r="K14" s="35">
        <f t="shared" ca="1" si="1"/>
        <v>37</v>
      </c>
      <c r="L14" s="35">
        <f t="shared" ca="1" si="1"/>
        <v>36</v>
      </c>
      <c r="M14" s="35">
        <f t="shared" ca="1" si="0"/>
        <v>15</v>
      </c>
      <c r="N14" s="35">
        <f t="shared" ca="1" si="0"/>
        <v>41</v>
      </c>
      <c r="O14" s="35">
        <f t="shared" ca="1" si="0"/>
        <v>15</v>
      </c>
      <c r="P14" s="35">
        <f t="shared" ca="1" si="0"/>
        <v>33</v>
      </c>
      <c r="Q14" s="35">
        <f t="shared" ca="1" si="0"/>
        <v>23</v>
      </c>
      <c r="R14" s="35">
        <f t="shared" ca="1" si="0"/>
        <v>17</v>
      </c>
      <c r="S14" s="35">
        <f t="shared" ca="1" si="0"/>
        <v>31</v>
      </c>
      <c r="T14" s="4"/>
      <c r="U14" s="4"/>
      <c r="V14" s="4"/>
    </row>
    <row r="15" spans="1:22" ht="16.5" x14ac:dyDescent="0.3">
      <c r="A15" s="4" t="s">
        <v>18</v>
      </c>
      <c r="B15" s="4"/>
      <c r="C15" s="4"/>
      <c r="D15" s="4">
        <f>E3</f>
        <v>9</v>
      </c>
      <c r="E15" s="4" t="s">
        <v>19</v>
      </c>
      <c r="F15" s="4"/>
      <c r="G15" s="4"/>
      <c r="H15" s="4"/>
      <c r="I15" s="4"/>
      <c r="J15" s="35">
        <f t="shared" ca="1" si="1"/>
        <v>17</v>
      </c>
      <c r="K15" s="35">
        <f t="shared" ca="1" si="1"/>
        <v>21</v>
      </c>
      <c r="L15" s="35">
        <f t="shared" ca="1" si="1"/>
        <v>41</v>
      </c>
      <c r="M15" s="35">
        <f t="shared" ca="1" si="0"/>
        <v>41</v>
      </c>
      <c r="N15" s="35">
        <f t="shared" ca="1" si="0"/>
        <v>28</v>
      </c>
      <c r="O15" s="35">
        <f t="shared" ca="1" si="0"/>
        <v>19</v>
      </c>
      <c r="P15" s="35">
        <f t="shared" ca="1" si="0"/>
        <v>30</v>
      </c>
      <c r="Q15" s="35">
        <f t="shared" ca="1" si="0"/>
        <v>26</v>
      </c>
      <c r="R15" s="35">
        <f t="shared" ca="1" si="0"/>
        <v>28</v>
      </c>
      <c r="S15" s="35">
        <f t="shared" ca="1" si="0"/>
        <v>23</v>
      </c>
      <c r="T15" s="4"/>
      <c r="U15" s="4"/>
      <c r="V15" s="4"/>
    </row>
    <row r="16" spans="1:22" ht="16.5" x14ac:dyDescent="0.3">
      <c r="A16" s="5" t="s">
        <v>20</v>
      </c>
      <c r="B16" s="6">
        <v>0.9</v>
      </c>
      <c r="C16" s="4" t="s">
        <v>74</v>
      </c>
      <c r="D16" s="4"/>
      <c r="E16" s="4"/>
      <c r="F16" s="4"/>
      <c r="G16" s="4"/>
      <c r="H16" s="4"/>
      <c r="I16" s="4"/>
      <c r="J16" s="35">
        <f t="shared" ca="1" si="1"/>
        <v>42</v>
      </c>
      <c r="K16" s="35">
        <f t="shared" ca="1" si="1"/>
        <v>30</v>
      </c>
      <c r="L16" s="35">
        <f t="shared" ca="1" si="1"/>
        <v>40</v>
      </c>
      <c r="M16" s="35">
        <f t="shared" ca="1" si="0"/>
        <v>21</v>
      </c>
      <c r="N16" s="35">
        <f t="shared" ca="1" si="0"/>
        <v>41</v>
      </c>
      <c r="O16" s="35">
        <f t="shared" ca="1" si="0"/>
        <v>39</v>
      </c>
      <c r="P16" s="35">
        <f t="shared" ca="1" si="0"/>
        <v>28</v>
      </c>
      <c r="Q16" s="35">
        <f t="shared" ca="1" si="0"/>
        <v>40</v>
      </c>
      <c r="R16" s="35">
        <f t="shared" ca="1" si="0"/>
        <v>39</v>
      </c>
      <c r="S16" s="35">
        <f t="shared" ca="1" si="0"/>
        <v>34</v>
      </c>
      <c r="T16" s="4"/>
      <c r="U16" s="4"/>
      <c r="V16" s="4"/>
    </row>
    <row r="17" spans="1:22" ht="16.5" x14ac:dyDescent="0.3">
      <c r="A17" s="8" t="s">
        <v>26</v>
      </c>
      <c r="B17" s="9">
        <f>_xlfn.STDEV.S(J3:S7)</f>
        <v>8.914766470552653</v>
      </c>
      <c r="C17" s="4"/>
      <c r="D17" s="4"/>
      <c r="E17" s="4"/>
      <c r="F17" s="4"/>
      <c r="G17" s="4"/>
      <c r="H17" s="4"/>
      <c r="I17" s="4"/>
      <c r="J17" s="35">
        <f t="shared" ca="1" si="1"/>
        <v>31</v>
      </c>
      <c r="K17" s="35">
        <f t="shared" ca="1" si="1"/>
        <v>18</v>
      </c>
      <c r="L17" s="35">
        <f t="shared" ca="1" si="1"/>
        <v>39</v>
      </c>
      <c r="M17" s="35">
        <f t="shared" ca="1" si="0"/>
        <v>28</v>
      </c>
      <c r="N17" s="35">
        <f t="shared" ca="1" si="0"/>
        <v>38</v>
      </c>
      <c r="O17" s="35">
        <f t="shared" ca="1" si="0"/>
        <v>39</v>
      </c>
      <c r="P17" s="35">
        <f t="shared" ca="1" si="0"/>
        <v>24</v>
      </c>
      <c r="Q17" s="35">
        <f t="shared" ca="1" si="0"/>
        <v>27</v>
      </c>
      <c r="R17" s="35">
        <f t="shared" ca="1" si="0"/>
        <v>29</v>
      </c>
      <c r="S17" s="35">
        <f t="shared" ca="1" si="0"/>
        <v>21</v>
      </c>
      <c r="T17" s="4"/>
      <c r="U17" s="4"/>
      <c r="V17" s="4"/>
    </row>
    <row r="18" spans="1:22" ht="16.5" x14ac:dyDescent="0.3">
      <c r="A18" s="8" t="s">
        <v>27</v>
      </c>
      <c r="B18" s="9">
        <f>B17/SQRT(B8)</f>
        <v>1.260738364804449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ht="16.5" x14ac:dyDescent="0.3">
      <c r="A19" s="8" t="s">
        <v>22</v>
      </c>
      <c r="B19" s="37">
        <f>_xlfn.T.INV(B11,B8-1)</f>
        <v>1.6765508926168529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:22" ht="16.5" x14ac:dyDescent="0.3">
      <c r="A20" s="8" t="s">
        <v>28</v>
      </c>
      <c r="B20" s="9">
        <f>B19*B18</f>
        <v>2.1136920308692106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ht="16.5" x14ac:dyDescent="0.3">
      <c r="A21" s="13" t="str">
        <f>C15&amp;"CI="</f>
        <v>CI=</v>
      </c>
      <c r="B21" s="9">
        <f>B6-B20</f>
        <v>27.466307969130789</v>
      </c>
      <c r="C21" s="4">
        <f>B6+B20</f>
        <v>31.693692030869208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4" spans="1:22" x14ac:dyDescent="0.25">
      <c r="A24" s="1" t="s">
        <v>29</v>
      </c>
    </row>
    <row r="25" spans="1:22" x14ac:dyDescent="0.25">
      <c r="A25" t="s">
        <v>10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F1.ExpoSmooth</vt:lpstr>
      <vt:lpstr>P2.Normal</vt:lpstr>
      <vt:lpstr>P2b.Normal</vt:lpstr>
      <vt:lpstr>P3. ExpoPoison</vt:lpstr>
      <vt:lpstr>C1.Confidence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2017-05-03T05:12:13Z</dcterms:created>
  <dcterms:modified xsi:type="dcterms:W3CDTF">2022-05-26T21:01:52Z</dcterms:modified>
</cp:coreProperties>
</file>