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2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public_html\CourseBase\Probability\"/>
    </mc:Choice>
  </mc:AlternateContent>
  <bookViews>
    <workbookView xWindow="0" yWindow="0" windowWidth="14715" windowHeight="6900" firstSheet="1" activeTab="1"/>
  </bookViews>
  <sheets>
    <sheet name="1.AveMA-MAD-MSE-MAPE" sheetId="1" r:id="rId1"/>
    <sheet name="ArdiData" sheetId="9" r:id="rId2"/>
    <sheet name="BookData" sheetId="6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F4" i="9" l="1"/>
  <c r="AF5" i="9"/>
  <c r="AF6" i="9"/>
  <c r="AF7" i="9"/>
  <c r="AF8" i="9"/>
  <c r="AF9" i="9"/>
  <c r="AF10" i="9"/>
  <c r="AF11" i="9"/>
  <c r="AF12" i="9"/>
  <c r="AF13" i="9"/>
  <c r="AF14" i="9"/>
  <c r="AF15" i="9"/>
  <c r="AF16" i="9"/>
  <c r="AF17" i="9"/>
  <c r="AF18" i="9"/>
  <c r="AF19" i="9"/>
  <c r="AF20" i="9"/>
  <c r="AF21" i="9"/>
  <c r="AF22" i="9"/>
  <c r="AF23" i="9"/>
  <c r="AF24" i="9"/>
  <c r="AF25" i="9"/>
  <c r="AF26" i="9"/>
  <c r="AF27" i="9"/>
  <c r="AF28" i="9"/>
  <c r="AF29" i="9"/>
  <c r="AF30" i="9"/>
  <c r="AF31" i="9"/>
  <c r="AF32" i="9"/>
  <c r="AF33" i="9"/>
  <c r="AF34" i="9"/>
  <c r="AF35" i="9"/>
  <c r="AF36" i="9"/>
  <c r="AF37" i="9"/>
  <c r="AF38" i="9"/>
  <c r="AF39" i="9"/>
  <c r="AF40" i="9"/>
  <c r="AF41" i="9"/>
  <c r="AF42" i="9"/>
  <c r="AF43" i="9"/>
  <c r="AF44" i="9"/>
  <c r="AF45" i="9"/>
  <c r="AF46" i="9"/>
  <c r="AF47" i="9"/>
  <c r="AF48" i="9"/>
  <c r="AF49" i="9"/>
  <c r="AF50" i="9"/>
  <c r="AF51" i="9"/>
  <c r="AF52" i="9"/>
  <c r="AF53" i="9"/>
  <c r="AF54" i="9"/>
  <c r="AF55" i="9"/>
  <c r="AF56" i="9"/>
  <c r="AF57" i="9"/>
  <c r="AF58" i="9"/>
  <c r="AF59" i="9"/>
  <c r="AF60" i="9"/>
  <c r="AF61" i="9"/>
  <c r="AF62" i="9"/>
  <c r="AF63" i="9"/>
  <c r="AF64" i="9"/>
  <c r="AF65" i="9"/>
  <c r="AF66" i="9"/>
  <c r="AF67" i="9"/>
  <c r="AF68" i="9"/>
  <c r="AF69" i="9"/>
  <c r="AF70" i="9"/>
  <c r="AF71" i="9"/>
  <c r="AF72" i="9"/>
  <c r="AF73" i="9"/>
  <c r="AF74" i="9"/>
  <c r="AF75" i="9"/>
  <c r="AF76" i="9"/>
  <c r="AF77" i="9"/>
  <c r="AF3" i="9"/>
  <c r="A4" i="1" l="1"/>
  <c r="A5" i="1"/>
  <c r="A6" i="1"/>
  <c r="A7" i="1"/>
  <c r="A8" i="1"/>
  <c r="A9" i="1"/>
  <c r="A10" i="1"/>
  <c r="A11" i="1"/>
  <c r="A12" i="1"/>
  <c r="A13" i="1"/>
  <c r="A14" i="1"/>
  <c r="A3" i="1"/>
  <c r="B14" i="1" l="1"/>
  <c r="B6" i="1"/>
  <c r="B12" i="1"/>
  <c r="B8" i="1"/>
  <c r="B4" i="1"/>
  <c r="B11" i="1"/>
  <c r="B7" i="1"/>
  <c r="B10" i="1"/>
  <c r="B13" i="1"/>
  <c r="B9" i="1"/>
  <c r="B5" i="1"/>
  <c r="B3" i="1"/>
  <c r="AB77" i="9"/>
  <c r="AB76" i="9"/>
  <c r="AB75" i="9"/>
  <c r="AB74" i="9"/>
  <c r="AB73" i="9"/>
  <c r="AB72" i="9"/>
  <c r="AB71" i="9"/>
  <c r="AB70" i="9"/>
  <c r="AB69" i="9"/>
  <c r="AB68" i="9"/>
  <c r="AB67" i="9"/>
  <c r="AB66" i="9"/>
  <c r="AB65" i="9"/>
  <c r="AB64" i="9"/>
  <c r="AB63" i="9"/>
  <c r="AB62" i="9"/>
  <c r="AB61" i="9"/>
  <c r="AB60" i="9"/>
  <c r="AB59" i="9"/>
  <c r="AB58" i="9"/>
  <c r="AB57" i="9"/>
  <c r="AB56" i="9"/>
  <c r="AB55" i="9"/>
  <c r="AB54" i="9"/>
  <c r="AB53" i="9"/>
  <c r="AB52" i="9"/>
  <c r="AB51" i="9"/>
  <c r="AB50" i="9"/>
  <c r="AB49" i="9"/>
  <c r="AB48" i="9"/>
  <c r="AB47" i="9"/>
  <c r="AB46" i="9"/>
  <c r="AB45" i="9"/>
  <c r="AB44" i="9"/>
  <c r="AB43" i="9"/>
  <c r="AB42" i="9"/>
  <c r="AB41" i="9"/>
  <c r="AB40" i="9"/>
  <c r="AB39" i="9"/>
  <c r="AB38" i="9"/>
  <c r="AB37" i="9"/>
  <c r="AB36" i="9"/>
  <c r="AB35" i="9"/>
  <c r="AB34" i="9"/>
  <c r="AB33" i="9"/>
  <c r="AB32" i="9"/>
  <c r="AB31" i="9"/>
  <c r="AB30" i="9"/>
  <c r="AB29" i="9"/>
  <c r="AB28" i="9"/>
  <c r="AB27" i="9"/>
  <c r="AB26" i="9"/>
  <c r="AB25" i="9"/>
  <c r="AB24" i="9"/>
  <c r="AB23" i="9"/>
  <c r="AB22" i="9"/>
  <c r="AB21" i="9"/>
  <c r="AB20" i="9"/>
  <c r="AB19" i="9"/>
  <c r="AB18" i="9"/>
  <c r="AB17" i="9"/>
  <c r="AB16" i="9"/>
  <c r="AB15" i="9"/>
  <c r="AB14" i="9"/>
  <c r="AB13" i="9"/>
  <c r="AB12" i="9"/>
  <c r="AB11" i="9"/>
  <c r="AB10" i="9"/>
  <c r="AB9" i="9"/>
  <c r="AB8" i="9"/>
  <c r="AB7" i="9"/>
  <c r="AB6" i="9"/>
  <c r="AB5" i="9"/>
  <c r="AB4" i="9"/>
  <c r="AB3" i="9"/>
  <c r="AI1" i="9"/>
  <c r="AH1" i="9"/>
  <c r="Q9" i="6"/>
  <c r="P9" i="6"/>
  <c r="O9" i="6"/>
  <c r="Q6" i="6"/>
  <c r="P6" i="6"/>
  <c r="O6" i="6"/>
  <c r="Q4" i="6"/>
  <c r="P4" i="6"/>
  <c r="O4" i="6"/>
  <c r="Q3" i="6"/>
  <c r="P3" i="6"/>
  <c r="O3" i="6"/>
  <c r="O5" i="6" s="1"/>
  <c r="Q2" i="6"/>
  <c r="P2" i="6"/>
  <c r="O2" i="6"/>
  <c r="O7" i="6" s="1"/>
  <c r="H2" i="6"/>
  <c r="P5" i="6" l="1"/>
  <c r="P8" i="6" s="1"/>
  <c r="P7" i="6"/>
  <c r="O8" i="6"/>
  <c r="AE10" i="9"/>
  <c r="AE5" i="9"/>
  <c r="AE9" i="9"/>
  <c r="AE13" i="9"/>
  <c r="AE17" i="9"/>
  <c r="AE21" i="9"/>
  <c r="AG21" i="9" s="1"/>
  <c r="AE25" i="9"/>
  <c r="AE29" i="9"/>
  <c r="AE33" i="9"/>
  <c r="AG33" i="9" s="1"/>
  <c r="AE37" i="9"/>
  <c r="AG37" i="9" s="1"/>
  <c r="AE41" i="9"/>
  <c r="AE45" i="9"/>
  <c r="AE49" i="9"/>
  <c r="AE53" i="9"/>
  <c r="AE57" i="9"/>
  <c r="AE61" i="9"/>
  <c r="AG61" i="9" s="1"/>
  <c r="AE65" i="9"/>
  <c r="AE69" i="9"/>
  <c r="AE73" i="9"/>
  <c r="AE77" i="9"/>
  <c r="AG77" i="9" s="1"/>
  <c r="AE6" i="9"/>
  <c r="AE14" i="9"/>
  <c r="AE18" i="9"/>
  <c r="AE22" i="9"/>
  <c r="AE26" i="9"/>
  <c r="AE30" i="9"/>
  <c r="AG30" i="9" s="1"/>
  <c r="AE34" i="9"/>
  <c r="AE38" i="9"/>
  <c r="AE42" i="9"/>
  <c r="AE46" i="9"/>
  <c r="AE50" i="9"/>
  <c r="AE54" i="9"/>
  <c r="AE58" i="9"/>
  <c r="AE62" i="9"/>
  <c r="AE66" i="9"/>
  <c r="AE70" i="9"/>
  <c r="AE74" i="9"/>
  <c r="AE7" i="9"/>
  <c r="AE11" i="9"/>
  <c r="AE15" i="9"/>
  <c r="AE19" i="9"/>
  <c r="AE23" i="9"/>
  <c r="AE27" i="9"/>
  <c r="AE31" i="9"/>
  <c r="AE35" i="9"/>
  <c r="AE39" i="9"/>
  <c r="AE43" i="9"/>
  <c r="AE47" i="9"/>
  <c r="AG47" i="9" s="1"/>
  <c r="AE51" i="9"/>
  <c r="AE55" i="9"/>
  <c r="AE59" i="9"/>
  <c r="AG59" i="9" s="1"/>
  <c r="AE63" i="9"/>
  <c r="AE67" i="9"/>
  <c r="AE71" i="9"/>
  <c r="AE75" i="9"/>
  <c r="AE4" i="9"/>
  <c r="AE8" i="9"/>
  <c r="AE12" i="9"/>
  <c r="AE16" i="9"/>
  <c r="AE20" i="9"/>
  <c r="AE24" i="9"/>
  <c r="AE28" i="9"/>
  <c r="AE32" i="9"/>
  <c r="AE36" i="9"/>
  <c r="AE40" i="9"/>
  <c r="AE44" i="9"/>
  <c r="AE48" i="9"/>
  <c r="AE52" i="9"/>
  <c r="AE56" i="9"/>
  <c r="AE60" i="9"/>
  <c r="AE64" i="9"/>
  <c r="AE68" i="9"/>
  <c r="AE72" i="9"/>
  <c r="AG72" i="9" s="1"/>
  <c r="AE76" i="9"/>
  <c r="AE3" i="9"/>
  <c r="AG3" i="9" s="1"/>
  <c r="Q7" i="6"/>
  <c r="G3" i="6"/>
  <c r="I2" i="6"/>
  <c r="F2" i="6"/>
  <c r="Q5" i="6"/>
  <c r="Q8" i="6" s="1"/>
  <c r="AG5" i="9" l="1"/>
  <c r="D5" i="9" s="1"/>
  <c r="AG60" i="9"/>
  <c r="D60" i="9" s="1"/>
  <c r="AG44" i="9"/>
  <c r="D44" i="9" s="1"/>
  <c r="AG28" i="9"/>
  <c r="D28" i="9" s="1"/>
  <c r="AG74" i="9"/>
  <c r="D74" i="9" s="1"/>
  <c r="AG50" i="9"/>
  <c r="D50" i="9" s="1"/>
  <c r="AG22" i="9"/>
  <c r="D22" i="9" s="1"/>
  <c r="AG65" i="9"/>
  <c r="D65" i="9" s="1"/>
  <c r="AG49" i="9"/>
  <c r="D49" i="9" s="1"/>
  <c r="AG42" i="9"/>
  <c r="D42" i="9" s="1"/>
  <c r="AG31" i="9"/>
  <c r="D31" i="9" s="1"/>
  <c r="AG27" i="9"/>
  <c r="D27" i="9" s="1"/>
  <c r="AG23" i="9"/>
  <c r="D23" i="9" s="1"/>
  <c r="AG76" i="9"/>
  <c r="D76" i="9" s="1"/>
  <c r="AG56" i="9"/>
  <c r="D56" i="9" s="1"/>
  <c r="AG40" i="9"/>
  <c r="D40" i="9" s="1"/>
  <c r="AG24" i="9"/>
  <c r="D24" i="9" s="1"/>
  <c r="AG70" i="9"/>
  <c r="D70" i="9" s="1"/>
  <c r="AG38" i="9"/>
  <c r="D38" i="9" s="1"/>
  <c r="AG45" i="9"/>
  <c r="D45" i="9" s="1"/>
  <c r="AG29" i="9"/>
  <c r="D29" i="9" s="1"/>
  <c r="AG66" i="9"/>
  <c r="D66" i="9" s="1"/>
  <c r="AG34" i="9"/>
  <c r="D34" i="9" s="1"/>
  <c r="AG75" i="9"/>
  <c r="D75" i="9" s="1"/>
  <c r="AG71" i="9"/>
  <c r="D71" i="9" s="1"/>
  <c r="AG67" i="9"/>
  <c r="D67" i="9" s="1"/>
  <c r="AG68" i="9"/>
  <c r="D68" i="9" s="1"/>
  <c r="AG52" i="9"/>
  <c r="D52" i="9" s="1"/>
  <c r="AG36" i="9"/>
  <c r="D36" i="9" s="1"/>
  <c r="AG20" i="9"/>
  <c r="D20" i="9" s="1"/>
  <c r="AG62" i="9"/>
  <c r="D62" i="9" s="1"/>
  <c r="AG73" i="9"/>
  <c r="D73" i="9" s="1"/>
  <c r="AG57" i="9"/>
  <c r="D57" i="9" s="1"/>
  <c r="AG41" i="9"/>
  <c r="D41" i="9" s="1"/>
  <c r="AG25" i="9"/>
  <c r="D25" i="9" s="1"/>
  <c r="AG54" i="9"/>
  <c r="D54" i="9" s="1"/>
  <c r="AG63" i="9"/>
  <c r="D63" i="9" s="1"/>
  <c r="AG55" i="9"/>
  <c r="D55" i="9" s="1"/>
  <c r="AG51" i="9"/>
  <c r="D51" i="9" s="1"/>
  <c r="AG64" i="9"/>
  <c r="D64" i="9" s="1"/>
  <c r="AG48" i="9"/>
  <c r="D48" i="9" s="1"/>
  <c r="AG32" i="9"/>
  <c r="D32" i="9" s="1"/>
  <c r="AG4" i="9"/>
  <c r="D4" i="9" s="1"/>
  <c r="AG58" i="9"/>
  <c r="D58" i="9" s="1"/>
  <c r="AG26" i="9"/>
  <c r="D26" i="9" s="1"/>
  <c r="AG69" i="9"/>
  <c r="D69" i="9" s="1"/>
  <c r="AG53" i="9"/>
  <c r="D53" i="9" s="1"/>
  <c r="AG46" i="9"/>
  <c r="D46" i="9" s="1"/>
  <c r="AG43" i="9"/>
  <c r="AG39" i="9"/>
  <c r="D39" i="9" s="1"/>
  <c r="AG35" i="9"/>
  <c r="D35" i="9" s="1"/>
  <c r="D61" i="9"/>
  <c r="D72" i="9"/>
  <c r="D30" i="9"/>
  <c r="D37" i="9"/>
  <c r="D21" i="9"/>
  <c r="D47" i="9"/>
  <c r="D59" i="9"/>
  <c r="D33" i="9"/>
  <c r="D77" i="9"/>
  <c r="H3" i="6"/>
  <c r="F3" i="6"/>
  <c r="J2" i="6"/>
  <c r="E4" i="1"/>
  <c r="E5" i="1"/>
  <c r="E6" i="1"/>
  <c r="E7" i="1"/>
  <c r="E8" i="1"/>
  <c r="E9" i="1"/>
  <c r="E10" i="1"/>
  <c r="E11" i="1"/>
  <c r="E12" i="1"/>
  <c r="E13" i="1"/>
  <c r="E14" i="1"/>
  <c r="E3" i="1"/>
  <c r="D43" i="9" l="1"/>
  <c r="D3" i="9"/>
  <c r="AG6" i="9"/>
  <c r="AG7" i="9"/>
  <c r="AG10" i="9"/>
  <c r="AG11" i="9"/>
  <c r="I3" i="6"/>
  <c r="G4" i="6"/>
  <c r="AG8" i="9" l="1"/>
  <c r="D6" i="9"/>
  <c r="AG14" i="9"/>
  <c r="AG16" i="9"/>
  <c r="H4" i="6"/>
  <c r="F4" i="6" s="1"/>
  <c r="J3" i="6"/>
  <c r="G15" i="1"/>
  <c r="I15" i="1"/>
  <c r="H15" i="1"/>
  <c r="F15" i="1"/>
  <c r="D8" i="9" l="1"/>
  <c r="AG12" i="9"/>
  <c r="AG13" i="9"/>
  <c r="AG9" i="9"/>
  <c r="D7" i="9"/>
  <c r="D10" i="9"/>
  <c r="D11" i="9"/>
  <c r="G5" i="6"/>
  <c r="I4" i="6"/>
  <c r="G5" i="1"/>
  <c r="K5" i="1" s="1"/>
  <c r="G6" i="1"/>
  <c r="U6" i="1" s="1"/>
  <c r="G12" i="1"/>
  <c r="U12" i="1" s="1"/>
  <c r="G14" i="1"/>
  <c r="AG15" i="9" l="1"/>
  <c r="D9" i="9"/>
  <c r="D13" i="9"/>
  <c r="D12" i="9"/>
  <c r="D14" i="9"/>
  <c r="D16" i="9"/>
  <c r="J4" i="6"/>
  <c r="H5" i="6"/>
  <c r="F5" i="6" s="1"/>
  <c r="K14" i="1"/>
  <c r="U14" i="1"/>
  <c r="K12" i="1"/>
  <c r="K6" i="1"/>
  <c r="P6" i="1"/>
  <c r="G8" i="1"/>
  <c r="U8" i="1" s="1"/>
  <c r="G10" i="1"/>
  <c r="U10" i="1" s="1"/>
  <c r="G11" i="1"/>
  <c r="U11" i="1" s="1"/>
  <c r="G13" i="1"/>
  <c r="U13" i="1" s="1"/>
  <c r="G9" i="1"/>
  <c r="U9" i="1" s="1"/>
  <c r="I6" i="1"/>
  <c r="W6" i="1" s="1"/>
  <c r="I14" i="1"/>
  <c r="I10" i="1"/>
  <c r="I8" i="1"/>
  <c r="P14" i="1"/>
  <c r="H13" i="1"/>
  <c r="V13" i="1" s="1"/>
  <c r="I7" i="1"/>
  <c r="G7" i="1"/>
  <c r="U7" i="1" s="1"/>
  <c r="H9" i="1"/>
  <c r="V9" i="1" s="1"/>
  <c r="P12" i="1"/>
  <c r="H12" i="1"/>
  <c r="V12" i="1" s="1"/>
  <c r="H8" i="1"/>
  <c r="V8" i="1" s="1"/>
  <c r="I13" i="1"/>
  <c r="I9" i="1"/>
  <c r="H11" i="1"/>
  <c r="V11" i="1" s="1"/>
  <c r="H7" i="1"/>
  <c r="V7" i="1" s="1"/>
  <c r="I12" i="1"/>
  <c r="W12" i="1" s="1"/>
  <c r="H14" i="1"/>
  <c r="V14" i="1" s="1"/>
  <c r="H10" i="1"/>
  <c r="V10" i="1" s="1"/>
  <c r="H6" i="1"/>
  <c r="V6" i="1" s="1"/>
  <c r="I11" i="1"/>
  <c r="F13" i="1"/>
  <c r="T13" i="1" s="1"/>
  <c r="F9" i="1"/>
  <c r="T9" i="1" s="1"/>
  <c r="F5" i="1"/>
  <c r="J5" i="1" s="1"/>
  <c r="F12" i="1"/>
  <c r="T12" i="1" s="1"/>
  <c r="F8" i="1"/>
  <c r="T8" i="1" s="1"/>
  <c r="F4" i="1"/>
  <c r="J4" i="1" s="1"/>
  <c r="H5" i="1"/>
  <c r="L5" i="1" s="1"/>
  <c r="F3" i="1"/>
  <c r="J3" i="1" s="1"/>
  <c r="F11" i="1"/>
  <c r="T11" i="1" s="1"/>
  <c r="F7" i="1"/>
  <c r="T7" i="1" s="1"/>
  <c r="G4" i="1"/>
  <c r="K4" i="1" s="1"/>
  <c r="F14" i="1"/>
  <c r="T14" i="1" s="1"/>
  <c r="F10" i="1"/>
  <c r="T10" i="1" s="1"/>
  <c r="F6" i="1"/>
  <c r="T6" i="1" s="1"/>
  <c r="V16" i="1" l="1"/>
  <c r="U16" i="1"/>
  <c r="T16" i="1"/>
  <c r="AG18" i="9"/>
  <c r="D15" i="9"/>
  <c r="G6" i="6"/>
  <c r="I5" i="6"/>
  <c r="R9" i="1"/>
  <c r="W9" i="1"/>
  <c r="R14" i="1"/>
  <c r="W14" i="1"/>
  <c r="M11" i="1"/>
  <c r="W11" i="1"/>
  <c r="M13" i="1"/>
  <c r="W13" i="1"/>
  <c r="R8" i="1"/>
  <c r="W8" i="1"/>
  <c r="R7" i="1"/>
  <c r="W7" i="1"/>
  <c r="R10" i="1"/>
  <c r="W10" i="1"/>
  <c r="R6" i="1"/>
  <c r="Q6" i="1"/>
  <c r="L10" i="1"/>
  <c r="L11" i="1"/>
  <c r="Q14" i="1"/>
  <c r="L13" i="1"/>
  <c r="L9" i="1"/>
  <c r="L7" i="1"/>
  <c r="K9" i="1"/>
  <c r="K8" i="1"/>
  <c r="J10" i="1"/>
  <c r="J11" i="1"/>
  <c r="J8" i="1"/>
  <c r="J13" i="1"/>
  <c r="J14" i="1"/>
  <c r="J12" i="1"/>
  <c r="J7" i="1"/>
  <c r="O6" i="1"/>
  <c r="J9" i="1"/>
  <c r="O9" i="1"/>
  <c r="L6" i="1"/>
  <c r="J6" i="1"/>
  <c r="M6" i="1"/>
  <c r="P11" i="1"/>
  <c r="K11" i="1"/>
  <c r="P10" i="1"/>
  <c r="K10" i="1"/>
  <c r="P13" i="1"/>
  <c r="K13" i="1"/>
  <c r="P7" i="1"/>
  <c r="K7" i="1"/>
  <c r="P8" i="1"/>
  <c r="Q9" i="1"/>
  <c r="M7" i="1"/>
  <c r="P9" i="1"/>
  <c r="Q13" i="1"/>
  <c r="M10" i="1"/>
  <c r="M14" i="1"/>
  <c r="L14" i="1"/>
  <c r="R13" i="1"/>
  <c r="M8" i="1"/>
  <c r="Q7" i="1"/>
  <c r="Q11" i="1"/>
  <c r="Q8" i="1"/>
  <c r="L8" i="1"/>
  <c r="M9" i="1"/>
  <c r="Q10" i="1"/>
  <c r="R12" i="1"/>
  <c r="M12" i="1"/>
  <c r="R11" i="1"/>
  <c r="Q12" i="1"/>
  <c r="L12" i="1"/>
  <c r="O11" i="1"/>
  <c r="O13" i="1"/>
  <c r="O7" i="1"/>
  <c r="O8" i="1"/>
  <c r="O14" i="1"/>
  <c r="O12" i="1"/>
  <c r="O10" i="1"/>
  <c r="R16" i="1" l="1"/>
  <c r="Q16" i="1"/>
  <c r="P16" i="1"/>
  <c r="O16" i="1"/>
  <c r="M16" i="1"/>
  <c r="L16" i="1"/>
  <c r="K16" i="1"/>
  <c r="J16" i="1"/>
  <c r="AG17" i="9"/>
  <c r="AG19" i="9"/>
  <c r="H6" i="6"/>
  <c r="J5" i="6"/>
  <c r="W16" i="1"/>
  <c r="T18" i="1" s="1"/>
  <c r="U17" i="1" s="1"/>
  <c r="B67" i="9" l="1"/>
  <c r="B30" i="9"/>
  <c r="B3" i="9"/>
  <c r="C3" i="9"/>
  <c r="C35" i="9"/>
  <c r="C67" i="9"/>
  <c r="C58" i="9"/>
  <c r="C73" i="9"/>
  <c r="C29" i="9"/>
  <c r="C60" i="9"/>
  <c r="C32" i="9"/>
  <c r="C30" i="9"/>
  <c r="C61" i="9"/>
  <c r="C17" i="9"/>
  <c r="C64" i="9"/>
  <c r="C68" i="9"/>
  <c r="C24" i="9"/>
  <c r="C59" i="9"/>
  <c r="C15" i="9"/>
  <c r="C53" i="9"/>
  <c r="C26" i="9"/>
  <c r="C9" i="9"/>
  <c r="C33" i="9"/>
  <c r="C57" i="9"/>
  <c r="C54" i="9"/>
  <c r="C4" i="9"/>
  <c r="C43" i="9"/>
  <c r="C14" i="9"/>
  <c r="C36" i="9"/>
  <c r="C39" i="9"/>
  <c r="C70" i="9"/>
  <c r="C23" i="9"/>
  <c r="C65" i="9"/>
  <c r="C41" i="9"/>
  <c r="C49" i="9"/>
  <c r="C19" i="9"/>
  <c r="C37" i="9"/>
  <c r="C72" i="9"/>
  <c r="C21" i="9"/>
  <c r="C48" i="9"/>
  <c r="C31" i="9"/>
  <c r="C55" i="9"/>
  <c r="C16" i="9"/>
  <c r="C25" i="9"/>
  <c r="C74" i="9"/>
  <c r="C11" i="9"/>
  <c r="C51" i="9"/>
  <c r="C47" i="9"/>
  <c r="C69" i="9"/>
  <c r="C77" i="9"/>
  <c r="C50" i="9"/>
  <c r="C13" i="9"/>
  <c r="C62" i="9"/>
  <c r="C52" i="9"/>
  <c r="C42" i="9"/>
  <c r="C5" i="9"/>
  <c r="C38" i="9"/>
  <c r="C28" i="9"/>
  <c r="C66" i="9"/>
  <c r="C40" i="9"/>
  <c r="C7" i="9"/>
  <c r="C71" i="9"/>
  <c r="C56" i="9"/>
  <c r="C45" i="9"/>
  <c r="C6" i="9"/>
  <c r="C44" i="9"/>
  <c r="C18" i="9"/>
  <c r="C8" i="9"/>
  <c r="C46" i="9"/>
  <c r="C20" i="9"/>
  <c r="C10" i="9"/>
  <c r="C63" i="9"/>
  <c r="C22" i="9"/>
  <c r="C75" i="9"/>
  <c r="C34" i="9"/>
  <c r="C27" i="9"/>
  <c r="C12" i="9"/>
  <c r="C76" i="9"/>
  <c r="B51" i="9"/>
  <c r="B58" i="9"/>
  <c r="B16" i="9"/>
  <c r="B33" i="9"/>
  <c r="B25" i="9"/>
  <c r="B24" i="9"/>
  <c r="B55" i="9"/>
  <c r="B17" i="9"/>
  <c r="B34" i="9"/>
  <c r="B31" i="9"/>
  <c r="B57" i="9"/>
  <c r="B18" i="9"/>
  <c r="B48" i="9"/>
  <c r="B29" i="9"/>
  <c r="B22" i="9"/>
  <c r="B68" i="9"/>
  <c r="B41" i="9"/>
  <c r="B77" i="9"/>
  <c r="B7" i="9"/>
  <c r="B8" i="9"/>
  <c r="B49" i="9"/>
  <c r="B36" i="9"/>
  <c r="B26" i="9"/>
  <c r="B21" i="9"/>
  <c r="B64" i="9"/>
  <c r="B28" i="9"/>
  <c r="B37" i="9"/>
  <c r="B10" i="9"/>
  <c r="B70" i="9"/>
  <c r="B53" i="9"/>
  <c r="B61" i="9"/>
  <c r="B23" i="9"/>
  <c r="B20" i="9"/>
  <c r="B44" i="9"/>
  <c r="B62" i="9"/>
  <c r="B69" i="9"/>
  <c r="B15" i="9"/>
  <c r="B74" i="9"/>
  <c r="B60" i="9"/>
  <c r="B5" i="9"/>
  <c r="B9" i="9"/>
  <c r="B39" i="9"/>
  <c r="B42" i="9"/>
  <c r="B75" i="9"/>
  <c r="B47" i="9"/>
  <c r="B50" i="9"/>
  <c r="B72" i="9"/>
  <c r="B71" i="9"/>
  <c r="B40" i="9"/>
  <c r="B13" i="9"/>
  <c r="D19" i="9"/>
  <c r="B76" i="9"/>
  <c r="B14" i="9"/>
  <c r="B32" i="9"/>
  <c r="B6" i="9"/>
  <c r="B38" i="9"/>
  <c r="B56" i="9"/>
  <c r="B45" i="9"/>
  <c r="B11" i="9"/>
  <c r="B52" i="9"/>
  <c r="B43" i="9"/>
  <c r="B46" i="9"/>
  <c r="B73" i="9"/>
  <c r="B54" i="9"/>
  <c r="B4" i="9"/>
  <c r="B66" i="9"/>
  <c r="B27" i="9"/>
  <c r="B65" i="9"/>
  <c r="B59" i="9"/>
  <c r="D17" i="9"/>
  <c r="B63" i="9"/>
  <c r="B35" i="9"/>
  <c r="B19" i="9"/>
  <c r="B12" i="9"/>
  <c r="D18" i="9"/>
  <c r="G7" i="6"/>
  <c r="I6" i="6"/>
  <c r="F6" i="6"/>
  <c r="V17" i="1"/>
  <c r="W17" i="1"/>
  <c r="O18" i="1"/>
  <c r="J18" i="1"/>
  <c r="P9" i="9" l="1"/>
  <c r="P2" i="9"/>
  <c r="O2" i="9"/>
  <c r="Q2" i="9"/>
  <c r="P4" i="9"/>
  <c r="P6" i="9"/>
  <c r="P3" i="9"/>
  <c r="Q6" i="9"/>
  <c r="Q4" i="9"/>
  <c r="Q3" i="9"/>
  <c r="Q9" i="9"/>
  <c r="O6" i="9"/>
  <c r="O9" i="9"/>
  <c r="O4" i="9"/>
  <c r="O3" i="9"/>
  <c r="J6" i="6"/>
  <c r="H7" i="6"/>
  <c r="F7" i="6"/>
  <c r="T17" i="1"/>
  <c r="O17" i="1"/>
  <c r="R17" i="1"/>
  <c r="P17" i="1"/>
  <c r="Q17" i="1"/>
  <c r="L17" i="1"/>
  <c r="M17" i="1"/>
  <c r="K17" i="1"/>
  <c r="J17" i="1"/>
  <c r="T4" i="9" l="1"/>
  <c r="T9" i="9"/>
  <c r="T6" i="9"/>
  <c r="T3" i="9"/>
  <c r="U4" i="9"/>
  <c r="T2" i="9"/>
  <c r="U9" i="9"/>
  <c r="U3" i="9"/>
  <c r="U6" i="9"/>
  <c r="U2" i="9"/>
  <c r="Q7" i="9"/>
  <c r="Q5" i="9"/>
  <c r="Q8" i="9" s="1"/>
  <c r="P5" i="9"/>
  <c r="P7" i="9"/>
  <c r="O5" i="9"/>
  <c r="O7" i="9"/>
  <c r="G8" i="6"/>
  <c r="I7" i="6"/>
  <c r="U7" i="9" l="1"/>
  <c r="T5" i="9"/>
  <c r="U5" i="9"/>
  <c r="T7" i="9"/>
  <c r="P8" i="9"/>
  <c r="U8" i="9" s="1"/>
  <c r="O8" i="9"/>
  <c r="R5" i="9"/>
  <c r="S5" i="9" s="1"/>
  <c r="J7" i="6"/>
  <c r="H8" i="6"/>
  <c r="T8" i="9" l="1"/>
  <c r="R3" i="9"/>
  <c r="S3" i="9" s="1"/>
  <c r="R4" i="9"/>
  <c r="G2" i="9" s="1"/>
  <c r="G9" i="6"/>
  <c r="I8" i="6"/>
  <c r="F8" i="6"/>
  <c r="H2" i="9" l="1"/>
  <c r="J8" i="6"/>
  <c r="H9" i="6"/>
  <c r="G3" i="9" l="1"/>
  <c r="I2" i="9"/>
  <c r="J2" i="9" s="1"/>
  <c r="F2" i="9"/>
  <c r="G10" i="6"/>
  <c r="I9" i="6"/>
  <c r="F9" i="6"/>
  <c r="H3" i="9" l="1"/>
  <c r="J9" i="6"/>
  <c r="H10" i="6"/>
  <c r="F10" i="6" s="1"/>
  <c r="I3" i="9" l="1"/>
  <c r="J3" i="9" s="1"/>
  <c r="G4" i="9"/>
  <c r="F3" i="9"/>
  <c r="G11" i="6"/>
  <c r="I10" i="6"/>
  <c r="H4" i="9" l="1"/>
  <c r="H11" i="6"/>
  <c r="F11" i="6" s="1"/>
  <c r="J10" i="6"/>
  <c r="I4" i="9" l="1"/>
  <c r="J4" i="9" s="1"/>
  <c r="G5" i="9"/>
  <c r="F4" i="9"/>
  <c r="G12" i="6"/>
  <c r="I11" i="6"/>
  <c r="H5" i="9" l="1"/>
  <c r="J11" i="6"/>
  <c r="H12" i="6"/>
  <c r="F12" i="6" s="1"/>
  <c r="I5" i="9" l="1"/>
  <c r="J5" i="9" s="1"/>
  <c r="G6" i="9"/>
  <c r="F5" i="9"/>
  <c r="G13" i="6"/>
  <c r="I12" i="6"/>
  <c r="H6" i="9" l="1"/>
  <c r="J12" i="6"/>
  <c r="H13" i="6"/>
  <c r="I6" i="9" l="1"/>
  <c r="J6" i="9" s="1"/>
  <c r="G7" i="9"/>
  <c r="F6" i="9"/>
  <c r="G14" i="6"/>
  <c r="I13" i="6"/>
  <c r="F13" i="6"/>
  <c r="H7" i="9" l="1"/>
  <c r="J13" i="6"/>
  <c r="H14" i="6"/>
  <c r="I14" i="6" s="1"/>
  <c r="F14" i="6" l="1"/>
  <c r="I7" i="9"/>
  <c r="J7" i="9" s="1"/>
  <c r="G8" i="9"/>
  <c r="F7" i="9"/>
  <c r="J14" i="6"/>
  <c r="H8" i="9" l="1"/>
  <c r="J15" i="6"/>
  <c r="I8" i="9" l="1"/>
  <c r="J8" i="9" s="1"/>
  <c r="G9" i="9"/>
  <c r="F8" i="9"/>
  <c r="L2" i="6"/>
  <c r="K2" i="6"/>
  <c r="L3" i="6"/>
  <c r="K3" i="6"/>
  <c r="L4" i="6"/>
  <c r="K4" i="6"/>
  <c r="L5" i="6"/>
  <c r="K5" i="6"/>
  <c r="L6" i="6"/>
  <c r="K6" i="6"/>
  <c r="L7" i="6"/>
  <c r="K7" i="6"/>
  <c r="L8" i="6"/>
  <c r="K8" i="6"/>
  <c r="L9" i="6"/>
  <c r="K9" i="6"/>
  <c r="L10" i="6"/>
  <c r="K10" i="6"/>
  <c r="L11" i="6"/>
  <c r="K11" i="6"/>
  <c r="L12" i="6"/>
  <c r="K12" i="6"/>
  <c r="L13" i="6"/>
  <c r="L14" i="6"/>
  <c r="K13" i="6"/>
  <c r="K14" i="6"/>
  <c r="H9" i="9" l="1"/>
  <c r="K15" i="6"/>
  <c r="I9" i="9" l="1"/>
  <c r="J9" i="9" s="1"/>
  <c r="G10" i="9"/>
  <c r="F9" i="9"/>
  <c r="H10" i="9" l="1"/>
  <c r="I10" i="9" l="1"/>
  <c r="J10" i="9" s="1"/>
  <c r="G11" i="9"/>
  <c r="F10" i="9"/>
  <c r="H11" i="9" l="1"/>
  <c r="I11" i="9" l="1"/>
  <c r="J11" i="9" s="1"/>
  <c r="G12" i="9"/>
  <c r="F11" i="9"/>
  <c r="H12" i="9" l="1"/>
  <c r="I12" i="9" l="1"/>
  <c r="J12" i="9" s="1"/>
  <c r="G13" i="9"/>
  <c r="F12" i="9"/>
  <c r="H13" i="9" l="1"/>
  <c r="I13" i="9" l="1"/>
  <c r="J13" i="9" s="1"/>
  <c r="G14" i="9"/>
  <c r="F13" i="9"/>
  <c r="H14" i="9" l="1"/>
  <c r="I14" i="9" s="1"/>
  <c r="F14" i="9" l="1"/>
  <c r="J14" i="9"/>
  <c r="J15" i="9" l="1"/>
  <c r="K2" i="9" l="1"/>
  <c r="K6" i="9"/>
  <c r="K10" i="9"/>
  <c r="L4" i="9"/>
  <c r="L8" i="9"/>
  <c r="L12" i="9"/>
  <c r="K3" i="9"/>
  <c r="K7" i="9"/>
  <c r="K11" i="9"/>
  <c r="L5" i="9"/>
  <c r="L9" i="9"/>
  <c r="K12" i="9"/>
  <c r="K4" i="9"/>
  <c r="K8" i="9"/>
  <c r="L6" i="9"/>
  <c r="L10" i="9"/>
  <c r="K13" i="9"/>
  <c r="K5" i="9"/>
  <c r="K9" i="9"/>
  <c r="L3" i="9"/>
  <c r="L7" i="9"/>
  <c r="L11" i="9"/>
  <c r="L2" i="9"/>
  <c r="L13" i="9"/>
  <c r="L14" i="9"/>
  <c r="K14" i="9"/>
  <c r="K15" i="9" l="1"/>
</calcChain>
</file>

<file path=xl/sharedStrings.xml><?xml version="1.0" encoding="utf-8"?>
<sst xmlns="http://schemas.openxmlformats.org/spreadsheetml/2006/main" count="84" uniqueCount="66">
  <si>
    <t>Feb</t>
  </si>
  <si>
    <t>Mar</t>
  </si>
  <si>
    <t>Apr</t>
  </si>
  <si>
    <t>May</t>
  </si>
  <si>
    <t>Jun</t>
  </si>
  <si>
    <t>Jul</t>
  </si>
  <si>
    <t>Jan</t>
  </si>
  <si>
    <t>Aug</t>
  </si>
  <si>
    <t>Sep</t>
  </si>
  <si>
    <t>Oct</t>
  </si>
  <si>
    <t>Nov</t>
  </si>
  <si>
    <t>Dec</t>
  </si>
  <si>
    <t>At</t>
  </si>
  <si>
    <t>t</t>
  </si>
  <si>
    <t>1-P</t>
  </si>
  <si>
    <t>2-P</t>
  </si>
  <si>
    <t>3-P</t>
  </si>
  <si>
    <t>Ave</t>
  </si>
  <si>
    <t>|E|(Ave)</t>
  </si>
  <si>
    <t>|E|(1P)</t>
  </si>
  <si>
    <t>|E|(2P)</t>
  </si>
  <si>
    <t>|E|(3P)</t>
  </si>
  <si>
    <t>|E|</t>
  </si>
  <si>
    <t>Changing</t>
  </si>
  <si>
    <t>|E|/A (1P)</t>
  </si>
  <si>
    <t>|E|/A(2P)</t>
  </si>
  <si>
    <t>|E|/A(3P)</t>
  </si>
  <si>
    <t>|E|/A(Ave)</t>
  </si>
  <si>
    <t>Per.</t>
  </si>
  <si>
    <t>Office 1</t>
  </si>
  <si>
    <t>Office 2</t>
  </si>
  <si>
    <t>Office 3</t>
  </si>
  <si>
    <t>Range</t>
  </si>
  <si>
    <t>LB</t>
  </si>
  <si>
    <t>UB</t>
  </si>
  <si>
    <t>CumCount</t>
  </si>
  <si>
    <t>Count</t>
  </si>
  <si>
    <t>Freq</t>
  </si>
  <si>
    <t>CumFreq</t>
  </si>
  <si>
    <t>Mean</t>
  </si>
  <si>
    <t>Max</t>
  </si>
  <si>
    <t>Min</t>
  </si>
  <si>
    <t>StdDev</t>
  </si>
  <si>
    <t>CV</t>
  </si>
  <si>
    <t>Rg/Mean</t>
  </si>
  <si>
    <t>Skew</t>
  </si>
  <si>
    <t>These data were generated using the procedure in columns AB to AI</t>
  </si>
  <si>
    <t>Do Not Write on these four columns A-D</t>
  </si>
  <si>
    <t>Trend</t>
  </si>
  <si>
    <t>Seas</t>
  </si>
  <si>
    <t>T&amp;RanS</t>
  </si>
  <si>
    <t>Trend&amp;Seas</t>
  </si>
  <si>
    <t>Fixed</t>
  </si>
  <si>
    <t>=RANDBETWEEN(INT((ROWS($AC$3:AC15)/($AA$2)))*$AA$2,(INT((ROWS($AC$3:AC15)/($AA$2))+1)*$AA$2-1))</t>
  </si>
  <si>
    <t>TrendForSEason</t>
  </si>
  <si>
    <t xml:space="preserve">No Trend </t>
  </si>
  <si>
    <r>
      <t>E</t>
    </r>
    <r>
      <rPr>
        <vertAlign val="superscript"/>
        <sz val="11"/>
        <color rgb="FF4472C4"/>
        <rFont val="Book Antiqua"/>
        <family val="1"/>
      </rPr>
      <t>2</t>
    </r>
    <r>
      <rPr>
        <sz val="11"/>
        <color rgb="FF4472C4"/>
        <rFont val="Book Antiqua"/>
        <family val="1"/>
      </rPr>
      <t>(Ave)</t>
    </r>
  </si>
  <si>
    <r>
      <t>E</t>
    </r>
    <r>
      <rPr>
        <vertAlign val="superscript"/>
        <sz val="11"/>
        <color rgb="FFED7D31"/>
        <rFont val="Book Antiqua"/>
        <family val="1"/>
      </rPr>
      <t>2</t>
    </r>
    <r>
      <rPr>
        <sz val="11"/>
        <color rgb="FFED7D31"/>
        <rFont val="Book Antiqua"/>
        <family val="1"/>
      </rPr>
      <t>(1P)</t>
    </r>
  </si>
  <si>
    <r>
      <t>E</t>
    </r>
    <r>
      <rPr>
        <vertAlign val="superscript"/>
        <sz val="11"/>
        <color rgb="FF00B050"/>
        <rFont val="Book Antiqua"/>
        <family val="1"/>
      </rPr>
      <t>2</t>
    </r>
    <r>
      <rPr>
        <sz val="11"/>
        <color rgb="FF00B050"/>
        <rFont val="Book Antiqua"/>
        <family val="1"/>
      </rPr>
      <t>(2P)</t>
    </r>
  </si>
  <si>
    <r>
      <t>E</t>
    </r>
    <r>
      <rPr>
        <vertAlign val="superscript"/>
        <sz val="11"/>
        <color rgb="FFFFC000"/>
        <rFont val="Book Antiqua"/>
        <family val="1"/>
      </rPr>
      <t>2</t>
    </r>
    <r>
      <rPr>
        <sz val="11"/>
        <color rgb="FFFFC000"/>
        <rFont val="Book Antiqua"/>
        <family val="1"/>
      </rPr>
      <t>(3P)</t>
    </r>
  </si>
  <si>
    <r>
      <t>E</t>
    </r>
    <r>
      <rPr>
        <b/>
        <vertAlign val="superscript"/>
        <sz val="14"/>
        <color theme="0"/>
        <rFont val="Book Antiqua"/>
        <family val="1"/>
      </rPr>
      <t>2</t>
    </r>
  </si>
  <si>
    <t>|E|/A</t>
  </si>
  <si>
    <t>MAD (Mean Absolute Deviation)</t>
  </si>
  <si>
    <t>MSE (Mean Square Error)</t>
  </si>
  <si>
    <t>MAPE (Mean Absolute Percentage Error)</t>
  </si>
  <si>
    <t>Watch It Here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</si>
</sst>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color rgb="FFFF0000"/>
      <name val="Arial"/>
      <family val="2"/>
    </font>
    <font>
      <b/>
      <sz val="11"/>
      <color rgb="FFFF0000"/>
      <name val="Calibri"/>
      <family val="2"/>
      <scheme val="minor"/>
    </font>
    <font>
      <sz val="11"/>
      <color theme="1"/>
      <name val="Book Antiqua"/>
      <family val="1"/>
    </font>
    <font>
      <b/>
      <sz val="11"/>
      <color theme="0"/>
      <name val="Book Antiqua"/>
      <family val="1"/>
    </font>
    <font>
      <sz val="11"/>
      <color rgb="FFFF0000"/>
      <name val="Book Antiqua"/>
      <family val="1"/>
    </font>
    <font>
      <sz val="11"/>
      <color rgb="FF4472C4"/>
      <name val="Book Antiqua"/>
      <family val="1"/>
    </font>
    <font>
      <sz val="11"/>
      <color rgb="FFED7D31"/>
      <name val="Book Antiqua"/>
      <family val="1"/>
    </font>
    <font>
      <sz val="11"/>
      <color rgb="FF00B050"/>
      <name val="Book Antiqua"/>
      <family val="1"/>
    </font>
    <font>
      <sz val="11"/>
      <color rgb="FFFFC000"/>
      <name val="Book Antiqua"/>
      <family val="1"/>
    </font>
    <font>
      <vertAlign val="superscript"/>
      <sz val="11"/>
      <color rgb="FF4472C4"/>
      <name val="Book Antiqua"/>
      <family val="1"/>
    </font>
    <font>
      <vertAlign val="superscript"/>
      <sz val="11"/>
      <color rgb="FFED7D31"/>
      <name val="Book Antiqua"/>
      <family val="1"/>
    </font>
    <font>
      <vertAlign val="superscript"/>
      <sz val="11"/>
      <color rgb="FF00B050"/>
      <name val="Book Antiqua"/>
      <family val="1"/>
    </font>
    <font>
      <vertAlign val="superscript"/>
      <sz val="11"/>
      <color rgb="FFFFC000"/>
      <name val="Book Antiqua"/>
      <family val="1"/>
    </font>
    <font>
      <b/>
      <sz val="11"/>
      <color rgb="FF4472C4"/>
      <name val="Book Antiqua"/>
      <family val="1"/>
    </font>
    <font>
      <b/>
      <sz val="11"/>
      <color rgb="FFED7D31"/>
      <name val="Book Antiqua"/>
      <family val="1"/>
    </font>
    <font>
      <b/>
      <sz val="11"/>
      <color rgb="FF00B050"/>
      <name val="Book Antiqua"/>
      <family val="1"/>
    </font>
    <font>
      <b/>
      <sz val="11"/>
      <color rgb="FFFFC000"/>
      <name val="Book Antiqua"/>
      <family val="1"/>
    </font>
    <font>
      <sz val="11"/>
      <color theme="0"/>
      <name val="Book Antiqua"/>
      <family val="1"/>
    </font>
    <font>
      <b/>
      <vertAlign val="superscript"/>
      <sz val="14"/>
      <color theme="0"/>
      <name val="Book Antiqua"/>
      <family val="1"/>
    </font>
    <font>
      <u/>
      <sz val="11"/>
      <color theme="1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24" fillId="0" borderId="0" applyNumberFormat="0" applyFill="0" applyBorder="0" applyAlignment="0" applyProtection="0"/>
  </cellStyleXfs>
  <cellXfs count="165">
    <xf numFmtId="0" fontId="0" fillId="0" borderId="0" xfId="0"/>
    <xf numFmtId="0" fontId="3" fillId="0" borderId="0" xfId="2" applyFont="1" applyAlignment="1">
      <alignment horizontal="left"/>
    </xf>
    <xf numFmtId="0" fontId="3" fillId="0" borderId="0" xfId="2"/>
    <xf numFmtId="0" fontId="4" fillId="0" borderId="0" xfId="2" applyFont="1" applyAlignment="1">
      <alignment horizontal="center"/>
    </xf>
    <xf numFmtId="0" fontId="3" fillId="0" borderId="2" xfId="2" applyBorder="1" applyAlignment="1">
      <alignment horizontal="center"/>
    </xf>
    <xf numFmtId="1" fontId="3" fillId="0" borderId="13" xfId="2" applyNumberFormat="1" applyFill="1" applyBorder="1" applyAlignment="1">
      <alignment horizontal="center"/>
    </xf>
    <xf numFmtId="1" fontId="3" fillId="0" borderId="13" xfId="2" applyNumberFormat="1" applyBorder="1" applyAlignment="1">
      <alignment horizontal="center"/>
    </xf>
    <xf numFmtId="1" fontId="3" fillId="0" borderId="8" xfId="2" applyNumberFormat="1" applyBorder="1" applyAlignment="1">
      <alignment horizontal="center"/>
    </xf>
    <xf numFmtId="2" fontId="3" fillId="0" borderId="13" xfId="2" applyNumberFormat="1" applyBorder="1" applyAlignment="1">
      <alignment horizontal="center"/>
    </xf>
    <xf numFmtId="2" fontId="3" fillId="0" borderId="3" xfId="2" applyNumberFormat="1" applyBorder="1" applyAlignment="1">
      <alignment horizontal="center"/>
    </xf>
    <xf numFmtId="0" fontId="5" fillId="5" borderId="2" xfId="2" applyFont="1" applyFill="1" applyBorder="1"/>
    <xf numFmtId="164" fontId="5" fillId="5" borderId="13" xfId="2" applyNumberFormat="1" applyFont="1" applyFill="1" applyBorder="1"/>
    <xf numFmtId="164" fontId="5" fillId="5" borderId="3" xfId="2" applyNumberFormat="1" applyFont="1" applyFill="1" applyBorder="1"/>
    <xf numFmtId="0" fontId="3" fillId="0" borderId="0" xfId="2" applyAlignment="1">
      <alignment horizontal="left"/>
    </xf>
    <xf numFmtId="1" fontId="3" fillId="0" borderId="2" xfId="2" applyNumberFormat="1" applyBorder="1"/>
    <xf numFmtId="1" fontId="3" fillId="0" borderId="13" xfId="2" applyNumberFormat="1" applyBorder="1"/>
    <xf numFmtId="1" fontId="3" fillId="0" borderId="3" xfId="2" applyNumberFormat="1" applyBorder="1"/>
    <xf numFmtId="0" fontId="3" fillId="0" borderId="4" xfId="2" applyBorder="1" applyAlignment="1">
      <alignment horizontal="center"/>
    </xf>
    <xf numFmtId="1" fontId="3" fillId="0" borderId="0" xfId="2" applyNumberFormat="1" applyBorder="1" applyAlignment="1">
      <alignment horizontal="center"/>
    </xf>
    <xf numFmtId="2" fontId="3" fillId="0" borderId="0" xfId="2" applyNumberFormat="1" applyBorder="1" applyAlignment="1">
      <alignment horizontal="center"/>
    </xf>
    <xf numFmtId="2" fontId="3" fillId="0" borderId="5" xfId="2" applyNumberFormat="1" applyBorder="1" applyAlignment="1">
      <alignment horizontal="center"/>
    </xf>
    <xf numFmtId="0" fontId="5" fillId="5" borderId="4" xfId="2" applyFont="1" applyFill="1" applyBorder="1"/>
    <xf numFmtId="164" fontId="5" fillId="5" borderId="0" xfId="2" applyNumberFormat="1" applyFont="1" applyFill="1" applyBorder="1"/>
    <xf numFmtId="164" fontId="5" fillId="5" borderId="5" xfId="2" applyNumberFormat="1" applyFont="1" applyFill="1" applyBorder="1"/>
    <xf numFmtId="1" fontId="3" fillId="0" borderId="4" xfId="2" applyNumberFormat="1" applyBorder="1"/>
    <xf numFmtId="1" fontId="3" fillId="0" borderId="0" xfId="2" applyNumberFormat="1" applyBorder="1"/>
    <xf numFmtId="1" fontId="3" fillId="0" borderId="5" xfId="2" applyNumberFormat="1" applyBorder="1"/>
    <xf numFmtId="0" fontId="5" fillId="5" borderId="6" xfId="2" applyFont="1" applyFill="1" applyBorder="1"/>
    <xf numFmtId="164" fontId="5" fillId="5" borderId="14" xfId="2" applyNumberFormat="1" applyFont="1" applyFill="1" applyBorder="1"/>
    <xf numFmtId="164" fontId="5" fillId="5" borderId="7" xfId="2" applyNumberFormat="1" applyFont="1" applyFill="1" applyBorder="1"/>
    <xf numFmtId="0" fontId="3" fillId="0" borderId="6" xfId="2" applyBorder="1" applyAlignment="1">
      <alignment horizontal="center"/>
    </xf>
    <xf numFmtId="1" fontId="3" fillId="0" borderId="14" xfId="2" applyNumberFormat="1" applyBorder="1" applyAlignment="1">
      <alignment horizontal="center"/>
    </xf>
    <xf numFmtId="1" fontId="3" fillId="0" borderId="1" xfId="2" applyNumberFormat="1" applyBorder="1" applyAlignment="1">
      <alignment horizontal="center"/>
    </xf>
    <xf numFmtId="2" fontId="3" fillId="0" borderId="14" xfId="2" applyNumberFormat="1" applyBorder="1" applyAlignment="1">
      <alignment horizontal="center"/>
    </xf>
    <xf numFmtId="2" fontId="3" fillId="0" borderId="7" xfId="2" applyNumberFormat="1" applyBorder="1" applyAlignment="1">
      <alignment horizontal="center"/>
    </xf>
    <xf numFmtId="0" fontId="3" fillId="0" borderId="0" xfId="2" applyAlignment="1">
      <alignment horizontal="center"/>
    </xf>
    <xf numFmtId="0" fontId="3" fillId="0" borderId="0" xfId="2" applyFont="1"/>
    <xf numFmtId="0" fontId="6" fillId="5" borderId="0" xfId="1" applyFont="1" applyFill="1"/>
    <xf numFmtId="0" fontId="1" fillId="5" borderId="0" xfId="1" applyFont="1" applyFill="1" applyAlignment="1">
      <alignment horizontal="right"/>
    </xf>
    <xf numFmtId="0" fontId="1" fillId="5" borderId="0" xfId="1" applyFill="1" applyAlignment="1">
      <alignment horizontal="left"/>
    </xf>
    <xf numFmtId="0" fontId="1" fillId="0" borderId="0" xfId="1"/>
    <xf numFmtId="0" fontId="1" fillId="0" borderId="0" xfId="1" applyFont="1"/>
    <xf numFmtId="0" fontId="2" fillId="0" borderId="0" xfId="1" applyFont="1"/>
    <xf numFmtId="0" fontId="1" fillId="6" borderId="0" xfId="1" applyFill="1"/>
    <xf numFmtId="0" fontId="1" fillId="6" borderId="0" xfId="1" applyFont="1" applyFill="1"/>
    <xf numFmtId="0" fontId="1" fillId="0" borderId="10" xfId="1" applyFont="1" applyBorder="1" applyAlignment="1">
      <alignment horizontal="left"/>
    </xf>
    <xf numFmtId="0" fontId="1" fillId="7" borderId="12" xfId="1" applyFont="1" applyFill="1" applyBorder="1" applyAlignment="1">
      <alignment horizontal="center"/>
    </xf>
    <xf numFmtId="0" fontId="3" fillId="0" borderId="0" xfId="3"/>
    <xf numFmtId="0" fontId="1" fillId="0" borderId="0" xfId="1" applyAlignment="1">
      <alignment horizontal="left"/>
    </xf>
    <xf numFmtId="0" fontId="1" fillId="3" borderId="0" xfId="1" applyFill="1" applyAlignment="1">
      <alignment horizontal="center"/>
    </xf>
    <xf numFmtId="0" fontId="1" fillId="7" borderId="0" xfId="1" applyFill="1" applyAlignment="1">
      <alignment horizontal="center"/>
    </xf>
    <xf numFmtId="0" fontId="1" fillId="8" borderId="0" xfId="1" applyFill="1" applyAlignment="1">
      <alignment horizontal="center"/>
    </xf>
    <xf numFmtId="0" fontId="1" fillId="0" borderId="0" xfId="4"/>
    <xf numFmtId="0" fontId="1" fillId="0" borderId="11" xfId="1" applyFont="1" applyFill="1" applyBorder="1" applyAlignment="1">
      <alignment horizontal="center"/>
    </xf>
    <xf numFmtId="0" fontId="1" fillId="0" borderId="0" xfId="1" applyFill="1" applyAlignment="1">
      <alignment horizontal="center"/>
    </xf>
    <xf numFmtId="0" fontId="3" fillId="0" borderId="0" xfId="2" applyFill="1"/>
    <xf numFmtId="0" fontId="3" fillId="0" borderId="0" xfId="2" applyFont="1" applyFill="1"/>
    <xf numFmtId="1" fontId="3" fillId="0" borderId="3" xfId="2" applyNumberFormat="1" applyBorder="1" applyAlignment="1">
      <alignment horizontal="center"/>
    </xf>
    <xf numFmtId="1" fontId="3" fillId="0" borderId="5" xfId="2" applyNumberFormat="1" applyBorder="1" applyAlignment="1">
      <alignment horizontal="center"/>
    </xf>
    <xf numFmtId="1" fontId="3" fillId="0" borderId="7" xfId="2" applyNumberFormat="1" applyBorder="1" applyAlignment="1">
      <alignment horizontal="center"/>
    </xf>
    <xf numFmtId="0" fontId="0" fillId="8" borderId="11" xfId="1" applyFont="1" applyFill="1" applyBorder="1" applyAlignment="1">
      <alignment horizontal="center"/>
    </xf>
    <xf numFmtId="0" fontId="4" fillId="0" borderId="2" xfId="2" applyFont="1" applyBorder="1" applyAlignment="1">
      <alignment horizontal="center"/>
    </xf>
    <xf numFmtId="0" fontId="4" fillId="0" borderId="3" xfId="2" applyFont="1" applyBorder="1" applyAlignment="1">
      <alignment horizontal="center"/>
    </xf>
    <xf numFmtId="0" fontId="3" fillId="0" borderId="0" xfId="2" applyBorder="1" applyAlignment="1">
      <alignment horizontal="center"/>
    </xf>
    <xf numFmtId="0" fontId="3" fillId="0" borderId="0" xfId="2" applyBorder="1"/>
    <xf numFmtId="1" fontId="3" fillId="0" borderId="2" xfId="2" applyNumberFormat="1" applyFill="1" applyBorder="1" applyAlignment="1">
      <alignment horizontal="center"/>
    </xf>
    <xf numFmtId="1" fontId="3" fillId="0" borderId="4" xfId="2" applyNumberFormat="1" applyBorder="1" applyAlignment="1">
      <alignment horizontal="center"/>
    </xf>
    <xf numFmtId="1" fontId="3" fillId="0" borderId="6" xfId="2" applyNumberFormat="1" applyBorder="1" applyAlignment="1">
      <alignment horizontal="center"/>
    </xf>
    <xf numFmtId="0" fontId="3" fillId="0" borderId="0" xfId="2" quotePrefix="1"/>
    <xf numFmtId="0" fontId="0" fillId="6" borderId="0" xfId="1" applyFont="1" applyFill="1"/>
    <xf numFmtId="0" fontId="0" fillId="0" borderId="0" xfId="1" applyFont="1"/>
    <xf numFmtId="0" fontId="0" fillId="3" borderId="12" xfId="1" applyFont="1" applyFill="1" applyBorder="1" applyAlignment="1">
      <alignment horizontal="center"/>
    </xf>
    <xf numFmtId="0" fontId="7" fillId="0" borderId="0" xfId="0" applyFont="1"/>
    <xf numFmtId="0" fontId="9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0" fillId="0" borderId="2" xfId="0" applyFont="1" applyFill="1" applyBorder="1" applyAlignment="1">
      <alignment horizontal="center"/>
    </xf>
    <xf numFmtId="0" fontId="12" fillId="0" borderId="8" xfId="0" applyFont="1" applyBorder="1" applyAlignment="1">
      <alignment horizontal="center"/>
    </xf>
    <xf numFmtId="0" fontId="11" fillId="0" borderId="8" xfId="0" applyFont="1" applyBorder="1" applyAlignment="1">
      <alignment horizontal="center"/>
    </xf>
    <xf numFmtId="0" fontId="13" fillId="0" borderId="8" xfId="0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9" fillId="3" borderId="3" xfId="0" applyFont="1" applyFill="1" applyBorder="1" applyAlignment="1">
      <alignment horizontal="center"/>
    </xf>
    <xf numFmtId="2" fontId="10" fillId="0" borderId="0" xfId="0" applyNumberFormat="1" applyFont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9" fillId="3" borderId="5" xfId="0" applyFont="1" applyFill="1" applyBorder="1" applyAlignment="1">
      <alignment horizontal="center"/>
    </xf>
    <xf numFmtId="164" fontId="12" fillId="0" borderId="0" xfId="0" applyNumberFormat="1" applyFont="1" applyAlignment="1">
      <alignment horizontal="center"/>
    </xf>
    <xf numFmtId="2" fontId="18" fillId="0" borderId="4" xfId="0" applyNumberFormat="1" applyFont="1" applyFill="1" applyBorder="1" applyAlignment="1">
      <alignment horizontal="center"/>
    </xf>
    <xf numFmtId="0" fontId="19" fillId="0" borderId="4" xfId="0" applyFont="1" applyBorder="1" applyAlignment="1">
      <alignment horizontal="center"/>
    </xf>
    <xf numFmtId="164" fontId="12" fillId="0" borderId="9" xfId="0" applyNumberFormat="1" applyFont="1" applyBorder="1" applyAlignment="1">
      <alignment horizontal="center"/>
    </xf>
    <xf numFmtId="0" fontId="13" fillId="0" borderId="5" xfId="0" applyFont="1" applyBorder="1" applyAlignment="1">
      <alignment horizontal="center"/>
    </xf>
    <xf numFmtId="0" fontId="10" fillId="0" borderId="4" xfId="0" applyFont="1" applyFill="1" applyBorder="1" applyAlignment="1">
      <alignment horizontal="center"/>
    </xf>
    <xf numFmtId="0" fontId="7" fillId="0" borderId="9" xfId="0" applyFont="1" applyBorder="1" applyAlignment="1">
      <alignment horizontal="center"/>
    </xf>
    <xf numFmtId="2" fontId="13" fillId="0" borderId="0" xfId="0" applyNumberFormat="1" applyFont="1" applyAlignment="1">
      <alignment horizontal="center"/>
    </xf>
    <xf numFmtId="2" fontId="20" fillId="0" borderId="9" xfId="0" applyNumberFormat="1" applyFont="1" applyBorder="1" applyAlignment="1">
      <alignment horizontal="center"/>
    </xf>
    <xf numFmtId="2" fontId="21" fillId="0" borderId="5" xfId="0" applyNumberFormat="1" applyFont="1" applyBorder="1" applyAlignment="1">
      <alignment horizontal="center"/>
    </xf>
    <xf numFmtId="2" fontId="19" fillId="0" borderId="4" xfId="0" applyNumberFormat="1" applyFont="1" applyBorder="1" applyAlignment="1">
      <alignment horizontal="center"/>
    </xf>
    <xf numFmtId="2" fontId="10" fillId="0" borderId="13" xfId="0" applyNumberFormat="1" applyFont="1" applyBorder="1" applyAlignment="1">
      <alignment horizontal="center"/>
    </xf>
    <xf numFmtId="0" fontId="11" fillId="0" borderId="13" xfId="0" applyFont="1" applyBorder="1" applyAlignment="1">
      <alignment horizontal="center"/>
    </xf>
    <xf numFmtId="164" fontId="12" fillId="0" borderId="13" xfId="0" applyNumberFormat="1" applyFont="1" applyBorder="1" applyAlignment="1">
      <alignment horizontal="center"/>
    </xf>
    <xf numFmtId="2" fontId="13" fillId="0" borderId="3" xfId="0" applyNumberFormat="1" applyFont="1" applyBorder="1" applyAlignment="1">
      <alignment horizontal="center"/>
    </xf>
    <xf numFmtId="2" fontId="10" fillId="0" borderId="0" xfId="0" applyNumberFormat="1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164" fontId="12" fillId="0" borderId="0" xfId="0" applyNumberFormat="1" applyFont="1" applyBorder="1" applyAlignment="1">
      <alignment horizontal="center"/>
    </xf>
    <xf numFmtId="2" fontId="13" fillId="0" borderId="5" xfId="0" applyNumberFormat="1" applyFont="1" applyBorder="1" applyAlignment="1">
      <alignment horizontal="center"/>
    </xf>
    <xf numFmtId="0" fontId="7" fillId="0" borderId="14" xfId="0" applyFont="1" applyBorder="1" applyAlignment="1">
      <alignment horizontal="center"/>
    </xf>
    <xf numFmtId="0" fontId="9" fillId="3" borderId="7" xfId="0" applyFont="1" applyFill="1" applyBorder="1" applyAlignment="1">
      <alignment horizontal="center"/>
    </xf>
    <xf numFmtId="2" fontId="10" fillId="0" borderId="14" xfId="0" applyNumberFormat="1" applyFont="1" applyBorder="1" applyAlignment="1">
      <alignment horizontal="center"/>
    </xf>
    <xf numFmtId="0" fontId="11" fillId="0" borderId="14" xfId="0" applyFont="1" applyBorder="1" applyAlignment="1">
      <alignment horizontal="center"/>
    </xf>
    <xf numFmtId="164" fontId="12" fillId="0" borderId="14" xfId="0" applyNumberFormat="1" applyFont="1" applyBorder="1" applyAlignment="1">
      <alignment horizontal="center"/>
    </xf>
    <xf numFmtId="2" fontId="13" fillId="0" borderId="7" xfId="0" applyNumberFormat="1" applyFont="1" applyBorder="1" applyAlignment="1">
      <alignment horizontal="center"/>
    </xf>
    <xf numFmtId="2" fontId="10" fillId="0" borderId="6" xfId="0" applyNumberFormat="1" applyFont="1" applyBorder="1" applyAlignment="1">
      <alignment horizontal="center"/>
    </xf>
    <xf numFmtId="2" fontId="18" fillId="0" borderId="10" xfId="0" applyNumberFormat="1" applyFont="1" applyFill="1" applyBorder="1" applyAlignment="1">
      <alignment horizontal="center"/>
    </xf>
    <xf numFmtId="2" fontId="19" fillId="0" borderId="1" xfId="0" applyNumberFormat="1" applyFont="1" applyBorder="1" applyAlignment="1">
      <alignment horizontal="center"/>
    </xf>
    <xf numFmtId="2" fontId="20" fillId="0" borderId="1" xfId="0" applyNumberFormat="1" applyFont="1" applyBorder="1" applyAlignment="1">
      <alignment horizontal="center"/>
    </xf>
    <xf numFmtId="2" fontId="21" fillId="0" borderId="11" xfId="0" applyNumberFormat="1" applyFont="1" applyBorder="1" applyAlignment="1">
      <alignment horizontal="center"/>
    </xf>
    <xf numFmtId="2" fontId="22" fillId="0" borderId="0" xfId="0" applyNumberFormat="1" applyFont="1"/>
    <xf numFmtId="0" fontId="7" fillId="4" borderId="13" xfId="0" applyFont="1" applyFill="1" applyBorder="1" applyAlignment="1">
      <alignment horizontal="center"/>
    </xf>
    <xf numFmtId="0" fontId="7" fillId="4" borderId="0" xfId="0" applyFont="1" applyFill="1" applyBorder="1" applyAlignment="1">
      <alignment horizontal="center"/>
    </xf>
    <xf numFmtId="0" fontId="7" fillId="4" borderId="14" xfId="0" applyFont="1" applyFill="1" applyBorder="1" applyAlignment="1">
      <alignment horizontal="center"/>
    </xf>
    <xf numFmtId="0" fontId="9" fillId="10" borderId="8" xfId="0" applyFont="1" applyFill="1" applyBorder="1" applyAlignment="1">
      <alignment horizontal="center"/>
    </xf>
    <xf numFmtId="0" fontId="9" fillId="10" borderId="9" xfId="0" applyFont="1" applyFill="1" applyBorder="1" applyAlignment="1">
      <alignment horizontal="center"/>
    </xf>
    <xf numFmtId="0" fontId="9" fillId="10" borderId="15" xfId="0" applyFont="1" applyFill="1" applyBorder="1" applyAlignment="1">
      <alignment horizontal="center"/>
    </xf>
    <xf numFmtId="0" fontId="8" fillId="9" borderId="8" xfId="0" applyFont="1" applyFill="1" applyBorder="1" applyAlignment="1">
      <alignment horizontal="center"/>
    </xf>
    <xf numFmtId="0" fontId="8" fillId="9" borderId="9" xfId="0" applyFont="1" applyFill="1" applyBorder="1" applyAlignment="1">
      <alignment horizontal="center"/>
    </xf>
    <xf numFmtId="0" fontId="8" fillId="9" borderId="15" xfId="0" applyFont="1" applyFill="1" applyBorder="1" applyAlignment="1">
      <alignment horizontal="center"/>
    </xf>
    <xf numFmtId="0" fontId="7" fillId="4" borderId="10" xfId="0" applyFont="1" applyFill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9" fillId="3" borderId="11" xfId="0" applyFont="1" applyFill="1" applyBorder="1" applyAlignment="1">
      <alignment horizontal="center"/>
    </xf>
    <xf numFmtId="0" fontId="10" fillId="0" borderId="2" xfId="0" applyFont="1" applyFill="1" applyBorder="1" applyAlignment="1"/>
    <xf numFmtId="0" fontId="11" fillId="0" borderId="8" xfId="0" applyFont="1" applyBorder="1" applyAlignment="1"/>
    <xf numFmtId="0" fontId="12" fillId="0" borderId="8" xfId="0" applyFont="1" applyBorder="1" applyAlignment="1"/>
    <xf numFmtId="0" fontId="13" fillId="0" borderId="8" xfId="0" applyFont="1" applyBorder="1" applyAlignment="1"/>
    <xf numFmtId="0" fontId="10" fillId="0" borderId="10" xfId="0" applyFont="1" applyBorder="1" applyAlignment="1">
      <alignment horizontal="center"/>
    </xf>
    <xf numFmtId="0" fontId="11" fillId="0" borderId="12" xfId="0" applyFont="1" applyBorder="1" applyAlignment="1">
      <alignment horizontal="center"/>
    </xf>
    <xf numFmtId="0" fontId="12" fillId="0" borderId="12" xfId="0" applyFont="1" applyBorder="1" applyAlignment="1">
      <alignment horizontal="center"/>
    </xf>
    <xf numFmtId="0" fontId="13" fillId="0" borderId="11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10" fillId="0" borderId="10" xfId="0" applyFont="1" applyFill="1" applyBorder="1" applyAlignment="1">
      <alignment horizontal="center"/>
    </xf>
    <xf numFmtId="0" fontId="11" fillId="0" borderId="10" xfId="0" applyFont="1" applyBorder="1" applyAlignment="1">
      <alignment horizontal="center"/>
    </xf>
    <xf numFmtId="2" fontId="18" fillId="0" borderId="2" xfId="0" applyNumberFormat="1" applyFont="1" applyFill="1" applyBorder="1" applyAlignment="1">
      <alignment horizontal="center"/>
    </xf>
    <xf numFmtId="0" fontId="19" fillId="0" borderId="2" xfId="0" applyFont="1" applyBorder="1" applyAlignment="1">
      <alignment horizontal="center"/>
    </xf>
    <xf numFmtId="2" fontId="20" fillId="0" borderId="8" xfId="0" applyNumberFormat="1" applyFont="1" applyBorder="1" applyAlignment="1">
      <alignment horizontal="center"/>
    </xf>
    <xf numFmtId="2" fontId="21" fillId="0" borderId="3" xfId="0" applyNumberFormat="1" applyFont="1" applyBorder="1" applyAlignment="1">
      <alignment horizontal="center"/>
    </xf>
    <xf numFmtId="0" fontId="0" fillId="0" borderId="13" xfId="0" applyBorder="1"/>
    <xf numFmtId="2" fontId="19" fillId="0" borderId="2" xfId="0" applyNumberFormat="1" applyFont="1" applyBorder="1" applyAlignment="1">
      <alignment horizontal="center"/>
    </xf>
    <xf numFmtId="0" fontId="7" fillId="0" borderId="13" xfId="0" applyFont="1" applyBorder="1"/>
    <xf numFmtId="0" fontId="0" fillId="0" borderId="0" xfId="0" applyBorder="1"/>
    <xf numFmtId="0" fontId="7" fillId="0" borderId="0" xfId="0" applyFont="1" applyBorder="1"/>
    <xf numFmtId="2" fontId="18" fillId="0" borderId="6" xfId="0" applyNumberFormat="1" applyFont="1" applyFill="1" applyBorder="1" applyAlignment="1">
      <alignment horizontal="center"/>
    </xf>
    <xf numFmtId="0" fontId="19" fillId="0" borderId="6" xfId="0" applyFont="1" applyBorder="1" applyAlignment="1">
      <alignment horizontal="center"/>
    </xf>
    <xf numFmtId="2" fontId="20" fillId="0" borderId="15" xfId="0" applyNumberFormat="1" applyFont="1" applyBorder="1" applyAlignment="1">
      <alignment horizontal="center"/>
    </xf>
    <xf numFmtId="2" fontId="21" fillId="0" borderId="7" xfId="0" applyNumberFormat="1" applyFont="1" applyBorder="1" applyAlignment="1">
      <alignment horizontal="center"/>
    </xf>
    <xf numFmtId="0" fontId="0" fillId="0" borderId="14" xfId="0" applyBorder="1"/>
    <xf numFmtId="2" fontId="19" fillId="0" borderId="6" xfId="0" applyNumberFormat="1" applyFont="1" applyBorder="1" applyAlignment="1">
      <alignment horizontal="center"/>
    </xf>
    <xf numFmtId="0" fontId="7" fillId="0" borderId="14" xfId="0" applyFont="1" applyBorder="1"/>
    <xf numFmtId="0" fontId="24" fillId="0" borderId="0" xfId="5"/>
    <xf numFmtId="0" fontId="8" fillId="2" borderId="6" xfId="0" applyFont="1" applyFill="1" applyBorder="1" applyAlignment="1">
      <alignment horizontal="center"/>
    </xf>
    <xf numFmtId="0" fontId="8" fillId="2" borderId="14" xfId="0" applyFont="1" applyFill="1" applyBorder="1" applyAlignment="1">
      <alignment horizontal="center"/>
    </xf>
    <xf numFmtId="0" fontId="8" fillId="2" borderId="7" xfId="0" applyFont="1" applyFill="1" applyBorder="1" applyAlignment="1">
      <alignment horizontal="center"/>
    </xf>
    <xf numFmtId="0" fontId="8" fillId="2" borderId="10" xfId="0" applyFont="1" applyFill="1" applyBorder="1" applyAlignment="1">
      <alignment horizontal="center"/>
    </xf>
    <xf numFmtId="0" fontId="8" fillId="2" borderId="12" xfId="0" applyFont="1" applyFill="1" applyBorder="1" applyAlignment="1">
      <alignment horizontal="center"/>
    </xf>
    <xf numFmtId="0" fontId="8" fillId="2" borderId="11" xfId="0" applyFont="1" applyFill="1" applyBorder="1" applyAlignment="1">
      <alignment horizontal="center"/>
    </xf>
  </cellXfs>
  <cellStyles count="6">
    <cellStyle name="Hyperlink" xfId="5" builtinId="8"/>
    <cellStyle name="Normal" xfId="0" builtinId="0"/>
    <cellStyle name="Normal 2" xfId="2"/>
    <cellStyle name="Normal 2 2" xfId="1"/>
    <cellStyle name="Normal 3 2" xfId="4"/>
    <cellStyle name="Normal 4" xfId="3"/>
  </cellStyles>
  <dxfs count="0"/>
  <tableStyles count="0" defaultTableStyle="TableStyleMedium2" defaultPivotStyle="PivotStyleLight16"/>
  <colors>
    <mruColors>
      <color rgb="FF4472C4"/>
      <color rgb="FFED7D31"/>
      <color rgb="FF00B050"/>
      <color rgb="FFFFC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ArdiData!$B$2</c:f>
          <c:strCache>
            <c:ptCount val="1"/>
            <c:pt idx="0">
              <c:v>No Trend </c:v>
            </c:pt>
          </c:strCache>
        </c:strRef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ArdiData!$K$1</c:f>
              <c:strCache>
                <c:ptCount val="1"/>
                <c:pt idx="0">
                  <c:v>Freq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ArdiData!$F$2:$F$14</c:f>
              <c:strCache>
                <c:ptCount val="13"/>
                <c:pt idx="0">
                  <c:v>900 - 1800</c:v>
                </c:pt>
                <c:pt idx="1">
                  <c:v>1800 - 2700</c:v>
                </c:pt>
                <c:pt idx="2">
                  <c:v>2700 - 3600</c:v>
                </c:pt>
                <c:pt idx="3">
                  <c:v>3600 - 4500</c:v>
                </c:pt>
                <c:pt idx="4">
                  <c:v>4500 - 5400</c:v>
                </c:pt>
                <c:pt idx="5">
                  <c:v>5400 - 6300</c:v>
                </c:pt>
                <c:pt idx="6">
                  <c:v>6300 - 7200</c:v>
                </c:pt>
                <c:pt idx="7">
                  <c:v>7200 - 8100</c:v>
                </c:pt>
                <c:pt idx="8">
                  <c:v>8100 - 9000</c:v>
                </c:pt>
                <c:pt idx="9">
                  <c:v>9000 - 9900</c:v>
                </c:pt>
                <c:pt idx="10">
                  <c:v>9900 - 10800</c:v>
                </c:pt>
                <c:pt idx="11">
                  <c:v>10800 - 11700</c:v>
                </c:pt>
                <c:pt idx="12">
                  <c:v>11700 - 12600</c:v>
                </c:pt>
              </c:strCache>
            </c:strRef>
          </c:cat>
          <c:val>
            <c:numRef>
              <c:f>ArdiData!$K$2:$K$14</c:f>
              <c:numCache>
                <c:formatCode>0.00</c:formatCode>
                <c:ptCount val="13"/>
                <c:pt idx="0">
                  <c:v>0.04</c:v>
                </c:pt>
                <c:pt idx="1">
                  <c:v>0.14666666666666667</c:v>
                </c:pt>
                <c:pt idx="2">
                  <c:v>0.12</c:v>
                </c:pt>
                <c:pt idx="3">
                  <c:v>0.13333333333333333</c:v>
                </c:pt>
                <c:pt idx="4">
                  <c:v>0.17333333333333334</c:v>
                </c:pt>
                <c:pt idx="5">
                  <c:v>0.12</c:v>
                </c:pt>
                <c:pt idx="6">
                  <c:v>0.08</c:v>
                </c:pt>
                <c:pt idx="7">
                  <c:v>0.10666666666666667</c:v>
                </c:pt>
                <c:pt idx="8">
                  <c:v>0.04</c:v>
                </c:pt>
                <c:pt idx="9">
                  <c:v>2.6666666666666668E-2</c:v>
                </c:pt>
                <c:pt idx="10">
                  <c:v>1.3333333333333334E-2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234-463A-87A2-3B3ABFB382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663601088"/>
        <c:axId val="663601480"/>
      </c:barChart>
      <c:catAx>
        <c:axId val="663601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663601480"/>
        <c:crosses val="autoZero"/>
        <c:auto val="1"/>
        <c:lblAlgn val="ctr"/>
        <c:lblOffset val="100"/>
        <c:noMultiLvlLbl val="0"/>
      </c:catAx>
      <c:valAx>
        <c:axId val="663601480"/>
        <c:scaling>
          <c:orientation val="minMax"/>
        </c:scaling>
        <c:delete val="0"/>
        <c:axPos val="l"/>
        <c:numFmt formatCode="0.00" sourceLinked="1"/>
        <c:majorTickMark val="out"/>
        <c:minorTickMark val="none"/>
        <c:tickLblPos val="nextTo"/>
        <c:crossAx val="66360108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strRef>
          <c:f>ArdiData!$C$2</c:f>
          <c:strCache>
            <c:ptCount val="1"/>
            <c:pt idx="0">
              <c:v>Trend</c:v>
            </c:pt>
          </c:strCache>
        </c:strRef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ArdiData!$K$1</c:f>
              <c:strCache>
                <c:ptCount val="1"/>
                <c:pt idx="0">
                  <c:v>Freq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ArdiData!$F$2:$F$14</c:f>
              <c:strCache>
                <c:ptCount val="13"/>
                <c:pt idx="0">
                  <c:v>900 - 1800</c:v>
                </c:pt>
                <c:pt idx="1">
                  <c:v>1800 - 2700</c:v>
                </c:pt>
                <c:pt idx="2">
                  <c:v>2700 - 3600</c:v>
                </c:pt>
                <c:pt idx="3">
                  <c:v>3600 - 4500</c:v>
                </c:pt>
                <c:pt idx="4">
                  <c:v>4500 - 5400</c:v>
                </c:pt>
                <c:pt idx="5">
                  <c:v>5400 - 6300</c:v>
                </c:pt>
                <c:pt idx="6">
                  <c:v>6300 - 7200</c:v>
                </c:pt>
                <c:pt idx="7">
                  <c:v>7200 - 8100</c:v>
                </c:pt>
                <c:pt idx="8">
                  <c:v>8100 - 9000</c:v>
                </c:pt>
                <c:pt idx="9">
                  <c:v>9000 - 9900</c:v>
                </c:pt>
                <c:pt idx="10">
                  <c:v>9900 - 10800</c:v>
                </c:pt>
                <c:pt idx="11">
                  <c:v>10800 - 11700</c:v>
                </c:pt>
                <c:pt idx="12">
                  <c:v>11700 - 12600</c:v>
                </c:pt>
              </c:strCache>
            </c:strRef>
          </c:cat>
          <c:val>
            <c:numRef>
              <c:f>ArdiData!$K$2:$K$14</c:f>
              <c:numCache>
                <c:formatCode>0.00</c:formatCode>
                <c:ptCount val="13"/>
                <c:pt idx="0">
                  <c:v>0.04</c:v>
                </c:pt>
                <c:pt idx="1">
                  <c:v>0.14666666666666667</c:v>
                </c:pt>
                <c:pt idx="2">
                  <c:v>0.12</c:v>
                </c:pt>
                <c:pt idx="3">
                  <c:v>0.13333333333333333</c:v>
                </c:pt>
                <c:pt idx="4">
                  <c:v>0.17333333333333334</c:v>
                </c:pt>
                <c:pt idx="5">
                  <c:v>0.12</c:v>
                </c:pt>
                <c:pt idx="6">
                  <c:v>0.08</c:v>
                </c:pt>
                <c:pt idx="7">
                  <c:v>0.10666666666666667</c:v>
                </c:pt>
                <c:pt idx="8">
                  <c:v>0.04</c:v>
                </c:pt>
                <c:pt idx="9">
                  <c:v>2.6666666666666668E-2</c:v>
                </c:pt>
                <c:pt idx="10">
                  <c:v>1.3333333333333334E-2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89A-4E46-A9F5-65FB5A4027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663602264"/>
        <c:axId val="663602656"/>
      </c:barChart>
      <c:catAx>
        <c:axId val="6636022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663602656"/>
        <c:crosses val="autoZero"/>
        <c:auto val="1"/>
        <c:lblAlgn val="ctr"/>
        <c:lblOffset val="100"/>
        <c:noMultiLvlLbl val="0"/>
      </c:catAx>
      <c:valAx>
        <c:axId val="663602656"/>
        <c:scaling>
          <c:orientation val="minMax"/>
        </c:scaling>
        <c:delete val="0"/>
        <c:axPos val="l"/>
        <c:numFmt formatCode="0.00" sourceLinked="1"/>
        <c:majorTickMark val="out"/>
        <c:minorTickMark val="none"/>
        <c:tickLblPos val="nextTo"/>
        <c:crossAx val="66360226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strRef>
          <c:f>ArdiData!$D$2</c:f>
          <c:strCache>
            <c:ptCount val="1"/>
            <c:pt idx="0">
              <c:v>Trend&amp;Seas</c:v>
            </c:pt>
          </c:strCache>
        </c:strRef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ArdiData!$K$1</c:f>
              <c:strCache>
                <c:ptCount val="1"/>
                <c:pt idx="0">
                  <c:v>Freq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ArdiData!$F$2:$F$14</c:f>
              <c:strCache>
                <c:ptCount val="13"/>
                <c:pt idx="0">
                  <c:v>900 - 1800</c:v>
                </c:pt>
                <c:pt idx="1">
                  <c:v>1800 - 2700</c:v>
                </c:pt>
                <c:pt idx="2">
                  <c:v>2700 - 3600</c:v>
                </c:pt>
                <c:pt idx="3">
                  <c:v>3600 - 4500</c:v>
                </c:pt>
                <c:pt idx="4">
                  <c:v>4500 - 5400</c:v>
                </c:pt>
                <c:pt idx="5">
                  <c:v>5400 - 6300</c:v>
                </c:pt>
                <c:pt idx="6">
                  <c:v>6300 - 7200</c:v>
                </c:pt>
                <c:pt idx="7">
                  <c:v>7200 - 8100</c:v>
                </c:pt>
                <c:pt idx="8">
                  <c:v>8100 - 9000</c:v>
                </c:pt>
                <c:pt idx="9">
                  <c:v>9000 - 9900</c:v>
                </c:pt>
                <c:pt idx="10">
                  <c:v>9900 - 10800</c:v>
                </c:pt>
                <c:pt idx="11">
                  <c:v>10800 - 11700</c:v>
                </c:pt>
                <c:pt idx="12">
                  <c:v>11700 - 12600</c:v>
                </c:pt>
              </c:strCache>
            </c:strRef>
          </c:cat>
          <c:val>
            <c:numRef>
              <c:f>ArdiData!$K$2:$K$14</c:f>
              <c:numCache>
                <c:formatCode>0.00</c:formatCode>
                <c:ptCount val="13"/>
                <c:pt idx="0">
                  <c:v>0.04</c:v>
                </c:pt>
                <c:pt idx="1">
                  <c:v>0.14666666666666667</c:v>
                </c:pt>
                <c:pt idx="2">
                  <c:v>0.12</c:v>
                </c:pt>
                <c:pt idx="3">
                  <c:v>0.13333333333333333</c:v>
                </c:pt>
                <c:pt idx="4">
                  <c:v>0.17333333333333334</c:v>
                </c:pt>
                <c:pt idx="5">
                  <c:v>0.12</c:v>
                </c:pt>
                <c:pt idx="6">
                  <c:v>0.08</c:v>
                </c:pt>
                <c:pt idx="7">
                  <c:v>0.10666666666666667</c:v>
                </c:pt>
                <c:pt idx="8">
                  <c:v>0.04</c:v>
                </c:pt>
                <c:pt idx="9">
                  <c:v>2.6666666666666668E-2</c:v>
                </c:pt>
                <c:pt idx="10">
                  <c:v>1.3333333333333334E-2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1F6-4202-8C2F-02325D6A17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663603440"/>
        <c:axId val="663603832"/>
      </c:barChart>
      <c:catAx>
        <c:axId val="6636034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663603832"/>
        <c:crosses val="autoZero"/>
        <c:auto val="1"/>
        <c:lblAlgn val="ctr"/>
        <c:lblOffset val="100"/>
        <c:noMultiLvlLbl val="0"/>
      </c:catAx>
      <c:valAx>
        <c:axId val="663603832"/>
        <c:scaling>
          <c:orientation val="minMax"/>
        </c:scaling>
        <c:delete val="0"/>
        <c:axPos val="l"/>
        <c:numFmt formatCode="0.00" sourceLinked="1"/>
        <c:majorTickMark val="out"/>
        <c:minorTickMark val="none"/>
        <c:tickLblPos val="nextTo"/>
        <c:crossAx val="66360344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ArdiData!$B$2</c:f>
          <c:strCache>
            <c:ptCount val="1"/>
            <c:pt idx="0">
              <c:v>No Trend </c:v>
            </c:pt>
          </c:strCache>
        </c:strRef>
      </c:tx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xVal>
            <c:numRef>
              <c:f>ArdiData!$A$3:$A$77</c:f>
              <c:numCache>
                <c:formatCode>General</c:formatCode>
                <c:ptCount val="7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</c:numCache>
            </c:numRef>
          </c:xVal>
          <c:yVal>
            <c:numRef>
              <c:f>ArdiData!$B$3:$B$77</c:f>
              <c:numCache>
                <c:formatCode>General</c:formatCode>
                <c:ptCount val="75"/>
                <c:pt idx="0">
                  <c:v>2174</c:v>
                </c:pt>
                <c:pt idx="1">
                  <c:v>4952</c:v>
                </c:pt>
                <c:pt idx="2">
                  <c:v>6319</c:v>
                </c:pt>
                <c:pt idx="3">
                  <c:v>2699</c:v>
                </c:pt>
                <c:pt idx="4">
                  <c:v>4749</c:v>
                </c:pt>
                <c:pt idx="5">
                  <c:v>8122</c:v>
                </c:pt>
                <c:pt idx="6">
                  <c:v>7641</c:v>
                </c:pt>
                <c:pt idx="7">
                  <c:v>4837</c:v>
                </c:pt>
                <c:pt idx="8">
                  <c:v>2222</c:v>
                </c:pt>
                <c:pt idx="9">
                  <c:v>9538</c:v>
                </c:pt>
                <c:pt idx="10">
                  <c:v>3553</c:v>
                </c:pt>
                <c:pt idx="11">
                  <c:v>3018</c:v>
                </c:pt>
                <c:pt idx="12">
                  <c:v>5476</c:v>
                </c:pt>
                <c:pt idx="13">
                  <c:v>6314</c:v>
                </c:pt>
                <c:pt idx="14">
                  <c:v>5611</c:v>
                </c:pt>
                <c:pt idx="15">
                  <c:v>4631</c:v>
                </c:pt>
                <c:pt idx="16">
                  <c:v>7398</c:v>
                </c:pt>
                <c:pt idx="17">
                  <c:v>3699</c:v>
                </c:pt>
                <c:pt idx="18">
                  <c:v>9537</c:v>
                </c:pt>
                <c:pt idx="19">
                  <c:v>4735</c:v>
                </c:pt>
                <c:pt idx="20">
                  <c:v>3873</c:v>
                </c:pt>
                <c:pt idx="21">
                  <c:v>5516</c:v>
                </c:pt>
                <c:pt idx="22">
                  <c:v>4878</c:v>
                </c:pt>
                <c:pt idx="23">
                  <c:v>3211</c:v>
                </c:pt>
                <c:pt idx="24">
                  <c:v>5647</c:v>
                </c:pt>
                <c:pt idx="25">
                  <c:v>3952</c:v>
                </c:pt>
                <c:pt idx="26">
                  <c:v>8655</c:v>
                </c:pt>
                <c:pt idx="27">
                  <c:v>10023</c:v>
                </c:pt>
                <c:pt idx="28">
                  <c:v>4422</c:v>
                </c:pt>
                <c:pt idx="29">
                  <c:v>3914</c:v>
                </c:pt>
                <c:pt idx="30">
                  <c:v>4241</c:v>
                </c:pt>
                <c:pt idx="31">
                  <c:v>6036</c:v>
                </c:pt>
                <c:pt idx="32">
                  <c:v>1631</c:v>
                </c:pt>
                <c:pt idx="33">
                  <c:v>2051</c:v>
                </c:pt>
                <c:pt idx="34">
                  <c:v>5678</c:v>
                </c:pt>
                <c:pt idx="35">
                  <c:v>5883</c:v>
                </c:pt>
                <c:pt idx="36">
                  <c:v>5301</c:v>
                </c:pt>
                <c:pt idx="37">
                  <c:v>4460</c:v>
                </c:pt>
                <c:pt idx="38">
                  <c:v>2696</c:v>
                </c:pt>
                <c:pt idx="39">
                  <c:v>6333</c:v>
                </c:pt>
                <c:pt idx="40">
                  <c:v>5040</c:v>
                </c:pt>
                <c:pt idx="41">
                  <c:v>6116</c:v>
                </c:pt>
                <c:pt idx="42">
                  <c:v>4912</c:v>
                </c:pt>
                <c:pt idx="43">
                  <c:v>7353</c:v>
                </c:pt>
                <c:pt idx="44">
                  <c:v>7973</c:v>
                </c:pt>
                <c:pt idx="45">
                  <c:v>7593</c:v>
                </c:pt>
                <c:pt idx="46">
                  <c:v>5339</c:v>
                </c:pt>
                <c:pt idx="47">
                  <c:v>7248</c:v>
                </c:pt>
                <c:pt idx="48">
                  <c:v>4147</c:v>
                </c:pt>
                <c:pt idx="49">
                  <c:v>2875</c:v>
                </c:pt>
                <c:pt idx="50">
                  <c:v>4947</c:v>
                </c:pt>
                <c:pt idx="51">
                  <c:v>1597</c:v>
                </c:pt>
                <c:pt idx="52">
                  <c:v>8892</c:v>
                </c:pt>
                <c:pt idx="53">
                  <c:v>5383</c:v>
                </c:pt>
                <c:pt idx="54">
                  <c:v>6623</c:v>
                </c:pt>
                <c:pt idx="55">
                  <c:v>2471</c:v>
                </c:pt>
                <c:pt idx="56">
                  <c:v>2623</c:v>
                </c:pt>
                <c:pt idx="57">
                  <c:v>2975</c:v>
                </c:pt>
                <c:pt idx="58">
                  <c:v>3384</c:v>
                </c:pt>
                <c:pt idx="59">
                  <c:v>4309</c:v>
                </c:pt>
                <c:pt idx="60">
                  <c:v>3541</c:v>
                </c:pt>
                <c:pt idx="61">
                  <c:v>1840</c:v>
                </c:pt>
                <c:pt idx="62">
                  <c:v>3220</c:v>
                </c:pt>
                <c:pt idx="63">
                  <c:v>1460</c:v>
                </c:pt>
                <c:pt idx="64">
                  <c:v>4040</c:v>
                </c:pt>
                <c:pt idx="65">
                  <c:v>2693</c:v>
                </c:pt>
                <c:pt idx="66">
                  <c:v>7852</c:v>
                </c:pt>
                <c:pt idx="67">
                  <c:v>2067</c:v>
                </c:pt>
                <c:pt idx="68">
                  <c:v>6024</c:v>
                </c:pt>
                <c:pt idx="69">
                  <c:v>2128</c:v>
                </c:pt>
                <c:pt idx="70">
                  <c:v>6613</c:v>
                </c:pt>
                <c:pt idx="71">
                  <c:v>4634</c:v>
                </c:pt>
                <c:pt idx="72">
                  <c:v>6406</c:v>
                </c:pt>
                <c:pt idx="73">
                  <c:v>2884</c:v>
                </c:pt>
                <c:pt idx="74">
                  <c:v>7318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ArdiData!#REF!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F321-4F0E-9A48-E4C386973E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604616"/>
        <c:axId val="663605008"/>
      </c:scatterChart>
      <c:valAx>
        <c:axId val="663604616"/>
        <c:scaling>
          <c:orientation val="minMax"/>
          <c:max val="75"/>
        </c:scaling>
        <c:delete val="0"/>
        <c:axPos val="b"/>
        <c:numFmt formatCode="General" sourceLinked="1"/>
        <c:majorTickMark val="out"/>
        <c:minorTickMark val="none"/>
        <c:tickLblPos val="nextTo"/>
        <c:crossAx val="663605008"/>
        <c:crosses val="autoZero"/>
        <c:crossBetween val="midCat"/>
      </c:valAx>
      <c:valAx>
        <c:axId val="6636050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663604616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strRef>
          <c:f>ArdiData!$C$2</c:f>
          <c:strCache>
            <c:ptCount val="1"/>
            <c:pt idx="0">
              <c:v>Trend</c:v>
            </c:pt>
          </c:strCache>
        </c:strRef>
      </c:tx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xVal>
            <c:numRef>
              <c:f>ArdiData!$A$3:$A$77</c:f>
              <c:numCache>
                <c:formatCode>General</c:formatCode>
                <c:ptCount val="7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</c:numCache>
            </c:numRef>
          </c:xVal>
          <c:yVal>
            <c:numRef>
              <c:f>ArdiData!$C$3:$C$77</c:f>
              <c:numCache>
                <c:formatCode>General</c:formatCode>
                <c:ptCount val="75"/>
                <c:pt idx="0">
                  <c:v>1460</c:v>
                </c:pt>
                <c:pt idx="1">
                  <c:v>1597</c:v>
                </c:pt>
                <c:pt idx="2">
                  <c:v>1631</c:v>
                </c:pt>
                <c:pt idx="3">
                  <c:v>1840</c:v>
                </c:pt>
                <c:pt idx="4">
                  <c:v>2051</c:v>
                </c:pt>
                <c:pt idx="5">
                  <c:v>2067</c:v>
                </c:pt>
                <c:pt idx="6">
                  <c:v>2174</c:v>
                </c:pt>
                <c:pt idx="7">
                  <c:v>2128</c:v>
                </c:pt>
                <c:pt idx="8">
                  <c:v>2693</c:v>
                </c:pt>
                <c:pt idx="9">
                  <c:v>2222</c:v>
                </c:pt>
                <c:pt idx="10">
                  <c:v>2471</c:v>
                </c:pt>
                <c:pt idx="11">
                  <c:v>2623</c:v>
                </c:pt>
                <c:pt idx="12">
                  <c:v>2699</c:v>
                </c:pt>
                <c:pt idx="13">
                  <c:v>2884</c:v>
                </c:pt>
                <c:pt idx="14">
                  <c:v>3018</c:v>
                </c:pt>
                <c:pt idx="15">
                  <c:v>2696</c:v>
                </c:pt>
                <c:pt idx="16">
                  <c:v>2975</c:v>
                </c:pt>
                <c:pt idx="17">
                  <c:v>2875</c:v>
                </c:pt>
                <c:pt idx="18">
                  <c:v>3211</c:v>
                </c:pt>
                <c:pt idx="19">
                  <c:v>3220</c:v>
                </c:pt>
                <c:pt idx="20">
                  <c:v>3699</c:v>
                </c:pt>
                <c:pt idx="21">
                  <c:v>3541</c:v>
                </c:pt>
                <c:pt idx="22">
                  <c:v>3553</c:v>
                </c:pt>
                <c:pt idx="23">
                  <c:v>3873</c:v>
                </c:pt>
                <c:pt idx="24">
                  <c:v>3384</c:v>
                </c:pt>
                <c:pt idx="25">
                  <c:v>3952</c:v>
                </c:pt>
                <c:pt idx="26">
                  <c:v>3914</c:v>
                </c:pt>
                <c:pt idx="27">
                  <c:v>4460</c:v>
                </c:pt>
                <c:pt idx="28">
                  <c:v>4631</c:v>
                </c:pt>
                <c:pt idx="29">
                  <c:v>4040</c:v>
                </c:pt>
                <c:pt idx="30">
                  <c:v>4241</c:v>
                </c:pt>
                <c:pt idx="31">
                  <c:v>4147</c:v>
                </c:pt>
                <c:pt idx="32">
                  <c:v>4309</c:v>
                </c:pt>
                <c:pt idx="33">
                  <c:v>4422</c:v>
                </c:pt>
                <c:pt idx="34">
                  <c:v>4634</c:v>
                </c:pt>
                <c:pt idx="35">
                  <c:v>4878</c:v>
                </c:pt>
                <c:pt idx="36">
                  <c:v>4735</c:v>
                </c:pt>
                <c:pt idx="37">
                  <c:v>4749</c:v>
                </c:pt>
                <c:pt idx="38">
                  <c:v>4837</c:v>
                </c:pt>
                <c:pt idx="39">
                  <c:v>4947</c:v>
                </c:pt>
                <c:pt idx="40">
                  <c:v>4912</c:v>
                </c:pt>
                <c:pt idx="41">
                  <c:v>5383</c:v>
                </c:pt>
                <c:pt idx="42">
                  <c:v>5301</c:v>
                </c:pt>
                <c:pt idx="43">
                  <c:v>5339</c:v>
                </c:pt>
                <c:pt idx="44">
                  <c:v>5476</c:v>
                </c:pt>
                <c:pt idx="45">
                  <c:v>5516</c:v>
                </c:pt>
                <c:pt idx="46">
                  <c:v>4952</c:v>
                </c:pt>
                <c:pt idx="47">
                  <c:v>5040</c:v>
                </c:pt>
                <c:pt idx="48">
                  <c:v>5647</c:v>
                </c:pt>
                <c:pt idx="49">
                  <c:v>5611</c:v>
                </c:pt>
                <c:pt idx="50">
                  <c:v>5678</c:v>
                </c:pt>
                <c:pt idx="51">
                  <c:v>6036</c:v>
                </c:pt>
                <c:pt idx="52">
                  <c:v>6024</c:v>
                </c:pt>
                <c:pt idx="53">
                  <c:v>5883</c:v>
                </c:pt>
                <c:pt idx="54">
                  <c:v>6116</c:v>
                </c:pt>
                <c:pt idx="55">
                  <c:v>6314</c:v>
                </c:pt>
                <c:pt idx="56">
                  <c:v>6333</c:v>
                </c:pt>
                <c:pt idx="57">
                  <c:v>7248</c:v>
                </c:pt>
                <c:pt idx="58">
                  <c:v>6319</c:v>
                </c:pt>
                <c:pt idx="59">
                  <c:v>6406</c:v>
                </c:pt>
                <c:pt idx="60">
                  <c:v>6613</c:v>
                </c:pt>
                <c:pt idx="61">
                  <c:v>6623</c:v>
                </c:pt>
                <c:pt idx="62">
                  <c:v>7353</c:v>
                </c:pt>
                <c:pt idx="63">
                  <c:v>7318</c:v>
                </c:pt>
                <c:pt idx="64">
                  <c:v>7852</c:v>
                </c:pt>
                <c:pt idx="65">
                  <c:v>7593</c:v>
                </c:pt>
                <c:pt idx="66">
                  <c:v>7641</c:v>
                </c:pt>
                <c:pt idx="67">
                  <c:v>7398</c:v>
                </c:pt>
                <c:pt idx="68">
                  <c:v>7973</c:v>
                </c:pt>
                <c:pt idx="69">
                  <c:v>8122</c:v>
                </c:pt>
                <c:pt idx="70">
                  <c:v>8892</c:v>
                </c:pt>
                <c:pt idx="71">
                  <c:v>10023</c:v>
                </c:pt>
                <c:pt idx="72">
                  <c:v>8655</c:v>
                </c:pt>
                <c:pt idx="73">
                  <c:v>9537</c:v>
                </c:pt>
                <c:pt idx="74">
                  <c:v>9538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ArdiData!#REF!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2E9C-48FB-BF39-FCC8A3AB3F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600696"/>
        <c:axId val="663605792"/>
      </c:scatterChart>
      <c:valAx>
        <c:axId val="663600696"/>
        <c:scaling>
          <c:orientation val="minMax"/>
          <c:max val="75"/>
        </c:scaling>
        <c:delete val="0"/>
        <c:axPos val="b"/>
        <c:numFmt formatCode="General" sourceLinked="1"/>
        <c:majorTickMark val="out"/>
        <c:minorTickMark val="none"/>
        <c:tickLblPos val="nextTo"/>
        <c:crossAx val="663605792"/>
        <c:crosses val="autoZero"/>
        <c:crossBetween val="midCat"/>
      </c:valAx>
      <c:valAx>
        <c:axId val="66360579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663600696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strRef>
          <c:f>ArdiData!$D$2</c:f>
          <c:strCache>
            <c:ptCount val="1"/>
            <c:pt idx="0">
              <c:v>Trend&amp;Seas</c:v>
            </c:pt>
          </c:strCache>
        </c:strRef>
      </c:tx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xVal>
            <c:numRef>
              <c:f>ArdiData!$A$3:$A$77</c:f>
              <c:numCache>
                <c:formatCode>General</c:formatCode>
                <c:ptCount val="7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</c:numCache>
            </c:numRef>
          </c:xVal>
          <c:yVal>
            <c:numRef>
              <c:f>ArdiData!$D$3:$D$77</c:f>
              <c:numCache>
                <c:formatCode>General</c:formatCode>
                <c:ptCount val="75"/>
                <c:pt idx="0">
                  <c:v>1460</c:v>
                </c:pt>
                <c:pt idx="1">
                  <c:v>1631</c:v>
                </c:pt>
                <c:pt idx="2">
                  <c:v>1840</c:v>
                </c:pt>
                <c:pt idx="3">
                  <c:v>2051</c:v>
                </c:pt>
                <c:pt idx="4">
                  <c:v>2222</c:v>
                </c:pt>
                <c:pt idx="5">
                  <c:v>1597</c:v>
                </c:pt>
                <c:pt idx="6">
                  <c:v>2128</c:v>
                </c:pt>
                <c:pt idx="7">
                  <c:v>2471</c:v>
                </c:pt>
                <c:pt idx="8">
                  <c:v>2623</c:v>
                </c:pt>
                <c:pt idx="9">
                  <c:v>2875</c:v>
                </c:pt>
                <c:pt idx="10">
                  <c:v>2174</c:v>
                </c:pt>
                <c:pt idx="11">
                  <c:v>2067</c:v>
                </c:pt>
                <c:pt idx="12">
                  <c:v>2699</c:v>
                </c:pt>
                <c:pt idx="13">
                  <c:v>2884</c:v>
                </c:pt>
                <c:pt idx="14">
                  <c:v>3553</c:v>
                </c:pt>
                <c:pt idx="15">
                  <c:v>2696</c:v>
                </c:pt>
                <c:pt idx="16">
                  <c:v>2693</c:v>
                </c:pt>
                <c:pt idx="17">
                  <c:v>3220</c:v>
                </c:pt>
                <c:pt idx="18">
                  <c:v>3541</c:v>
                </c:pt>
                <c:pt idx="19">
                  <c:v>3873</c:v>
                </c:pt>
                <c:pt idx="20">
                  <c:v>3018</c:v>
                </c:pt>
                <c:pt idx="21">
                  <c:v>2975</c:v>
                </c:pt>
                <c:pt idx="22">
                  <c:v>3914</c:v>
                </c:pt>
                <c:pt idx="23">
                  <c:v>3699</c:v>
                </c:pt>
                <c:pt idx="24">
                  <c:v>3952</c:v>
                </c:pt>
                <c:pt idx="25">
                  <c:v>3211</c:v>
                </c:pt>
                <c:pt idx="26">
                  <c:v>3384</c:v>
                </c:pt>
                <c:pt idx="27">
                  <c:v>4631</c:v>
                </c:pt>
                <c:pt idx="28">
                  <c:v>4749</c:v>
                </c:pt>
                <c:pt idx="29">
                  <c:v>4634</c:v>
                </c:pt>
                <c:pt idx="30">
                  <c:v>4147</c:v>
                </c:pt>
                <c:pt idx="31">
                  <c:v>4309</c:v>
                </c:pt>
                <c:pt idx="32">
                  <c:v>4241</c:v>
                </c:pt>
                <c:pt idx="33">
                  <c:v>4735</c:v>
                </c:pt>
                <c:pt idx="34">
                  <c:v>5339</c:v>
                </c:pt>
                <c:pt idx="35">
                  <c:v>4040</c:v>
                </c:pt>
                <c:pt idx="36">
                  <c:v>4460</c:v>
                </c:pt>
                <c:pt idx="37">
                  <c:v>4947</c:v>
                </c:pt>
                <c:pt idx="38">
                  <c:v>5516</c:v>
                </c:pt>
                <c:pt idx="39">
                  <c:v>6116</c:v>
                </c:pt>
                <c:pt idx="40">
                  <c:v>4422</c:v>
                </c:pt>
                <c:pt idx="41">
                  <c:v>4952</c:v>
                </c:pt>
                <c:pt idx="42">
                  <c:v>5040</c:v>
                </c:pt>
                <c:pt idx="43">
                  <c:v>5678</c:v>
                </c:pt>
                <c:pt idx="44">
                  <c:v>6319</c:v>
                </c:pt>
                <c:pt idx="45">
                  <c:v>4912</c:v>
                </c:pt>
                <c:pt idx="46">
                  <c:v>5383</c:v>
                </c:pt>
                <c:pt idx="47">
                  <c:v>6333</c:v>
                </c:pt>
                <c:pt idx="48">
                  <c:v>6036</c:v>
                </c:pt>
                <c:pt idx="49">
                  <c:v>6314</c:v>
                </c:pt>
                <c:pt idx="50">
                  <c:v>4837</c:v>
                </c:pt>
                <c:pt idx="51">
                  <c:v>5476</c:v>
                </c:pt>
                <c:pt idx="52">
                  <c:v>5611</c:v>
                </c:pt>
                <c:pt idx="53">
                  <c:v>6613</c:v>
                </c:pt>
                <c:pt idx="54">
                  <c:v>7248</c:v>
                </c:pt>
                <c:pt idx="55">
                  <c:v>4878</c:v>
                </c:pt>
                <c:pt idx="56">
                  <c:v>5647</c:v>
                </c:pt>
                <c:pt idx="57">
                  <c:v>6623</c:v>
                </c:pt>
                <c:pt idx="58">
                  <c:v>7852</c:v>
                </c:pt>
                <c:pt idx="59">
                  <c:v>7353</c:v>
                </c:pt>
                <c:pt idx="60">
                  <c:v>6406</c:v>
                </c:pt>
                <c:pt idx="61">
                  <c:v>6024</c:v>
                </c:pt>
                <c:pt idx="62">
                  <c:v>7641</c:v>
                </c:pt>
                <c:pt idx="63">
                  <c:v>8122</c:v>
                </c:pt>
                <c:pt idx="64">
                  <c:v>8655</c:v>
                </c:pt>
                <c:pt idx="65">
                  <c:v>5301</c:v>
                </c:pt>
                <c:pt idx="66">
                  <c:v>7398</c:v>
                </c:pt>
                <c:pt idx="67">
                  <c:v>7973</c:v>
                </c:pt>
                <c:pt idx="68">
                  <c:v>8892</c:v>
                </c:pt>
                <c:pt idx="69">
                  <c:v>9538</c:v>
                </c:pt>
                <c:pt idx="70">
                  <c:v>5883</c:v>
                </c:pt>
                <c:pt idx="71">
                  <c:v>7593</c:v>
                </c:pt>
                <c:pt idx="72">
                  <c:v>7318</c:v>
                </c:pt>
                <c:pt idx="73">
                  <c:v>9537</c:v>
                </c:pt>
                <c:pt idx="74">
                  <c:v>10023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ArdiData!#REF!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8F71-4362-B8E1-5E34F771C0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606576"/>
        <c:axId val="663606968"/>
      </c:scatterChart>
      <c:valAx>
        <c:axId val="663606576"/>
        <c:scaling>
          <c:orientation val="minMax"/>
          <c:max val="75"/>
        </c:scaling>
        <c:delete val="0"/>
        <c:axPos val="b"/>
        <c:numFmt formatCode="General" sourceLinked="1"/>
        <c:majorTickMark val="out"/>
        <c:minorTickMark val="none"/>
        <c:tickLblPos val="nextTo"/>
        <c:crossAx val="663606968"/>
        <c:crosses val="autoZero"/>
        <c:crossBetween val="midCat"/>
      </c:valAx>
      <c:valAx>
        <c:axId val="66360696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663606576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BookData!$B$1</c:f>
          <c:strCache>
            <c:ptCount val="1"/>
            <c:pt idx="0">
              <c:v>Office 1</c:v>
            </c:pt>
          </c:strCache>
        </c:strRef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BookData!$K$1</c:f>
              <c:strCache>
                <c:ptCount val="1"/>
                <c:pt idx="0">
                  <c:v>Freq</c:v>
                </c:pt>
              </c:strCache>
            </c:strRef>
          </c:tx>
          <c:invertIfNegative val="0"/>
          <c:val>
            <c:numRef>
              <c:f>BookData!$K$2:$K$14</c:f>
              <c:numCache>
                <c:formatCode>0.00</c:formatCode>
                <c:ptCount val="13"/>
                <c:pt idx="0">
                  <c:v>1.3333333333333334E-2</c:v>
                </c:pt>
                <c:pt idx="1">
                  <c:v>0.13333333333333333</c:v>
                </c:pt>
                <c:pt idx="2">
                  <c:v>0.17333333333333334</c:v>
                </c:pt>
                <c:pt idx="3">
                  <c:v>0.12</c:v>
                </c:pt>
                <c:pt idx="4">
                  <c:v>0.21333333333333335</c:v>
                </c:pt>
                <c:pt idx="5">
                  <c:v>6.6666666666666666E-2</c:v>
                </c:pt>
                <c:pt idx="6">
                  <c:v>9.3333333333333338E-2</c:v>
                </c:pt>
                <c:pt idx="7">
                  <c:v>0.10666666666666667</c:v>
                </c:pt>
                <c:pt idx="8">
                  <c:v>2.6666666666666668E-2</c:v>
                </c:pt>
                <c:pt idx="9">
                  <c:v>2.6666666666666668E-2</c:v>
                </c:pt>
                <c:pt idx="10">
                  <c:v>1.3333333333333334E-2</c:v>
                </c:pt>
                <c:pt idx="11">
                  <c:v>0</c:v>
                </c:pt>
                <c:pt idx="12">
                  <c:v>1.3333333333333334E-2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BA-423D-A506-AB199EC6FF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663241480"/>
        <c:axId val="663241872"/>
      </c:barChart>
      <c:catAx>
        <c:axId val="663241480"/>
        <c:scaling>
          <c:orientation val="minMax"/>
        </c:scaling>
        <c:delete val="0"/>
        <c:axPos val="b"/>
        <c:majorTickMark val="out"/>
        <c:minorTickMark val="none"/>
        <c:tickLblPos val="nextTo"/>
        <c:crossAx val="663241872"/>
        <c:crosses val="autoZero"/>
        <c:auto val="1"/>
        <c:lblAlgn val="ctr"/>
        <c:lblOffset val="100"/>
        <c:noMultiLvlLbl val="0"/>
      </c:catAx>
      <c:valAx>
        <c:axId val="663241872"/>
        <c:scaling>
          <c:orientation val="minMax"/>
        </c:scaling>
        <c:delete val="0"/>
        <c:axPos val="l"/>
        <c:numFmt formatCode="0.00" sourceLinked="1"/>
        <c:majorTickMark val="out"/>
        <c:minorTickMark val="none"/>
        <c:tickLblPos val="nextTo"/>
        <c:crossAx val="66324148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strRef>
          <c:f>BookData!$C$1</c:f>
          <c:strCache>
            <c:ptCount val="1"/>
            <c:pt idx="0">
              <c:v>Office 2</c:v>
            </c:pt>
          </c:strCache>
        </c:strRef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BookData!$K$1</c:f>
              <c:strCache>
                <c:ptCount val="1"/>
                <c:pt idx="0">
                  <c:v>Freq</c:v>
                </c:pt>
              </c:strCache>
            </c:strRef>
          </c:tx>
          <c:invertIfNegative val="0"/>
          <c:val>
            <c:numRef>
              <c:f>BookData!$K$2:$K$14</c:f>
              <c:numCache>
                <c:formatCode>0.00</c:formatCode>
                <c:ptCount val="13"/>
                <c:pt idx="0">
                  <c:v>1.3333333333333334E-2</c:v>
                </c:pt>
                <c:pt idx="1">
                  <c:v>0.13333333333333333</c:v>
                </c:pt>
                <c:pt idx="2">
                  <c:v>0.17333333333333334</c:v>
                </c:pt>
                <c:pt idx="3">
                  <c:v>0.12</c:v>
                </c:pt>
                <c:pt idx="4">
                  <c:v>0.21333333333333335</c:v>
                </c:pt>
                <c:pt idx="5">
                  <c:v>6.6666666666666666E-2</c:v>
                </c:pt>
                <c:pt idx="6">
                  <c:v>9.3333333333333338E-2</c:v>
                </c:pt>
                <c:pt idx="7">
                  <c:v>0.10666666666666667</c:v>
                </c:pt>
                <c:pt idx="8">
                  <c:v>2.6666666666666668E-2</c:v>
                </c:pt>
                <c:pt idx="9">
                  <c:v>2.6666666666666668E-2</c:v>
                </c:pt>
                <c:pt idx="10">
                  <c:v>1.3333333333333334E-2</c:v>
                </c:pt>
                <c:pt idx="11">
                  <c:v>0</c:v>
                </c:pt>
                <c:pt idx="12">
                  <c:v>1.3333333333333334E-2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4B0-4F9C-A4D8-A042C346B5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663242656"/>
        <c:axId val="663243048"/>
      </c:barChart>
      <c:catAx>
        <c:axId val="663242656"/>
        <c:scaling>
          <c:orientation val="minMax"/>
        </c:scaling>
        <c:delete val="0"/>
        <c:axPos val="b"/>
        <c:majorTickMark val="out"/>
        <c:minorTickMark val="none"/>
        <c:tickLblPos val="nextTo"/>
        <c:crossAx val="663243048"/>
        <c:crosses val="autoZero"/>
        <c:auto val="1"/>
        <c:lblAlgn val="ctr"/>
        <c:lblOffset val="100"/>
        <c:noMultiLvlLbl val="0"/>
      </c:catAx>
      <c:valAx>
        <c:axId val="663243048"/>
        <c:scaling>
          <c:orientation val="minMax"/>
        </c:scaling>
        <c:delete val="0"/>
        <c:axPos val="l"/>
        <c:numFmt formatCode="0.00" sourceLinked="1"/>
        <c:majorTickMark val="out"/>
        <c:minorTickMark val="none"/>
        <c:tickLblPos val="nextTo"/>
        <c:crossAx val="66324265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strRef>
          <c:f>BookData!$D$1</c:f>
          <c:strCache>
            <c:ptCount val="1"/>
            <c:pt idx="0">
              <c:v>Office 3</c:v>
            </c:pt>
          </c:strCache>
        </c:strRef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BookData!$K$1</c:f>
              <c:strCache>
                <c:ptCount val="1"/>
                <c:pt idx="0">
                  <c:v>Freq</c:v>
                </c:pt>
              </c:strCache>
            </c:strRef>
          </c:tx>
          <c:invertIfNegative val="0"/>
          <c:val>
            <c:numRef>
              <c:f>BookData!$K$2:$K$14</c:f>
              <c:numCache>
                <c:formatCode>0.00</c:formatCode>
                <c:ptCount val="13"/>
                <c:pt idx="0">
                  <c:v>1.3333333333333334E-2</c:v>
                </c:pt>
                <c:pt idx="1">
                  <c:v>0.13333333333333333</c:v>
                </c:pt>
                <c:pt idx="2">
                  <c:v>0.17333333333333334</c:v>
                </c:pt>
                <c:pt idx="3">
                  <c:v>0.12</c:v>
                </c:pt>
                <c:pt idx="4">
                  <c:v>0.21333333333333335</c:v>
                </c:pt>
                <c:pt idx="5">
                  <c:v>6.6666666666666666E-2</c:v>
                </c:pt>
                <c:pt idx="6">
                  <c:v>9.3333333333333338E-2</c:v>
                </c:pt>
                <c:pt idx="7">
                  <c:v>0.10666666666666667</c:v>
                </c:pt>
                <c:pt idx="8">
                  <c:v>2.6666666666666668E-2</c:v>
                </c:pt>
                <c:pt idx="9">
                  <c:v>2.6666666666666668E-2</c:v>
                </c:pt>
                <c:pt idx="10">
                  <c:v>1.3333333333333334E-2</c:v>
                </c:pt>
                <c:pt idx="11">
                  <c:v>0</c:v>
                </c:pt>
                <c:pt idx="12">
                  <c:v>1.3333333333333334E-2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3AF-4DA7-94EB-870607BEFA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663243832"/>
        <c:axId val="666687416"/>
      </c:barChart>
      <c:catAx>
        <c:axId val="663243832"/>
        <c:scaling>
          <c:orientation val="minMax"/>
        </c:scaling>
        <c:delete val="0"/>
        <c:axPos val="b"/>
        <c:majorTickMark val="out"/>
        <c:minorTickMark val="none"/>
        <c:tickLblPos val="nextTo"/>
        <c:crossAx val="666687416"/>
        <c:crosses val="autoZero"/>
        <c:auto val="1"/>
        <c:lblAlgn val="ctr"/>
        <c:lblOffset val="100"/>
        <c:noMultiLvlLbl val="0"/>
      </c:catAx>
      <c:valAx>
        <c:axId val="666687416"/>
        <c:scaling>
          <c:orientation val="minMax"/>
        </c:scaling>
        <c:delete val="0"/>
        <c:axPos val="l"/>
        <c:numFmt formatCode="0.00" sourceLinked="1"/>
        <c:majorTickMark val="out"/>
        <c:minorTickMark val="none"/>
        <c:tickLblPos val="nextTo"/>
        <c:crossAx val="66324383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BookData!$B$1</c:f>
              <c:strCache>
                <c:ptCount val="1"/>
                <c:pt idx="0">
                  <c:v>Office 1</c:v>
                </c:pt>
              </c:strCache>
            </c:strRef>
          </c:tx>
          <c:xVal>
            <c:numRef>
              <c:f>BookData!$A$3:$A$77</c:f>
              <c:numCache>
                <c:formatCode>General</c:formatCode>
                <c:ptCount val="7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</c:numCache>
            </c:numRef>
          </c:xVal>
          <c:yVal>
            <c:numRef>
              <c:f>BookData!$B$3:$B$77</c:f>
              <c:numCache>
                <c:formatCode>0</c:formatCode>
                <c:ptCount val="75"/>
                <c:pt idx="0">
                  <c:v>495</c:v>
                </c:pt>
                <c:pt idx="1">
                  <c:v>204</c:v>
                </c:pt>
                <c:pt idx="2">
                  <c:v>318</c:v>
                </c:pt>
                <c:pt idx="3">
                  <c:v>802</c:v>
                </c:pt>
                <c:pt idx="4">
                  <c:v>446</c:v>
                </c:pt>
                <c:pt idx="5">
                  <c:v>568</c:v>
                </c:pt>
                <c:pt idx="6">
                  <c:v>372</c:v>
                </c:pt>
                <c:pt idx="7">
                  <c:v>281</c:v>
                </c:pt>
                <c:pt idx="8">
                  <c:v>676</c:v>
                </c:pt>
                <c:pt idx="9">
                  <c:v>755</c:v>
                </c:pt>
                <c:pt idx="10">
                  <c:v>503</c:v>
                </c:pt>
                <c:pt idx="11">
                  <c:v>511</c:v>
                </c:pt>
                <c:pt idx="12">
                  <c:v>229</c:v>
                </c:pt>
                <c:pt idx="13">
                  <c:v>439</c:v>
                </c:pt>
                <c:pt idx="14">
                  <c:v>412</c:v>
                </c:pt>
                <c:pt idx="15">
                  <c:v>775</c:v>
                </c:pt>
                <c:pt idx="16">
                  <c:v>330</c:v>
                </c:pt>
                <c:pt idx="17">
                  <c:v>289</c:v>
                </c:pt>
                <c:pt idx="18">
                  <c:v>1045</c:v>
                </c:pt>
                <c:pt idx="19">
                  <c:v>348</c:v>
                </c:pt>
                <c:pt idx="20">
                  <c:v>249</c:v>
                </c:pt>
                <c:pt idx="21">
                  <c:v>218</c:v>
                </c:pt>
                <c:pt idx="22">
                  <c:v>603</c:v>
                </c:pt>
                <c:pt idx="23">
                  <c:v>412</c:v>
                </c:pt>
                <c:pt idx="24">
                  <c:v>608</c:v>
                </c:pt>
                <c:pt idx="25">
                  <c:v>540</c:v>
                </c:pt>
                <c:pt idx="26">
                  <c:v>744</c:v>
                </c:pt>
                <c:pt idx="27">
                  <c:v>465</c:v>
                </c:pt>
                <c:pt idx="28">
                  <c:v>577</c:v>
                </c:pt>
                <c:pt idx="29">
                  <c:v>576</c:v>
                </c:pt>
                <c:pt idx="30">
                  <c:v>681</c:v>
                </c:pt>
                <c:pt idx="31">
                  <c:v>842</c:v>
                </c:pt>
                <c:pt idx="32">
                  <c:v>256</c:v>
                </c:pt>
                <c:pt idx="33">
                  <c:v>851</c:v>
                </c:pt>
                <c:pt idx="34">
                  <c:v>273</c:v>
                </c:pt>
                <c:pt idx="35">
                  <c:v>856</c:v>
                </c:pt>
                <c:pt idx="36">
                  <c:v>532</c:v>
                </c:pt>
                <c:pt idx="37">
                  <c:v>508</c:v>
                </c:pt>
                <c:pt idx="38">
                  <c:v>434</c:v>
                </c:pt>
                <c:pt idx="39">
                  <c:v>597</c:v>
                </c:pt>
                <c:pt idx="40">
                  <c:v>315</c:v>
                </c:pt>
                <c:pt idx="41">
                  <c:v>1045</c:v>
                </c:pt>
                <c:pt idx="42">
                  <c:v>370</c:v>
                </c:pt>
                <c:pt idx="43">
                  <c:v>354</c:v>
                </c:pt>
                <c:pt idx="44">
                  <c:v>500</c:v>
                </c:pt>
                <c:pt idx="45">
                  <c:v>520</c:v>
                </c:pt>
                <c:pt idx="46">
                  <c:v>356</c:v>
                </c:pt>
                <c:pt idx="47">
                  <c:v>572</c:v>
                </c:pt>
                <c:pt idx="48">
                  <c:v>514</c:v>
                </c:pt>
                <c:pt idx="49">
                  <c:v>842</c:v>
                </c:pt>
                <c:pt idx="50">
                  <c:v>176</c:v>
                </c:pt>
                <c:pt idx="51">
                  <c:v>730</c:v>
                </c:pt>
                <c:pt idx="52">
                  <c:v>377</c:v>
                </c:pt>
                <c:pt idx="53">
                  <c:v>866</c:v>
                </c:pt>
                <c:pt idx="54">
                  <c:v>939</c:v>
                </c:pt>
                <c:pt idx="55">
                  <c:v>926</c:v>
                </c:pt>
                <c:pt idx="56">
                  <c:v>229</c:v>
                </c:pt>
                <c:pt idx="57">
                  <c:v>304</c:v>
                </c:pt>
                <c:pt idx="58">
                  <c:v>450</c:v>
                </c:pt>
                <c:pt idx="59">
                  <c:v>843</c:v>
                </c:pt>
                <c:pt idx="60">
                  <c:v>1330</c:v>
                </c:pt>
                <c:pt idx="61">
                  <c:v>455</c:v>
                </c:pt>
                <c:pt idx="62">
                  <c:v>359</c:v>
                </c:pt>
                <c:pt idx="63">
                  <c:v>1133</c:v>
                </c:pt>
                <c:pt idx="64">
                  <c:v>710</c:v>
                </c:pt>
                <c:pt idx="65">
                  <c:v>719</c:v>
                </c:pt>
                <c:pt idx="66">
                  <c:v>346</c:v>
                </c:pt>
                <c:pt idx="67">
                  <c:v>511</c:v>
                </c:pt>
                <c:pt idx="68">
                  <c:v>718</c:v>
                </c:pt>
                <c:pt idx="69">
                  <c:v>381</c:v>
                </c:pt>
                <c:pt idx="70">
                  <c:v>529</c:v>
                </c:pt>
                <c:pt idx="71">
                  <c:v>227</c:v>
                </c:pt>
                <c:pt idx="72">
                  <c:v>612</c:v>
                </c:pt>
                <c:pt idx="73">
                  <c:v>836</c:v>
                </c:pt>
                <c:pt idx="74">
                  <c:v>511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659-437F-930B-8D0ECDDB8D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6688200"/>
        <c:axId val="666688592"/>
      </c:scatterChart>
      <c:valAx>
        <c:axId val="666688200"/>
        <c:scaling>
          <c:orientation val="minMax"/>
          <c:max val="75"/>
        </c:scaling>
        <c:delete val="0"/>
        <c:axPos val="b"/>
        <c:numFmt formatCode="General" sourceLinked="1"/>
        <c:majorTickMark val="out"/>
        <c:minorTickMark val="none"/>
        <c:tickLblPos val="nextTo"/>
        <c:crossAx val="666688592"/>
        <c:crosses val="autoZero"/>
        <c:crossBetween val="midCat"/>
      </c:valAx>
      <c:valAx>
        <c:axId val="666688592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666688200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strRef>
          <c:f>BookData!$C$1</c:f>
          <c:strCache>
            <c:ptCount val="1"/>
            <c:pt idx="0">
              <c:v>Office 2</c:v>
            </c:pt>
          </c:strCache>
        </c:strRef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BookData!$B$1</c:f>
              <c:strCache>
                <c:ptCount val="1"/>
                <c:pt idx="0">
                  <c:v>Office 1</c:v>
                </c:pt>
              </c:strCache>
            </c:strRef>
          </c:tx>
          <c:xVal>
            <c:numRef>
              <c:f>BookData!$A$3:$A$77</c:f>
              <c:numCache>
                <c:formatCode>General</c:formatCode>
                <c:ptCount val="7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</c:numCache>
            </c:numRef>
          </c:xVal>
          <c:yVal>
            <c:numRef>
              <c:f>BookData!$C$3:$C$77</c:f>
              <c:numCache>
                <c:formatCode>0</c:formatCode>
                <c:ptCount val="75"/>
                <c:pt idx="0">
                  <c:v>176</c:v>
                </c:pt>
                <c:pt idx="1">
                  <c:v>204</c:v>
                </c:pt>
                <c:pt idx="2">
                  <c:v>218</c:v>
                </c:pt>
                <c:pt idx="3">
                  <c:v>439</c:v>
                </c:pt>
                <c:pt idx="4">
                  <c:v>229</c:v>
                </c:pt>
                <c:pt idx="5">
                  <c:v>249</c:v>
                </c:pt>
                <c:pt idx="6">
                  <c:v>227</c:v>
                </c:pt>
                <c:pt idx="7">
                  <c:v>256</c:v>
                </c:pt>
                <c:pt idx="8">
                  <c:v>304</c:v>
                </c:pt>
                <c:pt idx="9">
                  <c:v>354</c:v>
                </c:pt>
                <c:pt idx="10">
                  <c:v>289</c:v>
                </c:pt>
                <c:pt idx="11">
                  <c:v>273</c:v>
                </c:pt>
                <c:pt idx="12">
                  <c:v>315</c:v>
                </c:pt>
                <c:pt idx="13">
                  <c:v>346</c:v>
                </c:pt>
                <c:pt idx="14">
                  <c:v>318</c:v>
                </c:pt>
                <c:pt idx="15">
                  <c:v>330</c:v>
                </c:pt>
                <c:pt idx="16">
                  <c:v>359</c:v>
                </c:pt>
                <c:pt idx="17">
                  <c:v>370</c:v>
                </c:pt>
                <c:pt idx="18">
                  <c:v>348</c:v>
                </c:pt>
                <c:pt idx="19">
                  <c:v>281</c:v>
                </c:pt>
                <c:pt idx="20">
                  <c:v>356</c:v>
                </c:pt>
                <c:pt idx="21">
                  <c:v>372</c:v>
                </c:pt>
                <c:pt idx="22">
                  <c:v>377</c:v>
                </c:pt>
                <c:pt idx="23">
                  <c:v>412</c:v>
                </c:pt>
                <c:pt idx="24">
                  <c:v>503</c:v>
                </c:pt>
                <c:pt idx="25">
                  <c:v>381</c:v>
                </c:pt>
                <c:pt idx="26">
                  <c:v>434</c:v>
                </c:pt>
                <c:pt idx="27">
                  <c:v>229</c:v>
                </c:pt>
                <c:pt idx="28">
                  <c:v>446</c:v>
                </c:pt>
                <c:pt idx="29">
                  <c:v>450</c:v>
                </c:pt>
                <c:pt idx="30">
                  <c:v>455</c:v>
                </c:pt>
                <c:pt idx="31">
                  <c:v>465</c:v>
                </c:pt>
                <c:pt idx="32">
                  <c:v>495</c:v>
                </c:pt>
                <c:pt idx="33">
                  <c:v>500</c:v>
                </c:pt>
                <c:pt idx="34">
                  <c:v>412</c:v>
                </c:pt>
                <c:pt idx="35">
                  <c:v>508</c:v>
                </c:pt>
                <c:pt idx="36">
                  <c:v>511</c:v>
                </c:pt>
                <c:pt idx="37">
                  <c:v>612</c:v>
                </c:pt>
                <c:pt idx="38">
                  <c:v>511</c:v>
                </c:pt>
                <c:pt idx="39">
                  <c:v>514</c:v>
                </c:pt>
                <c:pt idx="40">
                  <c:v>520</c:v>
                </c:pt>
                <c:pt idx="41">
                  <c:v>710</c:v>
                </c:pt>
                <c:pt idx="42">
                  <c:v>532</c:v>
                </c:pt>
                <c:pt idx="43">
                  <c:v>540</c:v>
                </c:pt>
                <c:pt idx="44">
                  <c:v>568</c:v>
                </c:pt>
                <c:pt idx="45">
                  <c:v>572</c:v>
                </c:pt>
                <c:pt idx="46">
                  <c:v>576</c:v>
                </c:pt>
                <c:pt idx="47">
                  <c:v>577</c:v>
                </c:pt>
                <c:pt idx="48">
                  <c:v>836</c:v>
                </c:pt>
                <c:pt idx="49">
                  <c:v>603</c:v>
                </c:pt>
                <c:pt idx="50">
                  <c:v>608</c:v>
                </c:pt>
                <c:pt idx="51">
                  <c:v>511</c:v>
                </c:pt>
                <c:pt idx="52">
                  <c:v>676</c:v>
                </c:pt>
                <c:pt idx="53">
                  <c:v>681</c:v>
                </c:pt>
                <c:pt idx="54">
                  <c:v>529</c:v>
                </c:pt>
                <c:pt idx="55">
                  <c:v>718</c:v>
                </c:pt>
                <c:pt idx="56">
                  <c:v>719</c:v>
                </c:pt>
                <c:pt idx="57">
                  <c:v>730</c:v>
                </c:pt>
                <c:pt idx="58">
                  <c:v>866</c:v>
                </c:pt>
                <c:pt idx="59">
                  <c:v>755</c:v>
                </c:pt>
                <c:pt idx="60">
                  <c:v>775</c:v>
                </c:pt>
                <c:pt idx="61">
                  <c:v>802</c:v>
                </c:pt>
                <c:pt idx="62">
                  <c:v>597</c:v>
                </c:pt>
                <c:pt idx="63">
                  <c:v>842</c:v>
                </c:pt>
                <c:pt idx="64">
                  <c:v>851</c:v>
                </c:pt>
                <c:pt idx="65">
                  <c:v>843</c:v>
                </c:pt>
                <c:pt idx="66">
                  <c:v>842</c:v>
                </c:pt>
                <c:pt idx="67">
                  <c:v>856</c:v>
                </c:pt>
                <c:pt idx="68">
                  <c:v>744</c:v>
                </c:pt>
                <c:pt idx="69">
                  <c:v>926</c:v>
                </c:pt>
                <c:pt idx="70">
                  <c:v>939</c:v>
                </c:pt>
                <c:pt idx="71">
                  <c:v>1045</c:v>
                </c:pt>
                <c:pt idx="72">
                  <c:v>1330</c:v>
                </c:pt>
                <c:pt idx="73">
                  <c:v>1133</c:v>
                </c:pt>
                <c:pt idx="74">
                  <c:v>1045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06A-4625-BC05-91AE3EF7EC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6689376"/>
        <c:axId val="666689768"/>
      </c:scatterChart>
      <c:valAx>
        <c:axId val="666689376"/>
        <c:scaling>
          <c:orientation val="minMax"/>
          <c:max val="75"/>
        </c:scaling>
        <c:delete val="0"/>
        <c:axPos val="b"/>
        <c:numFmt formatCode="General" sourceLinked="1"/>
        <c:majorTickMark val="out"/>
        <c:minorTickMark val="none"/>
        <c:tickLblPos val="nextTo"/>
        <c:crossAx val="666689768"/>
        <c:crosses val="autoZero"/>
        <c:crossBetween val="midCat"/>
      </c:valAx>
      <c:valAx>
        <c:axId val="666689768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666689376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strRef>
          <c:f>BookData!$D$1</c:f>
          <c:strCache>
            <c:ptCount val="1"/>
            <c:pt idx="0">
              <c:v>Office 3</c:v>
            </c:pt>
          </c:strCache>
        </c:strRef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BookData!$B$1</c:f>
              <c:strCache>
                <c:ptCount val="1"/>
                <c:pt idx="0">
                  <c:v>Office 1</c:v>
                </c:pt>
              </c:strCache>
            </c:strRef>
          </c:tx>
          <c:xVal>
            <c:numRef>
              <c:f>BookData!$A$3:$A$77</c:f>
              <c:numCache>
                <c:formatCode>General</c:formatCode>
                <c:ptCount val="7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</c:numCache>
            </c:numRef>
          </c:xVal>
          <c:yVal>
            <c:numRef>
              <c:f>BookData!$D$3:$D$77</c:f>
              <c:numCache>
                <c:formatCode>0</c:formatCode>
                <c:ptCount val="75"/>
                <c:pt idx="0">
                  <c:v>346</c:v>
                </c:pt>
                <c:pt idx="1">
                  <c:v>775</c:v>
                </c:pt>
                <c:pt idx="2">
                  <c:v>572</c:v>
                </c:pt>
                <c:pt idx="3">
                  <c:v>455</c:v>
                </c:pt>
                <c:pt idx="4">
                  <c:v>176</c:v>
                </c:pt>
                <c:pt idx="5">
                  <c:v>412</c:v>
                </c:pt>
                <c:pt idx="6">
                  <c:v>926</c:v>
                </c:pt>
                <c:pt idx="7">
                  <c:v>710</c:v>
                </c:pt>
                <c:pt idx="8">
                  <c:v>514</c:v>
                </c:pt>
                <c:pt idx="9">
                  <c:v>281</c:v>
                </c:pt>
                <c:pt idx="10">
                  <c:v>412</c:v>
                </c:pt>
                <c:pt idx="11">
                  <c:v>939</c:v>
                </c:pt>
                <c:pt idx="12">
                  <c:v>718</c:v>
                </c:pt>
                <c:pt idx="13">
                  <c:v>520</c:v>
                </c:pt>
                <c:pt idx="14">
                  <c:v>289</c:v>
                </c:pt>
                <c:pt idx="15">
                  <c:v>434</c:v>
                </c:pt>
                <c:pt idx="16">
                  <c:v>1045</c:v>
                </c:pt>
                <c:pt idx="17">
                  <c:v>719</c:v>
                </c:pt>
                <c:pt idx="18">
                  <c:v>529</c:v>
                </c:pt>
                <c:pt idx="19">
                  <c:v>304</c:v>
                </c:pt>
                <c:pt idx="20">
                  <c:v>439</c:v>
                </c:pt>
                <c:pt idx="21">
                  <c:v>1045</c:v>
                </c:pt>
                <c:pt idx="22">
                  <c:v>730</c:v>
                </c:pt>
                <c:pt idx="23">
                  <c:v>532</c:v>
                </c:pt>
                <c:pt idx="24">
                  <c:v>315</c:v>
                </c:pt>
                <c:pt idx="25">
                  <c:v>446</c:v>
                </c:pt>
                <c:pt idx="26">
                  <c:v>1133</c:v>
                </c:pt>
                <c:pt idx="27">
                  <c:v>744</c:v>
                </c:pt>
                <c:pt idx="28">
                  <c:v>540</c:v>
                </c:pt>
                <c:pt idx="29">
                  <c:v>318</c:v>
                </c:pt>
                <c:pt idx="30">
                  <c:v>450</c:v>
                </c:pt>
                <c:pt idx="31">
                  <c:v>1330</c:v>
                </c:pt>
                <c:pt idx="32">
                  <c:v>755</c:v>
                </c:pt>
                <c:pt idx="33">
                  <c:v>568</c:v>
                </c:pt>
                <c:pt idx="34">
                  <c:v>330</c:v>
                </c:pt>
                <c:pt idx="35">
                  <c:v>348</c:v>
                </c:pt>
                <c:pt idx="36">
                  <c:v>802</c:v>
                </c:pt>
                <c:pt idx="37">
                  <c:v>576</c:v>
                </c:pt>
                <c:pt idx="38">
                  <c:v>465</c:v>
                </c:pt>
                <c:pt idx="39">
                  <c:v>204</c:v>
                </c:pt>
                <c:pt idx="40">
                  <c:v>354</c:v>
                </c:pt>
                <c:pt idx="41">
                  <c:v>836</c:v>
                </c:pt>
                <c:pt idx="42">
                  <c:v>577</c:v>
                </c:pt>
                <c:pt idx="43">
                  <c:v>495</c:v>
                </c:pt>
                <c:pt idx="44">
                  <c:v>218</c:v>
                </c:pt>
                <c:pt idx="45">
                  <c:v>356</c:v>
                </c:pt>
                <c:pt idx="46">
                  <c:v>842</c:v>
                </c:pt>
                <c:pt idx="47">
                  <c:v>597</c:v>
                </c:pt>
                <c:pt idx="48">
                  <c:v>500</c:v>
                </c:pt>
                <c:pt idx="49">
                  <c:v>227</c:v>
                </c:pt>
                <c:pt idx="50">
                  <c:v>359</c:v>
                </c:pt>
                <c:pt idx="51">
                  <c:v>842</c:v>
                </c:pt>
                <c:pt idx="52">
                  <c:v>603</c:v>
                </c:pt>
                <c:pt idx="53">
                  <c:v>503</c:v>
                </c:pt>
                <c:pt idx="54">
                  <c:v>229</c:v>
                </c:pt>
                <c:pt idx="55">
                  <c:v>370</c:v>
                </c:pt>
                <c:pt idx="56">
                  <c:v>843</c:v>
                </c:pt>
                <c:pt idx="57">
                  <c:v>608</c:v>
                </c:pt>
                <c:pt idx="58">
                  <c:v>508</c:v>
                </c:pt>
                <c:pt idx="59">
                  <c:v>229</c:v>
                </c:pt>
                <c:pt idx="60">
                  <c:v>372</c:v>
                </c:pt>
                <c:pt idx="61">
                  <c:v>851</c:v>
                </c:pt>
                <c:pt idx="62">
                  <c:v>612</c:v>
                </c:pt>
                <c:pt idx="63">
                  <c:v>511</c:v>
                </c:pt>
                <c:pt idx="64">
                  <c:v>249</c:v>
                </c:pt>
                <c:pt idx="65">
                  <c:v>377</c:v>
                </c:pt>
                <c:pt idx="66">
                  <c:v>856</c:v>
                </c:pt>
                <c:pt idx="67">
                  <c:v>676</c:v>
                </c:pt>
                <c:pt idx="68">
                  <c:v>511</c:v>
                </c:pt>
                <c:pt idx="69">
                  <c:v>256</c:v>
                </c:pt>
                <c:pt idx="70">
                  <c:v>381</c:v>
                </c:pt>
                <c:pt idx="71">
                  <c:v>866</c:v>
                </c:pt>
                <c:pt idx="72">
                  <c:v>681</c:v>
                </c:pt>
                <c:pt idx="73">
                  <c:v>511</c:v>
                </c:pt>
                <c:pt idx="74">
                  <c:v>273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AA4-4FCA-B067-77B36B9935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6690552"/>
        <c:axId val="666690944"/>
      </c:scatterChart>
      <c:valAx>
        <c:axId val="666690552"/>
        <c:scaling>
          <c:orientation val="minMax"/>
          <c:max val="75"/>
        </c:scaling>
        <c:delete val="0"/>
        <c:axPos val="b"/>
        <c:numFmt formatCode="General" sourceLinked="1"/>
        <c:majorTickMark val="out"/>
        <c:minorTickMark val="none"/>
        <c:tickLblPos val="nextTo"/>
        <c:crossAx val="666690944"/>
        <c:crosses val="autoZero"/>
        <c:crossBetween val="midCat"/>
      </c:valAx>
      <c:valAx>
        <c:axId val="666690944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666690552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Relationship Id="rId6" Type="http://schemas.openxmlformats.org/officeDocument/2006/relationships/chart" Target="../charts/chart12.xml"/><Relationship Id="rId5" Type="http://schemas.openxmlformats.org/officeDocument/2006/relationships/chart" Target="../charts/chart11.xml"/><Relationship Id="rId4" Type="http://schemas.openxmlformats.org/officeDocument/2006/relationships/chart" Target="../charts/chart1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504825</xdr:colOff>
      <xdr:row>14</xdr:row>
      <xdr:rowOff>142874</xdr:rowOff>
    </xdr:from>
    <xdr:to>
      <xdr:col>12</xdr:col>
      <xdr:colOff>304800</xdr:colOff>
      <xdr:row>27</xdr:row>
      <xdr:rowOff>100011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390525</xdr:colOff>
      <xdr:row>14</xdr:row>
      <xdr:rowOff>161925</xdr:rowOff>
    </xdr:from>
    <xdr:to>
      <xdr:col>18</xdr:col>
      <xdr:colOff>600075</xdr:colOff>
      <xdr:row>27</xdr:row>
      <xdr:rowOff>109537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19</xdr:col>
      <xdr:colOff>95250</xdr:colOff>
      <xdr:row>15</xdr:row>
      <xdr:rowOff>0</xdr:rowOff>
    </xdr:from>
    <xdr:to>
      <xdr:col>25</xdr:col>
      <xdr:colOff>304800</xdr:colOff>
      <xdr:row>27</xdr:row>
      <xdr:rowOff>138112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323850</xdr:colOff>
      <xdr:row>28</xdr:row>
      <xdr:rowOff>23812</xdr:rowOff>
    </xdr:from>
    <xdr:to>
      <xdr:col>12</xdr:col>
      <xdr:colOff>304800</xdr:colOff>
      <xdr:row>43</xdr:row>
      <xdr:rowOff>123825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</xdr:col>
      <xdr:colOff>371475</xdr:colOff>
      <xdr:row>28</xdr:row>
      <xdr:rowOff>47625</xdr:rowOff>
    </xdr:from>
    <xdr:to>
      <xdr:col>19</xdr:col>
      <xdr:colOff>0</xdr:colOff>
      <xdr:row>43</xdr:row>
      <xdr:rowOff>119063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19</xdr:col>
      <xdr:colOff>57150</xdr:colOff>
      <xdr:row>28</xdr:row>
      <xdr:rowOff>47625</xdr:rowOff>
    </xdr:from>
    <xdr:to>
      <xdr:col>25</xdr:col>
      <xdr:colOff>295275</xdr:colOff>
      <xdr:row>43</xdr:row>
      <xdr:rowOff>57150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571500</xdr:colOff>
      <xdr:row>14</xdr:row>
      <xdr:rowOff>114299</xdr:rowOff>
    </xdr:from>
    <xdr:to>
      <xdr:col>12</xdr:col>
      <xdr:colOff>523875</xdr:colOff>
      <xdr:row>27</xdr:row>
      <xdr:rowOff>61911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47625</xdr:colOff>
      <xdr:row>14</xdr:row>
      <xdr:rowOff>123825</xdr:rowOff>
    </xdr:from>
    <xdr:to>
      <xdr:col>19</xdr:col>
      <xdr:colOff>257175</xdr:colOff>
      <xdr:row>27</xdr:row>
      <xdr:rowOff>71437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19</xdr:col>
      <xdr:colOff>371475</xdr:colOff>
      <xdr:row>14</xdr:row>
      <xdr:rowOff>123825</xdr:rowOff>
    </xdr:from>
    <xdr:to>
      <xdr:col>25</xdr:col>
      <xdr:colOff>581025</xdr:colOff>
      <xdr:row>27</xdr:row>
      <xdr:rowOff>71437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571500</xdr:colOff>
      <xdr:row>27</xdr:row>
      <xdr:rowOff>157162</xdr:rowOff>
    </xdr:from>
    <xdr:to>
      <xdr:col>12</xdr:col>
      <xdr:colOff>552450</xdr:colOff>
      <xdr:row>43</xdr:row>
      <xdr:rowOff>66675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13</xdr:col>
      <xdr:colOff>76200</xdr:colOff>
      <xdr:row>28</xdr:row>
      <xdr:rowOff>0</xdr:rowOff>
    </xdr:from>
    <xdr:to>
      <xdr:col>19</xdr:col>
      <xdr:colOff>314325</xdr:colOff>
      <xdr:row>43</xdr:row>
      <xdr:rowOff>71438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19</xdr:col>
      <xdr:colOff>438150</xdr:colOff>
      <xdr:row>28</xdr:row>
      <xdr:rowOff>19050</xdr:rowOff>
    </xdr:from>
    <xdr:to>
      <xdr:col>26</xdr:col>
      <xdr:colOff>66675</xdr:colOff>
      <xdr:row>43</xdr:row>
      <xdr:rowOff>90488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youtube.com/watch?v=0OZRbgA82vU&amp;t=63s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W20"/>
  <sheetViews>
    <sheetView zoomScale="77" zoomScaleNormal="77" workbookViewId="0">
      <selection activeCell="A5" sqref="A5"/>
    </sheetView>
  </sheetViews>
  <sheetFormatPr defaultRowHeight="16.5" x14ac:dyDescent="0.3"/>
  <cols>
    <col min="1" max="1" width="10.7109375" style="72" bestFit="1" customWidth="1"/>
    <col min="2" max="2" width="6.28515625" style="72" bestFit="1" customWidth="1"/>
    <col min="3" max="3" width="3.42578125" style="72" bestFit="1" customWidth="1"/>
    <col min="4" max="4" width="4.7109375" style="72" bestFit="1" customWidth="1"/>
    <col min="5" max="5" width="3.42578125" style="72" customWidth="1"/>
    <col min="6" max="6" width="6.140625" style="72" customWidth="1"/>
    <col min="7" max="7" width="3.85546875" style="72" customWidth="1"/>
    <col min="8" max="8" width="5.140625" style="72" customWidth="1"/>
    <col min="9" max="9" width="6.140625" style="72" customWidth="1"/>
    <col min="10" max="10" width="10.28515625" style="72" bestFit="1" customWidth="1"/>
    <col min="11" max="12" width="9" style="72" bestFit="1" customWidth="1"/>
    <col min="13" max="13" width="9" style="72" customWidth="1"/>
    <col min="14" max="14" width="2.85546875" customWidth="1"/>
    <col min="15" max="16" width="8.42578125" style="72" bestFit="1" customWidth="1"/>
    <col min="17" max="17" width="7.42578125" style="72" bestFit="1" customWidth="1"/>
    <col min="18" max="18" width="8.42578125" style="72" bestFit="1" customWidth="1"/>
    <col min="19" max="19" width="2.42578125" style="72" customWidth="1"/>
    <col min="20" max="20" width="13.28515625" style="72" bestFit="1" customWidth="1"/>
    <col min="21" max="21" width="12.5703125" style="72" bestFit="1" customWidth="1"/>
    <col min="22" max="23" width="12" style="72" bestFit="1" customWidth="1"/>
    <col min="24" max="16384" width="9.140625" style="72"/>
  </cols>
  <sheetData>
    <row r="1" spans="1:23" ht="23.25" thickBot="1" x14ac:dyDescent="0.35">
      <c r="J1" s="162" t="s">
        <v>22</v>
      </c>
      <c r="K1" s="163"/>
      <c r="L1" s="163"/>
      <c r="M1" s="164"/>
      <c r="O1" s="162" t="s">
        <v>60</v>
      </c>
      <c r="P1" s="163"/>
      <c r="Q1" s="163"/>
      <c r="R1" s="164"/>
      <c r="T1" s="162" t="s">
        <v>61</v>
      </c>
      <c r="U1" s="163"/>
      <c r="V1" s="163"/>
      <c r="W1" s="164"/>
    </row>
    <row r="2" spans="1:23" ht="18.75" thickBot="1" x14ac:dyDescent="0.35">
      <c r="A2" s="125" t="s">
        <v>23</v>
      </c>
      <c r="B2" s="122" t="s">
        <v>52</v>
      </c>
      <c r="C2" s="128" t="s">
        <v>13</v>
      </c>
      <c r="D2" s="129" t="s">
        <v>13</v>
      </c>
      <c r="E2" s="130" t="s">
        <v>12</v>
      </c>
      <c r="F2" s="135" t="s">
        <v>17</v>
      </c>
      <c r="G2" s="136" t="s">
        <v>14</v>
      </c>
      <c r="H2" s="137" t="s">
        <v>15</v>
      </c>
      <c r="I2" s="138" t="s">
        <v>16</v>
      </c>
      <c r="J2" s="140" t="s">
        <v>18</v>
      </c>
      <c r="K2" s="141" t="s">
        <v>19</v>
      </c>
      <c r="L2" s="79" t="s">
        <v>20</v>
      </c>
      <c r="M2" s="138" t="s">
        <v>21</v>
      </c>
      <c r="O2" s="78" t="s">
        <v>56</v>
      </c>
      <c r="P2" s="80" t="s">
        <v>57</v>
      </c>
      <c r="Q2" s="79" t="s">
        <v>58</v>
      </c>
      <c r="R2" s="81" t="s">
        <v>59</v>
      </c>
      <c r="T2" s="131" t="s">
        <v>27</v>
      </c>
      <c r="U2" s="132" t="s">
        <v>24</v>
      </c>
      <c r="V2" s="133" t="s">
        <v>25</v>
      </c>
      <c r="W2" s="134" t="s">
        <v>26</v>
      </c>
    </row>
    <row r="3" spans="1:23" x14ac:dyDescent="0.3">
      <c r="A3" s="125">
        <f ca="1">MAX(10,5*ROWS(A$3:$B3)+RANDBETWEEN(-20,20))</f>
        <v>10</v>
      </c>
      <c r="B3" s="122">
        <f ca="1">A3</f>
        <v>10</v>
      </c>
      <c r="C3" s="119">
        <v>1</v>
      </c>
      <c r="D3" s="82" t="s">
        <v>6</v>
      </c>
      <c r="E3" s="83">
        <f ca="1">B3</f>
        <v>10</v>
      </c>
      <c r="F3" s="84">
        <f ca="1">AVERAGE($E$3:$E$14)</f>
        <v>34.833333333333336</v>
      </c>
      <c r="G3" s="75"/>
      <c r="H3" s="76"/>
      <c r="I3" s="77"/>
      <c r="J3" s="89">
        <f ca="1">ABS(E3-F3)</f>
        <v>24.833333333333336</v>
      </c>
      <c r="K3" s="139"/>
      <c r="L3" s="79"/>
      <c r="M3" s="92"/>
      <c r="O3" s="78"/>
      <c r="P3" s="85"/>
      <c r="Q3" s="85"/>
      <c r="R3" s="85"/>
      <c r="T3" s="78"/>
      <c r="U3" s="85"/>
      <c r="V3" s="85"/>
      <c r="W3" s="85"/>
    </row>
    <row r="4" spans="1:23" x14ac:dyDescent="0.3">
      <c r="A4" s="126">
        <f ca="1">MAX(10,5*ROWS(A$3:$B4)+RANDBETWEEN(-20,20))</f>
        <v>10</v>
      </c>
      <c r="B4" s="123">
        <f t="shared" ref="B4:B14" ca="1" si="0">A4</f>
        <v>10</v>
      </c>
      <c r="C4" s="120">
        <v>2</v>
      </c>
      <c r="D4" s="86" t="s">
        <v>0</v>
      </c>
      <c r="E4" s="87">
        <f ca="1">B4</f>
        <v>10</v>
      </c>
      <c r="F4" s="84">
        <f t="shared" ref="F4:F15" ca="1" si="1">AVERAGE($E$3:$E$14)</f>
        <v>34.833333333333336</v>
      </c>
      <c r="G4" s="75">
        <f t="shared" ref="G4:G15" ca="1" si="2">E3</f>
        <v>10</v>
      </c>
      <c r="H4" s="88"/>
      <c r="I4" s="77"/>
      <c r="J4" s="89">
        <f ca="1">ABS(E4-F4)</f>
        <v>24.833333333333336</v>
      </c>
      <c r="K4" s="90">
        <f ca="1">ABS(E4-G4)</f>
        <v>0</v>
      </c>
      <c r="L4" s="91"/>
      <c r="M4" s="92"/>
      <c r="O4" s="93"/>
      <c r="P4" s="94"/>
      <c r="Q4" s="94"/>
      <c r="R4" s="94"/>
      <c r="T4" s="93"/>
      <c r="U4" s="94"/>
      <c r="V4" s="94"/>
      <c r="W4" s="94"/>
    </row>
    <row r="5" spans="1:23" ht="17.25" thickBot="1" x14ac:dyDescent="0.35">
      <c r="A5" s="126">
        <f ca="1">MAX(10,5*ROWS(A$3:$B5)+RANDBETWEEN(-20,20))</f>
        <v>10</v>
      </c>
      <c r="B5" s="123">
        <f t="shared" ca="1" si="0"/>
        <v>10</v>
      </c>
      <c r="C5" s="120">
        <v>3</v>
      </c>
      <c r="D5" s="86" t="s">
        <v>1</v>
      </c>
      <c r="E5" s="87">
        <f t="shared" ref="E5:E13" ca="1" si="3">B5</f>
        <v>10</v>
      </c>
      <c r="F5" s="84">
        <f t="shared" ca="1" si="1"/>
        <v>34.833333333333336</v>
      </c>
      <c r="G5" s="75">
        <f t="shared" ca="1" si="2"/>
        <v>10</v>
      </c>
      <c r="H5" s="88">
        <f t="shared" ref="H5:H15" ca="1" si="4">AVERAGE(E3:E4)</f>
        <v>10</v>
      </c>
      <c r="I5" s="95"/>
      <c r="J5" s="89">
        <f t="shared" ref="J5:J14" ca="1" si="5">ABS(E5-F5)</f>
        <v>24.833333333333336</v>
      </c>
      <c r="K5" s="90">
        <f t="shared" ref="K5:K14" ca="1" si="6">ABS(E5-G5)</f>
        <v>0</v>
      </c>
      <c r="L5" s="153">
        <f ca="1">ABS($E5-H5)</f>
        <v>0</v>
      </c>
      <c r="M5" s="97"/>
      <c r="O5" s="89"/>
      <c r="P5" s="98"/>
      <c r="Q5" s="96"/>
      <c r="R5" s="97"/>
      <c r="T5" s="89"/>
      <c r="U5" s="98"/>
      <c r="V5" s="96"/>
      <c r="W5" s="97"/>
    </row>
    <row r="6" spans="1:23" x14ac:dyDescent="0.3">
      <c r="A6" s="126">
        <f ca="1">MAX(10,5*ROWS(A$3:$B6)+RANDBETWEEN(-20,20))</f>
        <v>32</v>
      </c>
      <c r="B6" s="123">
        <f t="shared" ca="1" si="0"/>
        <v>32</v>
      </c>
      <c r="C6" s="120">
        <v>4</v>
      </c>
      <c r="D6" s="86" t="s">
        <v>2</v>
      </c>
      <c r="E6" s="87">
        <f t="shared" ca="1" si="3"/>
        <v>32</v>
      </c>
      <c r="F6" s="99">
        <f t="shared" ca="1" si="1"/>
        <v>34.833333333333336</v>
      </c>
      <c r="G6" s="100">
        <f t="shared" ca="1" si="2"/>
        <v>10</v>
      </c>
      <c r="H6" s="101">
        <f t="shared" ca="1" si="4"/>
        <v>10</v>
      </c>
      <c r="I6" s="102">
        <f t="shared" ref="I6:I15" ca="1" si="7">AVERAGE(E3:E5)</f>
        <v>10</v>
      </c>
      <c r="J6" s="142">
        <f ca="1">ABS(E6-F6)</f>
        <v>2.8333333333333357</v>
      </c>
      <c r="K6" s="143">
        <f ca="1">ABS(E6-G6)</f>
        <v>22</v>
      </c>
      <c r="L6" s="96">
        <f ca="1">ABS($E6-H6)</f>
        <v>22</v>
      </c>
      <c r="M6" s="145">
        <f ca="1">ABS($E6-I6)</f>
        <v>22</v>
      </c>
      <c r="N6" s="146"/>
      <c r="O6" s="142">
        <f ca="1">(E6-F6)^2</f>
        <v>8.027777777777791</v>
      </c>
      <c r="P6" s="147">
        <f t="shared" ref="P6:P14" ca="1" si="8">(E6-G6)^2</f>
        <v>484</v>
      </c>
      <c r="Q6" s="144">
        <f ca="1">($E6-H6)^2</f>
        <v>484</v>
      </c>
      <c r="R6" s="145">
        <f ca="1">($E6-I6)^2</f>
        <v>484</v>
      </c>
      <c r="S6" s="148"/>
      <c r="T6" s="142">
        <f ca="1">ABS(E6-F6)/E6</f>
        <v>8.8541666666666741E-2</v>
      </c>
      <c r="U6" s="147">
        <f ca="1">ABS(E6-G6)/E6</f>
        <v>0.6875</v>
      </c>
      <c r="V6" s="144">
        <f ca="1">ABS($E6-H6)/E6</f>
        <v>0.6875</v>
      </c>
      <c r="W6" s="145">
        <f ca="1">($E6-I6)/E6</f>
        <v>0.6875</v>
      </c>
    </row>
    <row r="7" spans="1:23" x14ac:dyDescent="0.3">
      <c r="A7" s="126">
        <f ca="1">MAX(10,5*ROWS(A$3:$B7)+RANDBETWEEN(-20,20))</f>
        <v>40</v>
      </c>
      <c r="B7" s="123">
        <f t="shared" ca="1" si="0"/>
        <v>40</v>
      </c>
      <c r="C7" s="120">
        <v>5</v>
      </c>
      <c r="D7" s="86" t="s">
        <v>3</v>
      </c>
      <c r="E7" s="87">
        <f t="shared" ca="1" si="3"/>
        <v>40</v>
      </c>
      <c r="F7" s="103">
        <f t="shared" ca="1" si="1"/>
        <v>34.833333333333336</v>
      </c>
      <c r="G7" s="104">
        <f t="shared" ca="1" si="2"/>
        <v>32</v>
      </c>
      <c r="H7" s="105">
        <f t="shared" ca="1" si="4"/>
        <v>21</v>
      </c>
      <c r="I7" s="106">
        <f t="shared" ca="1" si="7"/>
        <v>17.333333333333332</v>
      </c>
      <c r="J7" s="89">
        <f ca="1">ABS(E7-F7)</f>
        <v>5.1666666666666643</v>
      </c>
      <c r="K7" s="90">
        <f t="shared" ca="1" si="6"/>
        <v>8</v>
      </c>
      <c r="L7" s="96">
        <f t="shared" ref="L7:L14" ca="1" si="9">ABS($E7-H7)</f>
        <v>19</v>
      </c>
      <c r="M7" s="97">
        <f t="shared" ref="M7:M14" ca="1" si="10">ABS($E7-I7)</f>
        <v>22.666666666666668</v>
      </c>
      <c r="N7" s="149"/>
      <c r="O7" s="89">
        <f t="shared" ref="O7:O14" ca="1" si="11">(E7-F7)^2</f>
        <v>26.694444444444422</v>
      </c>
      <c r="P7" s="98">
        <f t="shared" ca="1" si="8"/>
        <v>64</v>
      </c>
      <c r="Q7" s="96">
        <f t="shared" ref="Q7:Q14" ca="1" si="12">($E7-H7)^2</f>
        <v>361</v>
      </c>
      <c r="R7" s="97">
        <f t="shared" ref="R7:R14" ca="1" si="13">($E7-I7)^2</f>
        <v>513.77777777777783</v>
      </c>
      <c r="S7" s="150"/>
      <c r="T7" s="89">
        <f t="shared" ref="T7:T14" ca="1" si="14">ABS(E7-F7)/E7</f>
        <v>0.1291666666666666</v>
      </c>
      <c r="U7" s="98">
        <f t="shared" ref="U7:U13" ca="1" si="15">ABS(E7-G7)/E7</f>
        <v>0.2</v>
      </c>
      <c r="V7" s="96">
        <f t="shared" ref="V7:V14" ca="1" si="16">ABS($E7-H7)/E7</f>
        <v>0.47499999999999998</v>
      </c>
      <c r="W7" s="97">
        <f t="shared" ref="W7:W14" ca="1" si="17">($E7-I7)/E7</f>
        <v>0.56666666666666665</v>
      </c>
    </row>
    <row r="8" spans="1:23" x14ac:dyDescent="0.3">
      <c r="A8" s="126">
        <f ca="1">MAX(10,5*ROWS(A$3:$B8)+RANDBETWEEN(-20,20))</f>
        <v>15</v>
      </c>
      <c r="B8" s="123">
        <f t="shared" ca="1" si="0"/>
        <v>15</v>
      </c>
      <c r="C8" s="120">
        <v>6</v>
      </c>
      <c r="D8" s="86" t="s">
        <v>4</v>
      </c>
      <c r="E8" s="87">
        <f t="shared" ca="1" si="3"/>
        <v>15</v>
      </c>
      <c r="F8" s="103">
        <f t="shared" ca="1" si="1"/>
        <v>34.833333333333336</v>
      </c>
      <c r="G8" s="104">
        <f t="shared" ca="1" si="2"/>
        <v>40</v>
      </c>
      <c r="H8" s="105">
        <f t="shared" ca="1" si="4"/>
        <v>36</v>
      </c>
      <c r="I8" s="106">
        <f t="shared" ca="1" si="7"/>
        <v>27.333333333333332</v>
      </c>
      <c r="J8" s="89">
        <f t="shared" ca="1" si="5"/>
        <v>19.833333333333336</v>
      </c>
      <c r="K8" s="90">
        <f t="shared" ca="1" si="6"/>
        <v>25</v>
      </c>
      <c r="L8" s="96">
        <f t="shared" ca="1" si="9"/>
        <v>21</v>
      </c>
      <c r="M8" s="97">
        <f t="shared" ca="1" si="10"/>
        <v>12.333333333333332</v>
      </c>
      <c r="N8" s="149"/>
      <c r="O8" s="89">
        <f t="shared" ca="1" si="11"/>
        <v>393.3611111111112</v>
      </c>
      <c r="P8" s="98">
        <f t="shared" ca="1" si="8"/>
        <v>625</v>
      </c>
      <c r="Q8" s="96">
        <f t="shared" ca="1" si="12"/>
        <v>441</v>
      </c>
      <c r="R8" s="97">
        <f t="shared" ca="1" si="13"/>
        <v>152.11111111111109</v>
      </c>
      <c r="S8" s="150"/>
      <c r="T8" s="89">
        <f t="shared" ca="1" si="14"/>
        <v>1.3222222222222224</v>
      </c>
      <c r="U8" s="98">
        <f t="shared" ca="1" si="15"/>
        <v>1.6666666666666667</v>
      </c>
      <c r="V8" s="96">
        <f t="shared" ca="1" si="16"/>
        <v>1.4</v>
      </c>
      <c r="W8" s="97">
        <f t="shared" ca="1" si="17"/>
        <v>-0.82222222222222219</v>
      </c>
    </row>
    <row r="9" spans="1:23" x14ac:dyDescent="0.3">
      <c r="A9" s="126">
        <f ca="1">MAX(10,5*ROWS(A$3:$B9)+RANDBETWEEN(-20,20))</f>
        <v>21</v>
      </c>
      <c r="B9" s="123">
        <f t="shared" ca="1" si="0"/>
        <v>21</v>
      </c>
      <c r="C9" s="120">
        <v>7</v>
      </c>
      <c r="D9" s="86" t="s">
        <v>5</v>
      </c>
      <c r="E9" s="87">
        <f t="shared" ca="1" si="3"/>
        <v>21</v>
      </c>
      <c r="F9" s="103">
        <f t="shared" ca="1" si="1"/>
        <v>34.833333333333336</v>
      </c>
      <c r="G9" s="104">
        <f t="shared" ca="1" si="2"/>
        <v>15</v>
      </c>
      <c r="H9" s="105">
        <f t="shared" ca="1" si="4"/>
        <v>27.5</v>
      </c>
      <c r="I9" s="106">
        <f t="shared" ca="1" si="7"/>
        <v>29</v>
      </c>
      <c r="J9" s="89">
        <f t="shared" ca="1" si="5"/>
        <v>13.833333333333336</v>
      </c>
      <c r="K9" s="90">
        <f t="shared" ca="1" si="6"/>
        <v>6</v>
      </c>
      <c r="L9" s="96">
        <f t="shared" ca="1" si="9"/>
        <v>6.5</v>
      </c>
      <c r="M9" s="97">
        <f t="shared" ca="1" si="10"/>
        <v>8</v>
      </c>
      <c r="N9" s="149"/>
      <c r="O9" s="89">
        <f ca="1">(E9-F9)^2</f>
        <v>191.36111111111117</v>
      </c>
      <c r="P9" s="98">
        <f t="shared" ca="1" si="8"/>
        <v>36</v>
      </c>
      <c r="Q9" s="96">
        <f t="shared" ca="1" si="12"/>
        <v>42.25</v>
      </c>
      <c r="R9" s="97">
        <f t="shared" ca="1" si="13"/>
        <v>64</v>
      </c>
      <c r="S9" s="150"/>
      <c r="T9" s="89">
        <f t="shared" ca="1" si="14"/>
        <v>0.65873015873015883</v>
      </c>
      <c r="U9" s="98">
        <f t="shared" ca="1" si="15"/>
        <v>0.2857142857142857</v>
      </c>
      <c r="V9" s="96">
        <f t="shared" ca="1" si="16"/>
        <v>0.30952380952380953</v>
      </c>
      <c r="W9" s="97">
        <f t="shared" ca="1" si="17"/>
        <v>-0.38095238095238093</v>
      </c>
    </row>
    <row r="10" spans="1:23" x14ac:dyDescent="0.3">
      <c r="A10" s="126">
        <f ca="1">MAX(10,5*ROWS(A$3:$B10)+RANDBETWEEN(-20,20))</f>
        <v>50</v>
      </c>
      <c r="B10" s="123">
        <f t="shared" ca="1" si="0"/>
        <v>50</v>
      </c>
      <c r="C10" s="120">
        <v>8</v>
      </c>
      <c r="D10" s="86" t="s">
        <v>7</v>
      </c>
      <c r="E10" s="87">
        <f t="shared" ca="1" si="3"/>
        <v>50</v>
      </c>
      <c r="F10" s="103">
        <f t="shared" ca="1" si="1"/>
        <v>34.833333333333336</v>
      </c>
      <c r="G10" s="104">
        <f t="shared" ca="1" si="2"/>
        <v>21</v>
      </c>
      <c r="H10" s="105">
        <f t="shared" ca="1" si="4"/>
        <v>18</v>
      </c>
      <c r="I10" s="106">
        <f t="shared" ca="1" si="7"/>
        <v>25.333333333333332</v>
      </c>
      <c r="J10" s="89">
        <f t="shared" ca="1" si="5"/>
        <v>15.166666666666664</v>
      </c>
      <c r="K10" s="90">
        <f t="shared" ca="1" si="6"/>
        <v>29</v>
      </c>
      <c r="L10" s="96">
        <f t="shared" ca="1" si="9"/>
        <v>32</v>
      </c>
      <c r="M10" s="97">
        <f t="shared" ca="1" si="10"/>
        <v>24.666666666666668</v>
      </c>
      <c r="N10" s="149"/>
      <c r="O10" s="89">
        <f t="shared" ca="1" si="11"/>
        <v>230.02777777777771</v>
      </c>
      <c r="P10" s="98">
        <f t="shared" ca="1" si="8"/>
        <v>841</v>
      </c>
      <c r="Q10" s="96">
        <f t="shared" ca="1" si="12"/>
        <v>1024</v>
      </c>
      <c r="R10" s="97">
        <f t="shared" ca="1" si="13"/>
        <v>608.44444444444446</v>
      </c>
      <c r="S10" s="150"/>
      <c r="T10" s="89">
        <f t="shared" ca="1" si="14"/>
        <v>0.30333333333333329</v>
      </c>
      <c r="U10" s="98">
        <f t="shared" ca="1" si="15"/>
        <v>0.57999999999999996</v>
      </c>
      <c r="V10" s="96">
        <f t="shared" ca="1" si="16"/>
        <v>0.64</v>
      </c>
      <c r="W10" s="97">
        <f t="shared" ca="1" si="17"/>
        <v>0.49333333333333335</v>
      </c>
    </row>
    <row r="11" spans="1:23" x14ac:dyDescent="0.3">
      <c r="A11" s="126">
        <f ca="1">MAX(10,5*ROWS(A$3:$B11)+RANDBETWEEN(-20,20))</f>
        <v>42</v>
      </c>
      <c r="B11" s="123">
        <f t="shared" ca="1" si="0"/>
        <v>42</v>
      </c>
      <c r="C11" s="120">
        <v>9</v>
      </c>
      <c r="D11" s="86" t="s">
        <v>8</v>
      </c>
      <c r="E11" s="87">
        <f t="shared" ca="1" si="3"/>
        <v>42</v>
      </c>
      <c r="F11" s="103">
        <f t="shared" ca="1" si="1"/>
        <v>34.833333333333336</v>
      </c>
      <c r="G11" s="104">
        <f t="shared" ca="1" si="2"/>
        <v>50</v>
      </c>
      <c r="H11" s="105">
        <f t="shared" ca="1" si="4"/>
        <v>35.5</v>
      </c>
      <c r="I11" s="106">
        <f t="shared" ca="1" si="7"/>
        <v>28.666666666666668</v>
      </c>
      <c r="J11" s="89">
        <f t="shared" ca="1" si="5"/>
        <v>7.1666666666666643</v>
      </c>
      <c r="K11" s="90">
        <f t="shared" ca="1" si="6"/>
        <v>8</v>
      </c>
      <c r="L11" s="96">
        <f t="shared" ca="1" si="9"/>
        <v>6.5</v>
      </c>
      <c r="M11" s="97">
        <f t="shared" ca="1" si="10"/>
        <v>13.333333333333332</v>
      </c>
      <c r="N11" s="149"/>
      <c r="O11" s="89">
        <f t="shared" ca="1" si="11"/>
        <v>51.361111111111079</v>
      </c>
      <c r="P11" s="98">
        <f t="shared" ca="1" si="8"/>
        <v>64</v>
      </c>
      <c r="Q11" s="96">
        <f t="shared" ca="1" si="12"/>
        <v>42.25</v>
      </c>
      <c r="R11" s="97">
        <f t="shared" ca="1" si="13"/>
        <v>177.77777777777774</v>
      </c>
      <c r="S11" s="150"/>
      <c r="T11" s="89">
        <f t="shared" ca="1" si="14"/>
        <v>0.17063492063492058</v>
      </c>
      <c r="U11" s="98">
        <f t="shared" ca="1" si="15"/>
        <v>0.19047619047619047</v>
      </c>
      <c r="V11" s="96">
        <f t="shared" ca="1" si="16"/>
        <v>0.15476190476190477</v>
      </c>
      <c r="W11" s="97">
        <f t="shared" ca="1" si="17"/>
        <v>0.31746031746031744</v>
      </c>
    </row>
    <row r="12" spans="1:23" x14ac:dyDescent="0.3">
      <c r="A12" s="126">
        <f ca="1">MAX(10,5*ROWS(A$3:$B12)+RANDBETWEEN(-20,20))</f>
        <v>64</v>
      </c>
      <c r="B12" s="123">
        <f t="shared" ca="1" si="0"/>
        <v>64</v>
      </c>
      <c r="C12" s="120">
        <v>10</v>
      </c>
      <c r="D12" s="86" t="s">
        <v>9</v>
      </c>
      <c r="E12" s="87">
        <f t="shared" ca="1" si="3"/>
        <v>64</v>
      </c>
      <c r="F12" s="103">
        <f t="shared" ca="1" si="1"/>
        <v>34.833333333333336</v>
      </c>
      <c r="G12" s="104">
        <f t="shared" ca="1" si="2"/>
        <v>42</v>
      </c>
      <c r="H12" s="105">
        <f t="shared" ca="1" si="4"/>
        <v>46</v>
      </c>
      <c r="I12" s="106">
        <f t="shared" ca="1" si="7"/>
        <v>37.666666666666664</v>
      </c>
      <c r="J12" s="89">
        <f t="shared" ca="1" si="5"/>
        <v>29.166666666666664</v>
      </c>
      <c r="K12" s="90">
        <f t="shared" ca="1" si="6"/>
        <v>22</v>
      </c>
      <c r="L12" s="96">
        <f t="shared" ca="1" si="9"/>
        <v>18</v>
      </c>
      <c r="M12" s="97">
        <f t="shared" ca="1" si="10"/>
        <v>26.333333333333336</v>
      </c>
      <c r="N12" s="149"/>
      <c r="O12" s="89">
        <f t="shared" ca="1" si="11"/>
        <v>850.69444444444434</v>
      </c>
      <c r="P12" s="98">
        <f t="shared" ca="1" si="8"/>
        <v>484</v>
      </c>
      <c r="Q12" s="96">
        <f t="shared" ca="1" si="12"/>
        <v>324</v>
      </c>
      <c r="R12" s="97">
        <f t="shared" ca="1" si="13"/>
        <v>693.44444444444457</v>
      </c>
      <c r="S12" s="150"/>
      <c r="T12" s="89">
        <f t="shared" ca="1" si="14"/>
        <v>0.45572916666666663</v>
      </c>
      <c r="U12" s="98">
        <f t="shared" ca="1" si="15"/>
        <v>0.34375</v>
      </c>
      <c r="V12" s="96">
        <f t="shared" ca="1" si="16"/>
        <v>0.28125</v>
      </c>
      <c r="W12" s="97">
        <f t="shared" ca="1" si="17"/>
        <v>0.41145833333333337</v>
      </c>
    </row>
    <row r="13" spans="1:23" x14ac:dyDescent="0.3">
      <c r="A13" s="126">
        <f ca="1">MAX(10,5*ROWS(A$3:$B13)+RANDBETWEEN(-20,20))</f>
        <v>61</v>
      </c>
      <c r="B13" s="123">
        <f t="shared" ca="1" si="0"/>
        <v>61</v>
      </c>
      <c r="C13" s="120">
        <v>11</v>
      </c>
      <c r="D13" s="86" t="s">
        <v>10</v>
      </c>
      <c r="E13" s="87">
        <f t="shared" ca="1" si="3"/>
        <v>61</v>
      </c>
      <c r="F13" s="103">
        <f t="shared" ca="1" si="1"/>
        <v>34.833333333333336</v>
      </c>
      <c r="G13" s="104">
        <f t="shared" ca="1" si="2"/>
        <v>64</v>
      </c>
      <c r="H13" s="105">
        <f t="shared" ca="1" si="4"/>
        <v>53</v>
      </c>
      <c r="I13" s="106">
        <f t="shared" ca="1" si="7"/>
        <v>52</v>
      </c>
      <c r="J13" s="89">
        <f t="shared" ca="1" si="5"/>
        <v>26.166666666666664</v>
      </c>
      <c r="K13" s="90">
        <f t="shared" ca="1" si="6"/>
        <v>3</v>
      </c>
      <c r="L13" s="96">
        <f t="shared" ca="1" si="9"/>
        <v>8</v>
      </c>
      <c r="M13" s="97">
        <f t="shared" ca="1" si="10"/>
        <v>9</v>
      </c>
      <c r="N13" s="149"/>
      <c r="O13" s="89">
        <f t="shared" ca="1" si="11"/>
        <v>684.69444444444434</v>
      </c>
      <c r="P13" s="98">
        <f t="shared" ca="1" si="8"/>
        <v>9</v>
      </c>
      <c r="Q13" s="96">
        <f t="shared" ca="1" si="12"/>
        <v>64</v>
      </c>
      <c r="R13" s="97">
        <f t="shared" ca="1" si="13"/>
        <v>81</v>
      </c>
      <c r="S13" s="150"/>
      <c r="T13" s="89">
        <f t="shared" ca="1" si="14"/>
        <v>0.42896174863387976</v>
      </c>
      <c r="U13" s="98">
        <f t="shared" ca="1" si="15"/>
        <v>4.9180327868852458E-2</v>
      </c>
      <c r="V13" s="96">
        <f t="shared" ca="1" si="16"/>
        <v>0.13114754098360656</v>
      </c>
      <c r="W13" s="97">
        <f t="shared" ca="1" si="17"/>
        <v>0.14754098360655737</v>
      </c>
    </row>
    <row r="14" spans="1:23" ht="17.25" thickBot="1" x14ac:dyDescent="0.35">
      <c r="A14" s="127">
        <f ca="1">MAX(10,5*ROWS(A$3:$B14)+RANDBETWEEN(-20,20))</f>
        <v>63</v>
      </c>
      <c r="B14" s="124">
        <f t="shared" ca="1" si="0"/>
        <v>63</v>
      </c>
      <c r="C14" s="121">
        <v>12</v>
      </c>
      <c r="D14" s="107" t="s">
        <v>11</v>
      </c>
      <c r="E14" s="108">
        <f ca="1">B14</f>
        <v>63</v>
      </c>
      <c r="F14" s="109">
        <f t="shared" ca="1" si="1"/>
        <v>34.833333333333336</v>
      </c>
      <c r="G14" s="110">
        <f t="shared" ca="1" si="2"/>
        <v>61</v>
      </c>
      <c r="H14" s="111">
        <f t="shared" ca="1" si="4"/>
        <v>62.5</v>
      </c>
      <c r="I14" s="112">
        <f t="shared" ca="1" si="7"/>
        <v>55.666666666666664</v>
      </c>
      <c r="J14" s="151">
        <f t="shared" ca="1" si="5"/>
        <v>28.166666666666664</v>
      </c>
      <c r="K14" s="152">
        <f t="shared" ca="1" si="6"/>
        <v>2</v>
      </c>
      <c r="L14" s="153">
        <f t="shared" ca="1" si="9"/>
        <v>0.5</v>
      </c>
      <c r="M14" s="154">
        <f t="shared" ca="1" si="10"/>
        <v>7.3333333333333357</v>
      </c>
      <c r="N14" s="155"/>
      <c r="O14" s="151">
        <f t="shared" ca="1" si="11"/>
        <v>793.36111111111097</v>
      </c>
      <c r="P14" s="156">
        <f t="shared" ca="1" si="8"/>
        <v>4</v>
      </c>
      <c r="Q14" s="153">
        <f t="shared" ca="1" si="12"/>
        <v>0.25</v>
      </c>
      <c r="R14" s="154">
        <f t="shared" ca="1" si="13"/>
        <v>53.777777777777814</v>
      </c>
      <c r="S14" s="157"/>
      <c r="T14" s="151">
        <f t="shared" ca="1" si="14"/>
        <v>0.44708994708994704</v>
      </c>
      <c r="U14" s="156">
        <f t="shared" ref="U14" ca="1" si="18">ABS(E14-G14)/E14</f>
        <v>3.1746031746031744E-2</v>
      </c>
      <c r="V14" s="153">
        <f t="shared" ca="1" si="16"/>
        <v>7.9365079365079361E-3</v>
      </c>
      <c r="W14" s="154">
        <f t="shared" ca="1" si="17"/>
        <v>0.11640211640211644</v>
      </c>
    </row>
    <row r="15" spans="1:23" ht="17.25" thickBot="1" x14ac:dyDescent="0.35">
      <c r="A15" s="73"/>
      <c r="C15" s="74">
        <v>13</v>
      </c>
      <c r="D15" s="74"/>
      <c r="E15" s="73"/>
      <c r="F15" s="113">
        <f t="shared" ca="1" si="1"/>
        <v>34.833333333333336</v>
      </c>
      <c r="G15" s="110">
        <f t="shared" ca="1" si="2"/>
        <v>63</v>
      </c>
      <c r="H15" s="111">
        <f t="shared" ca="1" si="4"/>
        <v>62</v>
      </c>
      <c r="I15" s="112">
        <f t="shared" ca="1" si="7"/>
        <v>62.666666666666664</v>
      </c>
      <c r="J15" s="159" t="s">
        <v>62</v>
      </c>
      <c r="K15" s="160"/>
      <c r="L15" s="160"/>
      <c r="M15" s="161"/>
      <c r="O15" s="159" t="s">
        <v>63</v>
      </c>
      <c r="P15" s="160"/>
      <c r="Q15" s="160"/>
      <c r="R15" s="161"/>
      <c r="T15" s="159" t="s">
        <v>64</v>
      </c>
      <c r="U15" s="160"/>
      <c r="V15" s="160"/>
      <c r="W15" s="161"/>
    </row>
    <row r="16" spans="1:23" ht="17.25" thickBot="1" x14ac:dyDescent="0.35">
      <c r="A16" s="73"/>
      <c r="C16" s="74"/>
      <c r="D16" s="74"/>
      <c r="E16" s="74"/>
      <c r="F16" s="74"/>
      <c r="G16" s="75"/>
      <c r="H16" s="74"/>
      <c r="I16" s="95"/>
      <c r="J16" s="114">
        <f ca="1">AVERAGE(J6:J14)</f>
        <v>16.388888888888886</v>
      </c>
      <c r="K16" s="115">
        <f ca="1">AVERAGE(K6:K14)</f>
        <v>13.888888888888889</v>
      </c>
      <c r="L16" s="116">
        <f ca="1">AVERAGE(L6:L14)</f>
        <v>14.833333333333334</v>
      </c>
      <c r="M16" s="117">
        <f ca="1">AVERAGE(M6:M14)</f>
        <v>16.185185185185187</v>
      </c>
      <c r="O16" s="114">
        <f ca="1">AVERAGE(O6:O14)</f>
        <v>358.84259259259255</v>
      </c>
      <c r="P16" s="115">
        <f ca="1">AVERAGE(P6:P14)</f>
        <v>290.11111111111109</v>
      </c>
      <c r="Q16" s="116">
        <f ca="1">AVERAGE(Q6:Q14)</f>
        <v>309.19444444444446</v>
      </c>
      <c r="R16" s="117">
        <f ca="1">AVERAGE(R6:R14)</f>
        <v>314.2592592592593</v>
      </c>
      <c r="T16" s="114">
        <f ca="1">AVERAGE(T6:T14)</f>
        <v>0.4449344256271624</v>
      </c>
      <c r="U16" s="115">
        <f ca="1">AVERAGE(U6:U14)</f>
        <v>0.44833705583022521</v>
      </c>
      <c r="V16" s="116">
        <f ca="1">AVERAGE(V6:V14)</f>
        <v>0.45412441813398097</v>
      </c>
      <c r="W16" s="117">
        <f t="shared" ref="W16" ca="1" si="19">AVERAGE(W6:W14)</f>
        <v>0.17079857195863574</v>
      </c>
    </row>
    <row r="17" spans="1:23" ht="17.25" thickBot="1" x14ac:dyDescent="0.35">
      <c r="A17" s="158" t="s">
        <v>65</v>
      </c>
      <c r="G17" s="75"/>
      <c r="I17" s="95"/>
      <c r="J17" s="114" t="str">
        <f ca="1">IF(J16=$J$18,"Best"," ")</f>
        <v xml:space="preserve"> </v>
      </c>
      <c r="K17" s="115" t="str">
        <f t="shared" ref="K17:M17" ca="1" si="20">IF(K16=$J$18,"Best"," ")</f>
        <v>Best</v>
      </c>
      <c r="L17" s="116" t="str">
        <f t="shared" ca="1" si="20"/>
        <v xml:space="preserve"> </v>
      </c>
      <c r="M17" s="117" t="str">
        <f t="shared" ca="1" si="20"/>
        <v xml:space="preserve"> </v>
      </c>
      <c r="O17" s="114" t="str">
        <f ca="1">IF(O16=$O$18,"Best"," ")</f>
        <v xml:space="preserve"> </v>
      </c>
      <c r="P17" s="115" t="str">
        <f t="shared" ref="P17:R17" ca="1" si="21">IF(P16=$O$18,"Best"," ")</f>
        <v>Best</v>
      </c>
      <c r="Q17" s="116" t="str">
        <f t="shared" ca="1" si="21"/>
        <v xml:space="preserve"> </v>
      </c>
      <c r="R17" s="117" t="str">
        <f t="shared" ca="1" si="21"/>
        <v xml:space="preserve"> </v>
      </c>
      <c r="T17" s="114" t="str">
        <f ca="1">IF(T16=$T$18,"Best"," ")</f>
        <v xml:space="preserve"> </v>
      </c>
      <c r="U17" s="115" t="str">
        <f ca="1">IF(U16=$T$18,"Best"," ")</f>
        <v xml:space="preserve"> </v>
      </c>
      <c r="V17" s="116" t="str">
        <f ca="1">IF(V16=$T$18,"Best"," ")</f>
        <v xml:space="preserve"> </v>
      </c>
      <c r="W17" s="117" t="str">
        <f t="shared" ref="W17" ca="1" si="22">IF(W16=$T$18,"Best"," ")</f>
        <v>Best</v>
      </c>
    </row>
    <row r="18" spans="1:23" x14ac:dyDescent="0.3">
      <c r="J18" s="118">
        <f ca="1">MIN(J16:M16)</f>
        <v>13.888888888888889</v>
      </c>
      <c r="O18" s="118">
        <f ca="1">MIN(O16:R16)</f>
        <v>290.11111111111109</v>
      </c>
      <c r="T18" s="118">
        <f ca="1">MIN(T16:W16)</f>
        <v>0.17079857195863574</v>
      </c>
    </row>
    <row r="20" spans="1:23" x14ac:dyDescent="0.3">
      <c r="A20" s="158"/>
    </row>
  </sheetData>
  <sortState ref="B2:Q18">
    <sortCondition ref="E4:E14"/>
  </sortState>
  <mergeCells count="6">
    <mergeCell ref="J15:M15"/>
    <mergeCell ref="O15:R15"/>
    <mergeCell ref="J1:M1"/>
    <mergeCell ref="O1:R1"/>
    <mergeCell ref="T1:W1"/>
    <mergeCell ref="T15:W15"/>
  </mergeCells>
  <hyperlinks>
    <hyperlink ref="A17" r:id="rId1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9"/>
  <sheetViews>
    <sheetView tabSelected="1" workbookViewId="0">
      <selection activeCell="P13" sqref="P13"/>
    </sheetView>
  </sheetViews>
  <sheetFormatPr defaultRowHeight="12.75" x14ac:dyDescent="0.2"/>
  <cols>
    <col min="1" max="1" width="4.42578125" style="2" bestFit="1" customWidth="1"/>
    <col min="2" max="2" width="9.5703125" style="2" bestFit="1" customWidth="1"/>
    <col min="3" max="3" width="6.140625" style="2" bestFit="1" customWidth="1"/>
    <col min="4" max="4" width="11.5703125" style="2" bestFit="1" customWidth="1"/>
    <col min="5" max="5" width="9.140625" style="55" customWidth="1"/>
    <col min="6" max="6" width="13" style="2" customWidth="1"/>
    <col min="7" max="8" width="5.85546875" style="2" customWidth="1"/>
    <col min="9" max="9" width="9.7109375" style="2" customWidth="1"/>
    <col min="10" max="10" width="5.85546875" style="2" bestFit="1" customWidth="1"/>
    <col min="11" max="11" width="4.7109375" style="2" bestFit="1" customWidth="1"/>
    <col min="12" max="12" width="8.5703125" style="2" bestFit="1" customWidth="1"/>
    <col min="13" max="30" width="9.140625" style="2"/>
    <col min="31" max="31" width="12.28515625" style="2" customWidth="1"/>
    <col min="32" max="16384" width="9.140625" style="2"/>
  </cols>
  <sheetData>
    <row r="1" spans="1:37" ht="15.75" thickBot="1" x14ac:dyDescent="0.3">
      <c r="A1" s="37" t="s">
        <v>46</v>
      </c>
      <c r="B1" s="38"/>
      <c r="C1" s="39"/>
      <c r="D1" s="38"/>
      <c r="E1" s="53"/>
      <c r="F1" s="61" t="s">
        <v>32</v>
      </c>
      <c r="G1" s="61" t="s">
        <v>33</v>
      </c>
      <c r="H1" s="62" t="s">
        <v>34</v>
      </c>
      <c r="I1" s="3" t="s">
        <v>35</v>
      </c>
      <c r="J1" s="3" t="s">
        <v>36</v>
      </c>
      <c r="K1" s="3" t="s">
        <v>37</v>
      </c>
      <c r="L1" s="3" t="s">
        <v>38</v>
      </c>
      <c r="R1" s="68" t="s">
        <v>53</v>
      </c>
      <c r="AB1" s="40"/>
      <c r="AC1" s="42" t="s">
        <v>47</v>
      </c>
      <c r="AD1" s="42"/>
      <c r="AE1" s="42"/>
      <c r="AF1" s="40"/>
      <c r="AG1" s="40"/>
      <c r="AH1" s="43">
        <f ca="1">RANDBETWEEN(100,150)</f>
        <v>103</v>
      </c>
      <c r="AI1" s="44">
        <f ca="1">RANDBETWEEN(5,15)</f>
        <v>6</v>
      </c>
      <c r="AJ1" s="43">
        <v>0.1</v>
      </c>
      <c r="AK1" s="40"/>
    </row>
    <row r="2" spans="1:37" ht="15.75" thickBot="1" x14ac:dyDescent="0.3">
      <c r="A2" s="45" t="s">
        <v>28</v>
      </c>
      <c r="B2" s="71" t="s">
        <v>55</v>
      </c>
      <c r="C2" s="46" t="s">
        <v>48</v>
      </c>
      <c r="D2" s="60" t="s">
        <v>51</v>
      </c>
      <c r="F2" s="4" t="str">
        <f ca="1">G2&amp;" - "&amp;H2</f>
        <v>900 - 1800</v>
      </c>
      <c r="G2" s="65">
        <f ca="1">R4</f>
        <v>900</v>
      </c>
      <c r="H2" s="57">
        <f ca="1">G2+$S$5</f>
        <v>1800</v>
      </c>
      <c r="I2" s="6">
        <f ca="1">COUNTIF($C$3:$C$77, "&lt;"&amp;H2)</f>
        <v>3</v>
      </c>
      <c r="J2" s="6">
        <f ca="1">I2</f>
        <v>3</v>
      </c>
      <c r="K2" s="8">
        <f t="shared" ref="K2:K14" ca="1" si="0">J2/$J$15</f>
        <v>0.04</v>
      </c>
      <c r="L2" s="9">
        <f t="shared" ref="L2:L14" ca="1" si="1">I2/$J$15</f>
        <v>0.04</v>
      </c>
      <c r="N2" s="10" t="s">
        <v>39</v>
      </c>
      <c r="O2" s="11">
        <f ca="1">AVERAGE(B$3:B$77)</f>
        <v>4935.28</v>
      </c>
      <c r="P2" s="11">
        <f ca="1">AVERAGE(C$3:C$77)</f>
        <v>4935.28</v>
      </c>
      <c r="Q2" s="12">
        <f ca="1">AVERAGE(D$3:D$77)</f>
        <v>4935.28</v>
      </c>
      <c r="T2" s="2" t="b">
        <f ca="1">O2=P2</f>
        <v>1</v>
      </c>
      <c r="U2" s="2" t="b">
        <f ca="1">P2=Q2</f>
        <v>1</v>
      </c>
      <c r="X2" s="2">
        <v>20</v>
      </c>
      <c r="AB2" s="40"/>
      <c r="AC2" s="43"/>
      <c r="AD2" s="43"/>
      <c r="AE2" s="69" t="s">
        <v>54</v>
      </c>
      <c r="AF2" s="41" t="s">
        <v>49</v>
      </c>
      <c r="AG2" s="41" t="s">
        <v>50</v>
      </c>
      <c r="AH2" s="70"/>
      <c r="AI2" s="47"/>
      <c r="AJ2" s="40"/>
      <c r="AK2" s="40"/>
    </row>
    <row r="3" spans="1:37" ht="15" x14ac:dyDescent="0.25">
      <c r="A3" s="48">
        <v>1</v>
      </c>
      <c r="B3" s="49">
        <f t="shared" ref="B3:B34" ca="1" si="2">INDEX($AG$3:$AG$77,RANK(AB3,$AB$3:$AB$77))</f>
        <v>2174</v>
      </c>
      <c r="C3" s="50">
        <f ca="1">SMALL($AG$3:$AG$77,AC3)</f>
        <v>1460</v>
      </c>
      <c r="D3" s="51">
        <f ca="1">AG3</f>
        <v>1460</v>
      </c>
      <c r="E3" s="54"/>
      <c r="F3" s="17" t="str">
        <f t="shared" ref="F3:F14" ca="1" si="3">G3&amp;" - "&amp;H3</f>
        <v>1800 - 2700</v>
      </c>
      <c r="G3" s="66">
        <f ca="1">H2</f>
        <v>1800</v>
      </c>
      <c r="H3" s="58">
        <f ca="1">G3+$S$5</f>
        <v>2700</v>
      </c>
      <c r="I3" s="18">
        <f t="shared" ref="I3:I14" ca="1" si="4">COUNTIF($C$3:$C$77, "&lt;"&amp;H3)</f>
        <v>14</v>
      </c>
      <c r="J3" s="18">
        <f ca="1">I3-I2</f>
        <v>11</v>
      </c>
      <c r="K3" s="19">
        <f t="shared" ca="1" si="0"/>
        <v>0.14666666666666667</v>
      </c>
      <c r="L3" s="20">
        <f t="shared" ca="1" si="1"/>
        <v>0.18666666666666668</v>
      </c>
      <c r="N3" s="21" t="s">
        <v>40</v>
      </c>
      <c r="O3" s="22">
        <f ca="1">MAX(B$3:B$77)</f>
        <v>10023</v>
      </c>
      <c r="P3" s="22">
        <f ca="1">MAX(C$3:C$77)</f>
        <v>10023</v>
      </c>
      <c r="Q3" s="23">
        <f ca="1">MAX(D$3:D$77)</f>
        <v>10023</v>
      </c>
      <c r="R3" s="2">
        <f ca="1">ROUNDUP(O3/S5,0)</f>
        <v>12</v>
      </c>
      <c r="S3" s="2">
        <f ca="1">R3*S5</f>
        <v>10800</v>
      </c>
      <c r="T3" s="2" t="b">
        <f t="shared" ref="T3:T8" ca="1" si="5">O3=P3</f>
        <v>1</v>
      </c>
      <c r="U3" s="2" t="b">
        <f t="shared" ref="U3:U9" ca="1" si="6">P3=Q3</f>
        <v>1</v>
      </c>
      <c r="AB3" s="40">
        <f t="shared" ref="AB3:AB66" ca="1" si="7">RAND()</f>
        <v>0.88801954226799629</v>
      </c>
      <c r="AC3" s="43">
        <v>1</v>
      </c>
      <c r="AD3" s="43">
        <v>1</v>
      </c>
      <c r="AE3" s="43">
        <f ca="1">INT($AH$1+$AI$1*AD3)</f>
        <v>109</v>
      </c>
      <c r="AF3" s="52">
        <f ca="1">(((IF(MOD(AD3,5)&lt;&gt;0,MOD(AD3,5),5))+12)+_xlfn.NORM.S.INV(RAND()))</f>
        <v>13.397769669164722</v>
      </c>
      <c r="AG3" s="40">
        <f ca="1">ROUND(AE3*AF3,0)</f>
        <v>1460</v>
      </c>
      <c r="AH3" s="40"/>
      <c r="AI3" s="47"/>
      <c r="AJ3" s="40"/>
      <c r="AK3" s="40"/>
    </row>
    <row r="4" spans="1:37" ht="15" x14ac:dyDescent="0.25">
      <c r="A4" s="48">
        <v>2</v>
      </c>
      <c r="B4" s="49">
        <f t="shared" ca="1" si="2"/>
        <v>4952</v>
      </c>
      <c r="C4" s="50">
        <f t="shared" ref="C4:C67" ca="1" si="8">SMALL($AG$3:$AG$77,AC4)</f>
        <v>1597</v>
      </c>
      <c r="D4" s="51">
        <f t="shared" ref="D4:D67" ca="1" si="9">AG4</f>
        <v>1631</v>
      </c>
      <c r="E4" s="54"/>
      <c r="F4" s="17" t="str">
        <f t="shared" ca="1" si="3"/>
        <v>2700 - 3600</v>
      </c>
      <c r="G4" s="66">
        <f t="shared" ref="G4:G13" ca="1" si="10">H3</f>
        <v>2700</v>
      </c>
      <c r="H4" s="58">
        <f t="shared" ref="H4:H14" ca="1" si="11">G4+$S$5</f>
        <v>3600</v>
      </c>
      <c r="I4" s="18">
        <f t="shared" ca="1" si="4"/>
        <v>23</v>
      </c>
      <c r="J4" s="18">
        <f t="shared" ref="J4:J14" ca="1" si="12">I4-I3</f>
        <v>9</v>
      </c>
      <c r="K4" s="19">
        <f t="shared" ca="1" si="0"/>
        <v>0.12</v>
      </c>
      <c r="L4" s="20">
        <f t="shared" ca="1" si="1"/>
        <v>0.30666666666666664</v>
      </c>
      <c r="N4" s="21" t="s">
        <v>41</v>
      </c>
      <c r="O4" s="22">
        <f ca="1">MIN(B$3:B$77)</f>
        <v>1460</v>
      </c>
      <c r="P4" s="22">
        <f ca="1">MIN(C$3:C$77)</f>
        <v>1460</v>
      </c>
      <c r="Q4" s="23">
        <f ca="1">MIN(D$3:D$77)</f>
        <v>1460</v>
      </c>
      <c r="R4" s="2">
        <f ca="1">S5*INT(O4/S5)</f>
        <v>900</v>
      </c>
      <c r="T4" s="2" t="b">
        <f ca="1">O4=P4</f>
        <v>1</v>
      </c>
      <c r="U4" s="2" t="b">
        <f t="shared" ca="1" si="6"/>
        <v>1</v>
      </c>
      <c r="AB4" s="40">
        <f t="shared" ca="1" si="7"/>
        <v>0.47338103345654359</v>
      </c>
      <c r="AC4" s="43">
        <v>2</v>
      </c>
      <c r="AD4" s="43">
        <v>2</v>
      </c>
      <c r="AE4" s="43">
        <f t="shared" ref="AE4:AE67" ca="1" si="13">INT($AH$1+$AI$1*AD4)</f>
        <v>115</v>
      </c>
      <c r="AF4" s="52">
        <f t="shared" ref="AF4:AF67" ca="1" si="14">(((IF(MOD(AD4,5)&lt;&gt;0,MOD(AD4,5),5))+12)+_xlfn.NORM.S.INV(RAND()))</f>
        <v>14.183977263803222</v>
      </c>
      <c r="AG4" s="40">
        <f t="shared" ref="AG4:AG67" ca="1" si="15">ROUND(AE4*AF4,0)</f>
        <v>1631</v>
      </c>
      <c r="AH4" s="40"/>
      <c r="AI4" s="47"/>
      <c r="AJ4" s="40"/>
      <c r="AK4" s="40"/>
    </row>
    <row r="5" spans="1:37" ht="15" x14ac:dyDescent="0.25">
      <c r="A5" s="48">
        <v>3</v>
      </c>
      <c r="B5" s="49">
        <f t="shared" ca="1" si="2"/>
        <v>6319</v>
      </c>
      <c r="C5" s="50">
        <f t="shared" ca="1" si="8"/>
        <v>1631</v>
      </c>
      <c r="D5" s="51">
        <f t="shared" ca="1" si="9"/>
        <v>1840</v>
      </c>
      <c r="E5" s="54"/>
      <c r="F5" s="17" t="str">
        <f t="shared" ca="1" si="3"/>
        <v>3600 - 4500</v>
      </c>
      <c r="G5" s="66">
        <f t="shared" ca="1" si="10"/>
        <v>3600</v>
      </c>
      <c r="H5" s="58">
        <f t="shared" ca="1" si="11"/>
        <v>4500</v>
      </c>
      <c r="I5" s="18">
        <f t="shared" ca="1" si="4"/>
        <v>33</v>
      </c>
      <c r="J5" s="18">
        <f t="shared" ca="1" si="12"/>
        <v>10</v>
      </c>
      <c r="K5" s="19">
        <f t="shared" ca="1" si="0"/>
        <v>0.13333333333333333</v>
      </c>
      <c r="L5" s="20">
        <f t="shared" ca="1" si="1"/>
        <v>0.44</v>
      </c>
      <c r="N5" s="21" t="s">
        <v>32</v>
      </c>
      <c r="O5" s="22">
        <f ca="1">O3-O4</f>
        <v>8563</v>
      </c>
      <c r="P5" s="22">
        <f ca="1">P3-P4</f>
        <v>8563</v>
      </c>
      <c r="Q5" s="23">
        <f ca="1">Q3-Q4</f>
        <v>8563</v>
      </c>
      <c r="R5" s="2">
        <f ca="1">ROUND(O5/10,0)</f>
        <v>856</v>
      </c>
      <c r="S5" s="2">
        <f ca="1">ROUND(R5,-LEN(R5)+1)</f>
        <v>900</v>
      </c>
      <c r="T5" s="2" t="b">
        <f t="shared" ca="1" si="5"/>
        <v>1</v>
      </c>
      <c r="U5" s="2" t="b">
        <f t="shared" ca="1" si="6"/>
        <v>1</v>
      </c>
      <c r="AB5" s="40">
        <f t="shared" ca="1" si="7"/>
        <v>0.42721908380746176</v>
      </c>
      <c r="AC5" s="43">
        <v>3</v>
      </c>
      <c r="AD5" s="43">
        <v>3</v>
      </c>
      <c r="AE5" s="43">
        <f t="shared" ca="1" si="13"/>
        <v>121</v>
      </c>
      <c r="AF5" s="52">
        <f t="shared" ca="1" si="14"/>
        <v>15.203855741957547</v>
      </c>
      <c r="AG5" s="40">
        <f t="shared" ca="1" si="15"/>
        <v>1840</v>
      </c>
      <c r="AH5" s="40"/>
      <c r="AI5" s="47"/>
      <c r="AJ5" s="40"/>
      <c r="AK5" s="40"/>
    </row>
    <row r="6" spans="1:37" ht="15" x14ac:dyDescent="0.25">
      <c r="A6" s="48">
        <v>4</v>
      </c>
      <c r="B6" s="49">
        <f t="shared" ca="1" si="2"/>
        <v>2699</v>
      </c>
      <c r="C6" s="50">
        <f t="shared" ca="1" si="8"/>
        <v>1840</v>
      </c>
      <c r="D6" s="51">
        <f t="shared" ca="1" si="9"/>
        <v>2051</v>
      </c>
      <c r="E6" s="54"/>
      <c r="F6" s="17" t="str">
        <f t="shared" ca="1" si="3"/>
        <v>4500 - 5400</v>
      </c>
      <c r="G6" s="66">
        <f t="shared" ca="1" si="10"/>
        <v>4500</v>
      </c>
      <c r="H6" s="58">
        <f t="shared" ca="1" si="11"/>
        <v>5400</v>
      </c>
      <c r="I6" s="18">
        <f t="shared" ca="1" si="4"/>
        <v>46</v>
      </c>
      <c r="J6" s="18">
        <f t="shared" ca="1" si="12"/>
        <v>13</v>
      </c>
      <c r="K6" s="19">
        <f t="shared" ca="1" si="0"/>
        <v>0.17333333333333334</v>
      </c>
      <c r="L6" s="20">
        <f t="shared" ca="1" si="1"/>
        <v>0.61333333333333329</v>
      </c>
      <c r="N6" s="21" t="s">
        <v>42</v>
      </c>
      <c r="O6" s="22">
        <f ca="1">_xlfn.STDEV.S(B$3:B$77)</f>
        <v>2109.6794207600306</v>
      </c>
      <c r="P6" s="22">
        <f ca="1">_xlfn.STDEV.S(C$3:C$77)</f>
        <v>2109.6794207600306</v>
      </c>
      <c r="Q6" s="23">
        <f ca="1">_xlfn.STDEV.S(D$3:D$77)</f>
        <v>2109.6794207600306</v>
      </c>
      <c r="T6" s="2" t="b">
        <f t="shared" ca="1" si="5"/>
        <v>1</v>
      </c>
      <c r="U6" s="2" t="b">
        <f t="shared" ca="1" si="6"/>
        <v>1</v>
      </c>
      <c r="AB6" s="40">
        <f t="shared" ca="1" si="7"/>
        <v>0.84533847084956981</v>
      </c>
      <c r="AC6" s="43">
        <v>4</v>
      </c>
      <c r="AD6" s="43">
        <v>4</v>
      </c>
      <c r="AE6" s="43">
        <f t="shared" ca="1" si="13"/>
        <v>127</v>
      </c>
      <c r="AF6" s="52">
        <f t="shared" ca="1" si="14"/>
        <v>16.147556761810286</v>
      </c>
      <c r="AG6" s="40">
        <f t="shared" ca="1" si="15"/>
        <v>2051</v>
      </c>
      <c r="AH6" s="40"/>
      <c r="AI6" s="47"/>
      <c r="AJ6" s="40"/>
      <c r="AK6" s="40"/>
    </row>
    <row r="7" spans="1:37" ht="15" x14ac:dyDescent="0.25">
      <c r="A7" s="48">
        <v>5</v>
      </c>
      <c r="B7" s="49">
        <f t="shared" ca="1" si="2"/>
        <v>4749</v>
      </c>
      <c r="C7" s="50">
        <f t="shared" ca="1" si="8"/>
        <v>2051</v>
      </c>
      <c r="D7" s="51">
        <f t="shared" ca="1" si="9"/>
        <v>2222</v>
      </c>
      <c r="E7" s="54"/>
      <c r="F7" s="17" t="str">
        <f t="shared" ca="1" si="3"/>
        <v>5400 - 6300</v>
      </c>
      <c r="G7" s="66">
        <f t="shared" ca="1" si="10"/>
        <v>5400</v>
      </c>
      <c r="H7" s="58">
        <f t="shared" ca="1" si="11"/>
        <v>6300</v>
      </c>
      <c r="I7" s="18">
        <f t="shared" ca="1" si="4"/>
        <v>55</v>
      </c>
      <c r="J7" s="18">
        <f t="shared" ca="1" si="12"/>
        <v>9</v>
      </c>
      <c r="K7" s="19">
        <f t="shared" ca="1" si="0"/>
        <v>0.12</v>
      </c>
      <c r="L7" s="20">
        <f t="shared" ca="1" si="1"/>
        <v>0.73333333333333328</v>
      </c>
      <c r="N7" s="21" t="s">
        <v>43</v>
      </c>
      <c r="O7" s="22">
        <f ca="1">O6/O2</f>
        <v>0.42746904345042847</v>
      </c>
      <c r="P7" s="22">
        <f ca="1">P6/P2</f>
        <v>0.42746904345042847</v>
      </c>
      <c r="Q7" s="23">
        <f ca="1">Q6/Q2</f>
        <v>0.42746904345042847</v>
      </c>
      <c r="T7" s="2" t="b">
        <f t="shared" ca="1" si="5"/>
        <v>1</v>
      </c>
      <c r="U7" s="2" t="b">
        <f t="shared" ca="1" si="6"/>
        <v>1</v>
      </c>
      <c r="AB7" s="40">
        <f t="shared" ca="1" si="7"/>
        <v>0.67924440664352725</v>
      </c>
      <c r="AC7" s="43">
        <v>5</v>
      </c>
      <c r="AD7" s="43">
        <v>5</v>
      </c>
      <c r="AE7" s="43">
        <f t="shared" ca="1" si="13"/>
        <v>133</v>
      </c>
      <c r="AF7" s="52">
        <f t="shared" ca="1" si="14"/>
        <v>16.70744847611947</v>
      </c>
      <c r="AG7" s="40">
        <f t="shared" ca="1" si="15"/>
        <v>2222</v>
      </c>
      <c r="AH7" s="40"/>
      <c r="AI7" s="47"/>
      <c r="AJ7" s="40"/>
      <c r="AK7" s="40"/>
    </row>
    <row r="8" spans="1:37" ht="15" x14ac:dyDescent="0.25">
      <c r="A8" s="48">
        <v>6</v>
      </c>
      <c r="B8" s="49">
        <f t="shared" ca="1" si="2"/>
        <v>8122</v>
      </c>
      <c r="C8" s="50">
        <f t="shared" ca="1" si="8"/>
        <v>2067</v>
      </c>
      <c r="D8" s="51">
        <f t="shared" ca="1" si="9"/>
        <v>1597</v>
      </c>
      <c r="E8" s="54"/>
      <c r="F8" s="17" t="str">
        <f t="shared" ca="1" si="3"/>
        <v>6300 - 7200</v>
      </c>
      <c r="G8" s="66">
        <f t="shared" ca="1" si="10"/>
        <v>6300</v>
      </c>
      <c r="H8" s="58">
        <f t="shared" ca="1" si="11"/>
        <v>7200</v>
      </c>
      <c r="I8" s="18">
        <f t="shared" ca="1" si="4"/>
        <v>61</v>
      </c>
      <c r="J8" s="18">
        <f t="shared" ca="1" si="12"/>
        <v>6</v>
      </c>
      <c r="K8" s="19">
        <f t="shared" ca="1" si="0"/>
        <v>0.08</v>
      </c>
      <c r="L8" s="20">
        <f t="shared" ca="1" si="1"/>
        <v>0.81333333333333335</v>
      </c>
      <c r="N8" s="21" t="s">
        <v>44</v>
      </c>
      <c r="O8" s="22">
        <f ca="1">O5/O2</f>
        <v>1.7350585984989708</v>
      </c>
      <c r="P8" s="22">
        <f ca="1">P5/P2</f>
        <v>1.7350585984989708</v>
      </c>
      <c r="Q8" s="23">
        <f ca="1">Q5/Q2</f>
        <v>1.7350585984989708</v>
      </c>
      <c r="T8" s="2" t="b">
        <f t="shared" ca="1" si="5"/>
        <v>1</v>
      </c>
      <c r="U8" s="2" t="b">
        <f t="shared" ca="1" si="6"/>
        <v>1</v>
      </c>
      <c r="AB8" s="40">
        <f t="shared" ca="1" si="7"/>
        <v>0.19864237447186428</v>
      </c>
      <c r="AC8" s="43">
        <v>6</v>
      </c>
      <c r="AD8" s="43">
        <v>6</v>
      </c>
      <c r="AE8" s="43">
        <f t="shared" ca="1" si="13"/>
        <v>139</v>
      </c>
      <c r="AF8" s="52">
        <f t="shared" ca="1" si="14"/>
        <v>11.491479267793533</v>
      </c>
      <c r="AG8" s="40">
        <f t="shared" ca="1" si="15"/>
        <v>1597</v>
      </c>
      <c r="AH8" s="40"/>
      <c r="AI8" s="47"/>
      <c r="AJ8" s="40"/>
      <c r="AK8" s="40"/>
    </row>
    <row r="9" spans="1:37" ht="15.75" thickBot="1" x14ac:dyDescent="0.3">
      <c r="A9" s="48">
        <v>7</v>
      </c>
      <c r="B9" s="49">
        <f t="shared" ca="1" si="2"/>
        <v>7641</v>
      </c>
      <c r="C9" s="50">
        <f t="shared" ca="1" si="8"/>
        <v>2174</v>
      </c>
      <c r="D9" s="51">
        <f t="shared" ca="1" si="9"/>
        <v>2128</v>
      </c>
      <c r="E9" s="54"/>
      <c r="F9" s="17" t="str">
        <f t="shared" ca="1" si="3"/>
        <v>7200 - 8100</v>
      </c>
      <c r="G9" s="66">
        <f t="shared" ca="1" si="10"/>
        <v>7200</v>
      </c>
      <c r="H9" s="58">
        <f t="shared" ca="1" si="11"/>
        <v>8100</v>
      </c>
      <c r="I9" s="18">
        <f t="shared" ca="1" si="4"/>
        <v>69</v>
      </c>
      <c r="J9" s="18">
        <f t="shared" ca="1" si="12"/>
        <v>8</v>
      </c>
      <c r="K9" s="19">
        <f t="shared" ca="1" si="0"/>
        <v>0.10666666666666667</v>
      </c>
      <c r="L9" s="20">
        <f t="shared" ca="1" si="1"/>
        <v>0.92</v>
      </c>
      <c r="N9" s="27" t="s">
        <v>45</v>
      </c>
      <c r="O9" s="28">
        <f ca="1">SKEW(B$3:B$77)</f>
        <v>0.401002931298442</v>
      </c>
      <c r="P9" s="28">
        <f ca="1">SKEW(C$3:C$77)</f>
        <v>0.40100293129844161</v>
      </c>
      <c r="Q9" s="29">
        <f ca="1">SKEW(D$3:D$77)</f>
        <v>0.40100293129844178</v>
      </c>
      <c r="T9" s="2" t="b">
        <f ca="1">O9=P9</f>
        <v>1</v>
      </c>
      <c r="U9" s="2" t="b">
        <f t="shared" ca="1" si="6"/>
        <v>1</v>
      </c>
      <c r="AB9" s="40">
        <f t="shared" ca="1" si="7"/>
        <v>0.22605825803861779</v>
      </c>
      <c r="AC9" s="43">
        <v>8</v>
      </c>
      <c r="AD9" s="43">
        <v>7</v>
      </c>
      <c r="AE9" s="43">
        <f t="shared" ca="1" si="13"/>
        <v>145</v>
      </c>
      <c r="AF9" s="52">
        <f t="shared" ca="1" si="14"/>
        <v>14.677009455562313</v>
      </c>
      <c r="AG9" s="40">
        <f t="shared" ca="1" si="15"/>
        <v>2128</v>
      </c>
      <c r="AH9" s="40"/>
      <c r="AI9" s="47"/>
      <c r="AJ9" s="40"/>
      <c r="AK9" s="40"/>
    </row>
    <row r="10" spans="1:37" ht="15" x14ac:dyDescent="0.25">
      <c r="A10" s="48">
        <v>8</v>
      </c>
      <c r="B10" s="49">
        <f t="shared" ca="1" si="2"/>
        <v>4837</v>
      </c>
      <c r="C10" s="50">
        <f t="shared" ca="1" si="8"/>
        <v>2128</v>
      </c>
      <c r="D10" s="51">
        <f t="shared" ca="1" si="9"/>
        <v>2471</v>
      </c>
      <c r="E10" s="54"/>
      <c r="F10" s="17" t="str">
        <f t="shared" ca="1" si="3"/>
        <v>8100 - 9000</v>
      </c>
      <c r="G10" s="66">
        <f t="shared" ca="1" si="10"/>
        <v>8100</v>
      </c>
      <c r="H10" s="58">
        <f t="shared" ca="1" si="11"/>
        <v>9000</v>
      </c>
      <c r="I10" s="18">
        <f t="shared" ca="1" si="4"/>
        <v>72</v>
      </c>
      <c r="J10" s="18">
        <f t="shared" ca="1" si="12"/>
        <v>3</v>
      </c>
      <c r="K10" s="19">
        <f t="shared" ca="1" si="0"/>
        <v>0.04</v>
      </c>
      <c r="L10" s="20">
        <f t="shared" ca="1" si="1"/>
        <v>0.96</v>
      </c>
      <c r="AB10" s="40">
        <f t="shared" ca="1" si="7"/>
        <v>0.36090679946766124</v>
      </c>
      <c r="AC10" s="43">
        <v>7</v>
      </c>
      <c r="AD10" s="43">
        <v>8</v>
      </c>
      <c r="AE10" s="43">
        <f ca="1">INT($AH$1+$AI$1*AD10)</f>
        <v>151</v>
      </c>
      <c r="AF10" s="52">
        <f t="shared" ca="1" si="14"/>
        <v>16.365715917587075</v>
      </c>
      <c r="AG10" s="40">
        <f t="shared" ca="1" si="15"/>
        <v>2471</v>
      </c>
      <c r="AH10" s="40"/>
      <c r="AI10" s="47"/>
      <c r="AJ10" s="40"/>
      <c r="AK10" s="40"/>
    </row>
    <row r="11" spans="1:37" ht="15" x14ac:dyDescent="0.25">
      <c r="A11" s="48">
        <v>9</v>
      </c>
      <c r="B11" s="49">
        <f t="shared" ca="1" si="2"/>
        <v>2222</v>
      </c>
      <c r="C11" s="50">
        <f t="shared" ca="1" si="8"/>
        <v>2693</v>
      </c>
      <c r="D11" s="51">
        <f t="shared" ca="1" si="9"/>
        <v>2623</v>
      </c>
      <c r="E11" s="54"/>
      <c r="F11" s="17" t="str">
        <f t="shared" ca="1" si="3"/>
        <v>9000 - 9900</v>
      </c>
      <c r="G11" s="66">
        <f t="shared" ca="1" si="10"/>
        <v>9000</v>
      </c>
      <c r="H11" s="58">
        <f t="shared" ca="1" si="11"/>
        <v>9900</v>
      </c>
      <c r="I11" s="18">
        <f t="shared" ca="1" si="4"/>
        <v>74</v>
      </c>
      <c r="J11" s="18">
        <f t="shared" ca="1" si="12"/>
        <v>2</v>
      </c>
      <c r="K11" s="19">
        <f t="shared" ca="1" si="0"/>
        <v>2.6666666666666668E-2</v>
      </c>
      <c r="L11" s="20">
        <f t="shared" ca="1" si="1"/>
        <v>0.98666666666666669</v>
      </c>
      <c r="AB11" s="40">
        <f t="shared" ca="1" si="7"/>
        <v>0.93554939596627529</v>
      </c>
      <c r="AC11" s="43">
        <v>12</v>
      </c>
      <c r="AD11" s="43">
        <v>9</v>
      </c>
      <c r="AE11" s="43">
        <f t="shared" ca="1" si="13"/>
        <v>157</v>
      </c>
      <c r="AF11" s="52">
        <f t="shared" ca="1" si="14"/>
        <v>16.708227034719499</v>
      </c>
      <c r="AG11" s="40">
        <f t="shared" ca="1" si="15"/>
        <v>2623</v>
      </c>
      <c r="AH11" s="40"/>
      <c r="AI11" s="47"/>
      <c r="AJ11" s="40"/>
      <c r="AK11" s="40"/>
    </row>
    <row r="12" spans="1:37" ht="15" x14ac:dyDescent="0.25">
      <c r="A12" s="48">
        <v>10</v>
      </c>
      <c r="B12" s="49">
        <f t="shared" ca="1" si="2"/>
        <v>9538</v>
      </c>
      <c r="C12" s="50">
        <f t="shared" ca="1" si="8"/>
        <v>2222</v>
      </c>
      <c r="D12" s="51">
        <f t="shared" ca="1" si="9"/>
        <v>2875</v>
      </c>
      <c r="E12" s="54"/>
      <c r="F12" s="17" t="str">
        <f t="shared" ca="1" si="3"/>
        <v>9900 - 10800</v>
      </c>
      <c r="G12" s="66">
        <f t="shared" ca="1" si="10"/>
        <v>9900</v>
      </c>
      <c r="H12" s="58">
        <f t="shared" ca="1" si="11"/>
        <v>10800</v>
      </c>
      <c r="I12" s="18">
        <f t="shared" ca="1" si="4"/>
        <v>75</v>
      </c>
      <c r="J12" s="18">
        <f t="shared" ca="1" si="12"/>
        <v>1</v>
      </c>
      <c r="K12" s="19">
        <f t="shared" ca="1" si="0"/>
        <v>1.3333333333333334E-2</v>
      </c>
      <c r="L12" s="20">
        <f t="shared" ca="1" si="1"/>
        <v>1</v>
      </c>
      <c r="AB12" s="40">
        <f t="shared" ca="1" si="7"/>
        <v>0.13495351067622241</v>
      </c>
      <c r="AC12" s="43">
        <v>9</v>
      </c>
      <c r="AD12" s="43">
        <v>10</v>
      </c>
      <c r="AE12" s="43">
        <f t="shared" ca="1" si="13"/>
        <v>163</v>
      </c>
      <c r="AF12" s="52">
        <f t="shared" ca="1" si="14"/>
        <v>17.636748862789251</v>
      </c>
      <c r="AG12" s="40">
        <f t="shared" ca="1" si="15"/>
        <v>2875</v>
      </c>
      <c r="AH12" s="40"/>
      <c r="AI12" s="47"/>
      <c r="AJ12" s="40"/>
      <c r="AK12" s="40"/>
    </row>
    <row r="13" spans="1:37" ht="15" x14ac:dyDescent="0.25">
      <c r="A13" s="48">
        <v>11</v>
      </c>
      <c r="B13" s="49">
        <f t="shared" ca="1" si="2"/>
        <v>3553</v>
      </c>
      <c r="C13" s="50">
        <f t="shared" ca="1" si="8"/>
        <v>2471</v>
      </c>
      <c r="D13" s="51">
        <f t="shared" ca="1" si="9"/>
        <v>2174</v>
      </c>
      <c r="E13" s="54"/>
      <c r="F13" s="17" t="str">
        <f t="shared" ca="1" si="3"/>
        <v>10800 - 11700</v>
      </c>
      <c r="G13" s="66">
        <f t="shared" ca="1" si="10"/>
        <v>10800</v>
      </c>
      <c r="H13" s="58">
        <f t="shared" ca="1" si="11"/>
        <v>11700</v>
      </c>
      <c r="I13" s="18">
        <f t="shared" ca="1" si="4"/>
        <v>75</v>
      </c>
      <c r="J13" s="18">
        <f t="shared" ca="1" si="12"/>
        <v>0</v>
      </c>
      <c r="K13" s="19">
        <f t="shared" ca="1" si="0"/>
        <v>0</v>
      </c>
      <c r="L13" s="20">
        <f t="shared" ca="1" si="1"/>
        <v>1</v>
      </c>
      <c r="AB13" s="40">
        <f t="shared" ca="1" si="7"/>
        <v>0.82468975966973046</v>
      </c>
      <c r="AC13" s="43">
        <v>10</v>
      </c>
      <c r="AD13" s="43">
        <v>11</v>
      </c>
      <c r="AE13" s="43">
        <f t="shared" ca="1" si="13"/>
        <v>169</v>
      </c>
      <c r="AF13" s="52">
        <f t="shared" ca="1" si="14"/>
        <v>12.86156454007747</v>
      </c>
      <c r="AG13" s="40">
        <f t="shared" ca="1" si="15"/>
        <v>2174</v>
      </c>
      <c r="AH13" s="40"/>
      <c r="AI13" s="47"/>
      <c r="AJ13" s="40"/>
      <c r="AK13" s="40"/>
    </row>
    <row r="14" spans="1:37" ht="15.75" thickBot="1" x14ac:dyDescent="0.3">
      <c r="A14" s="48">
        <v>12</v>
      </c>
      <c r="B14" s="49">
        <f t="shared" ca="1" si="2"/>
        <v>3018</v>
      </c>
      <c r="C14" s="50">
        <f t="shared" ca="1" si="8"/>
        <v>2623</v>
      </c>
      <c r="D14" s="51">
        <f t="shared" ca="1" si="9"/>
        <v>2067</v>
      </c>
      <c r="E14" s="54"/>
      <c r="F14" s="30" t="str">
        <f t="shared" ca="1" si="3"/>
        <v>11700 - 12600</v>
      </c>
      <c r="G14" s="67">
        <f ca="1">H13</f>
        <v>11700</v>
      </c>
      <c r="H14" s="59">
        <f t="shared" ca="1" si="11"/>
        <v>12600</v>
      </c>
      <c r="I14" s="31">
        <f t="shared" ca="1" si="4"/>
        <v>75</v>
      </c>
      <c r="J14" s="31">
        <f t="shared" ca="1" si="12"/>
        <v>0</v>
      </c>
      <c r="K14" s="33">
        <f t="shared" ca="1" si="0"/>
        <v>0</v>
      </c>
      <c r="L14" s="34">
        <f t="shared" ca="1" si="1"/>
        <v>1</v>
      </c>
      <c r="AB14" s="40">
        <f t="shared" ca="1" si="7"/>
        <v>0.74438701007447294</v>
      </c>
      <c r="AC14" s="43">
        <v>11</v>
      </c>
      <c r="AD14" s="43">
        <v>12</v>
      </c>
      <c r="AE14" s="43">
        <f t="shared" ca="1" si="13"/>
        <v>175</v>
      </c>
      <c r="AF14" s="52">
        <f t="shared" ca="1" si="14"/>
        <v>11.812821228221448</v>
      </c>
      <c r="AG14" s="40">
        <f t="shared" ca="1" si="15"/>
        <v>2067</v>
      </c>
      <c r="AH14" s="40"/>
      <c r="AI14" s="47"/>
      <c r="AJ14" s="40"/>
      <c r="AK14" s="40"/>
    </row>
    <row r="15" spans="1:37" ht="15" x14ac:dyDescent="0.25">
      <c r="A15" s="48">
        <v>13</v>
      </c>
      <c r="B15" s="49">
        <f t="shared" ca="1" si="2"/>
        <v>5476</v>
      </c>
      <c r="C15" s="50">
        <f t="shared" ca="1" si="8"/>
        <v>2699</v>
      </c>
      <c r="D15" s="51">
        <f t="shared" ca="1" si="9"/>
        <v>2699</v>
      </c>
      <c r="E15" s="54"/>
      <c r="F15" s="63"/>
      <c r="G15" s="18"/>
      <c r="H15" s="18"/>
      <c r="I15" s="18"/>
      <c r="J15" s="18">
        <f ca="1">SUM(J2:J14)</f>
        <v>75</v>
      </c>
      <c r="K15" s="19">
        <f ca="1">SUM(K2:K14)</f>
        <v>0.99999999999999989</v>
      </c>
      <c r="L15" s="19"/>
      <c r="AB15" s="40">
        <f t="shared" ca="1" si="7"/>
        <v>0.35248588109571377</v>
      </c>
      <c r="AC15" s="43">
        <v>14</v>
      </c>
      <c r="AD15" s="43">
        <v>13</v>
      </c>
      <c r="AE15" s="43">
        <f t="shared" ca="1" si="13"/>
        <v>181</v>
      </c>
      <c r="AF15" s="52">
        <f t="shared" ca="1" si="14"/>
        <v>14.911001136467085</v>
      </c>
      <c r="AG15" s="40">
        <f t="shared" ca="1" si="15"/>
        <v>2699</v>
      </c>
      <c r="AH15" s="40"/>
      <c r="AI15" s="47"/>
      <c r="AJ15" s="40"/>
      <c r="AK15" s="40"/>
    </row>
    <row r="16" spans="1:37" ht="15" x14ac:dyDescent="0.25">
      <c r="A16" s="48">
        <v>14</v>
      </c>
      <c r="B16" s="49">
        <f t="shared" ca="1" si="2"/>
        <v>6314</v>
      </c>
      <c r="C16" s="50">
        <f t="shared" ca="1" si="8"/>
        <v>2884</v>
      </c>
      <c r="D16" s="51">
        <f t="shared" ca="1" si="9"/>
        <v>2884</v>
      </c>
      <c r="E16" s="54"/>
      <c r="F16" s="64"/>
      <c r="G16" s="64"/>
      <c r="H16" s="64"/>
      <c r="I16" s="64"/>
      <c r="L16" s="64"/>
      <c r="AB16" s="40">
        <f t="shared" ca="1" si="7"/>
        <v>0.36997995991093802</v>
      </c>
      <c r="AC16" s="43">
        <v>16</v>
      </c>
      <c r="AD16" s="43">
        <v>14</v>
      </c>
      <c r="AE16" s="43">
        <f t="shared" ca="1" si="13"/>
        <v>187</v>
      </c>
      <c r="AF16" s="52">
        <f t="shared" ca="1" si="14"/>
        <v>15.420509243032201</v>
      </c>
      <c r="AG16" s="40">
        <f t="shared" ca="1" si="15"/>
        <v>2884</v>
      </c>
      <c r="AH16" s="40"/>
      <c r="AI16" s="47"/>
      <c r="AJ16" s="40"/>
      <c r="AK16" s="40"/>
    </row>
    <row r="17" spans="1:37" ht="15" x14ac:dyDescent="0.25">
      <c r="A17" s="48">
        <v>15</v>
      </c>
      <c r="B17" s="49">
        <f t="shared" ca="1" si="2"/>
        <v>5611</v>
      </c>
      <c r="C17" s="50">
        <f t="shared" ca="1" si="8"/>
        <v>3018</v>
      </c>
      <c r="D17" s="51">
        <f t="shared" ca="1" si="9"/>
        <v>3553</v>
      </c>
      <c r="E17" s="54"/>
      <c r="J17" s="35"/>
      <c r="K17" s="35"/>
      <c r="AB17" s="40">
        <f t="shared" ca="1" si="7"/>
        <v>0.3186050378016807</v>
      </c>
      <c r="AC17" s="43">
        <v>18</v>
      </c>
      <c r="AD17" s="43">
        <v>15</v>
      </c>
      <c r="AE17" s="43">
        <f t="shared" ca="1" si="13"/>
        <v>193</v>
      </c>
      <c r="AF17" s="52">
        <f t="shared" ca="1" si="14"/>
        <v>18.411302852466044</v>
      </c>
      <c r="AG17" s="40">
        <f t="shared" ca="1" si="15"/>
        <v>3553</v>
      </c>
      <c r="AH17" s="40"/>
      <c r="AI17" s="47"/>
      <c r="AJ17" s="40"/>
      <c r="AK17" s="40"/>
    </row>
    <row r="18" spans="1:37" ht="15" x14ac:dyDescent="0.25">
      <c r="A18" s="48">
        <v>16</v>
      </c>
      <c r="B18" s="49">
        <f t="shared" ca="1" si="2"/>
        <v>4631</v>
      </c>
      <c r="C18" s="50">
        <f t="shared" ca="1" si="8"/>
        <v>2696</v>
      </c>
      <c r="D18" s="51">
        <f t="shared" ca="1" si="9"/>
        <v>2696</v>
      </c>
      <c r="E18" s="54"/>
      <c r="AB18" s="40">
        <f t="shared" ca="1" si="7"/>
        <v>0.68617262706609805</v>
      </c>
      <c r="AC18" s="43">
        <v>13</v>
      </c>
      <c r="AD18" s="43">
        <v>16</v>
      </c>
      <c r="AE18" s="43">
        <f t="shared" ca="1" si="13"/>
        <v>199</v>
      </c>
      <c r="AF18" s="52">
        <f t="shared" ca="1" si="14"/>
        <v>13.546921267695245</v>
      </c>
      <c r="AG18" s="40">
        <f t="shared" ca="1" si="15"/>
        <v>2696</v>
      </c>
      <c r="AH18" s="40"/>
      <c r="AI18" s="47"/>
      <c r="AJ18" s="40"/>
      <c r="AK18" s="40"/>
    </row>
    <row r="19" spans="1:37" ht="15" x14ac:dyDescent="0.25">
      <c r="A19" s="48">
        <v>17</v>
      </c>
      <c r="B19" s="49">
        <f t="shared" ca="1" si="2"/>
        <v>7398</v>
      </c>
      <c r="C19" s="50">
        <f t="shared" ca="1" si="8"/>
        <v>2975</v>
      </c>
      <c r="D19" s="51">
        <f t="shared" ca="1" si="9"/>
        <v>2693</v>
      </c>
      <c r="E19" s="54"/>
      <c r="AB19" s="40">
        <f t="shared" ca="1" si="7"/>
        <v>0.16301697096577561</v>
      </c>
      <c r="AC19" s="43">
        <v>17</v>
      </c>
      <c r="AD19" s="43">
        <v>17</v>
      </c>
      <c r="AE19" s="43">
        <f t="shared" ca="1" si="13"/>
        <v>205</v>
      </c>
      <c r="AF19" s="52">
        <f t="shared" ca="1" si="14"/>
        <v>13.13588275612423</v>
      </c>
      <c r="AG19" s="40">
        <f t="shared" ca="1" si="15"/>
        <v>2693</v>
      </c>
      <c r="AH19" s="40"/>
      <c r="AI19" s="47"/>
      <c r="AJ19" s="40"/>
      <c r="AK19" s="40"/>
    </row>
    <row r="20" spans="1:37" ht="15" x14ac:dyDescent="0.25">
      <c r="A20" s="48">
        <v>18</v>
      </c>
      <c r="B20" s="49">
        <f t="shared" ca="1" si="2"/>
        <v>3699</v>
      </c>
      <c r="C20" s="50">
        <f t="shared" ca="1" si="8"/>
        <v>2875</v>
      </c>
      <c r="D20" s="51">
        <f t="shared" ca="1" si="9"/>
        <v>3220</v>
      </c>
      <c r="E20" s="54"/>
      <c r="AB20" s="40">
        <f t="shared" ca="1" si="7"/>
        <v>0.70463697668243663</v>
      </c>
      <c r="AC20" s="43">
        <v>15</v>
      </c>
      <c r="AD20" s="43">
        <v>18</v>
      </c>
      <c r="AE20" s="43">
        <f t="shared" ca="1" si="13"/>
        <v>211</v>
      </c>
      <c r="AF20" s="52">
        <f t="shared" ca="1" si="14"/>
        <v>15.260516216046414</v>
      </c>
      <c r="AG20" s="40">
        <f t="shared" ca="1" si="15"/>
        <v>3220</v>
      </c>
      <c r="AH20" s="40"/>
      <c r="AI20" s="47"/>
      <c r="AJ20" s="40"/>
      <c r="AK20" s="40"/>
    </row>
    <row r="21" spans="1:37" ht="15" x14ac:dyDescent="0.25">
      <c r="A21" s="48">
        <v>19</v>
      </c>
      <c r="B21" s="49">
        <f t="shared" ca="1" si="2"/>
        <v>9537</v>
      </c>
      <c r="C21" s="50">
        <f t="shared" ca="1" si="8"/>
        <v>3211</v>
      </c>
      <c r="D21" s="51">
        <f t="shared" ca="1" si="9"/>
        <v>3541</v>
      </c>
      <c r="E21" s="54"/>
      <c r="AB21" s="40">
        <f t="shared" ca="1" si="7"/>
        <v>4.8026104885821042E-2</v>
      </c>
      <c r="AC21" s="43">
        <v>19</v>
      </c>
      <c r="AD21" s="43">
        <v>19</v>
      </c>
      <c r="AE21" s="43">
        <f t="shared" ca="1" si="13"/>
        <v>217</v>
      </c>
      <c r="AF21" s="52">
        <f t="shared" ca="1" si="14"/>
        <v>16.318847372391687</v>
      </c>
      <c r="AG21" s="40">
        <f t="shared" ca="1" si="15"/>
        <v>3541</v>
      </c>
      <c r="AH21" s="40"/>
      <c r="AI21" s="47"/>
      <c r="AJ21" s="40"/>
      <c r="AK21" s="40"/>
    </row>
    <row r="22" spans="1:37" ht="15" x14ac:dyDescent="0.25">
      <c r="A22" s="48">
        <v>20</v>
      </c>
      <c r="B22" s="49">
        <f t="shared" ca="1" si="2"/>
        <v>4735</v>
      </c>
      <c r="C22" s="50">
        <f t="shared" ca="1" si="8"/>
        <v>3220</v>
      </c>
      <c r="D22" s="51">
        <f t="shared" ca="1" si="9"/>
        <v>3873</v>
      </c>
      <c r="E22" s="54"/>
      <c r="AB22" s="40">
        <f t="shared" ca="1" si="7"/>
        <v>0.61119582961589158</v>
      </c>
      <c r="AC22" s="43">
        <v>20</v>
      </c>
      <c r="AD22" s="43">
        <v>20</v>
      </c>
      <c r="AE22" s="43">
        <f t="shared" ca="1" si="13"/>
        <v>223</v>
      </c>
      <c r="AF22" s="52">
        <f t="shared" ca="1" si="14"/>
        <v>17.369433946687504</v>
      </c>
      <c r="AG22" s="40">
        <f t="shared" ca="1" si="15"/>
        <v>3873</v>
      </c>
      <c r="AH22" s="40"/>
      <c r="AI22" s="47"/>
      <c r="AJ22" s="40"/>
      <c r="AK22" s="40"/>
    </row>
    <row r="23" spans="1:37" ht="15" x14ac:dyDescent="0.25">
      <c r="A23" s="48">
        <v>21</v>
      </c>
      <c r="B23" s="49">
        <f t="shared" ca="1" si="2"/>
        <v>3873</v>
      </c>
      <c r="C23" s="50">
        <f t="shared" ca="1" si="8"/>
        <v>3699</v>
      </c>
      <c r="D23" s="51">
        <f t="shared" ca="1" si="9"/>
        <v>3018</v>
      </c>
      <c r="E23" s="54"/>
      <c r="AB23" s="40">
        <f t="shared" ca="1" si="7"/>
        <v>0.75609333638195675</v>
      </c>
      <c r="AC23" s="43">
        <v>24</v>
      </c>
      <c r="AD23" s="43">
        <v>21</v>
      </c>
      <c r="AE23" s="43">
        <f t="shared" ca="1" si="13"/>
        <v>229</v>
      </c>
      <c r="AF23" s="52">
        <f t="shared" ca="1" si="14"/>
        <v>13.17899514069509</v>
      </c>
      <c r="AG23" s="40">
        <f t="shared" ca="1" si="15"/>
        <v>3018</v>
      </c>
      <c r="AH23" s="40"/>
      <c r="AI23" s="47"/>
      <c r="AJ23" s="40"/>
      <c r="AK23" s="40"/>
    </row>
    <row r="24" spans="1:37" ht="15" x14ac:dyDescent="0.25">
      <c r="A24" s="48">
        <v>22</v>
      </c>
      <c r="B24" s="49">
        <f t="shared" ca="1" si="2"/>
        <v>5516</v>
      </c>
      <c r="C24" s="50">
        <f t="shared" ca="1" si="8"/>
        <v>3541</v>
      </c>
      <c r="D24" s="51">
        <f t="shared" ca="1" si="9"/>
        <v>2975</v>
      </c>
      <c r="E24" s="54"/>
      <c r="AB24" s="40">
        <f t="shared" ca="1" si="7"/>
        <v>0.51145390115735623</v>
      </c>
      <c r="AC24" s="43">
        <v>22</v>
      </c>
      <c r="AD24" s="43">
        <v>22</v>
      </c>
      <c r="AE24" s="43">
        <f t="shared" ca="1" si="13"/>
        <v>235</v>
      </c>
      <c r="AF24" s="52">
        <f t="shared" ca="1" si="14"/>
        <v>12.658422890080756</v>
      </c>
      <c r="AG24" s="40">
        <f t="shared" ca="1" si="15"/>
        <v>2975</v>
      </c>
      <c r="AH24" s="40"/>
      <c r="AI24" s="47"/>
      <c r="AJ24" s="40"/>
      <c r="AK24" s="40"/>
    </row>
    <row r="25" spans="1:37" ht="15" x14ac:dyDescent="0.25">
      <c r="A25" s="48">
        <v>23</v>
      </c>
      <c r="B25" s="49">
        <f t="shared" ca="1" si="2"/>
        <v>4878</v>
      </c>
      <c r="C25" s="50">
        <f t="shared" ca="1" si="8"/>
        <v>3553</v>
      </c>
      <c r="D25" s="51">
        <f t="shared" ca="1" si="9"/>
        <v>3914</v>
      </c>
      <c r="E25" s="54"/>
      <c r="AB25" s="40">
        <f t="shared" ca="1" si="7"/>
        <v>0.28861595097978832</v>
      </c>
      <c r="AC25" s="43">
        <v>23</v>
      </c>
      <c r="AD25" s="43">
        <v>23</v>
      </c>
      <c r="AE25" s="43">
        <f t="shared" ca="1" si="13"/>
        <v>241</v>
      </c>
      <c r="AF25" s="52">
        <f t="shared" ca="1" si="14"/>
        <v>16.239376688308187</v>
      </c>
      <c r="AG25" s="40">
        <f t="shared" ca="1" si="15"/>
        <v>3914</v>
      </c>
      <c r="AH25" s="40"/>
      <c r="AI25" s="47"/>
      <c r="AJ25" s="40"/>
      <c r="AK25" s="40"/>
    </row>
    <row r="26" spans="1:37" ht="15" x14ac:dyDescent="0.25">
      <c r="A26" s="48">
        <v>24</v>
      </c>
      <c r="B26" s="49">
        <f t="shared" ca="1" si="2"/>
        <v>3211</v>
      </c>
      <c r="C26" s="50">
        <f t="shared" ca="1" si="8"/>
        <v>3873</v>
      </c>
      <c r="D26" s="51">
        <f t="shared" ca="1" si="9"/>
        <v>3699</v>
      </c>
      <c r="E26" s="54"/>
      <c r="AB26" s="40">
        <f t="shared" ca="1" si="7"/>
        <v>0.68964471020259321</v>
      </c>
      <c r="AC26" s="43">
        <v>25</v>
      </c>
      <c r="AD26" s="43">
        <v>24</v>
      </c>
      <c r="AE26" s="43">
        <f t="shared" ca="1" si="13"/>
        <v>247</v>
      </c>
      <c r="AF26" s="52">
        <f t="shared" ca="1" si="14"/>
        <v>14.975776578795292</v>
      </c>
      <c r="AG26" s="40">
        <f t="shared" ca="1" si="15"/>
        <v>3699</v>
      </c>
      <c r="AH26" s="40"/>
      <c r="AI26" s="47"/>
      <c r="AJ26" s="40"/>
      <c r="AK26" s="40"/>
    </row>
    <row r="27" spans="1:37" ht="15" x14ac:dyDescent="0.25">
      <c r="A27" s="48">
        <v>25</v>
      </c>
      <c r="B27" s="49">
        <f t="shared" ca="1" si="2"/>
        <v>5647</v>
      </c>
      <c r="C27" s="50">
        <f t="shared" ca="1" si="8"/>
        <v>3384</v>
      </c>
      <c r="D27" s="51">
        <f t="shared" ca="1" si="9"/>
        <v>3952</v>
      </c>
      <c r="E27" s="54"/>
      <c r="AB27" s="40">
        <f t="shared" ca="1" si="7"/>
        <v>0.2862804855026978</v>
      </c>
      <c r="AC27" s="43">
        <v>21</v>
      </c>
      <c r="AD27" s="43">
        <v>25</v>
      </c>
      <c r="AE27" s="43">
        <f t="shared" ca="1" si="13"/>
        <v>253</v>
      </c>
      <c r="AF27" s="52">
        <f t="shared" ca="1" si="14"/>
        <v>15.620326452091106</v>
      </c>
      <c r="AG27" s="40">
        <f t="shared" ca="1" si="15"/>
        <v>3952</v>
      </c>
      <c r="AH27" s="40"/>
      <c r="AI27" s="47"/>
      <c r="AJ27" s="40"/>
      <c r="AK27" s="40"/>
    </row>
    <row r="28" spans="1:37" ht="15" x14ac:dyDescent="0.25">
      <c r="A28" s="48">
        <v>26</v>
      </c>
      <c r="B28" s="49">
        <f t="shared" ca="1" si="2"/>
        <v>3952</v>
      </c>
      <c r="C28" s="50">
        <f t="shared" ca="1" si="8"/>
        <v>3952</v>
      </c>
      <c r="D28" s="51">
        <f t="shared" ca="1" si="9"/>
        <v>3211</v>
      </c>
      <c r="E28" s="54"/>
      <c r="AB28" s="40">
        <f t="shared" ca="1" si="7"/>
        <v>0.69028351939296173</v>
      </c>
      <c r="AC28" s="43">
        <v>27</v>
      </c>
      <c r="AD28" s="43">
        <v>26</v>
      </c>
      <c r="AE28" s="43">
        <f t="shared" ca="1" si="13"/>
        <v>259</v>
      </c>
      <c r="AF28" s="52">
        <f t="shared" ca="1" si="14"/>
        <v>12.399515973732607</v>
      </c>
      <c r="AG28" s="40">
        <f t="shared" ca="1" si="15"/>
        <v>3211</v>
      </c>
      <c r="AH28" s="40"/>
      <c r="AI28" s="47"/>
      <c r="AJ28" s="40"/>
      <c r="AK28" s="40"/>
    </row>
    <row r="29" spans="1:37" ht="15" x14ac:dyDescent="0.25">
      <c r="A29" s="48">
        <v>27</v>
      </c>
      <c r="B29" s="49">
        <f t="shared" ca="1" si="2"/>
        <v>8655</v>
      </c>
      <c r="C29" s="50">
        <f t="shared" ca="1" si="8"/>
        <v>3914</v>
      </c>
      <c r="D29" s="51">
        <f t="shared" ca="1" si="9"/>
        <v>3384</v>
      </c>
      <c r="E29" s="54"/>
      <c r="AB29" s="40">
        <f t="shared" ca="1" si="7"/>
        <v>0.19153028900139735</v>
      </c>
      <c r="AC29" s="43">
        <v>26</v>
      </c>
      <c r="AD29" s="43">
        <v>27</v>
      </c>
      <c r="AE29" s="43">
        <f t="shared" ca="1" si="13"/>
        <v>265</v>
      </c>
      <c r="AF29" s="52">
        <f t="shared" ca="1" si="14"/>
        <v>12.771606365024967</v>
      </c>
      <c r="AG29" s="40">
        <f t="shared" ca="1" si="15"/>
        <v>3384</v>
      </c>
      <c r="AH29" s="40"/>
      <c r="AI29" s="47"/>
      <c r="AJ29" s="40"/>
      <c r="AK29" s="40"/>
    </row>
    <row r="30" spans="1:37" ht="15" x14ac:dyDescent="0.25">
      <c r="A30" s="48">
        <v>28</v>
      </c>
      <c r="B30" s="49">
        <f t="shared" ca="1" si="2"/>
        <v>10023</v>
      </c>
      <c r="C30" s="50">
        <f t="shared" ca="1" si="8"/>
        <v>4460</v>
      </c>
      <c r="D30" s="51">
        <f t="shared" ca="1" si="9"/>
        <v>4631</v>
      </c>
      <c r="E30" s="54"/>
      <c r="AB30" s="40">
        <f t="shared" ca="1" si="7"/>
        <v>3.3343891762288136E-2</v>
      </c>
      <c r="AC30" s="43">
        <v>33</v>
      </c>
      <c r="AD30" s="43">
        <v>28</v>
      </c>
      <c r="AE30" s="43">
        <f t="shared" ca="1" si="13"/>
        <v>271</v>
      </c>
      <c r="AF30" s="52">
        <f t="shared" ca="1" si="14"/>
        <v>17.087179536476174</v>
      </c>
      <c r="AG30" s="40">
        <f t="shared" ca="1" si="15"/>
        <v>4631</v>
      </c>
      <c r="AH30" s="40"/>
      <c r="AI30" s="47"/>
      <c r="AJ30" s="40"/>
      <c r="AK30" s="40"/>
    </row>
    <row r="31" spans="1:37" ht="15" x14ac:dyDescent="0.25">
      <c r="A31" s="48">
        <v>29</v>
      </c>
      <c r="B31" s="49">
        <f t="shared" ca="1" si="2"/>
        <v>4422</v>
      </c>
      <c r="C31" s="50">
        <f t="shared" ca="1" si="8"/>
        <v>4631</v>
      </c>
      <c r="D31" s="51">
        <f t="shared" ca="1" si="9"/>
        <v>4749</v>
      </c>
      <c r="E31" s="54"/>
      <c r="AB31" s="40">
        <f t="shared" ca="1" si="7"/>
        <v>0.5040486288835051</v>
      </c>
      <c r="AC31" s="43">
        <v>34</v>
      </c>
      <c r="AD31" s="43">
        <v>29</v>
      </c>
      <c r="AE31" s="43">
        <f t="shared" ca="1" si="13"/>
        <v>277</v>
      </c>
      <c r="AF31" s="52">
        <f t="shared" ca="1" si="14"/>
        <v>17.143838199940848</v>
      </c>
      <c r="AG31" s="40">
        <f t="shared" ca="1" si="15"/>
        <v>4749</v>
      </c>
      <c r="AH31" s="40"/>
      <c r="AI31" s="47"/>
      <c r="AJ31" s="40"/>
      <c r="AK31" s="40"/>
    </row>
    <row r="32" spans="1:37" ht="15" x14ac:dyDescent="0.25">
      <c r="A32" s="48">
        <v>30</v>
      </c>
      <c r="B32" s="49">
        <f t="shared" ca="1" si="2"/>
        <v>3914</v>
      </c>
      <c r="C32" s="50">
        <f t="shared" ca="1" si="8"/>
        <v>4040</v>
      </c>
      <c r="D32" s="51">
        <f t="shared" ca="1" si="9"/>
        <v>4634</v>
      </c>
      <c r="E32" s="54"/>
      <c r="AB32" s="40">
        <f t="shared" ca="1" si="7"/>
        <v>0.72511890821174563</v>
      </c>
      <c r="AC32" s="43">
        <v>28</v>
      </c>
      <c r="AD32" s="43">
        <v>30</v>
      </c>
      <c r="AE32" s="43">
        <f t="shared" ca="1" si="13"/>
        <v>283</v>
      </c>
      <c r="AF32" s="52">
        <f t="shared" ca="1" si="14"/>
        <v>16.374385637309516</v>
      </c>
      <c r="AG32" s="40">
        <f t="shared" ca="1" si="15"/>
        <v>4634</v>
      </c>
      <c r="AH32" s="40"/>
      <c r="AI32" s="47"/>
      <c r="AJ32" s="40"/>
      <c r="AK32" s="40"/>
    </row>
    <row r="33" spans="1:37" ht="15" x14ac:dyDescent="0.25">
      <c r="A33" s="48">
        <v>31</v>
      </c>
      <c r="B33" s="49">
        <f t="shared" ca="1" si="2"/>
        <v>4241</v>
      </c>
      <c r="C33" s="50">
        <f t="shared" ca="1" si="8"/>
        <v>4241</v>
      </c>
      <c r="D33" s="51">
        <f t="shared" ca="1" si="9"/>
        <v>4147</v>
      </c>
      <c r="E33" s="54"/>
      <c r="AB33" s="40">
        <f t="shared" ca="1" si="7"/>
        <v>0.6464347982771651</v>
      </c>
      <c r="AC33" s="43">
        <v>30</v>
      </c>
      <c r="AD33" s="43">
        <v>31</v>
      </c>
      <c r="AE33" s="43">
        <f t="shared" ca="1" si="13"/>
        <v>289</v>
      </c>
      <c r="AF33" s="52">
        <f t="shared" ca="1" si="14"/>
        <v>14.350048985137814</v>
      </c>
      <c r="AG33" s="40">
        <f t="shared" ca="1" si="15"/>
        <v>4147</v>
      </c>
      <c r="AH33" s="40"/>
      <c r="AI33" s="47"/>
      <c r="AJ33" s="40"/>
      <c r="AK33" s="40"/>
    </row>
    <row r="34" spans="1:37" ht="15" x14ac:dyDescent="0.25">
      <c r="A34" s="48">
        <v>32</v>
      </c>
      <c r="B34" s="49">
        <f t="shared" ca="1" si="2"/>
        <v>6036</v>
      </c>
      <c r="C34" s="50">
        <f t="shared" ca="1" si="8"/>
        <v>4147</v>
      </c>
      <c r="D34" s="51">
        <f t="shared" ca="1" si="9"/>
        <v>4309</v>
      </c>
      <c r="E34" s="54"/>
      <c r="AB34" s="40">
        <f t="shared" ca="1" si="7"/>
        <v>0.3823110168266538</v>
      </c>
      <c r="AC34" s="43">
        <v>29</v>
      </c>
      <c r="AD34" s="43">
        <v>32</v>
      </c>
      <c r="AE34" s="43">
        <f t="shared" ca="1" si="13"/>
        <v>295</v>
      </c>
      <c r="AF34" s="52">
        <f t="shared" ca="1" si="14"/>
        <v>14.607626699241054</v>
      </c>
      <c r="AG34" s="40">
        <f t="shared" ca="1" si="15"/>
        <v>4309</v>
      </c>
      <c r="AH34" s="40"/>
      <c r="AI34" s="47"/>
      <c r="AJ34" s="40"/>
      <c r="AK34" s="40"/>
    </row>
    <row r="35" spans="1:37" ht="15" x14ac:dyDescent="0.25">
      <c r="A35" s="48">
        <v>33</v>
      </c>
      <c r="B35" s="49">
        <f t="shared" ref="B35:B67" ca="1" si="16">INDEX($AG$3:$AG$77,RANK(AB35,$AB$3:$AB$77))</f>
        <v>1631</v>
      </c>
      <c r="C35" s="50">
        <f t="shared" ca="1" si="8"/>
        <v>4309</v>
      </c>
      <c r="D35" s="51">
        <f t="shared" ca="1" si="9"/>
        <v>4241</v>
      </c>
      <c r="E35" s="54"/>
      <c r="AB35" s="40">
        <f t="shared" ca="1" si="7"/>
        <v>0.95535690884534763</v>
      </c>
      <c r="AC35" s="43">
        <v>31</v>
      </c>
      <c r="AD35" s="43">
        <v>33</v>
      </c>
      <c r="AE35" s="43">
        <f t="shared" ca="1" si="13"/>
        <v>301</v>
      </c>
      <c r="AF35" s="52">
        <f t="shared" ca="1" si="14"/>
        <v>14.08969168987095</v>
      </c>
      <c r="AG35" s="40">
        <f t="shared" ca="1" si="15"/>
        <v>4241</v>
      </c>
      <c r="AH35" s="40"/>
      <c r="AI35" s="47"/>
      <c r="AJ35" s="40"/>
      <c r="AK35" s="40"/>
    </row>
    <row r="36" spans="1:37" ht="15" x14ac:dyDescent="0.25">
      <c r="A36" s="48">
        <v>34</v>
      </c>
      <c r="B36" s="49">
        <f t="shared" ca="1" si="16"/>
        <v>2051</v>
      </c>
      <c r="C36" s="50">
        <f t="shared" ca="1" si="8"/>
        <v>4422</v>
      </c>
      <c r="D36" s="51">
        <f t="shared" ca="1" si="9"/>
        <v>4735</v>
      </c>
      <c r="E36" s="54"/>
      <c r="AB36" s="40">
        <f t="shared" ca="1" si="7"/>
        <v>0.94455934882853287</v>
      </c>
      <c r="AC36" s="43">
        <v>32</v>
      </c>
      <c r="AD36" s="43">
        <v>34</v>
      </c>
      <c r="AE36" s="43">
        <f t="shared" ca="1" si="13"/>
        <v>307</v>
      </c>
      <c r="AF36" s="52">
        <f t="shared" ca="1" si="14"/>
        <v>15.422889538771511</v>
      </c>
      <c r="AG36" s="40">
        <f t="shared" ca="1" si="15"/>
        <v>4735</v>
      </c>
      <c r="AH36" s="40"/>
      <c r="AI36" s="47"/>
      <c r="AJ36" s="40"/>
      <c r="AK36" s="40"/>
    </row>
    <row r="37" spans="1:37" ht="15" x14ac:dyDescent="0.25">
      <c r="A37" s="48">
        <v>35</v>
      </c>
      <c r="B37" s="49">
        <f t="shared" ca="1" si="16"/>
        <v>5678</v>
      </c>
      <c r="C37" s="50">
        <f t="shared" ca="1" si="8"/>
        <v>4634</v>
      </c>
      <c r="D37" s="51">
        <f t="shared" ca="1" si="9"/>
        <v>5339</v>
      </c>
      <c r="E37" s="54"/>
      <c r="AB37" s="40">
        <f t="shared" ca="1" si="7"/>
        <v>0.43547054030289312</v>
      </c>
      <c r="AC37" s="43">
        <v>35</v>
      </c>
      <c r="AD37" s="43">
        <v>35</v>
      </c>
      <c r="AE37" s="43">
        <f t="shared" ca="1" si="13"/>
        <v>313</v>
      </c>
      <c r="AF37" s="52">
        <f t="shared" ca="1" si="14"/>
        <v>17.057314915865341</v>
      </c>
      <c r="AG37" s="40">
        <f t="shared" ca="1" si="15"/>
        <v>5339</v>
      </c>
      <c r="AH37" s="40"/>
      <c r="AI37" s="47"/>
      <c r="AJ37" s="40"/>
      <c r="AK37" s="40"/>
    </row>
    <row r="38" spans="1:37" ht="15" x14ac:dyDescent="0.25">
      <c r="A38" s="48">
        <v>36</v>
      </c>
      <c r="B38" s="49">
        <f t="shared" ca="1" si="16"/>
        <v>5883</v>
      </c>
      <c r="C38" s="50">
        <f t="shared" ca="1" si="8"/>
        <v>4878</v>
      </c>
      <c r="D38" s="51">
        <f t="shared" ca="1" si="9"/>
        <v>4040</v>
      </c>
      <c r="E38" s="54"/>
      <c r="AB38" s="40">
        <f t="shared" ca="1" si="7"/>
        <v>0.10533080985172627</v>
      </c>
      <c r="AC38" s="43">
        <v>39</v>
      </c>
      <c r="AD38" s="43">
        <v>36</v>
      </c>
      <c r="AE38" s="43">
        <f t="shared" ca="1" si="13"/>
        <v>319</v>
      </c>
      <c r="AF38" s="52">
        <f t="shared" ca="1" si="14"/>
        <v>12.663782341046881</v>
      </c>
      <c r="AG38" s="40">
        <f t="shared" ca="1" si="15"/>
        <v>4040</v>
      </c>
      <c r="AH38" s="40"/>
      <c r="AI38" s="47"/>
      <c r="AJ38" s="40"/>
      <c r="AK38" s="40"/>
    </row>
    <row r="39" spans="1:37" ht="15" x14ac:dyDescent="0.25">
      <c r="A39" s="48">
        <v>37</v>
      </c>
      <c r="B39" s="49">
        <f t="shared" ca="1" si="16"/>
        <v>5301</v>
      </c>
      <c r="C39" s="50">
        <f t="shared" ca="1" si="8"/>
        <v>4735</v>
      </c>
      <c r="D39" s="51">
        <f t="shared" ca="1" si="9"/>
        <v>4460</v>
      </c>
      <c r="E39" s="54"/>
      <c r="AB39" s="40">
        <f t="shared" ca="1" si="7"/>
        <v>0.17861175240624316</v>
      </c>
      <c r="AC39" s="43">
        <v>36</v>
      </c>
      <c r="AD39" s="43">
        <v>37</v>
      </c>
      <c r="AE39" s="43">
        <f t="shared" ca="1" si="13"/>
        <v>325</v>
      </c>
      <c r="AF39" s="52">
        <f t="shared" ca="1" si="14"/>
        <v>13.722630523332612</v>
      </c>
      <c r="AG39" s="40">
        <f t="shared" ca="1" si="15"/>
        <v>4460</v>
      </c>
      <c r="AH39" s="40"/>
      <c r="AI39" s="47"/>
      <c r="AJ39" s="40"/>
      <c r="AK39" s="40"/>
    </row>
    <row r="40" spans="1:37" ht="15" x14ac:dyDescent="0.25">
      <c r="A40" s="48">
        <v>38</v>
      </c>
      <c r="B40" s="49">
        <f t="shared" ca="1" si="16"/>
        <v>4460</v>
      </c>
      <c r="C40" s="50">
        <f t="shared" ca="1" si="8"/>
        <v>4749</v>
      </c>
      <c r="D40" s="51">
        <f t="shared" ca="1" si="9"/>
        <v>4947</v>
      </c>
      <c r="E40" s="54"/>
      <c r="AB40" s="40">
        <f t="shared" ca="1" si="7"/>
        <v>0.55392189587923824</v>
      </c>
      <c r="AC40" s="43">
        <v>37</v>
      </c>
      <c r="AD40" s="43">
        <v>38</v>
      </c>
      <c r="AE40" s="43">
        <f t="shared" ca="1" si="13"/>
        <v>331</v>
      </c>
      <c r="AF40" s="52">
        <f t="shared" ca="1" si="14"/>
        <v>14.945673969404746</v>
      </c>
      <c r="AG40" s="40">
        <f t="shared" ca="1" si="15"/>
        <v>4947</v>
      </c>
      <c r="AH40" s="40"/>
      <c r="AI40" s="47"/>
      <c r="AJ40" s="40"/>
      <c r="AK40" s="40"/>
    </row>
    <row r="41" spans="1:37" ht="15" x14ac:dyDescent="0.25">
      <c r="A41" s="48">
        <v>39</v>
      </c>
      <c r="B41" s="49">
        <f t="shared" ca="1" si="16"/>
        <v>2696</v>
      </c>
      <c r="C41" s="50">
        <f t="shared" ca="1" si="8"/>
        <v>4837</v>
      </c>
      <c r="D41" s="51">
        <f t="shared" ca="1" si="9"/>
        <v>5516</v>
      </c>
      <c r="E41" s="54"/>
      <c r="AB41" s="40">
        <f t="shared" ca="1" si="7"/>
        <v>0.82296886818305515</v>
      </c>
      <c r="AC41" s="43">
        <v>38</v>
      </c>
      <c r="AD41" s="43">
        <v>39</v>
      </c>
      <c r="AE41" s="43">
        <f t="shared" ca="1" si="13"/>
        <v>337</v>
      </c>
      <c r="AF41" s="52">
        <f t="shared" ca="1" si="14"/>
        <v>16.367040900892199</v>
      </c>
      <c r="AG41" s="40">
        <f t="shared" ca="1" si="15"/>
        <v>5516</v>
      </c>
      <c r="AH41" s="40"/>
      <c r="AI41" s="47"/>
      <c r="AJ41" s="40"/>
      <c r="AK41" s="40"/>
    </row>
    <row r="42" spans="1:37" ht="15" x14ac:dyDescent="0.25">
      <c r="A42" s="48">
        <v>40</v>
      </c>
      <c r="B42" s="49">
        <f t="shared" ca="1" si="16"/>
        <v>6333</v>
      </c>
      <c r="C42" s="50">
        <f t="shared" ca="1" si="8"/>
        <v>4947</v>
      </c>
      <c r="D42" s="51">
        <f t="shared" ca="1" si="9"/>
        <v>6116</v>
      </c>
      <c r="E42" s="54"/>
      <c r="AB42" s="40">
        <f t="shared" ca="1" si="7"/>
        <v>0.39544656074270934</v>
      </c>
      <c r="AC42" s="43">
        <v>41</v>
      </c>
      <c r="AD42" s="43">
        <v>40</v>
      </c>
      <c r="AE42" s="43">
        <f t="shared" ca="1" si="13"/>
        <v>343</v>
      </c>
      <c r="AF42" s="52">
        <f t="shared" ca="1" si="14"/>
        <v>17.830142409146259</v>
      </c>
      <c r="AG42" s="40">
        <f t="shared" ca="1" si="15"/>
        <v>6116</v>
      </c>
      <c r="AH42" s="40"/>
      <c r="AI42" s="47"/>
      <c r="AJ42" s="40"/>
      <c r="AK42" s="40"/>
    </row>
    <row r="43" spans="1:37" ht="15" x14ac:dyDescent="0.25">
      <c r="A43" s="48">
        <v>41</v>
      </c>
      <c r="B43" s="49">
        <f t="shared" ca="1" si="16"/>
        <v>5040</v>
      </c>
      <c r="C43" s="50">
        <f t="shared" ca="1" si="8"/>
        <v>4912</v>
      </c>
      <c r="D43" s="51">
        <f t="shared" ca="1" si="9"/>
        <v>4422</v>
      </c>
      <c r="E43" s="54"/>
      <c r="AB43" s="40">
        <f t="shared" ca="1" si="7"/>
        <v>0.4620051780933071</v>
      </c>
      <c r="AC43" s="43">
        <v>40</v>
      </c>
      <c r="AD43" s="43">
        <v>41</v>
      </c>
      <c r="AE43" s="43">
        <f t="shared" ca="1" si="13"/>
        <v>349</v>
      </c>
      <c r="AF43" s="52">
        <f t="shared" ca="1" si="14"/>
        <v>12.670118919690365</v>
      </c>
      <c r="AG43" s="40">
        <f t="shared" ca="1" si="15"/>
        <v>4422</v>
      </c>
      <c r="AH43" s="40"/>
      <c r="AI43" s="47"/>
      <c r="AJ43" s="40"/>
      <c r="AK43" s="40"/>
    </row>
    <row r="44" spans="1:37" ht="15" x14ac:dyDescent="0.25">
      <c r="A44" s="48">
        <v>42</v>
      </c>
      <c r="B44" s="49">
        <f t="shared" ca="1" si="16"/>
        <v>6116</v>
      </c>
      <c r="C44" s="50">
        <f t="shared" ca="1" si="8"/>
        <v>5383</v>
      </c>
      <c r="D44" s="51">
        <f t="shared" ca="1" si="9"/>
        <v>4952</v>
      </c>
      <c r="E44" s="54"/>
      <c r="AB44" s="40">
        <f t="shared" ca="1" si="7"/>
        <v>0.50691229430424301</v>
      </c>
      <c r="AC44" s="43">
        <v>46</v>
      </c>
      <c r="AD44" s="43">
        <v>42</v>
      </c>
      <c r="AE44" s="43">
        <f t="shared" ca="1" si="13"/>
        <v>355</v>
      </c>
      <c r="AF44" s="52">
        <f t="shared" ca="1" si="14"/>
        <v>13.949450225254704</v>
      </c>
      <c r="AG44" s="40">
        <f t="shared" ca="1" si="15"/>
        <v>4952</v>
      </c>
      <c r="AH44" s="40"/>
      <c r="AI44" s="47"/>
      <c r="AJ44" s="40"/>
      <c r="AK44" s="40"/>
    </row>
    <row r="45" spans="1:37" ht="15" x14ac:dyDescent="0.25">
      <c r="A45" s="48">
        <v>43</v>
      </c>
      <c r="B45" s="49">
        <f t="shared" ca="1" si="16"/>
        <v>4912</v>
      </c>
      <c r="C45" s="50">
        <f t="shared" ca="1" si="8"/>
        <v>5301</v>
      </c>
      <c r="D45" s="51">
        <f t="shared" ca="1" si="9"/>
        <v>5040</v>
      </c>
      <c r="E45" s="54"/>
      <c r="AB45" s="40">
        <f t="shared" ca="1" si="7"/>
        <v>0.42515476400531038</v>
      </c>
      <c r="AC45" s="43">
        <v>44</v>
      </c>
      <c r="AD45" s="43">
        <v>43</v>
      </c>
      <c r="AE45" s="43">
        <f t="shared" ca="1" si="13"/>
        <v>361</v>
      </c>
      <c r="AF45" s="52">
        <f t="shared" ca="1" si="14"/>
        <v>13.962280537967482</v>
      </c>
      <c r="AG45" s="40">
        <f t="shared" ca="1" si="15"/>
        <v>5040</v>
      </c>
      <c r="AH45" s="40"/>
      <c r="AI45" s="47"/>
      <c r="AJ45" s="40"/>
      <c r="AK45" s="40"/>
    </row>
    <row r="46" spans="1:37" ht="15" x14ac:dyDescent="0.25">
      <c r="A46" s="48">
        <v>44</v>
      </c>
      <c r="B46" s="49">
        <f t="shared" ca="1" si="16"/>
        <v>7353</v>
      </c>
      <c r="C46" s="50">
        <f t="shared" ca="1" si="8"/>
        <v>5339</v>
      </c>
      <c r="D46" s="51">
        <f t="shared" ca="1" si="9"/>
        <v>5678</v>
      </c>
      <c r="E46" s="54"/>
      <c r="AB46" s="40">
        <f t="shared" ca="1" si="7"/>
        <v>0.25019607368093477</v>
      </c>
      <c r="AC46" s="2">
        <v>45</v>
      </c>
      <c r="AD46" s="43">
        <v>44</v>
      </c>
      <c r="AE46" s="43">
        <f t="shared" ca="1" si="13"/>
        <v>367</v>
      </c>
      <c r="AF46" s="52">
        <f t="shared" ca="1" si="14"/>
        <v>15.472505388701514</v>
      </c>
      <c r="AG46" s="40">
        <f t="shared" ca="1" si="15"/>
        <v>5678</v>
      </c>
      <c r="AH46" s="40"/>
      <c r="AI46" s="47"/>
      <c r="AJ46" s="40"/>
      <c r="AK46" s="40"/>
    </row>
    <row r="47" spans="1:37" ht="15" x14ac:dyDescent="0.25">
      <c r="A47" s="48">
        <v>45</v>
      </c>
      <c r="B47" s="49">
        <f t="shared" ca="1" si="16"/>
        <v>7973</v>
      </c>
      <c r="C47" s="50">
        <f t="shared" ca="1" si="8"/>
        <v>5476</v>
      </c>
      <c r="D47" s="51">
        <f t="shared" ca="1" si="9"/>
        <v>6319</v>
      </c>
      <c r="E47" s="54"/>
      <c r="AB47" s="40">
        <f t="shared" ca="1" si="7"/>
        <v>0.14508574361702276</v>
      </c>
      <c r="AC47" s="43">
        <v>47</v>
      </c>
      <c r="AD47" s="43">
        <v>45</v>
      </c>
      <c r="AE47" s="43">
        <f t="shared" ca="1" si="13"/>
        <v>373</v>
      </c>
      <c r="AF47" s="52">
        <f t="shared" ca="1" si="14"/>
        <v>16.941946538095891</v>
      </c>
      <c r="AG47" s="40">
        <f t="shared" ca="1" si="15"/>
        <v>6319</v>
      </c>
      <c r="AH47" s="40"/>
      <c r="AI47" s="47"/>
      <c r="AJ47" s="40"/>
      <c r="AK47" s="40"/>
    </row>
    <row r="48" spans="1:37" ht="15" x14ac:dyDescent="0.25">
      <c r="A48" s="48">
        <v>46</v>
      </c>
      <c r="B48" s="49">
        <f t="shared" ca="1" si="16"/>
        <v>7593</v>
      </c>
      <c r="C48" s="50">
        <f t="shared" ca="1" si="8"/>
        <v>5516</v>
      </c>
      <c r="D48" s="51">
        <f t="shared" ca="1" si="9"/>
        <v>4912</v>
      </c>
      <c r="E48" s="54"/>
      <c r="AB48" s="40">
        <f t="shared" ca="1" si="7"/>
        <v>9.7307434726296105E-2</v>
      </c>
      <c r="AC48" s="43">
        <v>48</v>
      </c>
      <c r="AD48" s="43">
        <v>46</v>
      </c>
      <c r="AE48" s="43">
        <f t="shared" ca="1" si="13"/>
        <v>379</v>
      </c>
      <c r="AF48" s="52">
        <f t="shared" ca="1" si="14"/>
        <v>12.959880113217856</v>
      </c>
      <c r="AG48" s="40">
        <f t="shared" ca="1" si="15"/>
        <v>4912</v>
      </c>
      <c r="AH48" s="40"/>
      <c r="AI48" s="47"/>
      <c r="AJ48" s="40"/>
      <c r="AK48" s="40"/>
    </row>
    <row r="49" spans="1:37" ht="15" x14ac:dyDescent="0.25">
      <c r="A49" s="48">
        <v>47</v>
      </c>
      <c r="B49" s="49">
        <f t="shared" ca="1" si="16"/>
        <v>5339</v>
      </c>
      <c r="C49" s="50">
        <f t="shared" ca="1" si="8"/>
        <v>4952</v>
      </c>
      <c r="D49" s="51">
        <f t="shared" ca="1" si="9"/>
        <v>5383</v>
      </c>
      <c r="E49" s="54"/>
      <c r="AB49" s="40">
        <f t="shared" ca="1" si="7"/>
        <v>0.60259346126796187</v>
      </c>
      <c r="AC49" s="43">
        <v>42</v>
      </c>
      <c r="AD49" s="43">
        <v>47</v>
      </c>
      <c r="AE49" s="43">
        <f t="shared" ca="1" si="13"/>
        <v>385</v>
      </c>
      <c r="AF49" s="52">
        <f t="shared" ca="1" si="14"/>
        <v>13.981712595900451</v>
      </c>
      <c r="AG49" s="40">
        <f t="shared" ca="1" si="15"/>
        <v>5383</v>
      </c>
      <c r="AH49" s="40"/>
      <c r="AI49" s="47"/>
      <c r="AJ49" s="40"/>
      <c r="AK49" s="40"/>
    </row>
    <row r="50" spans="1:37" ht="15" x14ac:dyDescent="0.25">
      <c r="A50" s="48">
        <v>48</v>
      </c>
      <c r="B50" s="49">
        <f t="shared" ca="1" si="16"/>
        <v>7248</v>
      </c>
      <c r="C50" s="50">
        <f t="shared" ca="1" si="8"/>
        <v>5040</v>
      </c>
      <c r="D50" s="51">
        <f t="shared" ca="1" si="9"/>
        <v>6333</v>
      </c>
      <c r="E50" s="54"/>
      <c r="AB50" s="40">
        <f t="shared" ca="1" si="7"/>
        <v>0.29755320500270721</v>
      </c>
      <c r="AC50" s="43">
        <v>43</v>
      </c>
      <c r="AD50" s="43">
        <v>48</v>
      </c>
      <c r="AE50" s="43">
        <f t="shared" ca="1" si="13"/>
        <v>391</v>
      </c>
      <c r="AF50" s="52">
        <f t="shared" ca="1" si="14"/>
        <v>16.196446415740855</v>
      </c>
      <c r="AG50" s="40">
        <f t="shared" ca="1" si="15"/>
        <v>6333</v>
      </c>
      <c r="AH50" s="40"/>
      <c r="AI50" s="47"/>
      <c r="AJ50" s="40"/>
      <c r="AK50" s="40"/>
    </row>
    <row r="51" spans="1:37" ht="15" x14ac:dyDescent="0.25">
      <c r="A51" s="48">
        <v>49</v>
      </c>
      <c r="B51" s="49">
        <f t="shared" ca="1" si="16"/>
        <v>4147</v>
      </c>
      <c r="C51" s="50">
        <f t="shared" ca="1" si="8"/>
        <v>5647</v>
      </c>
      <c r="D51" s="51">
        <f t="shared" ca="1" si="9"/>
        <v>6036</v>
      </c>
      <c r="E51" s="54"/>
      <c r="AB51" s="40">
        <f t="shared" ca="1" si="7"/>
        <v>0.6692520696385883</v>
      </c>
      <c r="AC51" s="43">
        <v>50</v>
      </c>
      <c r="AD51" s="43">
        <v>49</v>
      </c>
      <c r="AE51" s="43">
        <f t="shared" ca="1" si="13"/>
        <v>397</v>
      </c>
      <c r="AF51" s="52">
        <f t="shared" ca="1" si="14"/>
        <v>15.203277863264919</v>
      </c>
      <c r="AG51" s="40">
        <f t="shared" ca="1" si="15"/>
        <v>6036</v>
      </c>
      <c r="AH51" s="40"/>
      <c r="AI51" s="47"/>
      <c r="AJ51" s="40"/>
      <c r="AK51" s="40"/>
    </row>
    <row r="52" spans="1:37" ht="15" x14ac:dyDescent="0.25">
      <c r="A52" s="48">
        <v>50</v>
      </c>
      <c r="B52" s="49">
        <f t="shared" ca="1" si="16"/>
        <v>2875</v>
      </c>
      <c r="C52" s="50">
        <f t="shared" ca="1" si="8"/>
        <v>5611</v>
      </c>
      <c r="D52" s="51">
        <f t="shared" ca="1" si="9"/>
        <v>6314</v>
      </c>
      <c r="E52" s="54"/>
      <c r="AB52" s="40">
        <f t="shared" ca="1" si="7"/>
        <v>0.90372543568750163</v>
      </c>
      <c r="AC52" s="43">
        <v>49</v>
      </c>
      <c r="AD52" s="43">
        <v>50</v>
      </c>
      <c r="AE52" s="43">
        <f t="shared" ca="1" si="13"/>
        <v>403</v>
      </c>
      <c r="AF52" s="52">
        <f t="shared" ca="1" si="14"/>
        <v>15.667919640748522</v>
      </c>
      <c r="AG52" s="40">
        <f t="shared" ca="1" si="15"/>
        <v>6314</v>
      </c>
      <c r="AH52" s="40"/>
      <c r="AI52" s="47"/>
      <c r="AJ52" s="40"/>
      <c r="AK52" s="40"/>
    </row>
    <row r="53" spans="1:37" ht="15" x14ac:dyDescent="0.25">
      <c r="A53" s="48">
        <v>51</v>
      </c>
      <c r="B53" s="49">
        <f t="shared" ca="1" si="16"/>
        <v>4947</v>
      </c>
      <c r="C53" s="50">
        <f t="shared" ca="1" si="8"/>
        <v>5678</v>
      </c>
      <c r="D53" s="51">
        <f t="shared" ca="1" si="9"/>
        <v>4837</v>
      </c>
      <c r="E53" s="54"/>
      <c r="AB53" s="40">
        <f t="shared" ca="1" si="7"/>
        <v>0.52278689109361764</v>
      </c>
      <c r="AC53" s="43">
        <v>51</v>
      </c>
      <c r="AD53" s="43">
        <v>51</v>
      </c>
      <c r="AE53" s="43">
        <f t="shared" ca="1" si="13"/>
        <v>409</v>
      </c>
      <c r="AF53" s="52">
        <f t="shared" ca="1" si="14"/>
        <v>11.82647160946239</v>
      </c>
      <c r="AG53" s="40">
        <f t="shared" ca="1" si="15"/>
        <v>4837</v>
      </c>
      <c r="AH53" s="40"/>
      <c r="AI53" s="47"/>
      <c r="AJ53" s="40"/>
      <c r="AK53" s="40"/>
    </row>
    <row r="54" spans="1:37" ht="15" x14ac:dyDescent="0.25">
      <c r="A54" s="48">
        <v>52</v>
      </c>
      <c r="B54" s="49">
        <f t="shared" ca="1" si="16"/>
        <v>1597</v>
      </c>
      <c r="C54" s="50">
        <f t="shared" ca="1" si="8"/>
        <v>6036</v>
      </c>
      <c r="D54" s="51">
        <f t="shared" ca="1" si="9"/>
        <v>5476</v>
      </c>
      <c r="E54" s="54"/>
      <c r="AB54" s="40">
        <f t="shared" ca="1" si="7"/>
        <v>0.915697091226365</v>
      </c>
      <c r="AC54" s="43">
        <v>54</v>
      </c>
      <c r="AD54" s="43">
        <v>52</v>
      </c>
      <c r="AE54" s="43">
        <f t="shared" ca="1" si="13"/>
        <v>415</v>
      </c>
      <c r="AF54" s="52">
        <f t="shared" ca="1" si="14"/>
        <v>13.195626823261053</v>
      </c>
      <c r="AG54" s="40">
        <f t="shared" ca="1" si="15"/>
        <v>5476</v>
      </c>
      <c r="AH54" s="40"/>
      <c r="AI54" s="47"/>
      <c r="AJ54" s="40"/>
      <c r="AK54" s="40"/>
    </row>
    <row r="55" spans="1:37" ht="15" x14ac:dyDescent="0.25">
      <c r="A55" s="48">
        <v>53</v>
      </c>
      <c r="B55" s="49">
        <f t="shared" ca="1" si="16"/>
        <v>8892</v>
      </c>
      <c r="C55" s="50">
        <f t="shared" ca="1" si="8"/>
        <v>6024</v>
      </c>
      <c r="D55" s="51">
        <f t="shared" ca="1" si="9"/>
        <v>5611</v>
      </c>
      <c r="E55" s="54"/>
      <c r="AB55" s="40">
        <f t="shared" ca="1" si="7"/>
        <v>0.13853266146360943</v>
      </c>
      <c r="AC55" s="43">
        <v>53</v>
      </c>
      <c r="AD55" s="43">
        <v>53</v>
      </c>
      <c r="AE55" s="43">
        <f t="shared" ca="1" si="13"/>
        <v>421</v>
      </c>
      <c r="AF55" s="52">
        <f t="shared" ca="1" si="14"/>
        <v>13.328891981174163</v>
      </c>
      <c r="AG55" s="40">
        <f t="shared" ca="1" si="15"/>
        <v>5611</v>
      </c>
      <c r="AH55" s="40"/>
      <c r="AI55" s="40"/>
      <c r="AJ55" s="40"/>
      <c r="AK55" s="40"/>
    </row>
    <row r="56" spans="1:37" ht="15" x14ac:dyDescent="0.25">
      <c r="A56" s="48">
        <v>54</v>
      </c>
      <c r="B56" s="49">
        <f t="shared" ca="1" si="16"/>
        <v>5383</v>
      </c>
      <c r="C56" s="50">
        <f t="shared" ca="1" si="8"/>
        <v>5883</v>
      </c>
      <c r="D56" s="51">
        <f t="shared" ca="1" si="9"/>
        <v>6613</v>
      </c>
      <c r="E56" s="54"/>
      <c r="AB56" s="40">
        <f t="shared" ca="1" si="7"/>
        <v>0.39771796831037043</v>
      </c>
      <c r="AC56" s="43">
        <v>52</v>
      </c>
      <c r="AD56" s="43">
        <v>54</v>
      </c>
      <c r="AE56" s="43">
        <f t="shared" ca="1" si="13"/>
        <v>427</v>
      </c>
      <c r="AF56" s="52">
        <f t="shared" ca="1" si="14"/>
        <v>15.487505760803492</v>
      </c>
      <c r="AG56" s="40">
        <f t="shared" ca="1" si="15"/>
        <v>6613</v>
      </c>
      <c r="AH56" s="40"/>
      <c r="AI56" s="40"/>
      <c r="AJ56" s="40"/>
      <c r="AK56" s="40"/>
    </row>
    <row r="57" spans="1:37" ht="15" x14ac:dyDescent="0.25">
      <c r="A57" s="48">
        <v>55</v>
      </c>
      <c r="B57" s="49">
        <f t="shared" ca="1" si="16"/>
        <v>6623</v>
      </c>
      <c r="C57" s="50">
        <f t="shared" ca="1" si="8"/>
        <v>6116</v>
      </c>
      <c r="D57" s="51">
        <f t="shared" ca="1" si="9"/>
        <v>7248</v>
      </c>
      <c r="E57" s="54"/>
      <c r="AB57" s="40">
        <f t="shared" ca="1" si="7"/>
        <v>0.28229613040057222</v>
      </c>
      <c r="AC57" s="43">
        <v>55</v>
      </c>
      <c r="AD57" s="43">
        <v>55</v>
      </c>
      <c r="AE57" s="43">
        <f t="shared" ca="1" si="13"/>
        <v>433</v>
      </c>
      <c r="AF57" s="52">
        <f t="shared" ca="1" si="14"/>
        <v>16.738459041463315</v>
      </c>
      <c r="AG57" s="40">
        <f t="shared" ca="1" si="15"/>
        <v>7248</v>
      </c>
      <c r="AH57" s="40"/>
      <c r="AI57" s="40"/>
      <c r="AJ57" s="40"/>
      <c r="AK57" s="40"/>
    </row>
    <row r="58" spans="1:37" ht="15" x14ac:dyDescent="0.25">
      <c r="A58" s="48">
        <v>56</v>
      </c>
      <c r="B58" s="49">
        <f t="shared" ca="1" si="16"/>
        <v>2471</v>
      </c>
      <c r="C58" s="50">
        <f t="shared" ca="1" si="8"/>
        <v>6314</v>
      </c>
      <c r="D58" s="51">
        <f t="shared" ca="1" si="9"/>
        <v>4878</v>
      </c>
      <c r="E58" s="54"/>
      <c r="AB58" s="40">
        <f t="shared" ca="1" si="7"/>
        <v>0.91342799634774263</v>
      </c>
      <c r="AC58" s="43">
        <v>56</v>
      </c>
      <c r="AD58" s="43">
        <v>56</v>
      </c>
      <c r="AE58" s="43">
        <f t="shared" ca="1" si="13"/>
        <v>439</v>
      </c>
      <c r="AF58" s="52">
        <f t="shared" ca="1" si="14"/>
        <v>11.111012429234313</v>
      </c>
      <c r="AG58" s="40">
        <f t="shared" ca="1" si="15"/>
        <v>4878</v>
      </c>
      <c r="AH58" s="40"/>
      <c r="AI58" s="40"/>
      <c r="AJ58" s="40"/>
      <c r="AK58" s="40"/>
    </row>
    <row r="59" spans="1:37" ht="15" x14ac:dyDescent="0.25">
      <c r="A59" s="48">
        <v>57</v>
      </c>
      <c r="B59" s="49">
        <f t="shared" ca="1" si="16"/>
        <v>2623</v>
      </c>
      <c r="C59" s="50">
        <f t="shared" ca="1" si="8"/>
        <v>6333</v>
      </c>
      <c r="D59" s="51">
        <f t="shared" ca="1" si="9"/>
        <v>5647</v>
      </c>
      <c r="E59" s="54"/>
      <c r="AB59" s="40">
        <f t="shared" ca="1" si="7"/>
        <v>0.90852152925352325</v>
      </c>
      <c r="AC59" s="43">
        <v>58</v>
      </c>
      <c r="AD59" s="43">
        <v>57</v>
      </c>
      <c r="AE59" s="43">
        <f t="shared" ca="1" si="13"/>
        <v>445</v>
      </c>
      <c r="AF59" s="52">
        <f t="shared" ca="1" si="14"/>
        <v>12.689345712641773</v>
      </c>
      <c r="AG59" s="40">
        <f t="shared" ca="1" si="15"/>
        <v>5647</v>
      </c>
      <c r="AH59" s="40"/>
      <c r="AI59" s="40"/>
      <c r="AJ59" s="40"/>
      <c r="AK59" s="40"/>
    </row>
    <row r="60" spans="1:37" ht="15" x14ac:dyDescent="0.25">
      <c r="A60" s="48">
        <v>58</v>
      </c>
      <c r="B60" s="49">
        <f t="shared" ca="1" si="16"/>
        <v>2975</v>
      </c>
      <c r="C60" s="50">
        <f t="shared" ca="1" si="8"/>
        <v>7248</v>
      </c>
      <c r="D60" s="51">
        <f t="shared" ca="1" si="9"/>
        <v>6623</v>
      </c>
      <c r="E60" s="54"/>
      <c r="AB60" s="40">
        <f t="shared" ca="1" si="7"/>
        <v>0.73366490674976348</v>
      </c>
      <c r="AC60" s="43">
        <v>62</v>
      </c>
      <c r="AD60" s="43">
        <v>58</v>
      </c>
      <c r="AE60" s="43">
        <f t="shared" ca="1" si="13"/>
        <v>451</v>
      </c>
      <c r="AF60" s="52">
        <f t="shared" ca="1" si="14"/>
        <v>14.685536194055937</v>
      </c>
      <c r="AG60" s="40">
        <f t="shared" ca="1" si="15"/>
        <v>6623</v>
      </c>
      <c r="AH60" s="40"/>
      <c r="AI60" s="40"/>
      <c r="AJ60" s="40"/>
      <c r="AK60" s="40"/>
    </row>
    <row r="61" spans="1:37" ht="15" x14ac:dyDescent="0.25">
      <c r="A61" s="48">
        <v>59</v>
      </c>
      <c r="B61" s="49">
        <f t="shared" ca="1" si="16"/>
        <v>3384</v>
      </c>
      <c r="C61" s="50">
        <f t="shared" ca="1" si="8"/>
        <v>6319</v>
      </c>
      <c r="D61" s="51">
        <f t="shared" ca="1" si="9"/>
        <v>7852</v>
      </c>
      <c r="E61" s="54"/>
      <c r="AB61" s="40">
        <f t="shared" ca="1" si="7"/>
        <v>0.68826819174318121</v>
      </c>
      <c r="AC61" s="43">
        <v>57</v>
      </c>
      <c r="AD61" s="43">
        <v>59</v>
      </c>
      <c r="AE61" s="43">
        <f t="shared" ca="1" si="13"/>
        <v>457</v>
      </c>
      <c r="AF61" s="52">
        <f t="shared" ca="1" si="14"/>
        <v>17.181738729391594</v>
      </c>
      <c r="AG61" s="40">
        <f t="shared" ca="1" si="15"/>
        <v>7852</v>
      </c>
      <c r="AH61" s="40"/>
      <c r="AI61" s="40"/>
      <c r="AJ61" s="40"/>
      <c r="AK61" s="40"/>
    </row>
    <row r="62" spans="1:37" ht="15" x14ac:dyDescent="0.25">
      <c r="A62" s="48">
        <v>60</v>
      </c>
      <c r="B62" s="49">
        <f t="shared" ca="1" si="16"/>
        <v>4309</v>
      </c>
      <c r="C62" s="50">
        <f t="shared" ca="1" si="8"/>
        <v>6406</v>
      </c>
      <c r="D62" s="51">
        <f t="shared" ca="1" si="9"/>
        <v>7353</v>
      </c>
      <c r="E62" s="54"/>
      <c r="AB62" s="40">
        <f t="shared" ca="1" si="7"/>
        <v>0.65989251844887364</v>
      </c>
      <c r="AC62" s="43">
        <v>59</v>
      </c>
      <c r="AD62" s="43">
        <v>60</v>
      </c>
      <c r="AE62" s="43">
        <f t="shared" ca="1" si="13"/>
        <v>463</v>
      </c>
      <c r="AF62" s="52">
        <f t="shared" ca="1" si="14"/>
        <v>15.88128684064192</v>
      </c>
      <c r="AG62" s="40">
        <f t="shared" ca="1" si="15"/>
        <v>7353</v>
      </c>
      <c r="AH62" s="40"/>
      <c r="AI62" s="40"/>
      <c r="AJ62" s="40"/>
      <c r="AK62" s="40"/>
    </row>
    <row r="63" spans="1:37" ht="15" x14ac:dyDescent="0.25">
      <c r="A63" s="48">
        <v>61</v>
      </c>
      <c r="B63" s="49">
        <f t="shared" ca="1" si="16"/>
        <v>3541</v>
      </c>
      <c r="C63" s="50">
        <f t="shared" ca="1" si="8"/>
        <v>6613</v>
      </c>
      <c r="D63" s="51">
        <f t="shared" ca="1" si="9"/>
        <v>6406</v>
      </c>
      <c r="E63" s="54"/>
      <c r="AB63" s="40">
        <f t="shared" ca="1" si="7"/>
        <v>0.80189398195618944</v>
      </c>
      <c r="AC63" s="43">
        <v>60</v>
      </c>
      <c r="AD63" s="43">
        <v>61</v>
      </c>
      <c r="AE63" s="43">
        <f t="shared" ca="1" si="13"/>
        <v>469</v>
      </c>
      <c r="AF63" s="52">
        <f t="shared" ca="1" si="14"/>
        <v>13.659913087345451</v>
      </c>
      <c r="AG63" s="40">
        <f t="shared" ca="1" si="15"/>
        <v>6406</v>
      </c>
      <c r="AH63" s="40"/>
      <c r="AI63" s="40"/>
      <c r="AJ63" s="40"/>
      <c r="AK63" s="40"/>
    </row>
    <row r="64" spans="1:37" ht="15" x14ac:dyDescent="0.25">
      <c r="A64" s="48">
        <v>62</v>
      </c>
      <c r="B64" s="49">
        <f t="shared" ca="1" si="16"/>
        <v>1840</v>
      </c>
      <c r="C64" s="50">
        <f t="shared" ca="1" si="8"/>
        <v>6623</v>
      </c>
      <c r="D64" s="51">
        <f t="shared" ca="1" si="9"/>
        <v>6024</v>
      </c>
      <c r="E64" s="54"/>
      <c r="AB64" s="40">
        <f t="shared" ca="1" si="7"/>
        <v>0.94822717426417713</v>
      </c>
      <c r="AC64" s="43">
        <v>61</v>
      </c>
      <c r="AD64" s="43">
        <v>62</v>
      </c>
      <c r="AE64" s="43">
        <f t="shared" ca="1" si="13"/>
        <v>475</v>
      </c>
      <c r="AF64" s="52">
        <f t="shared" ca="1" si="14"/>
        <v>12.683075535689829</v>
      </c>
      <c r="AG64" s="40">
        <f t="shared" ca="1" si="15"/>
        <v>6024</v>
      </c>
      <c r="AH64" s="40"/>
      <c r="AI64" s="40"/>
      <c r="AJ64" s="40"/>
      <c r="AK64" s="40"/>
    </row>
    <row r="65" spans="1:38" ht="15" x14ac:dyDescent="0.25">
      <c r="A65" s="48">
        <v>63</v>
      </c>
      <c r="B65" s="49">
        <f t="shared" ca="1" si="16"/>
        <v>3220</v>
      </c>
      <c r="C65" s="50">
        <f t="shared" ca="1" si="8"/>
        <v>7353</v>
      </c>
      <c r="D65" s="51">
        <f t="shared" ca="1" si="9"/>
        <v>7641</v>
      </c>
      <c r="E65" s="54"/>
      <c r="AB65" s="40">
        <f t="shared" ca="1" si="7"/>
        <v>0.80498620141055466</v>
      </c>
      <c r="AC65" s="43">
        <v>64</v>
      </c>
      <c r="AD65" s="43">
        <v>63</v>
      </c>
      <c r="AE65" s="43">
        <f t="shared" ca="1" si="13"/>
        <v>481</v>
      </c>
      <c r="AF65" s="52">
        <f t="shared" ca="1" si="14"/>
        <v>15.885588206828531</v>
      </c>
      <c r="AG65" s="40">
        <f t="shared" ca="1" si="15"/>
        <v>7641</v>
      </c>
      <c r="AH65" s="40"/>
      <c r="AI65" s="40"/>
      <c r="AJ65" s="40"/>
      <c r="AK65" s="40"/>
    </row>
    <row r="66" spans="1:38" ht="15" x14ac:dyDescent="0.25">
      <c r="A66" s="48">
        <v>64</v>
      </c>
      <c r="B66" s="49">
        <f t="shared" ca="1" si="16"/>
        <v>1460</v>
      </c>
      <c r="C66" s="50">
        <f t="shared" ca="1" si="8"/>
        <v>7318</v>
      </c>
      <c r="D66" s="51">
        <f t="shared" ca="1" si="9"/>
        <v>8122</v>
      </c>
      <c r="E66" s="54"/>
      <c r="AB66" s="40">
        <f t="shared" ca="1" si="7"/>
        <v>0.98629066651527197</v>
      </c>
      <c r="AC66" s="43">
        <v>63</v>
      </c>
      <c r="AD66" s="43">
        <v>64</v>
      </c>
      <c r="AE66" s="43">
        <f t="shared" ca="1" si="13"/>
        <v>487</v>
      </c>
      <c r="AF66" s="52">
        <f t="shared" ca="1" si="14"/>
        <v>16.678030793712086</v>
      </c>
      <c r="AG66" s="40">
        <f t="shared" ca="1" si="15"/>
        <v>8122</v>
      </c>
      <c r="AH66" s="40"/>
      <c r="AI66" s="40"/>
      <c r="AJ66" s="40"/>
      <c r="AK66" s="40"/>
    </row>
    <row r="67" spans="1:38" ht="15" x14ac:dyDescent="0.25">
      <c r="A67" s="48">
        <v>65</v>
      </c>
      <c r="B67" s="49">
        <f t="shared" ca="1" si="16"/>
        <v>4040</v>
      </c>
      <c r="C67" s="50">
        <f t="shared" ca="1" si="8"/>
        <v>7852</v>
      </c>
      <c r="D67" s="51">
        <f t="shared" ca="1" si="9"/>
        <v>8655</v>
      </c>
      <c r="E67" s="54"/>
      <c r="AB67" s="40">
        <f t="shared" ref="AB67:AB77" ca="1" si="17">RAND()</f>
        <v>0.55439958289283897</v>
      </c>
      <c r="AC67" s="43">
        <v>68</v>
      </c>
      <c r="AD67" s="43">
        <v>65</v>
      </c>
      <c r="AE67" s="43">
        <f t="shared" ca="1" si="13"/>
        <v>493</v>
      </c>
      <c r="AF67" s="52">
        <f t="shared" ca="1" si="14"/>
        <v>17.555485456293429</v>
      </c>
      <c r="AG67" s="40">
        <f t="shared" ca="1" si="15"/>
        <v>8655</v>
      </c>
      <c r="AH67" s="40"/>
      <c r="AI67" s="40"/>
      <c r="AJ67" s="40"/>
      <c r="AK67" s="40"/>
    </row>
    <row r="68" spans="1:38" ht="15" x14ac:dyDescent="0.25">
      <c r="A68" s="48">
        <v>66</v>
      </c>
      <c r="B68" s="49">
        <f t="shared" ref="B68:B77" ca="1" si="18">INDEX($AG$3:$AG$77,RANK(AB68,$AB$3:$AB$77))</f>
        <v>2693</v>
      </c>
      <c r="C68" s="50">
        <f t="shared" ref="C68:C77" ca="1" si="19">SMALL($AG$3:$AG$77,AC68)</f>
        <v>7593</v>
      </c>
      <c r="D68" s="51">
        <f t="shared" ref="D68:D77" ca="1" si="20">AG68</f>
        <v>5301</v>
      </c>
      <c r="E68" s="54"/>
      <c r="AB68" s="40">
        <f t="shared" ca="1" si="17"/>
        <v>0.8228271172928161</v>
      </c>
      <c r="AC68" s="43">
        <v>66</v>
      </c>
      <c r="AD68" s="43">
        <v>66</v>
      </c>
      <c r="AE68" s="43">
        <f t="shared" ref="AE68:AE77" ca="1" si="21">INT($AH$1+$AI$1*AD68)</f>
        <v>499</v>
      </c>
      <c r="AF68" s="52">
        <f t="shared" ref="AF68:AF77" ca="1" si="22">(((IF(MOD(AD68,5)&lt;&gt;0,MOD(AD68,5),5))+12)+_xlfn.NORM.S.INV(RAND()))</f>
        <v>10.623971066774693</v>
      </c>
      <c r="AG68" s="40">
        <f t="shared" ref="AG68:AG76" ca="1" si="23">ROUND(AE68*AF68,0)</f>
        <v>5301</v>
      </c>
      <c r="AH68" s="40"/>
      <c r="AI68" s="40"/>
      <c r="AJ68" s="40"/>
      <c r="AK68" s="40"/>
    </row>
    <row r="69" spans="1:38" ht="15" x14ac:dyDescent="0.25">
      <c r="A69" s="48">
        <v>67</v>
      </c>
      <c r="B69" s="49">
        <f t="shared" ca="1" si="18"/>
        <v>7852</v>
      </c>
      <c r="C69" s="50">
        <f t="shared" ca="1" si="19"/>
        <v>7641</v>
      </c>
      <c r="D69" s="51">
        <f t="shared" ca="1" si="20"/>
        <v>7398</v>
      </c>
      <c r="E69" s="54"/>
      <c r="AB69" s="40">
        <f t="shared" ca="1" si="17"/>
        <v>0.26297708354085203</v>
      </c>
      <c r="AC69" s="43">
        <v>67</v>
      </c>
      <c r="AD69" s="43">
        <v>67</v>
      </c>
      <c r="AE69" s="43">
        <f t="shared" ca="1" si="21"/>
        <v>505</v>
      </c>
      <c r="AF69" s="52">
        <f t="shared" ca="1" si="22"/>
        <v>14.650170801318097</v>
      </c>
      <c r="AG69" s="40">
        <f t="shared" ca="1" si="23"/>
        <v>7398</v>
      </c>
      <c r="AH69" s="40"/>
      <c r="AI69" s="40"/>
      <c r="AJ69" s="40"/>
      <c r="AK69" s="40"/>
    </row>
    <row r="70" spans="1:38" ht="15" x14ac:dyDescent="0.25">
      <c r="A70" s="48">
        <v>68</v>
      </c>
      <c r="B70" s="49">
        <f t="shared" ca="1" si="18"/>
        <v>2067</v>
      </c>
      <c r="C70" s="50">
        <f t="shared" ca="1" si="19"/>
        <v>7398</v>
      </c>
      <c r="D70" s="51">
        <f t="shared" ca="1" si="20"/>
        <v>7973</v>
      </c>
      <c r="E70" s="54"/>
      <c r="AB70" s="40">
        <f t="shared" ca="1" si="17"/>
        <v>0.88798807835505322</v>
      </c>
      <c r="AC70" s="43">
        <v>65</v>
      </c>
      <c r="AD70" s="43">
        <v>68</v>
      </c>
      <c r="AE70" s="43">
        <f t="shared" ca="1" si="21"/>
        <v>511</v>
      </c>
      <c r="AF70" s="52">
        <f t="shared" ca="1" si="22"/>
        <v>15.601831459488576</v>
      </c>
      <c r="AG70" s="40">
        <f t="shared" ca="1" si="23"/>
        <v>7973</v>
      </c>
      <c r="AH70" s="40"/>
      <c r="AI70" s="40"/>
      <c r="AJ70" s="40"/>
      <c r="AK70" s="40"/>
    </row>
    <row r="71" spans="1:38" ht="15" x14ac:dyDescent="0.25">
      <c r="A71" s="48">
        <v>69</v>
      </c>
      <c r="B71" s="49">
        <f t="shared" ca="1" si="18"/>
        <v>6024</v>
      </c>
      <c r="C71" s="50">
        <f t="shared" ca="1" si="19"/>
        <v>7973</v>
      </c>
      <c r="D71" s="51">
        <f t="shared" ca="1" si="20"/>
        <v>8892</v>
      </c>
      <c r="E71" s="54"/>
      <c r="AB71" s="40">
        <f t="shared" ca="1" si="17"/>
        <v>0.2465646089147201</v>
      </c>
      <c r="AC71" s="43">
        <v>69</v>
      </c>
      <c r="AD71" s="43">
        <v>69</v>
      </c>
      <c r="AE71" s="43">
        <f t="shared" ca="1" si="21"/>
        <v>517</v>
      </c>
      <c r="AF71" s="52">
        <f t="shared" ca="1" si="22"/>
        <v>17.199083729596769</v>
      </c>
      <c r="AG71" s="40">
        <f t="shared" ca="1" si="23"/>
        <v>8892</v>
      </c>
      <c r="AH71" s="40"/>
      <c r="AI71" s="40"/>
      <c r="AJ71" s="40"/>
      <c r="AK71" s="40"/>
    </row>
    <row r="72" spans="1:38" ht="15" x14ac:dyDescent="0.25">
      <c r="A72" s="48">
        <v>70</v>
      </c>
      <c r="B72" s="49">
        <f t="shared" ca="1" si="18"/>
        <v>2128</v>
      </c>
      <c r="C72" s="50">
        <f t="shared" ca="1" si="19"/>
        <v>8122</v>
      </c>
      <c r="D72" s="51">
        <f t="shared" ca="1" si="20"/>
        <v>9538</v>
      </c>
      <c r="E72" s="54"/>
      <c r="AB72" s="40">
        <f t="shared" ca="1" si="17"/>
        <v>0.91349793408394364</v>
      </c>
      <c r="AC72" s="43">
        <v>70</v>
      </c>
      <c r="AD72" s="43">
        <v>70</v>
      </c>
      <c r="AE72" s="43">
        <f t="shared" ca="1" si="21"/>
        <v>523</v>
      </c>
      <c r="AF72" s="52">
        <f t="shared" ca="1" si="22"/>
        <v>18.237286476201273</v>
      </c>
      <c r="AG72" s="40">
        <f t="shared" ca="1" si="23"/>
        <v>9538</v>
      </c>
      <c r="AH72" s="40"/>
      <c r="AI72" s="40"/>
      <c r="AJ72" s="40"/>
      <c r="AK72" s="40"/>
    </row>
    <row r="73" spans="1:38" ht="15" x14ac:dyDescent="0.25">
      <c r="A73" s="48">
        <v>71</v>
      </c>
      <c r="B73" s="49">
        <f t="shared" ca="1" si="18"/>
        <v>6613</v>
      </c>
      <c r="C73" s="50">
        <f t="shared" ca="1" si="19"/>
        <v>8892</v>
      </c>
      <c r="D73" s="51">
        <f t="shared" ca="1" si="20"/>
        <v>5883</v>
      </c>
      <c r="E73" s="54"/>
      <c r="AB73" s="40">
        <f t="shared" ca="1" si="17"/>
        <v>0.30022838109893402</v>
      </c>
      <c r="AC73" s="43">
        <v>72</v>
      </c>
      <c r="AD73" s="43">
        <v>71</v>
      </c>
      <c r="AE73" s="43">
        <f t="shared" ca="1" si="21"/>
        <v>529</v>
      </c>
      <c r="AF73" s="52">
        <f t="shared" ca="1" si="22"/>
        <v>11.120856206263669</v>
      </c>
      <c r="AG73" s="40">
        <f t="shared" ca="1" si="23"/>
        <v>5883</v>
      </c>
      <c r="AH73" s="40"/>
      <c r="AI73" s="40"/>
      <c r="AJ73" s="40"/>
      <c r="AK73" s="40"/>
    </row>
    <row r="74" spans="1:38" ht="15" x14ac:dyDescent="0.25">
      <c r="A74" s="48">
        <v>72</v>
      </c>
      <c r="B74" s="49">
        <f t="shared" ca="1" si="18"/>
        <v>4634</v>
      </c>
      <c r="C74" s="50">
        <f t="shared" ca="1" si="19"/>
        <v>10023</v>
      </c>
      <c r="D74" s="51">
        <f t="shared" ca="1" si="20"/>
        <v>7593</v>
      </c>
      <c r="E74" s="54"/>
      <c r="AB74" s="40">
        <f t="shared" ca="1" si="17"/>
        <v>0.67452795793486886</v>
      </c>
      <c r="AC74" s="43">
        <v>75</v>
      </c>
      <c r="AD74" s="43">
        <v>72</v>
      </c>
      <c r="AE74" s="43">
        <f t="shared" ca="1" si="21"/>
        <v>535</v>
      </c>
      <c r="AF74" s="52">
        <f t="shared" ca="1" si="22"/>
        <v>14.192698426227929</v>
      </c>
      <c r="AG74" s="40">
        <f t="shared" ca="1" si="23"/>
        <v>7593</v>
      </c>
      <c r="AH74" s="40"/>
      <c r="AI74" s="40"/>
      <c r="AJ74" s="40"/>
      <c r="AK74" s="40"/>
    </row>
    <row r="75" spans="1:38" ht="15" x14ac:dyDescent="0.25">
      <c r="A75" s="48">
        <v>73</v>
      </c>
      <c r="B75" s="49">
        <f t="shared" ca="1" si="18"/>
        <v>6406</v>
      </c>
      <c r="C75" s="50">
        <f t="shared" ca="1" si="19"/>
        <v>8655</v>
      </c>
      <c r="D75" s="51">
        <f t="shared" ca="1" si="20"/>
        <v>7318</v>
      </c>
      <c r="E75" s="54"/>
      <c r="AB75" s="40">
        <f t="shared" ca="1" si="17"/>
        <v>0.24935959967670063</v>
      </c>
      <c r="AC75" s="43">
        <v>71</v>
      </c>
      <c r="AD75" s="43">
        <v>73</v>
      </c>
      <c r="AE75" s="43">
        <f t="shared" ca="1" si="21"/>
        <v>541</v>
      </c>
      <c r="AF75" s="52">
        <f t="shared" ca="1" si="22"/>
        <v>13.526872314966012</v>
      </c>
      <c r="AG75" s="40">
        <f t="shared" ca="1" si="23"/>
        <v>7318</v>
      </c>
      <c r="AH75" s="40"/>
      <c r="AI75" s="40"/>
      <c r="AJ75" s="40"/>
      <c r="AK75" s="40"/>
    </row>
    <row r="76" spans="1:38" ht="15" x14ac:dyDescent="0.25">
      <c r="A76" s="48">
        <v>74</v>
      </c>
      <c r="B76" s="49">
        <f t="shared" ca="1" si="18"/>
        <v>2884</v>
      </c>
      <c r="C76" s="50">
        <f t="shared" ca="1" si="19"/>
        <v>9537</v>
      </c>
      <c r="D76" s="51">
        <f t="shared" ca="1" si="20"/>
        <v>9537</v>
      </c>
      <c r="E76" s="54"/>
      <c r="AB76" s="40">
        <f t="shared" ca="1" si="17"/>
        <v>0.82566442146657293</v>
      </c>
      <c r="AC76" s="43">
        <v>73</v>
      </c>
      <c r="AD76" s="43">
        <v>74</v>
      </c>
      <c r="AE76" s="43">
        <f t="shared" ca="1" si="21"/>
        <v>547</v>
      </c>
      <c r="AF76" s="52">
        <f t="shared" ca="1" si="22"/>
        <v>17.434369628888966</v>
      </c>
      <c r="AG76" s="40">
        <f t="shared" ca="1" si="23"/>
        <v>9537</v>
      </c>
      <c r="AH76" s="40"/>
      <c r="AI76" s="40"/>
      <c r="AJ76" s="40"/>
      <c r="AK76" s="40"/>
    </row>
    <row r="77" spans="1:38" ht="15" x14ac:dyDescent="0.25">
      <c r="A77" s="48">
        <v>75</v>
      </c>
      <c r="B77" s="49">
        <f t="shared" ca="1" si="18"/>
        <v>7318</v>
      </c>
      <c r="C77" s="50">
        <f t="shared" ca="1" si="19"/>
        <v>9538</v>
      </c>
      <c r="D77" s="51">
        <f t="shared" ca="1" si="20"/>
        <v>10023</v>
      </c>
      <c r="E77" s="54"/>
      <c r="AB77" s="40">
        <f t="shared" ca="1" si="17"/>
        <v>5.8532832865938689E-2</v>
      </c>
      <c r="AC77" s="43">
        <v>74</v>
      </c>
      <c r="AD77" s="43">
        <v>75</v>
      </c>
      <c r="AE77" s="43">
        <f t="shared" ca="1" si="21"/>
        <v>553</v>
      </c>
      <c r="AF77" s="52">
        <f t="shared" ca="1" si="22"/>
        <v>18.125141501615218</v>
      </c>
      <c r="AG77" s="40">
        <f ca="1">ROUND(AE77*AF77,0)</f>
        <v>10023</v>
      </c>
      <c r="AH77" s="40"/>
      <c r="AI77" s="40"/>
      <c r="AJ77" s="40"/>
      <c r="AK77" s="40"/>
    </row>
    <row r="78" spans="1:38" ht="15" x14ac:dyDescent="0.25">
      <c r="A78"/>
      <c r="B78"/>
      <c r="C78"/>
      <c r="D78"/>
      <c r="AA78"/>
      <c r="AB78"/>
      <c r="AC78"/>
      <c r="AD78"/>
      <c r="AE78"/>
      <c r="AF78"/>
      <c r="AG78"/>
      <c r="AH78"/>
      <c r="AI78"/>
      <c r="AJ78"/>
      <c r="AK78"/>
      <c r="AL78"/>
    </row>
    <row r="79" spans="1:38" ht="15" x14ac:dyDescent="0.25">
      <c r="A79"/>
      <c r="B79"/>
      <c r="C79"/>
      <c r="D79"/>
      <c r="AA79"/>
      <c r="AB79"/>
      <c r="AC79"/>
      <c r="AD79"/>
      <c r="AE79"/>
      <c r="AF79"/>
      <c r="AG79"/>
      <c r="AH79"/>
      <c r="AI79"/>
      <c r="AJ79"/>
      <c r="AK79"/>
      <c r="AL79"/>
    </row>
    <row r="80" spans="1:38" ht="15" x14ac:dyDescent="0.25">
      <c r="A80"/>
      <c r="B80"/>
      <c r="C80"/>
      <c r="D80"/>
      <c r="E80" s="56"/>
      <c r="AA80"/>
      <c r="AB80"/>
      <c r="AC80"/>
      <c r="AD80"/>
      <c r="AE80"/>
      <c r="AF80"/>
      <c r="AG80"/>
      <c r="AH80"/>
      <c r="AI80"/>
      <c r="AJ80"/>
      <c r="AK80"/>
      <c r="AL80"/>
    </row>
    <row r="81" spans="1:38" ht="15" x14ac:dyDescent="0.25">
      <c r="A81"/>
      <c r="B81"/>
      <c r="C81"/>
      <c r="D81"/>
      <c r="AA81"/>
      <c r="AB81"/>
      <c r="AC81"/>
      <c r="AD81"/>
      <c r="AE81"/>
      <c r="AF81"/>
      <c r="AG81"/>
      <c r="AH81"/>
      <c r="AI81"/>
      <c r="AJ81"/>
      <c r="AK81"/>
      <c r="AL81"/>
    </row>
    <row r="82" spans="1:38" ht="15" x14ac:dyDescent="0.25">
      <c r="AA82"/>
      <c r="AB82"/>
      <c r="AC82"/>
      <c r="AD82"/>
      <c r="AE82"/>
      <c r="AF82"/>
      <c r="AG82"/>
      <c r="AH82"/>
      <c r="AI82"/>
      <c r="AJ82"/>
      <c r="AK82"/>
      <c r="AL82"/>
    </row>
    <row r="83" spans="1:38" ht="15" x14ac:dyDescent="0.25">
      <c r="AA83"/>
      <c r="AB83"/>
      <c r="AC83"/>
      <c r="AD83"/>
      <c r="AE83"/>
      <c r="AF83"/>
      <c r="AG83"/>
      <c r="AH83"/>
      <c r="AI83"/>
      <c r="AJ83"/>
      <c r="AK83"/>
      <c r="AL83"/>
    </row>
    <row r="84" spans="1:38" ht="15" x14ac:dyDescent="0.25">
      <c r="AA84"/>
      <c r="AB84"/>
      <c r="AC84"/>
      <c r="AD84"/>
      <c r="AE84"/>
      <c r="AF84"/>
      <c r="AG84"/>
      <c r="AH84"/>
      <c r="AI84"/>
      <c r="AJ84"/>
      <c r="AK84"/>
      <c r="AL84"/>
    </row>
    <row r="85" spans="1:38" ht="15" x14ac:dyDescent="0.25">
      <c r="AA85"/>
      <c r="AB85"/>
      <c r="AC85"/>
      <c r="AD85"/>
      <c r="AE85"/>
      <c r="AF85"/>
      <c r="AG85"/>
      <c r="AH85"/>
      <c r="AI85"/>
      <c r="AJ85"/>
      <c r="AK85"/>
      <c r="AL85"/>
    </row>
    <row r="86" spans="1:38" ht="15" x14ac:dyDescent="0.25">
      <c r="AA86"/>
      <c r="AB86"/>
      <c r="AC86"/>
      <c r="AD86"/>
      <c r="AE86"/>
      <c r="AF86"/>
      <c r="AG86"/>
      <c r="AH86"/>
      <c r="AI86"/>
      <c r="AJ86"/>
      <c r="AK86"/>
      <c r="AL86"/>
    </row>
    <row r="87" spans="1:38" ht="15" x14ac:dyDescent="0.25">
      <c r="AA87"/>
      <c r="AB87"/>
      <c r="AC87"/>
      <c r="AD87"/>
      <c r="AE87"/>
      <c r="AF87"/>
      <c r="AG87"/>
      <c r="AH87"/>
      <c r="AI87"/>
      <c r="AJ87"/>
      <c r="AK87"/>
      <c r="AL87"/>
    </row>
    <row r="88" spans="1:38" ht="15" x14ac:dyDescent="0.25">
      <c r="AA88"/>
      <c r="AB88"/>
      <c r="AC88"/>
      <c r="AD88"/>
      <c r="AE88"/>
      <c r="AF88"/>
      <c r="AG88"/>
      <c r="AH88"/>
      <c r="AI88"/>
      <c r="AJ88"/>
      <c r="AK88"/>
      <c r="AL88"/>
    </row>
    <row r="89" spans="1:38" ht="15" x14ac:dyDescent="0.25">
      <c r="AA89"/>
      <c r="AB89"/>
      <c r="AC89"/>
      <c r="AD89"/>
      <c r="AE89"/>
      <c r="AF89"/>
      <c r="AG89"/>
      <c r="AH89"/>
      <c r="AI89"/>
      <c r="AJ89"/>
      <c r="AK89"/>
      <c r="AL89"/>
    </row>
  </sheetData>
  <pageMargins left="0.75" right="0.75" top="1" bottom="1" header="0.5" footer="0.5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0"/>
  <sheetViews>
    <sheetView workbookViewId="0">
      <selection activeCell="AA25" sqref="AA25"/>
    </sheetView>
  </sheetViews>
  <sheetFormatPr defaultRowHeight="12.75" x14ac:dyDescent="0.2"/>
  <cols>
    <col min="1" max="1" width="4.42578125" style="2" bestFit="1" customWidth="1"/>
    <col min="2" max="5" width="9.140625" style="2"/>
    <col min="6" max="6" width="10.7109375" style="2" bestFit="1" customWidth="1"/>
    <col min="7" max="8" width="5" style="2" bestFit="1" customWidth="1"/>
    <col min="9" max="9" width="9.7109375" style="2" bestFit="1" customWidth="1"/>
    <col min="10" max="10" width="5.85546875" style="2" bestFit="1" customWidth="1"/>
    <col min="11" max="11" width="4.7109375" style="2" bestFit="1" customWidth="1"/>
    <col min="12" max="12" width="8.5703125" style="2" bestFit="1" customWidth="1"/>
    <col min="13" max="16384" width="9.140625" style="2"/>
  </cols>
  <sheetData>
    <row r="1" spans="1:17" ht="13.5" thickBot="1" x14ac:dyDescent="0.25">
      <c r="A1" s="1" t="s">
        <v>28</v>
      </c>
      <c r="B1" s="2" t="s">
        <v>29</v>
      </c>
      <c r="C1" s="2" t="s">
        <v>30</v>
      </c>
      <c r="D1" s="2" t="s">
        <v>31</v>
      </c>
      <c r="F1" s="3" t="s">
        <v>32</v>
      </c>
      <c r="G1" s="3" t="s">
        <v>33</v>
      </c>
      <c r="H1" s="3" t="s">
        <v>34</v>
      </c>
      <c r="I1" s="3" t="s">
        <v>35</v>
      </c>
      <c r="J1" s="3" t="s">
        <v>36</v>
      </c>
      <c r="K1" s="3" t="s">
        <v>37</v>
      </c>
      <c r="L1" s="3" t="s">
        <v>38</v>
      </c>
    </row>
    <row r="2" spans="1:17" ht="13.5" thickBot="1" x14ac:dyDescent="0.25">
      <c r="F2" s="4" t="str">
        <f>G2&amp;" - "&amp;H2</f>
        <v>100 - 200</v>
      </c>
      <c r="G2" s="5">
        <v>100</v>
      </c>
      <c r="H2" s="6">
        <f>G2+100</f>
        <v>200</v>
      </c>
      <c r="I2" s="7">
        <f t="shared" ref="I2:I14" si="0">COUNTIF($C$3:$C$77, "&lt;"&amp;H2)</f>
        <v>1</v>
      </c>
      <c r="J2" s="6">
        <f>I2</f>
        <v>1</v>
      </c>
      <c r="K2" s="8">
        <f>J2/$J$15</f>
        <v>1.3333333333333334E-2</v>
      </c>
      <c r="L2" s="9">
        <f>I2/$J$15</f>
        <v>1.3333333333333334E-2</v>
      </c>
      <c r="N2" s="10" t="s">
        <v>39</v>
      </c>
      <c r="O2" s="11">
        <f>AVERAGE(B$3:B$77)</f>
        <v>549.66666666666663</v>
      </c>
      <c r="P2" s="11">
        <f>AVERAGE(C$3:C$77)</f>
        <v>549.66666666666663</v>
      </c>
      <c r="Q2" s="12">
        <f>AVERAGE(D$3:D$77)</f>
        <v>549.66666666666663</v>
      </c>
    </row>
    <row r="3" spans="1:17" ht="13.5" thickBot="1" x14ac:dyDescent="0.25">
      <c r="A3" s="13">
        <v>1</v>
      </c>
      <c r="B3" s="14">
        <v>495</v>
      </c>
      <c r="C3" s="15">
        <v>176</v>
      </c>
      <c r="D3" s="16">
        <v>346</v>
      </c>
      <c r="F3" s="17" t="str">
        <f t="shared" ref="F3:F14" si="1">G3&amp;" - "&amp;H3</f>
        <v>200 - 300</v>
      </c>
      <c r="G3" s="18">
        <f>H2</f>
        <v>200</v>
      </c>
      <c r="H3" s="18">
        <f t="shared" ref="H3:H14" si="2">G3+100</f>
        <v>300</v>
      </c>
      <c r="I3" s="7">
        <f t="shared" si="0"/>
        <v>11</v>
      </c>
      <c r="J3" s="18">
        <f>I3-I2</f>
        <v>10</v>
      </c>
      <c r="K3" s="19">
        <f t="shared" ref="K3:K14" si="3">J3/$J$15</f>
        <v>0.13333333333333333</v>
      </c>
      <c r="L3" s="20">
        <f t="shared" ref="L3:L14" si="4">I3/$J$15</f>
        <v>0.14666666666666667</v>
      </c>
      <c r="N3" s="21" t="s">
        <v>40</v>
      </c>
      <c r="O3" s="22">
        <f>MAX(B$3:B$77)</f>
        <v>1330</v>
      </c>
      <c r="P3" s="22">
        <f>MAX(C$3:C$77)</f>
        <v>1330</v>
      </c>
      <c r="Q3" s="23">
        <f>MAX(D$3:D$77)</f>
        <v>1330</v>
      </c>
    </row>
    <row r="4" spans="1:17" ht="13.5" thickBot="1" x14ac:dyDescent="0.25">
      <c r="A4" s="13">
        <v>2</v>
      </c>
      <c r="B4" s="24">
        <v>204</v>
      </c>
      <c r="C4" s="25">
        <v>204</v>
      </c>
      <c r="D4" s="26">
        <v>775</v>
      </c>
      <c r="F4" s="17" t="str">
        <f t="shared" si="1"/>
        <v>300 - 400</v>
      </c>
      <c r="G4" s="18">
        <f t="shared" ref="G4:G13" si="5">H3</f>
        <v>300</v>
      </c>
      <c r="H4" s="18">
        <f t="shared" si="2"/>
        <v>400</v>
      </c>
      <c r="I4" s="7">
        <f t="shared" si="0"/>
        <v>24</v>
      </c>
      <c r="J4" s="18">
        <f t="shared" ref="J4:J14" si="6">I4-I3</f>
        <v>13</v>
      </c>
      <c r="K4" s="19">
        <f t="shared" si="3"/>
        <v>0.17333333333333334</v>
      </c>
      <c r="L4" s="20">
        <f t="shared" si="4"/>
        <v>0.32</v>
      </c>
      <c r="N4" s="21" t="s">
        <v>41</v>
      </c>
      <c r="O4" s="22">
        <f>MIN(B$3:B$77)</f>
        <v>176</v>
      </c>
      <c r="P4" s="22">
        <f>MIN(C$3:C$77)</f>
        <v>176</v>
      </c>
      <c r="Q4" s="23">
        <f>MIN(D$3:D$77)</f>
        <v>176</v>
      </c>
    </row>
    <row r="5" spans="1:17" ht="13.5" thickBot="1" x14ac:dyDescent="0.25">
      <c r="A5" s="13">
        <v>3</v>
      </c>
      <c r="B5" s="24">
        <v>318</v>
      </c>
      <c r="C5" s="25">
        <v>218</v>
      </c>
      <c r="D5" s="26">
        <v>572</v>
      </c>
      <c r="F5" s="17" t="str">
        <f t="shared" si="1"/>
        <v>400 - 500</v>
      </c>
      <c r="G5" s="18">
        <f t="shared" si="5"/>
        <v>400</v>
      </c>
      <c r="H5" s="18">
        <f t="shared" si="2"/>
        <v>500</v>
      </c>
      <c r="I5" s="7">
        <f t="shared" si="0"/>
        <v>33</v>
      </c>
      <c r="J5" s="18">
        <f t="shared" si="6"/>
        <v>9</v>
      </c>
      <c r="K5" s="19">
        <f t="shared" si="3"/>
        <v>0.12</v>
      </c>
      <c r="L5" s="20">
        <f t="shared" si="4"/>
        <v>0.44</v>
      </c>
      <c r="N5" s="21" t="s">
        <v>32</v>
      </c>
      <c r="O5" s="22">
        <f>O3-O4</f>
        <v>1154</v>
      </c>
      <c r="P5" s="22">
        <f>P3-P4</f>
        <v>1154</v>
      </c>
      <c r="Q5" s="23">
        <f>Q3-Q4</f>
        <v>1154</v>
      </c>
    </row>
    <row r="6" spans="1:17" ht="13.5" thickBot="1" x14ac:dyDescent="0.25">
      <c r="A6" s="13">
        <v>4</v>
      </c>
      <c r="B6" s="24">
        <v>802</v>
      </c>
      <c r="C6" s="25">
        <v>439</v>
      </c>
      <c r="D6" s="26">
        <v>455</v>
      </c>
      <c r="F6" s="17" t="str">
        <f t="shared" si="1"/>
        <v>500 - 600</v>
      </c>
      <c r="G6" s="18">
        <f t="shared" si="5"/>
        <v>500</v>
      </c>
      <c r="H6" s="18">
        <f t="shared" si="2"/>
        <v>600</v>
      </c>
      <c r="I6" s="7">
        <f t="shared" si="0"/>
        <v>49</v>
      </c>
      <c r="J6" s="18">
        <f t="shared" si="6"/>
        <v>16</v>
      </c>
      <c r="K6" s="19">
        <f t="shared" si="3"/>
        <v>0.21333333333333335</v>
      </c>
      <c r="L6" s="20">
        <f t="shared" si="4"/>
        <v>0.65333333333333332</v>
      </c>
      <c r="N6" s="21" t="s">
        <v>42</v>
      </c>
      <c r="O6" s="22">
        <f>_xlfn.STDEV.S(B$3:B$77)</f>
        <v>244.87626954727034</v>
      </c>
      <c r="P6" s="22">
        <f>_xlfn.STDEV.S(C$3:C$77)</f>
        <v>244.87626954727034</v>
      </c>
      <c r="Q6" s="23">
        <f>_xlfn.STDEV.S(D$3:D$77)</f>
        <v>244.87626954727034</v>
      </c>
    </row>
    <row r="7" spans="1:17" ht="13.5" thickBot="1" x14ac:dyDescent="0.25">
      <c r="A7" s="13">
        <v>5</v>
      </c>
      <c r="B7" s="24">
        <v>446</v>
      </c>
      <c r="C7" s="25">
        <v>229</v>
      </c>
      <c r="D7" s="26">
        <v>176</v>
      </c>
      <c r="F7" s="17" t="str">
        <f t="shared" si="1"/>
        <v>600 - 700</v>
      </c>
      <c r="G7" s="18">
        <f t="shared" si="5"/>
        <v>600</v>
      </c>
      <c r="H7" s="18">
        <f t="shared" si="2"/>
        <v>700</v>
      </c>
      <c r="I7" s="7">
        <f t="shared" si="0"/>
        <v>54</v>
      </c>
      <c r="J7" s="18">
        <f t="shared" si="6"/>
        <v>5</v>
      </c>
      <c r="K7" s="19">
        <f t="shared" si="3"/>
        <v>6.6666666666666666E-2</v>
      </c>
      <c r="L7" s="20">
        <f t="shared" si="4"/>
        <v>0.72</v>
      </c>
      <c r="N7" s="21" t="s">
        <v>43</v>
      </c>
      <c r="O7" s="22">
        <f>O6/O2</f>
        <v>0.44549958074094059</v>
      </c>
      <c r="P7" s="22">
        <f>P6/P2</f>
        <v>0.44549958074094059</v>
      </c>
      <c r="Q7" s="23">
        <f>Q6/Q2</f>
        <v>0.44549958074094059</v>
      </c>
    </row>
    <row r="8" spans="1:17" ht="13.5" thickBot="1" x14ac:dyDescent="0.25">
      <c r="A8" s="13">
        <v>6</v>
      </c>
      <c r="B8" s="24">
        <v>568</v>
      </c>
      <c r="C8" s="25">
        <v>249</v>
      </c>
      <c r="D8" s="26">
        <v>412</v>
      </c>
      <c r="F8" s="17" t="str">
        <f t="shared" si="1"/>
        <v>700 - 800</v>
      </c>
      <c r="G8" s="18">
        <f t="shared" si="5"/>
        <v>700</v>
      </c>
      <c r="H8" s="18">
        <f t="shared" si="2"/>
        <v>800</v>
      </c>
      <c r="I8" s="7">
        <f t="shared" si="0"/>
        <v>61</v>
      </c>
      <c r="J8" s="18">
        <f t="shared" si="6"/>
        <v>7</v>
      </c>
      <c r="K8" s="19">
        <f t="shared" si="3"/>
        <v>9.3333333333333338E-2</v>
      </c>
      <c r="L8" s="20">
        <f t="shared" si="4"/>
        <v>0.81333333333333335</v>
      </c>
      <c r="N8" s="21" t="s">
        <v>44</v>
      </c>
      <c r="O8" s="22">
        <f>O5/O2</f>
        <v>2.099454214675561</v>
      </c>
      <c r="P8" s="22">
        <f>P5/P2</f>
        <v>2.099454214675561</v>
      </c>
      <c r="Q8" s="23">
        <f>Q5/Q2</f>
        <v>2.099454214675561</v>
      </c>
    </row>
    <row r="9" spans="1:17" ht="13.5" thickBot="1" x14ac:dyDescent="0.25">
      <c r="A9" s="13">
        <v>7</v>
      </c>
      <c r="B9" s="24">
        <v>372</v>
      </c>
      <c r="C9" s="25">
        <v>227</v>
      </c>
      <c r="D9" s="26">
        <v>926</v>
      </c>
      <c r="F9" s="17" t="str">
        <f t="shared" si="1"/>
        <v>800 - 900</v>
      </c>
      <c r="G9" s="18">
        <f t="shared" si="5"/>
        <v>800</v>
      </c>
      <c r="H9" s="18">
        <f t="shared" si="2"/>
        <v>900</v>
      </c>
      <c r="I9" s="7">
        <f t="shared" si="0"/>
        <v>69</v>
      </c>
      <c r="J9" s="18">
        <f t="shared" si="6"/>
        <v>8</v>
      </c>
      <c r="K9" s="19">
        <f t="shared" si="3"/>
        <v>0.10666666666666667</v>
      </c>
      <c r="L9" s="20">
        <f t="shared" si="4"/>
        <v>0.92</v>
      </c>
      <c r="N9" s="27" t="s">
        <v>45</v>
      </c>
      <c r="O9" s="28">
        <f>SKEW(B$3:B$77)</f>
        <v>0.77576152004140142</v>
      </c>
      <c r="P9" s="28">
        <f>SKEW(C$3:C$77)</f>
        <v>0.77576152004140153</v>
      </c>
      <c r="Q9" s="29">
        <f>SKEW(D$3:D$77)</f>
        <v>0.77576152004140153</v>
      </c>
    </row>
    <row r="10" spans="1:17" ht="13.5" thickBot="1" x14ac:dyDescent="0.25">
      <c r="A10" s="13">
        <v>8</v>
      </c>
      <c r="B10" s="24">
        <v>281</v>
      </c>
      <c r="C10" s="25">
        <v>256</v>
      </c>
      <c r="D10" s="26">
        <v>710</v>
      </c>
      <c r="F10" s="17" t="str">
        <f t="shared" si="1"/>
        <v>900 - 1000</v>
      </c>
      <c r="G10" s="18">
        <f t="shared" si="5"/>
        <v>900</v>
      </c>
      <c r="H10" s="18">
        <f t="shared" si="2"/>
        <v>1000</v>
      </c>
      <c r="I10" s="7">
        <f t="shared" si="0"/>
        <v>71</v>
      </c>
      <c r="J10" s="18">
        <f t="shared" si="6"/>
        <v>2</v>
      </c>
      <c r="K10" s="19">
        <f t="shared" si="3"/>
        <v>2.6666666666666668E-2</v>
      </c>
      <c r="L10" s="20">
        <f t="shared" si="4"/>
        <v>0.94666666666666666</v>
      </c>
    </row>
    <row r="11" spans="1:17" ht="13.5" thickBot="1" x14ac:dyDescent="0.25">
      <c r="A11" s="13">
        <v>9</v>
      </c>
      <c r="B11" s="24">
        <v>676</v>
      </c>
      <c r="C11" s="25">
        <v>304</v>
      </c>
      <c r="D11" s="26">
        <v>514</v>
      </c>
      <c r="F11" s="17" t="str">
        <f t="shared" si="1"/>
        <v>1000 - 1100</v>
      </c>
      <c r="G11" s="18">
        <f t="shared" si="5"/>
        <v>1000</v>
      </c>
      <c r="H11" s="18">
        <f t="shared" si="2"/>
        <v>1100</v>
      </c>
      <c r="I11" s="7">
        <f t="shared" si="0"/>
        <v>73</v>
      </c>
      <c r="J11" s="18">
        <f t="shared" si="6"/>
        <v>2</v>
      </c>
      <c r="K11" s="19">
        <f t="shared" si="3"/>
        <v>2.6666666666666668E-2</v>
      </c>
      <c r="L11" s="20">
        <f t="shared" si="4"/>
        <v>0.97333333333333338</v>
      </c>
    </row>
    <row r="12" spans="1:17" ht="13.5" thickBot="1" x14ac:dyDescent="0.25">
      <c r="A12" s="13">
        <v>10</v>
      </c>
      <c r="B12" s="24">
        <v>755</v>
      </c>
      <c r="C12" s="25">
        <v>354</v>
      </c>
      <c r="D12" s="26">
        <v>281</v>
      </c>
      <c r="F12" s="17" t="str">
        <f t="shared" si="1"/>
        <v>1100 - 1200</v>
      </c>
      <c r="G12" s="18">
        <f t="shared" si="5"/>
        <v>1100</v>
      </c>
      <c r="H12" s="18">
        <f t="shared" si="2"/>
        <v>1200</v>
      </c>
      <c r="I12" s="7">
        <f t="shared" si="0"/>
        <v>74</v>
      </c>
      <c r="J12" s="18">
        <f t="shared" si="6"/>
        <v>1</v>
      </c>
      <c r="K12" s="19">
        <f t="shared" si="3"/>
        <v>1.3333333333333334E-2</v>
      </c>
      <c r="L12" s="20">
        <f t="shared" si="4"/>
        <v>0.98666666666666669</v>
      </c>
    </row>
    <row r="13" spans="1:17" ht="13.5" thickBot="1" x14ac:dyDescent="0.25">
      <c r="A13" s="13">
        <v>11</v>
      </c>
      <c r="B13" s="24">
        <v>503</v>
      </c>
      <c r="C13" s="25">
        <v>289</v>
      </c>
      <c r="D13" s="26">
        <v>412</v>
      </c>
      <c r="F13" s="17" t="str">
        <f t="shared" si="1"/>
        <v>1200 - 1300</v>
      </c>
      <c r="G13" s="18">
        <f t="shared" si="5"/>
        <v>1200</v>
      </c>
      <c r="H13" s="18">
        <f t="shared" si="2"/>
        <v>1300</v>
      </c>
      <c r="I13" s="7">
        <f t="shared" si="0"/>
        <v>74</v>
      </c>
      <c r="J13" s="18">
        <f t="shared" si="6"/>
        <v>0</v>
      </c>
      <c r="K13" s="19">
        <f t="shared" si="3"/>
        <v>0</v>
      </c>
      <c r="L13" s="20">
        <f t="shared" si="4"/>
        <v>0.98666666666666669</v>
      </c>
    </row>
    <row r="14" spans="1:17" ht="13.5" thickBot="1" x14ac:dyDescent="0.25">
      <c r="A14" s="13">
        <v>12</v>
      </c>
      <c r="B14" s="24">
        <v>511</v>
      </c>
      <c r="C14" s="25">
        <v>273</v>
      </c>
      <c r="D14" s="26">
        <v>939</v>
      </c>
      <c r="F14" s="30" t="str">
        <f t="shared" si="1"/>
        <v>1300 - 1400</v>
      </c>
      <c r="G14" s="31">
        <f>H13</f>
        <v>1300</v>
      </c>
      <c r="H14" s="31">
        <f t="shared" si="2"/>
        <v>1400</v>
      </c>
      <c r="I14" s="32">
        <f t="shared" si="0"/>
        <v>75</v>
      </c>
      <c r="J14" s="31">
        <f t="shared" si="6"/>
        <v>1</v>
      </c>
      <c r="K14" s="33">
        <f t="shared" si="3"/>
        <v>1.3333333333333334E-2</v>
      </c>
      <c r="L14" s="34">
        <f t="shared" si="4"/>
        <v>1</v>
      </c>
    </row>
    <row r="15" spans="1:17" x14ac:dyDescent="0.2">
      <c r="A15" s="13">
        <v>13</v>
      </c>
      <c r="B15" s="24">
        <v>229</v>
      </c>
      <c r="C15" s="25">
        <v>315</v>
      </c>
      <c r="D15" s="26">
        <v>718</v>
      </c>
      <c r="J15" s="35">
        <f>SUM(J2:J14)</f>
        <v>75</v>
      </c>
      <c r="K15" s="35">
        <f>SUM(K2:K14)</f>
        <v>0.99999999999999989</v>
      </c>
      <c r="L15" s="35"/>
    </row>
    <row r="16" spans="1:17" x14ac:dyDescent="0.2">
      <c r="A16" s="13">
        <v>14</v>
      </c>
      <c r="B16" s="24">
        <v>439</v>
      </c>
      <c r="C16" s="25">
        <v>346</v>
      </c>
      <c r="D16" s="26">
        <v>520</v>
      </c>
    </row>
    <row r="17" spans="1:4" x14ac:dyDescent="0.2">
      <c r="A17" s="13">
        <v>15</v>
      </c>
      <c r="B17" s="24">
        <v>412</v>
      </c>
      <c r="C17" s="25">
        <v>318</v>
      </c>
      <c r="D17" s="26">
        <v>289</v>
      </c>
    </row>
    <row r="18" spans="1:4" x14ac:dyDescent="0.2">
      <c r="A18" s="13">
        <v>16</v>
      </c>
      <c r="B18" s="24">
        <v>775</v>
      </c>
      <c r="C18" s="25">
        <v>330</v>
      </c>
      <c r="D18" s="26">
        <v>434</v>
      </c>
    </row>
    <row r="19" spans="1:4" x14ac:dyDescent="0.2">
      <c r="A19" s="13">
        <v>17</v>
      </c>
      <c r="B19" s="24">
        <v>330</v>
      </c>
      <c r="C19" s="25">
        <v>359</v>
      </c>
      <c r="D19" s="26">
        <v>1045</v>
      </c>
    </row>
    <row r="20" spans="1:4" x14ac:dyDescent="0.2">
      <c r="A20" s="13">
        <v>18</v>
      </c>
      <c r="B20" s="24">
        <v>289</v>
      </c>
      <c r="C20" s="25">
        <v>370</v>
      </c>
      <c r="D20" s="26">
        <v>719</v>
      </c>
    </row>
    <row r="21" spans="1:4" x14ac:dyDescent="0.2">
      <c r="A21" s="13">
        <v>19</v>
      </c>
      <c r="B21" s="24">
        <v>1045</v>
      </c>
      <c r="C21" s="25">
        <v>348</v>
      </c>
      <c r="D21" s="26">
        <v>529</v>
      </c>
    </row>
    <row r="22" spans="1:4" x14ac:dyDescent="0.2">
      <c r="A22" s="13">
        <v>20</v>
      </c>
      <c r="B22" s="24">
        <v>348</v>
      </c>
      <c r="C22" s="25">
        <v>281</v>
      </c>
      <c r="D22" s="26">
        <v>304</v>
      </c>
    </row>
    <row r="23" spans="1:4" x14ac:dyDescent="0.2">
      <c r="A23" s="13">
        <v>21</v>
      </c>
      <c r="B23" s="24">
        <v>249</v>
      </c>
      <c r="C23" s="25">
        <v>356</v>
      </c>
      <c r="D23" s="26">
        <v>439</v>
      </c>
    </row>
    <row r="24" spans="1:4" x14ac:dyDescent="0.2">
      <c r="A24" s="13">
        <v>22</v>
      </c>
      <c r="B24" s="24">
        <v>218</v>
      </c>
      <c r="C24" s="25">
        <v>372</v>
      </c>
      <c r="D24" s="26">
        <v>1045</v>
      </c>
    </row>
    <row r="25" spans="1:4" x14ac:dyDescent="0.2">
      <c r="A25" s="13">
        <v>23</v>
      </c>
      <c r="B25" s="24">
        <v>603</v>
      </c>
      <c r="C25" s="25">
        <v>377</v>
      </c>
      <c r="D25" s="26">
        <v>730</v>
      </c>
    </row>
    <row r="26" spans="1:4" x14ac:dyDescent="0.2">
      <c r="A26" s="13">
        <v>24</v>
      </c>
      <c r="B26" s="24">
        <v>412</v>
      </c>
      <c r="C26" s="25">
        <v>412</v>
      </c>
      <c r="D26" s="26">
        <v>532</v>
      </c>
    </row>
    <row r="27" spans="1:4" x14ac:dyDescent="0.2">
      <c r="A27" s="13">
        <v>25</v>
      </c>
      <c r="B27" s="24">
        <v>608</v>
      </c>
      <c r="C27" s="25">
        <v>503</v>
      </c>
      <c r="D27" s="26">
        <v>315</v>
      </c>
    </row>
    <row r="28" spans="1:4" x14ac:dyDescent="0.2">
      <c r="A28" s="13">
        <v>26</v>
      </c>
      <c r="B28" s="24">
        <v>540</v>
      </c>
      <c r="C28" s="25">
        <v>381</v>
      </c>
      <c r="D28" s="26">
        <v>446</v>
      </c>
    </row>
    <row r="29" spans="1:4" x14ac:dyDescent="0.2">
      <c r="A29" s="13">
        <v>27</v>
      </c>
      <c r="B29" s="24">
        <v>744</v>
      </c>
      <c r="C29" s="25">
        <v>434</v>
      </c>
      <c r="D29" s="26">
        <v>1133</v>
      </c>
    </row>
    <row r="30" spans="1:4" x14ac:dyDescent="0.2">
      <c r="A30" s="13">
        <v>28</v>
      </c>
      <c r="B30" s="24">
        <v>465</v>
      </c>
      <c r="C30" s="25">
        <v>229</v>
      </c>
      <c r="D30" s="26">
        <v>744</v>
      </c>
    </row>
    <row r="31" spans="1:4" x14ac:dyDescent="0.2">
      <c r="A31" s="13">
        <v>29</v>
      </c>
      <c r="B31" s="24">
        <v>577</v>
      </c>
      <c r="C31" s="25">
        <v>446</v>
      </c>
      <c r="D31" s="26">
        <v>540</v>
      </c>
    </row>
    <row r="32" spans="1:4" x14ac:dyDescent="0.2">
      <c r="A32" s="13">
        <v>30</v>
      </c>
      <c r="B32" s="24">
        <v>576</v>
      </c>
      <c r="C32" s="25">
        <v>450</v>
      </c>
      <c r="D32" s="26">
        <v>318</v>
      </c>
    </row>
    <row r="33" spans="1:4" x14ac:dyDescent="0.2">
      <c r="A33" s="13">
        <v>31</v>
      </c>
      <c r="B33" s="24">
        <v>681</v>
      </c>
      <c r="C33" s="25">
        <v>455</v>
      </c>
      <c r="D33" s="26">
        <v>450</v>
      </c>
    </row>
    <row r="34" spans="1:4" x14ac:dyDescent="0.2">
      <c r="A34" s="13">
        <v>32</v>
      </c>
      <c r="B34" s="24">
        <v>842</v>
      </c>
      <c r="C34" s="25">
        <v>465</v>
      </c>
      <c r="D34" s="26">
        <v>1330</v>
      </c>
    </row>
    <row r="35" spans="1:4" x14ac:dyDescent="0.2">
      <c r="A35" s="13">
        <v>33</v>
      </c>
      <c r="B35" s="24">
        <v>256</v>
      </c>
      <c r="C35" s="25">
        <v>495</v>
      </c>
      <c r="D35" s="26">
        <v>755</v>
      </c>
    </row>
    <row r="36" spans="1:4" x14ac:dyDescent="0.2">
      <c r="A36" s="13">
        <v>34</v>
      </c>
      <c r="B36" s="24">
        <v>851</v>
      </c>
      <c r="C36" s="25">
        <v>500</v>
      </c>
      <c r="D36" s="26">
        <v>568</v>
      </c>
    </row>
    <row r="37" spans="1:4" x14ac:dyDescent="0.2">
      <c r="A37" s="13">
        <v>35</v>
      </c>
      <c r="B37" s="24">
        <v>273</v>
      </c>
      <c r="C37" s="25">
        <v>412</v>
      </c>
      <c r="D37" s="26">
        <v>330</v>
      </c>
    </row>
    <row r="38" spans="1:4" x14ac:dyDescent="0.2">
      <c r="A38" s="13">
        <v>36</v>
      </c>
      <c r="B38" s="24">
        <v>856</v>
      </c>
      <c r="C38" s="25">
        <v>508</v>
      </c>
      <c r="D38" s="26">
        <v>348</v>
      </c>
    </row>
    <row r="39" spans="1:4" x14ac:dyDescent="0.2">
      <c r="A39" s="13">
        <v>37</v>
      </c>
      <c r="B39" s="24">
        <v>532</v>
      </c>
      <c r="C39" s="25">
        <v>511</v>
      </c>
      <c r="D39" s="26">
        <v>802</v>
      </c>
    </row>
    <row r="40" spans="1:4" x14ac:dyDescent="0.2">
      <c r="A40" s="13">
        <v>38</v>
      </c>
      <c r="B40" s="24">
        <v>508</v>
      </c>
      <c r="C40" s="25">
        <v>612</v>
      </c>
      <c r="D40" s="26">
        <v>576</v>
      </c>
    </row>
    <row r="41" spans="1:4" x14ac:dyDescent="0.2">
      <c r="A41" s="13">
        <v>39</v>
      </c>
      <c r="B41" s="24">
        <v>434</v>
      </c>
      <c r="C41" s="25">
        <v>511</v>
      </c>
      <c r="D41" s="26">
        <v>465</v>
      </c>
    </row>
    <row r="42" spans="1:4" x14ac:dyDescent="0.2">
      <c r="A42" s="13">
        <v>40</v>
      </c>
      <c r="B42" s="24">
        <v>597</v>
      </c>
      <c r="C42" s="25">
        <v>514</v>
      </c>
      <c r="D42" s="26">
        <v>204</v>
      </c>
    </row>
    <row r="43" spans="1:4" x14ac:dyDescent="0.2">
      <c r="A43" s="13">
        <v>41</v>
      </c>
      <c r="B43" s="24">
        <v>315</v>
      </c>
      <c r="C43" s="25">
        <v>520</v>
      </c>
      <c r="D43" s="26">
        <v>354</v>
      </c>
    </row>
    <row r="44" spans="1:4" x14ac:dyDescent="0.2">
      <c r="A44" s="13">
        <v>42</v>
      </c>
      <c r="B44" s="24">
        <v>1045</v>
      </c>
      <c r="C44" s="25">
        <v>710</v>
      </c>
      <c r="D44" s="26">
        <v>836</v>
      </c>
    </row>
    <row r="45" spans="1:4" x14ac:dyDescent="0.2">
      <c r="A45" s="13">
        <v>43</v>
      </c>
      <c r="B45" s="24">
        <v>370</v>
      </c>
      <c r="C45" s="25">
        <v>532</v>
      </c>
      <c r="D45" s="26">
        <v>577</v>
      </c>
    </row>
    <row r="46" spans="1:4" x14ac:dyDescent="0.2">
      <c r="A46" s="13">
        <v>44</v>
      </c>
      <c r="B46" s="24">
        <v>354</v>
      </c>
      <c r="C46" s="25">
        <v>540</v>
      </c>
      <c r="D46" s="26">
        <v>495</v>
      </c>
    </row>
    <row r="47" spans="1:4" x14ac:dyDescent="0.2">
      <c r="A47" s="13">
        <v>45</v>
      </c>
      <c r="B47" s="24">
        <v>500</v>
      </c>
      <c r="C47" s="25">
        <v>568</v>
      </c>
      <c r="D47" s="26">
        <v>218</v>
      </c>
    </row>
    <row r="48" spans="1:4" x14ac:dyDescent="0.2">
      <c r="A48" s="13">
        <v>46</v>
      </c>
      <c r="B48" s="24">
        <v>520</v>
      </c>
      <c r="C48" s="25">
        <v>572</v>
      </c>
      <c r="D48" s="26">
        <v>356</v>
      </c>
    </row>
    <row r="49" spans="1:4" x14ac:dyDescent="0.2">
      <c r="A49" s="13">
        <v>47</v>
      </c>
      <c r="B49" s="24">
        <v>356</v>
      </c>
      <c r="C49" s="25">
        <v>576</v>
      </c>
      <c r="D49" s="26">
        <v>842</v>
      </c>
    </row>
    <row r="50" spans="1:4" x14ac:dyDescent="0.2">
      <c r="A50" s="13">
        <v>48</v>
      </c>
      <c r="B50" s="24">
        <v>572</v>
      </c>
      <c r="C50" s="25">
        <v>577</v>
      </c>
      <c r="D50" s="26">
        <v>597</v>
      </c>
    </row>
    <row r="51" spans="1:4" x14ac:dyDescent="0.2">
      <c r="A51" s="13">
        <v>49</v>
      </c>
      <c r="B51" s="24">
        <v>514</v>
      </c>
      <c r="C51" s="25">
        <v>836</v>
      </c>
      <c r="D51" s="26">
        <v>500</v>
      </c>
    </row>
    <row r="52" spans="1:4" x14ac:dyDescent="0.2">
      <c r="A52" s="13">
        <v>50</v>
      </c>
      <c r="B52" s="24">
        <v>842</v>
      </c>
      <c r="C52" s="25">
        <v>603</v>
      </c>
      <c r="D52" s="26">
        <v>227</v>
      </c>
    </row>
    <row r="53" spans="1:4" x14ac:dyDescent="0.2">
      <c r="A53" s="13">
        <v>51</v>
      </c>
      <c r="B53" s="24">
        <v>176</v>
      </c>
      <c r="C53" s="25">
        <v>608</v>
      </c>
      <c r="D53" s="26">
        <v>359</v>
      </c>
    </row>
    <row r="54" spans="1:4" x14ac:dyDescent="0.2">
      <c r="A54" s="13">
        <v>52</v>
      </c>
      <c r="B54" s="24">
        <v>730</v>
      </c>
      <c r="C54" s="25">
        <v>511</v>
      </c>
      <c r="D54" s="26">
        <v>842</v>
      </c>
    </row>
    <row r="55" spans="1:4" x14ac:dyDescent="0.2">
      <c r="A55" s="13">
        <v>53</v>
      </c>
      <c r="B55" s="24">
        <v>377</v>
      </c>
      <c r="C55" s="25">
        <v>676</v>
      </c>
      <c r="D55" s="26">
        <v>603</v>
      </c>
    </row>
    <row r="56" spans="1:4" x14ac:dyDescent="0.2">
      <c r="A56" s="13">
        <v>54</v>
      </c>
      <c r="B56" s="24">
        <v>866</v>
      </c>
      <c r="C56" s="25">
        <v>681</v>
      </c>
      <c r="D56" s="26">
        <v>503</v>
      </c>
    </row>
    <row r="57" spans="1:4" x14ac:dyDescent="0.2">
      <c r="A57" s="13">
        <v>55</v>
      </c>
      <c r="B57" s="24">
        <v>939</v>
      </c>
      <c r="C57" s="25">
        <v>529</v>
      </c>
      <c r="D57" s="26">
        <v>229</v>
      </c>
    </row>
    <row r="58" spans="1:4" x14ac:dyDescent="0.2">
      <c r="A58" s="13">
        <v>56</v>
      </c>
      <c r="B58" s="24">
        <v>926</v>
      </c>
      <c r="C58" s="25">
        <v>718</v>
      </c>
      <c r="D58" s="26">
        <v>370</v>
      </c>
    </row>
    <row r="59" spans="1:4" x14ac:dyDescent="0.2">
      <c r="A59" s="13">
        <v>57</v>
      </c>
      <c r="B59" s="24">
        <v>229</v>
      </c>
      <c r="C59" s="25">
        <v>719</v>
      </c>
      <c r="D59" s="26">
        <v>843</v>
      </c>
    </row>
    <row r="60" spans="1:4" x14ac:dyDescent="0.2">
      <c r="A60" s="13">
        <v>58</v>
      </c>
      <c r="B60" s="24">
        <v>304</v>
      </c>
      <c r="C60" s="25">
        <v>730</v>
      </c>
      <c r="D60" s="26">
        <v>608</v>
      </c>
    </row>
    <row r="61" spans="1:4" x14ac:dyDescent="0.2">
      <c r="A61" s="13">
        <v>59</v>
      </c>
      <c r="B61" s="24">
        <v>450</v>
      </c>
      <c r="C61" s="25">
        <v>866</v>
      </c>
      <c r="D61" s="26">
        <v>508</v>
      </c>
    </row>
    <row r="62" spans="1:4" x14ac:dyDescent="0.2">
      <c r="A62" s="13">
        <v>60</v>
      </c>
      <c r="B62" s="24">
        <v>843</v>
      </c>
      <c r="C62" s="25">
        <v>755</v>
      </c>
      <c r="D62" s="26">
        <v>229</v>
      </c>
    </row>
    <row r="63" spans="1:4" x14ac:dyDescent="0.2">
      <c r="A63" s="13">
        <v>61</v>
      </c>
      <c r="B63" s="24">
        <v>1330</v>
      </c>
      <c r="C63" s="25">
        <v>775</v>
      </c>
      <c r="D63" s="26">
        <v>372</v>
      </c>
    </row>
    <row r="64" spans="1:4" x14ac:dyDescent="0.2">
      <c r="A64" s="13">
        <v>62</v>
      </c>
      <c r="B64" s="24">
        <v>455</v>
      </c>
      <c r="C64" s="25">
        <v>802</v>
      </c>
      <c r="D64" s="26">
        <v>851</v>
      </c>
    </row>
    <row r="65" spans="1:5" x14ac:dyDescent="0.2">
      <c r="A65" s="13">
        <v>63</v>
      </c>
      <c r="B65" s="24">
        <v>359</v>
      </c>
      <c r="C65" s="25">
        <v>597</v>
      </c>
      <c r="D65" s="26">
        <v>612</v>
      </c>
    </row>
    <row r="66" spans="1:5" x14ac:dyDescent="0.2">
      <c r="A66" s="13">
        <v>64</v>
      </c>
      <c r="B66" s="24">
        <v>1133</v>
      </c>
      <c r="C66" s="25">
        <v>842</v>
      </c>
      <c r="D66" s="26">
        <v>511</v>
      </c>
    </row>
    <row r="67" spans="1:5" x14ac:dyDescent="0.2">
      <c r="A67" s="13">
        <v>65</v>
      </c>
      <c r="B67" s="24">
        <v>710</v>
      </c>
      <c r="C67" s="25">
        <v>851</v>
      </c>
      <c r="D67" s="26">
        <v>249</v>
      </c>
    </row>
    <row r="68" spans="1:5" x14ac:dyDescent="0.2">
      <c r="A68" s="13">
        <v>66</v>
      </c>
      <c r="B68" s="24">
        <v>719</v>
      </c>
      <c r="C68" s="25">
        <v>843</v>
      </c>
      <c r="D68" s="26">
        <v>377</v>
      </c>
    </row>
    <row r="69" spans="1:5" x14ac:dyDescent="0.2">
      <c r="A69" s="13">
        <v>67</v>
      </c>
      <c r="B69" s="24">
        <v>346</v>
      </c>
      <c r="C69" s="25">
        <v>842</v>
      </c>
      <c r="D69" s="26">
        <v>856</v>
      </c>
    </row>
    <row r="70" spans="1:5" x14ac:dyDescent="0.2">
      <c r="A70" s="13">
        <v>68</v>
      </c>
      <c r="B70" s="24">
        <v>511</v>
      </c>
      <c r="C70" s="25">
        <v>856</v>
      </c>
      <c r="D70" s="26">
        <v>676</v>
      </c>
    </row>
    <row r="71" spans="1:5" x14ac:dyDescent="0.2">
      <c r="A71" s="13">
        <v>69</v>
      </c>
      <c r="B71" s="24">
        <v>718</v>
      </c>
      <c r="C71" s="25">
        <v>744</v>
      </c>
      <c r="D71" s="26">
        <v>511</v>
      </c>
    </row>
    <row r="72" spans="1:5" x14ac:dyDescent="0.2">
      <c r="A72" s="13">
        <v>70</v>
      </c>
      <c r="B72" s="24">
        <v>381</v>
      </c>
      <c r="C72" s="25">
        <v>926</v>
      </c>
      <c r="D72" s="26">
        <v>256</v>
      </c>
    </row>
    <row r="73" spans="1:5" x14ac:dyDescent="0.2">
      <c r="A73" s="13">
        <v>71</v>
      </c>
      <c r="B73" s="24">
        <v>529</v>
      </c>
      <c r="C73" s="25">
        <v>939</v>
      </c>
      <c r="D73" s="26">
        <v>381</v>
      </c>
    </row>
    <row r="74" spans="1:5" x14ac:dyDescent="0.2">
      <c r="A74" s="13">
        <v>72</v>
      </c>
      <c r="B74" s="24">
        <v>227</v>
      </c>
      <c r="C74" s="25">
        <v>1045</v>
      </c>
      <c r="D74" s="26">
        <v>866</v>
      </c>
    </row>
    <row r="75" spans="1:5" x14ac:dyDescent="0.2">
      <c r="A75" s="13">
        <v>73</v>
      </c>
      <c r="B75" s="24">
        <v>612</v>
      </c>
      <c r="C75" s="25">
        <v>1330</v>
      </c>
      <c r="D75" s="26">
        <v>681</v>
      </c>
    </row>
    <row r="76" spans="1:5" x14ac:dyDescent="0.2">
      <c r="A76" s="13">
        <v>74</v>
      </c>
      <c r="B76" s="24">
        <v>836</v>
      </c>
      <c r="C76" s="25">
        <v>1133</v>
      </c>
      <c r="D76" s="26">
        <v>511</v>
      </c>
    </row>
    <row r="77" spans="1:5" x14ac:dyDescent="0.2">
      <c r="A77" s="13">
        <v>75</v>
      </c>
      <c r="B77" s="24">
        <v>511</v>
      </c>
      <c r="C77" s="25">
        <v>1045</v>
      </c>
      <c r="D77" s="26">
        <v>273</v>
      </c>
    </row>
    <row r="80" spans="1:5" x14ac:dyDescent="0.2">
      <c r="E80" s="36"/>
    </row>
  </sheetData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1.AveMA-MAD-MSE-MAPE</vt:lpstr>
      <vt:lpstr>ArdiData</vt:lpstr>
      <vt:lpstr>BookData</vt:lpstr>
    </vt:vector>
  </TitlesOfParts>
  <Company>CSU, Northridge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Asef-Vaziri, Ardavan</dc:creator>
  <cp:lastModifiedBy>Asef-Vaziri, Ardavan</cp:lastModifiedBy>
  <dcterms:created xsi:type="dcterms:W3CDTF">2016-02-28T21:50:36Z</dcterms:created>
  <dcterms:modified xsi:type="dcterms:W3CDTF">2017-12-27T07:56:06Z</dcterms:modified>
</cp:coreProperties>
</file>