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2035\Desktop\Stat\S-Disc-Hist\"/>
    </mc:Choice>
  </mc:AlternateContent>
  <bookViews>
    <workbookView xWindow="0" yWindow="0" windowWidth="29070" windowHeight="15870" activeTab="3"/>
  </bookViews>
  <sheets>
    <sheet name="1.WeightAve" sheetId="24" r:id="rId1"/>
    <sheet name="2a.MeanStdGroupData" sheetId="22" r:id="rId2"/>
    <sheet name="2b.MeanStdGoD2" sheetId="26" r:id="rId3"/>
    <sheet name="3a.NewsBoy1" sheetId="19" r:id="rId4"/>
    <sheet name="3b.NewsBoy2" sheetId="20" r:id="rId5"/>
    <sheet name="3.3NewsBoy3" sheetId="21" r:id="rId6"/>
  </sheets>
  <externalReferences>
    <externalReference r:id="rId7"/>
    <externalReference r:id="rId8"/>
    <externalReference r:id="rId9"/>
  </externalReferences>
  <definedNames>
    <definedName name="FofX" localSheetId="1">OFFSET('[1]B(3)'!$B$6,0,0,'[1]B(3)'!$B$1+1,1)</definedName>
    <definedName name="FofX" localSheetId="2">OFFSET('[2]B(3)'!$B$6,0,0,'[2]B(3)'!$B$1+1,1)</definedName>
    <definedName name="FofX">OFFSET([3]B!$B$8,0,0,[3]B!$B$1+1,1)</definedName>
    <definedName name="FofX1">OFFSET([3]Normal!$B$12,[3]Normal!$B$8,0,[3]Normal!$B$9-[3]Normal!$B$8+1,1)</definedName>
    <definedName name="FofX2">OFFSET([3]Normal!$C$12,[3]Normal!$B$8,0,[3]Normal!$B$9-[3]Normal!$B$8+1,1)</definedName>
    <definedName name="X" localSheetId="1">OFFSET('[1]B(3)'!$A$6,0,0,'[1]B(3)'!$B$1+1,1)</definedName>
    <definedName name="X" localSheetId="2">OFFSET('[2]B(3)'!$A$6,0,0,'[2]B(3)'!$B$1+1,1)</definedName>
    <definedName name="x">OFFSET([3]Normal!$A$12,[3]Normal!$B$8,0,[3]Normal!$B$9-[3]Normal!$B$8+1,1)</definedName>
    <definedName name="Xbinomial">OFFSET([3]B!$A$9,0,0,[3]B!$B$1+1,1)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4" l="1"/>
  <c r="B8" i="26" l="1"/>
  <c r="E8" i="26" s="1"/>
  <c r="B7" i="26"/>
  <c r="E7" i="26" s="1"/>
  <c r="B6" i="26"/>
  <c r="E6" i="26" s="1"/>
  <c r="B5" i="26"/>
  <c r="E5" i="26" s="1"/>
  <c r="B3" i="26"/>
  <c r="E3" i="26" s="1"/>
  <c r="B4" i="26"/>
  <c r="E4" i="26" s="1"/>
  <c r="E9" i="26" l="1"/>
  <c r="C19" i="26"/>
  <c r="C15" i="26"/>
  <c r="C16" i="26" s="1"/>
  <c r="C17" i="26" s="1"/>
  <c r="C14" i="26"/>
  <c r="C13" i="26"/>
  <c r="C18" i="26" s="1"/>
  <c r="D8" i="26"/>
  <c r="F4" i="26" l="1"/>
  <c r="G4" i="26" s="1"/>
  <c r="F8" i="26"/>
  <c r="G8" i="26" s="1"/>
  <c r="F5" i="26"/>
  <c r="G5" i="26" s="1"/>
  <c r="F3" i="26"/>
  <c r="G3" i="26" s="1"/>
  <c r="F6" i="26"/>
  <c r="G6" i="26" s="1"/>
  <c r="F7" i="26"/>
  <c r="G7" i="26" s="1"/>
  <c r="G9" i="26" l="1"/>
  <c r="G10" i="26" s="1"/>
  <c r="G7" i="19" l="1"/>
  <c r="F8" i="19"/>
  <c r="F5" i="19"/>
  <c r="F4" i="19"/>
  <c r="F3" i="19"/>
  <c r="F2" i="19"/>
  <c r="E4" i="19"/>
  <c r="E3" i="19"/>
  <c r="E5" i="19"/>
  <c r="E6" i="19"/>
  <c r="E7" i="19"/>
  <c r="D5" i="19"/>
  <c r="D4" i="19"/>
  <c r="D3" i="19"/>
  <c r="E2" i="19"/>
  <c r="F7" i="19"/>
  <c r="E9" i="19"/>
  <c r="J13" i="22"/>
  <c r="J18" i="22" s="1"/>
  <c r="K19" i="22"/>
  <c r="J19" i="22"/>
  <c r="J17" i="22"/>
  <c r="J16" i="22"/>
  <c r="J15" i="22"/>
  <c r="K16" i="22" s="1"/>
  <c r="J14" i="22"/>
  <c r="K17" i="22" s="1"/>
  <c r="D4" i="22"/>
  <c r="C4" i="22"/>
  <c r="C5" i="22"/>
  <c r="D5" i="22" s="1"/>
  <c r="C6" i="22"/>
  <c r="D6" i="22" s="1"/>
  <c r="C7" i="22"/>
  <c r="D7" i="22" s="1"/>
  <c r="C3" i="22"/>
  <c r="D3" i="22" s="1"/>
  <c r="C24" i="24"/>
  <c r="C25" i="24" s="1"/>
  <c r="Q24" i="24"/>
  <c r="Q23" i="24"/>
  <c r="Q22" i="24"/>
  <c r="Q16" i="24"/>
  <c r="Q17" i="24"/>
  <c r="Q18" i="24"/>
  <c r="Q19" i="24"/>
  <c r="Q20" i="24"/>
  <c r="Q21" i="24"/>
  <c r="Q25" i="24"/>
  <c r="Q26" i="24"/>
  <c r="Q15" i="24"/>
  <c r="Q14" i="24"/>
  <c r="K16" i="24"/>
  <c r="K19" i="24" s="1"/>
  <c r="K18" i="24"/>
  <c r="J17" i="24"/>
  <c r="K17" i="24" s="1"/>
  <c r="J18" i="24"/>
  <c r="J16" i="24"/>
  <c r="H19" i="24"/>
  <c r="I19" i="24" s="1"/>
  <c r="G18" i="24"/>
  <c r="G17" i="24"/>
  <c r="G16" i="24"/>
  <c r="G6" i="24"/>
  <c r="G7" i="24"/>
  <c r="G8" i="24"/>
  <c r="G5" i="24"/>
  <c r="G9" i="24" s="1"/>
  <c r="C8" i="22" l="1"/>
  <c r="D8" i="22" s="1"/>
  <c r="L19" i="24"/>
  <c r="M19" i="24" s="1"/>
  <c r="E3" i="22" l="1"/>
  <c r="E4" i="22"/>
  <c r="E5" i="22"/>
  <c r="E6" i="22"/>
  <c r="E7" i="22"/>
  <c r="E9" i="22" l="1"/>
  <c r="F3" i="22" s="1"/>
  <c r="G3" i="22" s="1"/>
  <c r="F6" i="22"/>
  <c r="G6" i="22" s="1"/>
  <c r="F4" i="22"/>
  <c r="G4" i="22" s="1"/>
  <c r="F7" i="22" l="1"/>
  <c r="G7" i="22" s="1"/>
  <c r="F5" i="22"/>
  <c r="G5" i="22" s="1"/>
  <c r="G9" i="22"/>
  <c r="G10" i="22" s="1"/>
  <c r="I8" i="21" l="1"/>
  <c r="H8" i="21"/>
  <c r="G8" i="21"/>
  <c r="F8" i="21"/>
  <c r="K8" i="21" s="1"/>
  <c r="C8" i="21"/>
  <c r="D8" i="21" s="1"/>
  <c r="E8" i="21" s="1"/>
  <c r="J8" i="21" s="1"/>
  <c r="L8" i="21" s="1"/>
  <c r="K7" i="21"/>
  <c r="H7" i="21"/>
  <c r="I7" i="21" s="1"/>
  <c r="G7" i="21"/>
  <c r="F7" i="21"/>
  <c r="C7" i="21"/>
  <c r="D7" i="21" s="1"/>
  <c r="E7" i="21" s="1"/>
  <c r="J7" i="21" s="1"/>
  <c r="L7" i="21" s="1"/>
  <c r="I6" i="21"/>
  <c r="H6" i="21"/>
  <c r="G6" i="21"/>
  <c r="F6" i="21"/>
  <c r="K6" i="21" s="1"/>
  <c r="C6" i="21"/>
  <c r="D6" i="21" s="1"/>
  <c r="E6" i="21" s="1"/>
  <c r="J6" i="21" s="1"/>
  <c r="L6" i="21" s="1"/>
  <c r="K5" i="21"/>
  <c r="H5" i="21"/>
  <c r="I5" i="21" s="1"/>
  <c r="G5" i="21"/>
  <c r="F5" i="21"/>
  <c r="C5" i="21"/>
  <c r="D5" i="21" s="1"/>
  <c r="E5" i="21" s="1"/>
  <c r="J5" i="21" s="1"/>
  <c r="L5" i="21" s="1"/>
  <c r="I4" i="21"/>
  <c r="H4" i="21"/>
  <c r="G4" i="21"/>
  <c r="F4" i="21"/>
  <c r="K4" i="21" s="1"/>
  <c r="C4" i="21"/>
  <c r="D4" i="21" s="1"/>
  <c r="E4" i="21" s="1"/>
  <c r="J4" i="21" s="1"/>
  <c r="L4" i="21" s="1"/>
  <c r="K3" i="21"/>
  <c r="H3" i="21"/>
  <c r="I3" i="21" s="1"/>
  <c r="G3" i="21"/>
  <c r="F3" i="21"/>
  <c r="C3" i="21"/>
  <c r="D3" i="21" s="1"/>
  <c r="E3" i="21" s="1"/>
  <c r="J3" i="21" s="1"/>
  <c r="L3" i="21" s="1"/>
  <c r="F2" i="21"/>
  <c r="K2" i="21" s="1"/>
  <c r="D2" i="21"/>
  <c r="E2" i="21" s="1"/>
  <c r="J2" i="21" s="1"/>
  <c r="L2" i="21" s="1"/>
  <c r="H4" i="20"/>
  <c r="H5" i="20"/>
  <c r="H6" i="20"/>
  <c r="H7" i="20"/>
  <c r="H8" i="20"/>
  <c r="G4" i="20"/>
  <c r="G5" i="20"/>
  <c r="G6" i="20"/>
  <c r="G7" i="20"/>
  <c r="G8" i="20"/>
  <c r="H3" i="20"/>
  <c r="G3" i="20"/>
  <c r="D2" i="20"/>
  <c r="E2" i="20" s="1"/>
  <c r="J2" i="20" s="1"/>
  <c r="F2" i="20"/>
  <c r="K2" i="20" s="1"/>
  <c r="C3" i="20"/>
  <c r="D3" i="20" s="1"/>
  <c r="E3" i="20" s="1"/>
  <c r="J3" i="20" s="1"/>
  <c r="F3" i="20"/>
  <c r="K3" i="20" s="1"/>
  <c r="C4" i="20"/>
  <c r="D4" i="20" s="1"/>
  <c r="E4" i="20" s="1"/>
  <c r="J4" i="20" s="1"/>
  <c r="F4" i="20"/>
  <c r="K4" i="20" s="1"/>
  <c r="C5" i="20"/>
  <c r="D5" i="20" s="1"/>
  <c r="E5" i="20" s="1"/>
  <c r="J5" i="20" s="1"/>
  <c r="F5" i="20"/>
  <c r="K5" i="20" s="1"/>
  <c r="C6" i="20"/>
  <c r="D6" i="20" s="1"/>
  <c r="E6" i="20" s="1"/>
  <c r="J6" i="20" s="1"/>
  <c r="F6" i="20"/>
  <c r="K6" i="20" s="1"/>
  <c r="C7" i="20"/>
  <c r="D7" i="20" s="1"/>
  <c r="E7" i="20" s="1"/>
  <c r="J7" i="20" s="1"/>
  <c r="F7" i="20"/>
  <c r="K7" i="20" s="1"/>
  <c r="C8" i="20"/>
  <c r="D8" i="20" s="1"/>
  <c r="E8" i="20" s="1"/>
  <c r="J8" i="20" s="1"/>
  <c r="F8" i="20"/>
  <c r="K8" i="20" s="1"/>
  <c r="D2" i="19"/>
  <c r="H2" i="19"/>
  <c r="I2" i="19"/>
  <c r="G2" i="19"/>
  <c r="C3" i="19"/>
  <c r="I3" i="19"/>
  <c r="C4" i="19"/>
  <c r="I4" i="19"/>
  <c r="C5" i="19"/>
  <c r="I5" i="19"/>
  <c r="C6" i="19"/>
  <c r="D6" i="19" s="1"/>
  <c r="F6" i="19"/>
  <c r="I6" i="19" s="1"/>
  <c r="C7" i="19"/>
  <c r="D7" i="19" s="1"/>
  <c r="I7" i="19"/>
  <c r="C8" i="19"/>
  <c r="D8" i="19" s="1"/>
  <c r="E8" i="19" s="1"/>
  <c r="I8" i="19"/>
  <c r="C9" i="19"/>
  <c r="D9" i="19" s="1"/>
  <c r="F9" i="19"/>
  <c r="I9" i="19" s="1"/>
  <c r="C10" i="19"/>
  <c r="D10" i="19" s="1"/>
  <c r="E10" i="19" s="1"/>
  <c r="F10" i="19"/>
  <c r="I10" i="19" s="1"/>
  <c r="C11" i="19"/>
  <c r="D11" i="19" s="1"/>
  <c r="E11" i="19" s="1"/>
  <c r="F11" i="19"/>
  <c r="I11" i="19" s="1"/>
  <c r="C12" i="19"/>
  <c r="D12" i="19" s="1"/>
  <c r="E12" i="19" s="1"/>
  <c r="F12" i="19"/>
  <c r="I12" i="19" s="1"/>
  <c r="L9" i="21" l="1"/>
  <c r="I7" i="20"/>
  <c r="I6" i="20"/>
  <c r="I3" i="20"/>
  <c r="I5" i="20"/>
  <c r="I8" i="20"/>
  <c r="I4" i="20"/>
  <c r="L7" i="20"/>
  <c r="L5" i="20"/>
  <c r="L3" i="20"/>
  <c r="L8" i="20"/>
  <c r="L6" i="20"/>
  <c r="L4" i="20"/>
  <c r="L2" i="20"/>
  <c r="H12" i="19"/>
  <c r="J12" i="19" s="1"/>
  <c r="G12" i="19"/>
  <c r="H10" i="19"/>
  <c r="J10" i="19" s="1"/>
  <c r="G10" i="19"/>
  <c r="H8" i="19"/>
  <c r="J8" i="19" s="1"/>
  <c r="G8" i="19"/>
  <c r="H6" i="19"/>
  <c r="J6" i="19" s="1"/>
  <c r="G6" i="19"/>
  <c r="H4" i="19"/>
  <c r="J4" i="19" s="1"/>
  <c r="G4" i="19"/>
  <c r="J2" i="19"/>
  <c r="H11" i="19"/>
  <c r="J11" i="19" s="1"/>
  <c r="G11" i="19"/>
  <c r="H9" i="19"/>
  <c r="J9" i="19" s="1"/>
  <c r="G9" i="19"/>
  <c r="H7" i="19"/>
  <c r="J7" i="19" s="1"/>
  <c r="H5" i="19"/>
  <c r="J5" i="19" s="1"/>
  <c r="G5" i="19"/>
  <c r="H3" i="19"/>
  <c r="J3" i="19" s="1"/>
  <c r="G3" i="19"/>
  <c r="L9" i="20" l="1"/>
  <c r="J13" i="19"/>
  <c r="D3" i="26" l="1"/>
  <c r="D4" i="26"/>
  <c r="C9" i="26"/>
  <c r="D9" i="26" s="1"/>
  <c r="D6" i="26"/>
  <c r="D7" i="26"/>
  <c r="D5" i="26"/>
</calcChain>
</file>

<file path=xl/sharedStrings.xml><?xml version="1.0" encoding="utf-8"?>
<sst xmlns="http://schemas.openxmlformats.org/spreadsheetml/2006/main" count="114" uniqueCount="75">
  <si>
    <t>x</t>
  </si>
  <si>
    <t>Probability</t>
  </si>
  <si>
    <t>B</t>
  </si>
  <si>
    <t>A</t>
  </si>
  <si>
    <t>D</t>
  </si>
  <si>
    <t>C</t>
  </si>
  <si>
    <t>Count</t>
  </si>
  <si>
    <t>Q</t>
  </si>
  <si>
    <t>F</t>
  </si>
  <si>
    <t>C(Total)</t>
  </si>
  <si>
    <t>C(Salvaged)</t>
  </si>
  <si>
    <t>C(Sold)</t>
  </si>
  <si>
    <t>So+Sa</t>
  </si>
  <si>
    <t>E(Salvaged)</t>
  </si>
  <si>
    <t>E(Sold)</t>
  </si>
  <si>
    <r>
      <t>P(R</t>
    </r>
    <r>
      <rPr>
        <sz val="11"/>
        <color theme="1"/>
        <rFont val="Calibri"/>
        <family val="2"/>
      </rPr>
      <t>≥Q)</t>
    </r>
  </si>
  <si>
    <t>P(R&lt;Q)</t>
  </si>
  <si>
    <t>P(R=Q)</t>
  </si>
  <si>
    <t>E(Salvage)</t>
  </si>
  <si>
    <t>30-10</t>
  </si>
  <si>
    <t>10-5</t>
  </si>
  <si>
    <t>xf(x)</t>
  </si>
  <si>
    <t>f(x)</t>
  </si>
  <si>
    <t>P(2&lt;X&lt;3)</t>
  </si>
  <si>
    <t>P(2≤X≤3)</t>
  </si>
  <si>
    <t>P(X&lt;&gt;3)</t>
  </si>
  <si>
    <t>P(X&gt;3)</t>
  </si>
  <si>
    <t>P(X&lt;3)</t>
  </si>
  <si>
    <t>P(X=3)</t>
  </si>
  <si>
    <t>Question</t>
  </si>
  <si>
    <t>Weekly Quizzes</t>
  </si>
  <si>
    <t>Internet Games</t>
  </si>
  <si>
    <t>Midterm Exam</t>
  </si>
  <si>
    <t>Final Exam</t>
  </si>
  <si>
    <t>Compute your overall average grade at the end of the semester.</t>
  </si>
  <si>
    <t>Composition of marks in one of your courses are given in the secong column of the following table.</t>
  </si>
  <si>
    <t>`</t>
  </si>
  <si>
    <t xml:space="preserve">Compute your numerical average grade before taking the final on the scale of 1 to 100. </t>
  </si>
  <si>
    <t>This numerical grade will be used to identify your letter grade.</t>
  </si>
  <si>
    <t>D-</t>
  </si>
  <si>
    <t>D+</t>
  </si>
  <si>
    <t>C-</t>
  </si>
  <si>
    <t>C+</t>
  </si>
  <si>
    <t>B-</t>
  </si>
  <si>
    <t>B+</t>
  </si>
  <si>
    <t>A-</t>
  </si>
  <si>
    <t>Nothing</t>
  </si>
  <si>
    <t xml:space="preserve">3. What do you need to get in the final exam to secure </t>
  </si>
  <si>
    <t>an overall grade of B+ in the course (an overall average of 86 or more).</t>
  </si>
  <si>
    <t>2. Suppose you have not taken the final exam yet. We have been asked to</t>
  </si>
  <si>
    <t xml:space="preserve">report your current grade in the scale of A, A-, B+, B, B-, C+, C, C-, D+, D, D-, or F. </t>
  </si>
  <si>
    <t># of Days</t>
  </si>
  <si>
    <t>P-Conditions</t>
  </si>
  <si>
    <t>Alternative</t>
  </si>
  <si>
    <t xml:space="preserve">1. Suppose at the end of the semester, your grades are as given in the third column. </t>
  </si>
  <si>
    <t>P(2=&lt;X&lt;=3)</t>
  </si>
  <si>
    <t>P(X&gt;=3)</t>
  </si>
  <si>
    <t>&gt;0</t>
  </si>
  <si>
    <t>P(X&lt;=3)</t>
  </si>
  <si>
    <t>Relative Frequency P(x) = f(x) = Probability</t>
  </si>
  <si>
    <t>Units Sold</t>
  </si>
  <si>
    <t>Example for Experimental Discrete Distribution</t>
  </si>
  <si>
    <t>Mean =</t>
  </si>
  <si>
    <t>=Standard Deviation (σ)</t>
  </si>
  <si>
    <t>P(X≤3)</t>
  </si>
  <si>
    <t>P(X≥3)</t>
  </si>
  <si>
    <r>
      <t>=Varriance (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)</t>
    </r>
  </si>
  <si>
    <t>Do Not Touch</t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</si>
  <si>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</si>
  <si>
    <r>
      <t>[(x-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</si>
  <si>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r>
      <t>(x-</t>
    </r>
    <r>
      <rPr>
        <sz val="16"/>
        <color theme="1"/>
        <rFont val="Book Antiqua"/>
        <family val="1"/>
      </rPr>
      <t>m)</t>
    </r>
    <r>
      <rPr>
        <vertAlign val="superscript"/>
        <sz val="16"/>
        <color theme="1"/>
        <rFont val="Book Antiqua"/>
        <family val="1"/>
      </rPr>
      <t>2</t>
    </r>
  </si>
  <si>
    <r>
      <t>[(x-m)</t>
    </r>
    <r>
      <rPr>
        <vertAlign val="superscript"/>
        <sz val="16"/>
        <color theme="1"/>
        <rFont val="Book Antiqua"/>
        <family val="1"/>
      </rPr>
      <t>2</t>
    </r>
    <r>
      <rPr>
        <sz val="16"/>
        <color theme="1"/>
        <rFont val="Book Antiqua"/>
        <family val="1"/>
      </rPr>
      <t>]f(x)</t>
    </r>
  </si>
  <si>
    <t>µ</t>
  </si>
  <si>
    <t>s2=</t>
  </si>
  <si>
    <t>s=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</si>
</sst>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4"/>
      <color rgb="FF000000"/>
      <name val="Book Antiqua"/>
      <family val="1"/>
    </font>
    <font>
      <b/>
      <sz val="24"/>
      <color theme="0"/>
      <name val="Book Antiqua"/>
      <family val="1"/>
    </font>
    <font>
      <shadow/>
      <sz val="16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hadow/>
      <sz val="16"/>
      <color rgb="FFFF0000"/>
      <name val="Book Antiqua"/>
      <family val="1"/>
    </font>
    <font>
      <sz val="16"/>
      <color theme="1"/>
      <name val="Symbol"/>
      <family val="1"/>
      <charset val="2"/>
    </font>
    <font>
      <sz val="16"/>
      <color theme="1"/>
      <name val="Book Antiqua"/>
      <family val="1"/>
    </font>
    <font>
      <vertAlign val="superscript"/>
      <sz val="16"/>
      <color theme="1"/>
      <name val="Book Antiqua"/>
      <family val="1"/>
    </font>
    <font>
      <sz val="16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5" borderId="0" xfId="0" applyFill="1"/>
    <xf numFmtId="0" fontId="4" fillId="0" borderId="0" xfId="0" applyFont="1" applyAlignment="1">
      <alignment horizontal="center"/>
    </xf>
    <xf numFmtId="16" fontId="0" fillId="0" borderId="0" xfId="0" quotePrefix="1" applyNumberFormat="1"/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indent="5" readingOrder="1"/>
    </xf>
    <xf numFmtId="9" fontId="8" fillId="0" borderId="0" xfId="1" applyFont="1" applyAlignment="1">
      <alignment horizontal="center" vertical="center" readingOrder="1"/>
    </xf>
    <xf numFmtId="2" fontId="8" fillId="0" borderId="0" xfId="1" applyNumberFormat="1" applyFont="1" applyAlignment="1">
      <alignment horizontal="center" vertical="center" readingOrder="1"/>
    </xf>
    <xf numFmtId="1" fontId="8" fillId="0" borderId="0" xfId="1" applyNumberFormat="1" applyFont="1" applyAlignment="1">
      <alignment horizontal="center" vertical="center" readingOrder="1"/>
    </xf>
    <xf numFmtId="1" fontId="9" fillId="6" borderId="0" xfId="1" applyNumberFormat="1" applyFont="1" applyFill="1" applyAlignment="1">
      <alignment horizontal="center" vertical="center" readingOrder="1"/>
    </xf>
    <xf numFmtId="1" fontId="9" fillId="3" borderId="0" xfId="1" applyNumberFormat="1" applyFont="1" applyFill="1" applyAlignment="1">
      <alignment horizontal="center" vertical="center" readingOrder="1"/>
    </xf>
    <xf numFmtId="164" fontId="8" fillId="0" borderId="0" xfId="1" applyNumberFormat="1" applyFont="1" applyAlignment="1">
      <alignment horizontal="center" vertical="center" readingOrder="1"/>
    </xf>
    <xf numFmtId="1" fontId="9" fillId="2" borderId="0" xfId="1" applyNumberFormat="1" applyFont="1" applyFill="1" applyAlignment="1">
      <alignment horizontal="center" vertical="center" readingOrder="1"/>
    </xf>
    <xf numFmtId="165" fontId="9" fillId="6" borderId="0" xfId="1" applyNumberFormat="1" applyFont="1" applyFill="1" applyAlignment="1">
      <alignment horizontal="center" vertical="center" readingOrder="1"/>
    </xf>
    <xf numFmtId="165" fontId="9" fillId="3" borderId="0" xfId="1" applyNumberFormat="1" applyFont="1" applyFill="1" applyAlignment="1">
      <alignment horizontal="center" vertical="center" readingOrder="1"/>
    </xf>
    <xf numFmtId="9" fontId="8" fillId="9" borderId="0" xfId="1" applyFont="1" applyFill="1" applyBorder="1" applyAlignment="1">
      <alignment horizontal="center" vertical="center" readingOrder="1"/>
    </xf>
    <xf numFmtId="9" fontId="8" fillId="9" borderId="11" xfId="1" applyFont="1" applyFill="1" applyBorder="1" applyAlignment="1">
      <alignment horizontal="left" vertical="center" readingOrder="1"/>
    </xf>
    <xf numFmtId="1" fontId="8" fillId="9" borderId="10" xfId="1" applyNumberFormat="1" applyFont="1" applyFill="1" applyBorder="1" applyAlignment="1">
      <alignment horizontal="center" vertical="center" readingOrder="1"/>
    </xf>
    <xf numFmtId="9" fontId="8" fillId="9" borderId="10" xfId="1" applyFont="1" applyFill="1" applyBorder="1" applyAlignment="1">
      <alignment horizontal="center" vertical="center" readingOrder="1"/>
    </xf>
    <xf numFmtId="0" fontId="0" fillId="9" borderId="9" xfId="0" applyFill="1" applyBorder="1"/>
    <xf numFmtId="9" fontId="8" fillId="9" borderId="4" xfId="1" applyFont="1" applyFill="1" applyBorder="1" applyAlignment="1">
      <alignment horizontal="left" vertical="center" readingOrder="1"/>
    </xf>
    <xf numFmtId="1" fontId="8" fillId="9" borderId="0" xfId="1" applyNumberFormat="1" applyFont="1" applyFill="1" applyBorder="1" applyAlignment="1">
      <alignment horizontal="center" vertical="center" readingOrder="1"/>
    </xf>
    <xf numFmtId="0" fontId="0" fillId="9" borderId="5" xfId="0" applyFill="1" applyBorder="1"/>
    <xf numFmtId="9" fontId="8" fillId="9" borderId="12" xfId="1" applyFont="1" applyFill="1" applyBorder="1" applyAlignment="1">
      <alignment horizontal="left" vertical="center" readingOrder="1"/>
    </xf>
    <xf numFmtId="1" fontId="8" fillId="9" borderId="7" xfId="1" applyNumberFormat="1" applyFont="1" applyFill="1" applyBorder="1" applyAlignment="1">
      <alignment horizontal="center" vertical="center" readingOrder="1"/>
    </xf>
    <xf numFmtId="9" fontId="8" fillId="9" borderId="7" xfId="1" applyFont="1" applyFill="1" applyBorder="1" applyAlignment="1">
      <alignment horizontal="left" vertical="center" readingOrder="1"/>
    </xf>
    <xf numFmtId="0" fontId="0" fillId="9" borderId="8" xfId="0" applyFill="1" applyBorder="1"/>
    <xf numFmtId="0" fontId="0" fillId="0" borderId="0" xfId="0" applyFill="1"/>
    <xf numFmtId="0" fontId="10" fillId="0" borderId="8" xfId="0" applyFont="1" applyBorder="1" applyAlignment="1">
      <alignment horizontal="left" vertical="center" readingOrder="1"/>
    </xf>
    <xf numFmtId="0" fontId="10" fillId="0" borderId="12" xfId="0" applyFont="1" applyBorder="1" applyAlignment="1">
      <alignment horizontal="center" vertical="center" readingOrder="1"/>
    </xf>
    <xf numFmtId="0" fontId="10" fillId="0" borderId="0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0" fillId="0" borderId="9" xfId="0" applyBorder="1"/>
    <xf numFmtId="0" fontId="10" fillId="0" borderId="10" xfId="0" applyFont="1" applyBorder="1" applyAlignment="1">
      <alignment horizontal="center" vertical="center" readingOrder="1"/>
    </xf>
    <xf numFmtId="0" fontId="10" fillId="0" borderId="11" xfId="0" applyFont="1" applyBorder="1" applyAlignment="1">
      <alignment horizontal="center" vertical="center" readingOrder="1"/>
    </xf>
    <xf numFmtId="0" fontId="10" fillId="0" borderId="10" xfId="0" applyFont="1" applyBorder="1" applyAlignment="1">
      <alignment horizontal="center" vertical="center" wrapText="1" readingOrder="1"/>
    </xf>
    <xf numFmtId="0" fontId="0" fillId="8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3" fillId="6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/>
    </xf>
    <xf numFmtId="2" fontId="13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164" fontId="10" fillId="0" borderId="0" xfId="0" applyNumberFormat="1" applyFont="1" applyBorder="1" applyAlignment="1">
      <alignment horizontal="center" vertical="center" readingOrder="1"/>
    </xf>
    <xf numFmtId="164" fontId="10" fillId="0" borderId="7" xfId="0" applyNumberFormat="1" applyFont="1" applyBorder="1" applyAlignment="1">
      <alignment horizontal="center" vertical="center" readingOrder="1"/>
    </xf>
    <xf numFmtId="0" fontId="1" fillId="5" borderId="0" xfId="0" applyFont="1" applyFill="1"/>
    <xf numFmtId="0" fontId="3" fillId="5" borderId="0" xfId="0" applyFont="1" applyFill="1"/>
    <xf numFmtId="164" fontId="10" fillId="0" borderId="5" xfId="0" applyNumberFormat="1" applyFont="1" applyBorder="1" applyAlignment="1">
      <alignment horizontal="left" vertical="center" readingOrder="1"/>
    </xf>
    <xf numFmtId="0" fontId="10" fillId="0" borderId="4" xfId="0" applyFont="1" applyBorder="1" applyAlignment="1">
      <alignment horizontal="left" vertical="center" readingOrder="1"/>
    </xf>
    <xf numFmtId="0" fontId="10" fillId="0" borderId="12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6" xfId="0" applyFont="1" applyFill="1" applyBorder="1" applyAlignment="1">
      <alignment horizontal="center" vertical="center" readingOrder="1"/>
    </xf>
    <xf numFmtId="164" fontId="10" fillId="0" borderId="1" xfId="0" applyNumberFormat="1" applyFont="1" applyBorder="1" applyAlignment="1">
      <alignment horizontal="center" vertical="center" readingOrder="1"/>
    </xf>
    <xf numFmtId="164" fontId="10" fillId="0" borderId="2" xfId="0" applyNumberFormat="1" applyFont="1" applyBorder="1" applyAlignment="1">
      <alignment horizontal="center" vertical="center" readingOrder="1"/>
    </xf>
    <xf numFmtId="164" fontId="14" fillId="0" borderId="2" xfId="0" applyNumberFormat="1" applyFont="1" applyBorder="1" applyAlignment="1">
      <alignment horizontal="center" vertical="center" readingOrder="1"/>
    </xf>
    <xf numFmtId="0" fontId="16" fillId="0" borderId="3" xfId="0" applyFont="1" applyBorder="1" applyAlignment="1">
      <alignment horizontal="center"/>
    </xf>
    <xf numFmtId="0" fontId="16" fillId="0" borderId="1" xfId="0" applyFont="1" applyBorder="1"/>
    <xf numFmtId="164" fontId="14" fillId="0" borderId="3" xfId="0" applyNumberFormat="1" applyFont="1" applyBorder="1" applyAlignment="1">
      <alignment horizontal="center" vertical="center" readingOrder="1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11"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Dostribution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'2a.MeanStdGroupData'!$A$3:$A$7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'2a.MeanStdGroupData'!$C$3:$C$7</c:f>
              <c:numCache>
                <c:formatCode>General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158480"/>
        <c:axId val="636151392"/>
      </c:barChart>
      <c:catAx>
        <c:axId val="421158480"/>
        <c:scaling>
          <c:orientation val="minMax"/>
        </c:scaling>
        <c:delete val="0"/>
        <c:axPos val="b"/>
        <c:title>
          <c:tx>
            <c:strRef>
              <c:f>'2a.MeanStdGroupData'!$A$2</c:f>
              <c:strCache>
                <c:ptCount val="1"/>
                <c:pt idx="0">
                  <c:v>x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151392"/>
        <c:crosses val="autoZero"/>
        <c:auto val="1"/>
        <c:lblAlgn val="ctr"/>
        <c:lblOffset val="100"/>
        <c:noMultiLvlLbl val="0"/>
      </c:catAx>
      <c:valAx>
        <c:axId val="63615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'2a.MeanStdGroupData'!$C$2</c:f>
              <c:strCache>
                <c:ptCount val="1"/>
                <c:pt idx="0">
                  <c:v>f(x)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Frequencies</c:v>
          </c:tx>
          <c:invertIfNegative val="0"/>
          <c:val>
            <c:numRef>
              <c:f>'2b.MeanStdGoD2'!$B$3:$B$8</c:f>
              <c:numCache>
                <c:formatCode>0.000</c:formatCode>
                <c:ptCount val="6"/>
                <c:pt idx="0">
                  <c:v>6.937927990896145E-2</c:v>
                </c:pt>
                <c:pt idx="1">
                  <c:v>0.1033313443587744</c:v>
                </c:pt>
                <c:pt idx="2">
                  <c:v>0.26825802061259862</c:v>
                </c:pt>
                <c:pt idx="3">
                  <c:v>0.29247348767493414</c:v>
                </c:pt>
                <c:pt idx="4">
                  <c:v>1.5393531341712369E-2</c:v>
                </c:pt>
                <c:pt idx="5">
                  <c:v>0.25116433610301914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'2b.MeanStdGoD2'!#REF!</c15:sqref>
                        </c15:formulaRef>
                      </c:ext>
                    </c:extLst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52176"/>
        <c:axId val="636152568"/>
      </c:barChart>
      <c:catAx>
        <c:axId val="63615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6152568"/>
        <c:crosses val="autoZero"/>
        <c:auto val="1"/>
        <c:lblAlgn val="ctr"/>
        <c:lblOffset val="100"/>
        <c:noMultiLvlLbl val="0"/>
      </c:catAx>
      <c:valAx>
        <c:axId val="63615256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3615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9</xdr:row>
      <xdr:rowOff>148828</xdr:rowOff>
    </xdr:from>
    <xdr:to>
      <xdr:col>4</xdr:col>
      <xdr:colOff>184547</xdr:colOff>
      <xdr:row>21</xdr:row>
      <xdr:rowOff>23218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311213</xdr:colOff>
      <xdr:row>11</xdr:row>
      <xdr:rowOff>109821</xdr:rowOff>
    </xdr:from>
    <xdr:to>
      <xdr:col>9</xdr:col>
      <xdr:colOff>171451</xdr:colOff>
      <xdr:row>25</xdr:row>
      <xdr:rowOff>184135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2035/AppData/Local/Microsoft/Windows/Temporary%20Internet%20Files/Low/Content.IE5/E8MR10H7/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U\521\Fall14\Modern\Ch5\Busn210ch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6"/>
  <sheetViews>
    <sheetView workbookViewId="0">
      <selection activeCell="M9" sqref="M9"/>
    </sheetView>
  </sheetViews>
  <sheetFormatPr defaultRowHeight="15" x14ac:dyDescent="0.25"/>
  <cols>
    <col min="3" max="3" width="9.5703125" bestFit="1" customWidth="1"/>
    <col min="5" max="5" width="14.7109375" bestFit="1" customWidth="1"/>
    <col min="9" max="9" width="11.85546875" bestFit="1" customWidth="1"/>
    <col min="10" max="10" width="13" customWidth="1"/>
    <col min="11" max="11" width="13.42578125" customWidth="1"/>
    <col min="12" max="12" width="9.5703125" bestFit="1" customWidth="1"/>
    <col min="16" max="16" width="14.85546875" customWidth="1"/>
    <col min="22" max="22" width="11.85546875" customWidth="1"/>
    <col min="26" max="26" width="1.7109375" customWidth="1"/>
  </cols>
  <sheetData>
    <row r="1" spans="1:18" ht="31.5" x14ac:dyDescent="0.25">
      <c r="A1" s="8" t="s">
        <v>35</v>
      </c>
    </row>
    <row r="2" spans="1:18" ht="31.5" x14ac:dyDescent="0.25">
      <c r="A2" s="8" t="s">
        <v>54</v>
      </c>
    </row>
    <row r="3" spans="1:18" ht="31.5" x14ac:dyDescent="0.25">
      <c r="A3" s="8" t="s">
        <v>34</v>
      </c>
    </row>
    <row r="5" spans="1:18" ht="31.5" x14ac:dyDescent="0.25">
      <c r="A5" s="8" t="s">
        <v>31</v>
      </c>
      <c r="E5" s="10">
        <v>0.1</v>
      </c>
      <c r="F5" s="12">
        <v>80</v>
      </c>
      <c r="G5" s="12">
        <f>E5*F5</f>
        <v>8</v>
      </c>
    </row>
    <row r="6" spans="1:18" ht="31.5" x14ac:dyDescent="0.25">
      <c r="A6" s="8" t="s">
        <v>30</v>
      </c>
      <c r="D6" s="8"/>
      <c r="E6" s="10">
        <v>0.3</v>
      </c>
      <c r="F6" s="12">
        <v>90</v>
      </c>
      <c r="G6" s="12">
        <f t="shared" ref="G6:G8" si="0">E6*F6</f>
        <v>27</v>
      </c>
    </row>
    <row r="7" spans="1:18" ht="31.5" x14ac:dyDescent="0.25">
      <c r="A7" s="8" t="s">
        <v>32</v>
      </c>
      <c r="E7" s="10">
        <v>0.2</v>
      </c>
      <c r="F7" s="12">
        <v>90</v>
      </c>
      <c r="G7" s="12">
        <f t="shared" si="0"/>
        <v>18</v>
      </c>
    </row>
    <row r="8" spans="1:18" ht="31.5" x14ac:dyDescent="0.25">
      <c r="A8" s="8" t="s">
        <v>33</v>
      </c>
      <c r="E8" s="10">
        <v>0.4</v>
      </c>
      <c r="F8" s="12">
        <v>70</v>
      </c>
      <c r="G8" s="12">
        <f t="shared" si="0"/>
        <v>28</v>
      </c>
    </row>
    <row r="9" spans="1:18" ht="31.5" x14ac:dyDescent="0.25">
      <c r="A9" s="8"/>
      <c r="E9" s="10"/>
      <c r="F9" s="12"/>
      <c r="G9" s="13">
        <f>SUM(G5:G8)</f>
        <v>81</v>
      </c>
      <c r="H9" s="14">
        <f>SUMPRODUCT(E5:E8,F5:F8)</f>
        <v>81</v>
      </c>
    </row>
    <row r="10" spans="1:18" ht="31.5" x14ac:dyDescent="0.25">
      <c r="A10" s="9"/>
    </row>
    <row r="11" spans="1:18" ht="31.5" x14ac:dyDescent="0.25">
      <c r="A11" s="8" t="s">
        <v>49</v>
      </c>
    </row>
    <row r="12" spans="1:18" ht="31.5" x14ac:dyDescent="0.25">
      <c r="A12" s="8" t="s">
        <v>50</v>
      </c>
    </row>
    <row r="13" spans="1:18" ht="32.25" thickBot="1" x14ac:dyDescent="0.3">
      <c r="A13" s="8" t="s">
        <v>37</v>
      </c>
    </row>
    <row r="14" spans="1:18" ht="31.5" x14ac:dyDescent="0.25">
      <c r="A14" s="8" t="s">
        <v>38</v>
      </c>
      <c r="O14" s="20" t="s">
        <v>8</v>
      </c>
      <c r="P14" s="21">
        <v>0</v>
      </c>
      <c r="Q14" s="22" t="str">
        <f>O14</f>
        <v>F</v>
      </c>
      <c r="R14" s="23"/>
    </row>
    <row r="15" spans="1:18" ht="31.5" x14ac:dyDescent="0.25">
      <c r="O15" s="24" t="s">
        <v>39</v>
      </c>
      <c r="P15" s="25">
        <v>60</v>
      </c>
      <c r="Q15" s="19" t="str">
        <f t="shared" ref="Q15:Q24" si="1">O15</f>
        <v>D-</v>
      </c>
      <c r="R15" s="26"/>
    </row>
    <row r="16" spans="1:18" ht="31.5" x14ac:dyDescent="0.25">
      <c r="A16" s="8" t="s">
        <v>31</v>
      </c>
      <c r="E16" s="10">
        <v>0.1</v>
      </c>
      <c r="F16" s="12">
        <v>80</v>
      </c>
      <c r="G16" s="12">
        <f>E16*F16</f>
        <v>8</v>
      </c>
      <c r="J16" s="15">
        <f>E16/SUM($E$16:$E$18)</f>
        <v>0.16666666666666666</v>
      </c>
      <c r="K16" s="11">
        <f>F16*J16</f>
        <v>13.333333333333332</v>
      </c>
      <c r="O16" s="24" t="s">
        <v>4</v>
      </c>
      <c r="P16" s="25">
        <v>63</v>
      </c>
      <c r="Q16" s="19" t="str">
        <f t="shared" si="1"/>
        <v>D</v>
      </c>
      <c r="R16" s="26"/>
    </row>
    <row r="17" spans="1:18" ht="31.5" x14ac:dyDescent="0.25">
      <c r="A17" s="8" t="s">
        <v>30</v>
      </c>
      <c r="D17" s="8"/>
      <c r="E17" s="10">
        <v>0.3</v>
      </c>
      <c r="F17" s="12">
        <v>90</v>
      </c>
      <c r="G17" s="12">
        <f t="shared" ref="G17:G18" si="2">E17*F17</f>
        <v>27</v>
      </c>
      <c r="J17" s="15">
        <f t="shared" ref="J17:J18" si="3">E17/SUM($E$16:$E$18)</f>
        <v>0.49999999999999989</v>
      </c>
      <c r="K17" s="11">
        <f t="shared" ref="K17:K18" si="4">F17*J17</f>
        <v>44.999999999999993</v>
      </c>
      <c r="O17" s="24" t="s">
        <v>40</v>
      </c>
      <c r="P17" s="25">
        <v>67</v>
      </c>
      <c r="Q17" s="19" t="str">
        <f t="shared" si="1"/>
        <v>D+</v>
      </c>
      <c r="R17" s="26"/>
    </row>
    <row r="18" spans="1:18" ht="31.5" x14ac:dyDescent="0.25">
      <c r="A18" s="8" t="s">
        <v>32</v>
      </c>
      <c r="E18" s="10">
        <v>0.2</v>
      </c>
      <c r="F18" s="12">
        <v>90</v>
      </c>
      <c r="G18" s="12">
        <f t="shared" si="2"/>
        <v>18</v>
      </c>
      <c r="J18" s="15">
        <f t="shared" si="3"/>
        <v>0.33333333333333331</v>
      </c>
      <c r="K18" s="11">
        <f t="shared" si="4"/>
        <v>30</v>
      </c>
      <c r="O18" s="24" t="s">
        <v>41</v>
      </c>
      <c r="P18" s="25">
        <v>70</v>
      </c>
      <c r="Q18" s="19" t="str">
        <f t="shared" si="1"/>
        <v>C-</v>
      </c>
      <c r="R18" s="26"/>
    </row>
    <row r="19" spans="1:18" ht="31.5" x14ac:dyDescent="0.25">
      <c r="A19" s="8" t="s">
        <v>33</v>
      </c>
      <c r="E19" s="10">
        <v>0.4</v>
      </c>
      <c r="F19" s="12"/>
      <c r="G19" s="12"/>
      <c r="H19" s="12">
        <f>SUMPRODUCT(E16:E18,F16:F18)</f>
        <v>53</v>
      </c>
      <c r="I19" s="11">
        <f>H19/SUM(E16:E18)</f>
        <v>88.333333333333314</v>
      </c>
      <c r="K19" s="17">
        <f>SUM(K15:K18)</f>
        <v>88.333333333333329</v>
      </c>
      <c r="L19" s="18">
        <f>SUMPRODUCT(J16:J18,F16:F18)</f>
        <v>88.333333333333329</v>
      </c>
      <c r="M19" s="16" t="str">
        <f>VLOOKUP(L19,P14:Q26,2)</f>
        <v>A-</v>
      </c>
      <c r="O19" s="24" t="s">
        <v>5</v>
      </c>
      <c r="P19" s="25">
        <v>73</v>
      </c>
      <c r="Q19" s="19" t="str">
        <f t="shared" si="1"/>
        <v>C</v>
      </c>
      <c r="R19" s="26"/>
    </row>
    <row r="20" spans="1:18" ht="31.5" x14ac:dyDescent="0.25">
      <c r="O20" s="24" t="s">
        <v>42</v>
      </c>
      <c r="P20" s="25">
        <v>77</v>
      </c>
      <c r="Q20" s="19" t="str">
        <f t="shared" si="1"/>
        <v>C+</v>
      </c>
      <c r="R20" s="26"/>
    </row>
    <row r="21" spans="1:18" ht="31.5" x14ac:dyDescent="0.25">
      <c r="A21" s="8" t="s">
        <v>47</v>
      </c>
      <c r="O21" s="24" t="s">
        <v>43</v>
      </c>
      <c r="P21" s="25">
        <v>80</v>
      </c>
      <c r="Q21" s="19" t="str">
        <f t="shared" si="1"/>
        <v>B-</v>
      </c>
      <c r="R21" s="26"/>
    </row>
    <row r="22" spans="1:18" ht="31.5" x14ac:dyDescent="0.25">
      <c r="A22" s="8" t="s">
        <v>48</v>
      </c>
      <c r="O22" s="24" t="s">
        <v>2</v>
      </c>
      <c r="P22" s="25">
        <v>82</v>
      </c>
      <c r="Q22" s="19" t="str">
        <f t="shared" si="1"/>
        <v>B</v>
      </c>
      <c r="R22" s="26"/>
    </row>
    <row r="23" spans="1:18" ht="31.5" x14ac:dyDescent="0.25">
      <c r="O23" s="24" t="s">
        <v>44</v>
      </c>
      <c r="P23" s="25">
        <v>86</v>
      </c>
      <c r="Q23" s="19" t="str">
        <f t="shared" si="1"/>
        <v>B+</v>
      </c>
      <c r="R23" s="26"/>
    </row>
    <row r="24" spans="1:18" ht="31.5" x14ac:dyDescent="0.25">
      <c r="C24" s="17">
        <f>P23-H19</f>
        <v>33</v>
      </c>
      <c r="O24" s="24" t="s">
        <v>45</v>
      </c>
      <c r="P24" s="25">
        <v>88</v>
      </c>
      <c r="Q24" s="19" t="str">
        <f t="shared" si="1"/>
        <v>A-</v>
      </c>
      <c r="R24" s="26"/>
    </row>
    <row r="25" spans="1:18" ht="31.5" x14ac:dyDescent="0.25">
      <c r="C25" s="18">
        <f>C24/E19</f>
        <v>82.5</v>
      </c>
      <c r="O25" s="24" t="s">
        <v>3</v>
      </c>
      <c r="P25" s="25">
        <v>92</v>
      </c>
      <c r="Q25" s="19" t="str">
        <f>O25</f>
        <v>A</v>
      </c>
      <c r="R25" s="26"/>
    </row>
    <row r="26" spans="1:18" ht="32.25" thickBot="1" x14ac:dyDescent="0.3">
      <c r="O26" s="27" t="s">
        <v>46</v>
      </c>
      <c r="P26" s="28">
        <v>101</v>
      </c>
      <c r="Q26" s="29" t="str">
        <f>O26</f>
        <v>Nothing</v>
      </c>
      <c r="R26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1"/>
  <sheetViews>
    <sheetView zoomScale="160" zoomScaleNormal="160" workbookViewId="0">
      <selection activeCell="G2" sqref="G2"/>
    </sheetView>
  </sheetViews>
  <sheetFormatPr defaultRowHeight="15" x14ac:dyDescent="0.25"/>
  <cols>
    <col min="1" max="1" width="12.5703125" bestFit="1" customWidth="1"/>
    <col min="2" max="2" width="8.85546875" bestFit="1" customWidth="1"/>
    <col min="3" max="3" width="10.7109375" bestFit="1" customWidth="1"/>
    <col min="4" max="4" width="12.42578125" style="31" bestFit="1" customWidth="1"/>
    <col min="5" max="5" width="5.140625" style="31" customWidth="1"/>
    <col min="6" max="6" width="6.85546875" bestFit="1" customWidth="1"/>
    <col min="7" max="7" width="11.5703125" bestFit="1" customWidth="1"/>
    <col min="8" max="8" width="9.28515625" bestFit="1" customWidth="1"/>
  </cols>
  <sheetData>
    <row r="1" spans="1:11" ht="18.75" customHeight="1" x14ac:dyDescent="0.3">
      <c r="A1" s="2" t="s">
        <v>36</v>
      </c>
      <c r="B1" s="2" t="s">
        <v>51</v>
      </c>
      <c r="C1" s="2" t="s">
        <v>1</v>
      </c>
      <c r="D1" s="42"/>
      <c r="E1" s="42"/>
      <c r="F1" s="1"/>
      <c r="G1" s="1"/>
      <c r="H1" s="1"/>
      <c r="I1" s="1"/>
      <c r="J1" s="1"/>
      <c r="K1" s="1"/>
    </row>
    <row r="2" spans="1:11" ht="18.75" customHeight="1" x14ac:dyDescent="0.3">
      <c r="A2" s="2" t="s">
        <v>0</v>
      </c>
      <c r="B2" s="2" t="s">
        <v>6</v>
      </c>
      <c r="C2" s="2" t="s">
        <v>22</v>
      </c>
      <c r="D2" s="42" t="s">
        <v>52</v>
      </c>
      <c r="E2" s="2" t="s">
        <v>21</v>
      </c>
      <c r="F2" s="2" t="s">
        <v>68</v>
      </c>
      <c r="G2" s="2" t="s">
        <v>69</v>
      </c>
      <c r="H2" s="1"/>
      <c r="I2" s="1"/>
      <c r="J2" s="1"/>
      <c r="K2" s="1"/>
    </row>
    <row r="3" spans="1:11" ht="16.5" x14ac:dyDescent="0.3">
      <c r="A3" s="43">
        <v>0</v>
      </c>
      <c r="B3" s="43">
        <v>50</v>
      </c>
      <c r="C3" s="44">
        <f>B3/SUM($B$3:$B$7)</f>
        <v>0.25</v>
      </c>
      <c r="D3" s="45" t="b">
        <f>C3&gt;=0</f>
        <v>1</v>
      </c>
      <c r="E3" s="2">
        <f>A3*C3</f>
        <v>0</v>
      </c>
      <c r="F3" s="2">
        <f>(A3-$E$9)^2</f>
        <v>1.6900000000000002</v>
      </c>
      <c r="G3" s="2">
        <f>C3*F3</f>
        <v>0.42250000000000004</v>
      </c>
      <c r="H3" s="1"/>
      <c r="I3" s="1"/>
      <c r="J3" s="1"/>
      <c r="K3" s="1"/>
    </row>
    <row r="4" spans="1:11" ht="16.5" x14ac:dyDescent="0.3">
      <c r="A4" s="43">
        <v>1</v>
      </c>
      <c r="B4" s="43">
        <v>80</v>
      </c>
      <c r="C4" s="44">
        <f t="shared" ref="C4:C7" si="0">B4/SUM($B$3:$B$7)</f>
        <v>0.4</v>
      </c>
      <c r="D4" s="45" t="b">
        <f t="shared" ref="D4:D8" si="1">C4&gt;=0</f>
        <v>1</v>
      </c>
      <c r="E4" s="2">
        <f>A4*C4</f>
        <v>0.4</v>
      </c>
      <c r="F4" s="2">
        <f>(A4-$E$9)^2</f>
        <v>9.0000000000000024E-2</v>
      </c>
      <c r="G4" s="2">
        <f>C4*F4</f>
        <v>3.6000000000000011E-2</v>
      </c>
      <c r="H4" s="1"/>
      <c r="I4" s="1"/>
      <c r="J4" s="1"/>
      <c r="K4" s="1"/>
    </row>
    <row r="5" spans="1:11" ht="16.5" x14ac:dyDescent="0.3">
      <c r="A5" s="43">
        <v>2</v>
      </c>
      <c r="B5" s="43">
        <v>40</v>
      </c>
      <c r="C5" s="44">
        <f t="shared" si="0"/>
        <v>0.2</v>
      </c>
      <c r="D5" s="45" t="b">
        <f t="shared" si="1"/>
        <v>1</v>
      </c>
      <c r="E5" s="2">
        <f>A5*C5</f>
        <v>0.4</v>
      </c>
      <c r="F5" s="2">
        <f>(A5-$E$9)^2</f>
        <v>0.48999999999999994</v>
      </c>
      <c r="G5" s="2">
        <f>C5*F5</f>
        <v>9.799999999999999E-2</v>
      </c>
      <c r="H5" s="1"/>
      <c r="I5" s="1"/>
      <c r="J5" s="1"/>
      <c r="K5" s="1"/>
    </row>
    <row r="6" spans="1:11" ht="16.5" x14ac:dyDescent="0.3">
      <c r="A6" s="43">
        <v>3</v>
      </c>
      <c r="B6" s="43">
        <v>20</v>
      </c>
      <c r="C6" s="44">
        <f t="shared" si="0"/>
        <v>0.1</v>
      </c>
      <c r="D6" s="45" t="b">
        <f t="shared" si="1"/>
        <v>1</v>
      </c>
      <c r="E6" s="2">
        <f>A6*C6</f>
        <v>0.30000000000000004</v>
      </c>
      <c r="F6" s="2">
        <f>(A6-$E$9)^2</f>
        <v>2.8899999999999997</v>
      </c>
      <c r="G6" s="2">
        <f>C6*F6</f>
        <v>0.28899999999999998</v>
      </c>
      <c r="H6" s="1"/>
      <c r="I6" s="1"/>
      <c r="J6" s="1"/>
      <c r="K6" s="1"/>
    </row>
    <row r="7" spans="1:11" ht="16.5" x14ac:dyDescent="0.3">
      <c r="A7" s="43">
        <v>4</v>
      </c>
      <c r="B7" s="43">
        <v>10</v>
      </c>
      <c r="C7" s="44">
        <f t="shared" si="0"/>
        <v>0.05</v>
      </c>
      <c r="D7" s="45" t="b">
        <f t="shared" si="1"/>
        <v>1</v>
      </c>
      <c r="E7" s="2">
        <f>A7*C7</f>
        <v>0.2</v>
      </c>
      <c r="F7" s="2">
        <f>(A7-$E$9)^2</f>
        <v>7.2900000000000009</v>
      </c>
      <c r="G7" s="2">
        <f>C7*F7</f>
        <v>0.36450000000000005</v>
      </c>
      <c r="H7" s="1"/>
      <c r="I7" s="1"/>
      <c r="J7" s="1"/>
      <c r="K7" s="1"/>
    </row>
    <row r="8" spans="1:11" ht="16.5" x14ac:dyDescent="0.3">
      <c r="A8" s="1"/>
      <c r="B8" s="1"/>
      <c r="C8" s="44">
        <f>SUM(C3:C7)</f>
        <v>1</v>
      </c>
      <c r="D8" s="45" t="b">
        <f t="shared" si="1"/>
        <v>1</v>
      </c>
      <c r="E8" s="46"/>
      <c r="F8" s="1"/>
      <c r="G8" s="1"/>
      <c r="H8" s="1"/>
      <c r="I8" s="1"/>
      <c r="J8" s="1"/>
      <c r="K8" s="1"/>
    </row>
    <row r="9" spans="1:11" ht="18" x14ac:dyDescent="0.3">
      <c r="A9" s="1"/>
      <c r="B9" s="1"/>
      <c r="C9" s="1"/>
      <c r="D9" s="47" t="s">
        <v>62</v>
      </c>
      <c r="E9" s="48">
        <f>SUM(E3:E7)</f>
        <v>1.3</v>
      </c>
      <c r="F9" s="1"/>
      <c r="G9" s="49">
        <f>SUM(G3:G7)</f>
        <v>1.2100000000000002</v>
      </c>
      <c r="H9" s="50" t="s">
        <v>66</v>
      </c>
      <c r="I9" s="1"/>
      <c r="J9" s="1"/>
      <c r="K9" s="1"/>
    </row>
    <row r="10" spans="1:11" ht="16.5" x14ac:dyDescent="0.3">
      <c r="A10" s="1"/>
      <c r="B10" s="1"/>
      <c r="C10" s="1"/>
      <c r="D10" s="46"/>
      <c r="E10" s="1"/>
      <c r="F10" s="1"/>
      <c r="G10" s="51">
        <f>SQRT(G9)</f>
        <v>1.1000000000000001</v>
      </c>
      <c r="H10" s="50" t="s">
        <v>63</v>
      </c>
      <c r="I10" s="1"/>
      <c r="J10" s="1"/>
      <c r="K10" s="1"/>
    </row>
    <row r="11" spans="1:11" ht="16.5" x14ac:dyDescent="0.3">
      <c r="A11" s="1"/>
      <c r="B11" s="1"/>
      <c r="C11" s="1"/>
      <c r="D11" s="46"/>
      <c r="E11" s="46"/>
      <c r="F11" s="1"/>
      <c r="G11" s="1"/>
      <c r="H11" s="1"/>
      <c r="I11" s="1"/>
      <c r="J11" s="1"/>
      <c r="K11" s="1"/>
    </row>
    <row r="12" spans="1:11" ht="16.5" x14ac:dyDescent="0.3">
      <c r="A12" s="1"/>
      <c r="B12" s="1"/>
      <c r="C12" s="1"/>
      <c r="D12" s="46"/>
      <c r="E12" s="46"/>
      <c r="F12" s="1"/>
      <c r="G12" s="2" t="s">
        <v>0</v>
      </c>
      <c r="H12" s="2" t="s">
        <v>22</v>
      </c>
      <c r="I12" s="1" t="s">
        <v>29</v>
      </c>
      <c r="J12" s="46" t="s">
        <v>1</v>
      </c>
      <c r="K12" s="46" t="s">
        <v>53</v>
      </c>
    </row>
    <row r="13" spans="1:11" ht="16.5" x14ac:dyDescent="0.3">
      <c r="A13" s="1"/>
      <c r="B13" s="1"/>
      <c r="C13" s="1"/>
      <c r="D13" s="46"/>
      <c r="E13" s="46"/>
      <c r="F13" s="1"/>
      <c r="G13" s="2">
        <v>0</v>
      </c>
      <c r="H13" s="2">
        <v>0.4</v>
      </c>
      <c r="I13" s="1" t="s">
        <v>28</v>
      </c>
      <c r="J13" s="52">
        <f>H16</f>
        <v>0.05</v>
      </c>
      <c r="K13" s="52"/>
    </row>
    <row r="14" spans="1:11" ht="16.5" x14ac:dyDescent="0.3">
      <c r="A14" s="1"/>
      <c r="B14" s="1"/>
      <c r="C14" s="1"/>
      <c r="D14" s="46"/>
      <c r="E14" s="46"/>
      <c r="F14" s="1"/>
      <c r="G14" s="2">
        <v>1</v>
      </c>
      <c r="H14" s="2">
        <v>0.25</v>
      </c>
      <c r="I14" s="1" t="s">
        <v>27</v>
      </c>
      <c r="J14" s="52">
        <f>SUM(H13:H15)</f>
        <v>0.85000000000000009</v>
      </c>
      <c r="K14" s="52"/>
    </row>
    <row r="15" spans="1:11" ht="16.5" x14ac:dyDescent="0.3">
      <c r="A15" s="1"/>
      <c r="B15" s="1"/>
      <c r="C15" s="1"/>
      <c r="D15" s="46"/>
      <c r="E15" s="46"/>
      <c r="F15" s="1"/>
      <c r="G15" s="2">
        <v>2</v>
      </c>
      <c r="H15" s="2">
        <v>0.2</v>
      </c>
      <c r="I15" s="1" t="s">
        <v>64</v>
      </c>
      <c r="J15" s="52">
        <f>SUM(H13:H16)</f>
        <v>0.90000000000000013</v>
      </c>
      <c r="K15" s="52"/>
    </row>
    <row r="16" spans="1:11" ht="16.5" x14ac:dyDescent="0.3">
      <c r="A16" s="1"/>
      <c r="B16" s="1"/>
      <c r="C16" s="1"/>
      <c r="D16" s="46"/>
      <c r="E16" s="46"/>
      <c r="F16" s="1"/>
      <c r="G16" s="2">
        <v>3</v>
      </c>
      <c r="H16" s="2">
        <v>0.05</v>
      </c>
      <c r="I16" s="1" t="s">
        <v>26</v>
      </c>
      <c r="J16" s="52">
        <f>H17</f>
        <v>0.1</v>
      </c>
      <c r="K16" s="52">
        <f>1-J15</f>
        <v>9.9999999999999867E-2</v>
      </c>
    </row>
    <row r="17" spans="1:11" ht="16.5" x14ac:dyDescent="0.3">
      <c r="A17" s="1"/>
      <c r="B17" s="1"/>
      <c r="C17" s="1"/>
      <c r="D17" s="46"/>
      <c r="E17" s="46"/>
      <c r="F17" s="1"/>
      <c r="G17" s="2">
        <v>4</v>
      </c>
      <c r="H17" s="2">
        <v>0.1</v>
      </c>
      <c r="I17" s="1" t="s">
        <v>65</v>
      </c>
      <c r="J17" s="52">
        <f>SUM(H16:H17)</f>
        <v>0.15000000000000002</v>
      </c>
      <c r="K17" s="52">
        <f>1-J14</f>
        <v>0.14999999999999991</v>
      </c>
    </row>
    <row r="18" spans="1:11" ht="16.5" x14ac:dyDescent="0.3">
      <c r="A18" s="1"/>
      <c r="B18" s="1"/>
      <c r="C18" s="1"/>
      <c r="D18" s="46"/>
      <c r="E18" s="46"/>
      <c r="F18" s="1"/>
      <c r="G18" s="1"/>
      <c r="H18" s="1"/>
      <c r="I18" s="1" t="s">
        <v>25</v>
      </c>
      <c r="J18" s="52">
        <f>1-J13</f>
        <v>0.95</v>
      </c>
      <c r="K18" s="46"/>
    </row>
    <row r="19" spans="1:11" ht="16.5" x14ac:dyDescent="0.3">
      <c r="A19" s="1"/>
      <c r="B19" s="1"/>
      <c r="C19" s="1"/>
      <c r="D19" s="46"/>
      <c r="E19" s="46"/>
      <c r="F19" s="1"/>
      <c r="G19" s="1"/>
      <c r="H19" s="1"/>
      <c r="I19" s="1" t="s">
        <v>24</v>
      </c>
      <c r="J19" s="52">
        <f>SUM(H15:H16)</f>
        <v>0.25</v>
      </c>
      <c r="K19" s="52">
        <f>SUM(H13:H16)-SUM(H13:H14)</f>
        <v>0.25000000000000011</v>
      </c>
    </row>
    <row r="20" spans="1:11" ht="16.5" x14ac:dyDescent="0.3">
      <c r="A20" s="1"/>
      <c r="B20" s="1"/>
      <c r="C20" s="1"/>
      <c r="D20" s="46"/>
      <c r="E20" s="46"/>
      <c r="F20" s="1"/>
      <c r="G20" s="1"/>
      <c r="H20" s="1"/>
      <c r="I20" s="1" t="s">
        <v>23</v>
      </c>
      <c r="J20" s="52">
        <v>0</v>
      </c>
      <c r="K20" s="52"/>
    </row>
    <row r="21" spans="1:11" ht="16.5" x14ac:dyDescent="0.3">
      <c r="A21" s="1"/>
      <c r="B21" s="1"/>
      <c r="C21" s="1"/>
      <c r="D21" s="46"/>
      <c r="E21" s="46"/>
      <c r="F21" s="1"/>
      <c r="G21" s="1"/>
      <c r="H21" s="1"/>
      <c r="I21" s="1"/>
      <c r="J21" s="1"/>
      <c r="K2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"/>
  <sheetViews>
    <sheetView zoomScale="101" workbookViewId="0">
      <selection activeCell="R4" sqref="R4"/>
    </sheetView>
  </sheetViews>
  <sheetFormatPr defaultRowHeight="15" x14ac:dyDescent="0.25"/>
  <cols>
    <col min="1" max="1" width="15.140625" bestFit="1" customWidth="1"/>
    <col min="2" max="2" width="34" customWidth="1"/>
    <col min="3" max="3" width="16.42578125" customWidth="1"/>
    <col min="5" max="6" width="18" bestFit="1" customWidth="1"/>
    <col min="7" max="7" width="18.85546875" bestFit="1" customWidth="1"/>
    <col min="8" max="8" width="16.28515625" bestFit="1" customWidth="1"/>
    <col min="9" max="9" width="16.85546875" bestFit="1" customWidth="1"/>
    <col min="11" max="11" width="3.5703125" customWidth="1"/>
  </cols>
  <sheetData>
    <row r="1" spans="1:18" ht="15.75" thickBot="1" x14ac:dyDescent="0.3">
      <c r="A1" t="s">
        <v>61</v>
      </c>
    </row>
    <row r="2" spans="1:18" ht="46.5" customHeight="1" thickBot="1" x14ac:dyDescent="0.4">
      <c r="A2" s="39" t="s">
        <v>60</v>
      </c>
      <c r="B2" s="40" t="s">
        <v>59</v>
      </c>
      <c r="C2" s="38"/>
      <c r="D2" s="37"/>
      <c r="E2" s="60" t="s">
        <v>21</v>
      </c>
      <c r="F2" s="60" t="s">
        <v>70</v>
      </c>
      <c r="G2" s="65" t="s">
        <v>71</v>
      </c>
      <c r="P2" s="56" t="s">
        <v>67</v>
      </c>
      <c r="Q2" s="5"/>
      <c r="R2" s="5"/>
    </row>
    <row r="3" spans="1:18" ht="21" x14ac:dyDescent="0.35">
      <c r="A3" s="35">
        <v>0</v>
      </c>
      <c r="B3" s="53">
        <f>R3</f>
        <v>6.937927990896145E-2</v>
      </c>
      <c r="C3" s="34" t="s">
        <v>57</v>
      </c>
      <c r="D3" s="36" t="b">
        <f>B3&gt;0</f>
        <v>1</v>
      </c>
      <c r="E3" s="62">
        <f>A3*B3</f>
        <v>0</v>
      </c>
      <c r="F3" s="62">
        <f>(E3-$E$9)^2</f>
        <v>8.0353180340906807</v>
      </c>
      <c r="G3" s="66">
        <f>E3*F3</f>
        <v>0</v>
      </c>
      <c r="P3" s="55">
        <v>0.19568580763191212</v>
      </c>
      <c r="Q3" s="55">
        <v>2.820522321486882</v>
      </c>
      <c r="R3" s="55">
        <v>6.937927990896145E-2</v>
      </c>
    </row>
    <row r="4" spans="1:18" ht="21" x14ac:dyDescent="0.35">
      <c r="A4" s="35">
        <v>1</v>
      </c>
      <c r="B4" s="53">
        <f>R4</f>
        <v>0.1033313443587744</v>
      </c>
      <c r="C4" s="34" t="s">
        <v>57</v>
      </c>
      <c r="D4" s="36" t="b">
        <f>B4&gt;0</f>
        <v>1</v>
      </c>
      <c r="E4" s="62">
        <f>A4*B4</f>
        <v>0.1033313443587744</v>
      </c>
      <c r="F4" s="62">
        <f>(E4-$E$9)^2</f>
        <v>7.4601761883707081</v>
      </c>
      <c r="G4" s="66">
        <f t="shared" ref="G4:G8" si="0">E4*F4</f>
        <v>0.77087003469766269</v>
      </c>
      <c r="P4" s="55">
        <v>0.29144836327317081</v>
      </c>
      <c r="Q4" s="55">
        <v>2.820522321486882</v>
      </c>
      <c r="R4" s="55">
        <v>0.1033313443587744</v>
      </c>
    </row>
    <row r="5" spans="1:18" ht="21" x14ac:dyDescent="0.35">
      <c r="A5" s="35">
        <v>2</v>
      </c>
      <c r="B5" s="53">
        <f>R5</f>
        <v>0.26825802061259862</v>
      </c>
      <c r="C5" s="34" t="s">
        <v>57</v>
      </c>
      <c r="D5" s="36" t="b">
        <f>B5&gt;0</f>
        <v>1</v>
      </c>
      <c r="E5" s="62">
        <f>A5*B5</f>
        <v>0.53651604122519725</v>
      </c>
      <c r="F5" s="62">
        <f>(E5-$E$9)^2</f>
        <v>5.2814824523580155</v>
      </c>
      <c r="G5" s="66">
        <f t="shared" si="0"/>
        <v>2.8336000571394688</v>
      </c>
      <c r="P5" s="55">
        <v>0.75662773505572245</v>
      </c>
      <c r="Q5" s="55">
        <v>2.820522321486882</v>
      </c>
      <c r="R5" s="55">
        <v>0.26825802061259862</v>
      </c>
    </row>
    <row r="6" spans="1:18" ht="21" x14ac:dyDescent="0.35">
      <c r="A6" s="35">
        <v>3</v>
      </c>
      <c r="B6" s="53">
        <f>R6</f>
        <v>0.29247348767493414</v>
      </c>
      <c r="C6" s="34" t="s">
        <v>57</v>
      </c>
      <c r="D6" s="36" t="b">
        <f>B6&gt;0</f>
        <v>1</v>
      </c>
      <c r="E6" s="62">
        <f>A6*B6</f>
        <v>0.87742046302480237</v>
      </c>
      <c r="F6" s="62">
        <f>(E6-$E$9)^2</f>
        <v>3.8308009105396881</v>
      </c>
      <c r="G6" s="66">
        <f t="shared" si="0"/>
        <v>3.3612231086815676</v>
      </c>
      <c r="P6" s="55">
        <v>0.82492800043027015</v>
      </c>
      <c r="Q6" s="55">
        <v>2.820522321486882</v>
      </c>
      <c r="R6" s="55">
        <v>0.29247348767493414</v>
      </c>
    </row>
    <row r="7" spans="1:18" ht="21" x14ac:dyDescent="0.35">
      <c r="A7" s="35">
        <v>4</v>
      </c>
      <c r="B7" s="53">
        <f>R7</f>
        <v>1.5393531341712369E-2</v>
      </c>
      <c r="C7" s="34" t="s">
        <v>57</v>
      </c>
      <c r="D7" s="36" t="b">
        <f>B7&gt;0</f>
        <v>1</v>
      </c>
      <c r="E7" s="62">
        <f>A7*B7</f>
        <v>6.1574125366849475E-2</v>
      </c>
      <c r="F7" s="62">
        <f>(E7-$E$9)^2</f>
        <v>7.6900255365364458</v>
      </c>
      <c r="G7" s="66">
        <f t="shared" si="0"/>
        <v>0.47350659646096899</v>
      </c>
      <c r="P7" s="55">
        <v>4.3417798755807646E-2</v>
      </c>
      <c r="Q7" s="55">
        <v>2.820522321486882</v>
      </c>
      <c r="R7" s="55">
        <v>1.5393531341712369E-2</v>
      </c>
    </row>
    <row r="8" spans="1:18" ht="21.75" thickBot="1" x14ac:dyDescent="0.4">
      <c r="A8" s="33">
        <v>5</v>
      </c>
      <c r="B8" s="54">
        <f>R8</f>
        <v>0.25116433610301914</v>
      </c>
      <c r="C8" s="34" t="s">
        <v>57</v>
      </c>
      <c r="D8" s="36" t="b">
        <f>B8&gt;0</f>
        <v>1</v>
      </c>
      <c r="E8" s="63">
        <f>A8*B8</f>
        <v>1.2558216805150957</v>
      </c>
      <c r="F8" s="63">
        <f>(E8-$E$9)^2</f>
        <v>2.4927419787872438</v>
      </c>
      <c r="G8" s="66">
        <f t="shared" si="0"/>
        <v>3.1304394208911215</v>
      </c>
      <c r="P8" s="55">
        <v>0.70841461633999903</v>
      </c>
      <c r="Q8" s="55">
        <v>2.820522321486882</v>
      </c>
      <c r="R8" s="55">
        <v>0.25116433610301914</v>
      </c>
    </row>
    <row r="9" spans="1:18" ht="22.5" thickBot="1" x14ac:dyDescent="0.4">
      <c r="B9" s="53"/>
      <c r="C9" s="60">
        <f>SUM(B3:B8)</f>
        <v>1.0000000000000002</v>
      </c>
      <c r="D9" s="61" t="b">
        <f>C9=1</f>
        <v>1</v>
      </c>
      <c r="E9" s="64">
        <f>SUM(E3:E8)</f>
        <v>2.8346636544907193</v>
      </c>
      <c r="F9" s="68" t="s">
        <v>73</v>
      </c>
      <c r="G9" s="67">
        <f>SUM(G3:G8)</f>
        <v>10.56963921787079</v>
      </c>
    </row>
    <row r="10" spans="1:18" ht="22.5" thickBot="1" x14ac:dyDescent="0.4">
      <c r="E10" s="69" t="s">
        <v>72</v>
      </c>
      <c r="F10" s="68" t="s">
        <v>74</v>
      </c>
      <c r="G10" s="64">
        <f>SQRT(G9)</f>
        <v>3.2510981556807526</v>
      </c>
    </row>
    <row r="11" spans="1:18" ht="15.75" thickBot="1" x14ac:dyDescent="0.3"/>
    <row r="12" spans="1:18" ht="21" x14ac:dyDescent="0.25">
      <c r="B12" s="39"/>
      <c r="C12" s="37"/>
    </row>
    <row r="13" spans="1:18" ht="21" x14ac:dyDescent="0.25">
      <c r="B13" s="58" t="s">
        <v>28</v>
      </c>
      <c r="C13" s="57">
        <f>B6</f>
        <v>0.29247348767493414</v>
      </c>
    </row>
    <row r="14" spans="1:18" ht="21" x14ac:dyDescent="0.25">
      <c r="B14" s="58" t="s">
        <v>27</v>
      </c>
      <c r="C14" s="57">
        <f>SUM(B3:B5)</f>
        <v>0.44096864488033449</v>
      </c>
    </row>
    <row r="15" spans="1:18" ht="21" x14ac:dyDescent="0.25">
      <c r="B15" s="58" t="s">
        <v>58</v>
      </c>
      <c r="C15" s="57">
        <f>SUM(B3:B6)</f>
        <v>0.73344213255526869</v>
      </c>
    </row>
    <row r="16" spans="1:18" ht="21" x14ac:dyDescent="0.25">
      <c r="B16" s="58" t="s">
        <v>26</v>
      </c>
      <c r="C16" s="57">
        <f>1-C15</f>
        <v>0.26655786744473131</v>
      </c>
    </row>
    <row r="17" spans="2:3" ht="21" x14ac:dyDescent="0.25">
      <c r="B17" s="58" t="s">
        <v>56</v>
      </c>
      <c r="C17" s="57">
        <f>C16+B6</f>
        <v>0.55903135511966551</v>
      </c>
    </row>
    <row r="18" spans="2:3" ht="21" x14ac:dyDescent="0.25">
      <c r="B18" s="58" t="s">
        <v>25</v>
      </c>
      <c r="C18" s="57">
        <f>1-C13</f>
        <v>0.7075265123250658</v>
      </c>
    </row>
    <row r="19" spans="2:3" ht="21" x14ac:dyDescent="0.25">
      <c r="B19" s="58" t="s">
        <v>55</v>
      </c>
      <c r="C19" s="57">
        <f>SUM(B5:B6)</f>
        <v>0.56073150828753282</v>
      </c>
    </row>
    <row r="20" spans="2:3" ht="21.75" thickBot="1" x14ac:dyDescent="0.3">
      <c r="B20" s="59" t="s">
        <v>23</v>
      </c>
      <c r="C20" s="32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220" zoomScaleNormal="220" workbookViewId="0">
      <selection activeCell="G8" sqref="G8"/>
    </sheetView>
  </sheetViews>
  <sheetFormatPr defaultRowHeight="15" x14ac:dyDescent="0.25"/>
  <cols>
    <col min="2" max="2" width="10.85546875" bestFit="1" customWidth="1"/>
    <col min="6" max="6" width="11.28515625" bestFit="1" customWidth="1"/>
    <col min="9" max="9" width="11.42578125" bestFit="1" customWidth="1"/>
    <col min="12" max="13" width="6" bestFit="1" customWidth="1"/>
    <col min="14" max="14" width="5" bestFit="1" customWidth="1"/>
  </cols>
  <sheetData>
    <row r="1" spans="1:10" ht="15.75" x14ac:dyDescent="0.25">
      <c r="A1" s="6" t="s">
        <v>7</v>
      </c>
      <c r="B1" s="6" t="s">
        <v>17</v>
      </c>
      <c r="C1" s="41" t="s">
        <v>16</v>
      </c>
      <c r="D1" s="41" t="s">
        <v>15</v>
      </c>
      <c r="E1" s="4" t="s">
        <v>14</v>
      </c>
      <c r="F1" s="4" t="s">
        <v>13</v>
      </c>
      <c r="G1" s="4" t="s">
        <v>12</v>
      </c>
      <c r="H1" s="4" t="s">
        <v>11</v>
      </c>
      <c r="I1" s="4" t="s">
        <v>10</v>
      </c>
      <c r="J1" s="4" t="s">
        <v>9</v>
      </c>
    </row>
    <row r="2" spans="1:10" ht="15.75" x14ac:dyDescent="0.25">
      <c r="A2" s="6">
        <v>100</v>
      </c>
      <c r="B2" s="6">
        <v>0.02</v>
      </c>
      <c r="C2" s="41">
        <v>0</v>
      </c>
      <c r="D2" s="41">
        <f t="shared" ref="D2:D12" si="0">1-C2</f>
        <v>1</v>
      </c>
      <c r="E2" s="4">
        <f>A2*D2</f>
        <v>100</v>
      </c>
      <c r="F2" s="4">
        <f>C2*(A2-$A$2)</f>
        <v>0</v>
      </c>
      <c r="G2" s="4">
        <f t="shared" ref="G2:G12" si="1">SUM(E2:F2)</f>
        <v>100</v>
      </c>
      <c r="H2" s="4">
        <f t="shared" ref="H2:H12" si="2">E2*700</f>
        <v>70000</v>
      </c>
      <c r="I2" s="4">
        <f t="shared" ref="I2:I12" si="3">-100*F2</f>
        <v>0</v>
      </c>
      <c r="J2" s="4">
        <f t="shared" ref="J2:J12" si="4">H2+I2</f>
        <v>70000</v>
      </c>
    </row>
    <row r="3" spans="1:10" ht="15.75" x14ac:dyDescent="0.25">
      <c r="A3" s="6">
        <v>110</v>
      </c>
      <c r="B3" s="6">
        <v>0.05</v>
      </c>
      <c r="C3" s="41">
        <f>SUM($B$2:B2)</f>
        <v>0.02</v>
      </c>
      <c r="D3" s="41">
        <f>1-C3</f>
        <v>0.98</v>
      </c>
      <c r="E3" s="4">
        <f>A3*D3+A2*B2</f>
        <v>109.8</v>
      </c>
      <c r="F3" s="4">
        <f>B2*(A3-$A$2)</f>
        <v>0.2</v>
      </c>
      <c r="G3" s="4">
        <f t="shared" si="1"/>
        <v>110</v>
      </c>
      <c r="H3" s="4">
        <f t="shared" si="2"/>
        <v>76860</v>
      </c>
      <c r="I3" s="4">
        <f t="shared" si="3"/>
        <v>-20</v>
      </c>
      <c r="J3" s="4">
        <f t="shared" si="4"/>
        <v>76840</v>
      </c>
    </row>
    <row r="4" spans="1:10" ht="15.75" x14ac:dyDescent="0.25">
      <c r="A4" s="6">
        <v>120</v>
      </c>
      <c r="B4" s="6">
        <v>0.08</v>
      </c>
      <c r="C4" s="41">
        <f>SUM($B$2:B3)</f>
        <v>7.0000000000000007E-2</v>
      </c>
      <c r="D4" s="41">
        <f>1-C4</f>
        <v>0.92999999999999994</v>
      </c>
      <c r="E4" s="4">
        <f>A4*D4+SUMPRODUCT(A$2:A3,B$2:B3)</f>
        <v>119.1</v>
      </c>
      <c r="F4" s="4">
        <f>(A4-$A$2)*B2+(A4-$A$3)*B3</f>
        <v>0.9</v>
      </c>
      <c r="G4" s="4">
        <f t="shared" si="1"/>
        <v>120</v>
      </c>
      <c r="H4" s="4">
        <f t="shared" si="2"/>
        <v>83370</v>
      </c>
      <c r="I4" s="4">
        <f t="shared" si="3"/>
        <v>-90</v>
      </c>
      <c r="J4" s="4">
        <f t="shared" si="4"/>
        <v>83280</v>
      </c>
    </row>
    <row r="5" spans="1:10" ht="15.75" x14ac:dyDescent="0.25">
      <c r="A5" s="6">
        <v>130</v>
      </c>
      <c r="B5" s="6">
        <v>0.09</v>
      </c>
      <c r="C5" s="41">
        <f>SUM($B$2:B4)</f>
        <v>0.15000000000000002</v>
      </c>
      <c r="D5" s="41">
        <f>1-C5</f>
        <v>0.85</v>
      </c>
      <c r="E5" s="4">
        <f>A5*D5+SUMPRODUCT(A$2:A4,B$2:B4)</f>
        <v>127.6</v>
      </c>
      <c r="F5" s="4">
        <f>(A5-A2)*B2+(A5-A3)*B3+(A5-A4)*B4</f>
        <v>2.4000000000000004</v>
      </c>
      <c r="G5" s="4">
        <f t="shared" si="1"/>
        <v>130</v>
      </c>
      <c r="H5" s="4">
        <f t="shared" si="2"/>
        <v>89320</v>
      </c>
      <c r="I5" s="4">
        <f t="shared" si="3"/>
        <v>-240.00000000000003</v>
      </c>
      <c r="J5" s="4">
        <f t="shared" si="4"/>
        <v>89080</v>
      </c>
    </row>
    <row r="6" spans="1:10" ht="15.75" x14ac:dyDescent="0.25">
      <c r="A6" s="6">
        <v>140</v>
      </c>
      <c r="B6" s="6">
        <v>0.11</v>
      </c>
      <c r="C6" s="41">
        <f>SUM($B$2:B5)</f>
        <v>0.24000000000000002</v>
      </c>
      <c r="D6" s="41">
        <f t="shared" si="0"/>
        <v>0.76</v>
      </c>
      <c r="E6" s="4">
        <f>A6*D6+SUMPRODUCT(A$2:A5,B$2:B5)</f>
        <v>135.20000000000002</v>
      </c>
      <c r="F6" s="4">
        <f>(A6-A2)*B2+(A6-A3)*B3+(A6-A4)*B4+(A6-A5)*B5</f>
        <v>4.8</v>
      </c>
      <c r="G6" s="4">
        <f t="shared" si="1"/>
        <v>140.00000000000003</v>
      </c>
      <c r="H6" s="4">
        <f t="shared" si="2"/>
        <v>94640.000000000015</v>
      </c>
      <c r="I6" s="4">
        <f t="shared" si="3"/>
        <v>-480</v>
      </c>
      <c r="J6" s="4">
        <f t="shared" si="4"/>
        <v>94160.000000000015</v>
      </c>
    </row>
    <row r="7" spans="1:10" ht="15.75" x14ac:dyDescent="0.25">
      <c r="A7" s="6">
        <v>150</v>
      </c>
      <c r="B7" s="6">
        <v>0.16</v>
      </c>
      <c r="C7" s="41">
        <f>SUM($B$2:B6)</f>
        <v>0.35000000000000003</v>
      </c>
      <c r="D7" s="41">
        <f t="shared" si="0"/>
        <v>0.64999999999999991</v>
      </c>
      <c r="E7" s="4">
        <f>A7*D7+SUMPRODUCT(A$2:A6,B$2:B6)</f>
        <v>141.69999999999999</v>
      </c>
      <c r="F7" s="4">
        <f>(A7-A2)*B2+(A7-A3)*B3+(A7-A4)*B4+(A7-A5)*B5+(A7-A6)*B6</f>
        <v>8.3000000000000007</v>
      </c>
      <c r="G7" s="4">
        <f>SUM(E7:F7)</f>
        <v>150</v>
      </c>
      <c r="H7" s="4">
        <f t="shared" si="2"/>
        <v>99189.999999999985</v>
      </c>
      <c r="I7" s="4">
        <f t="shared" si="3"/>
        <v>-830.00000000000011</v>
      </c>
      <c r="J7" s="4">
        <f t="shared" si="4"/>
        <v>98359.999999999985</v>
      </c>
    </row>
    <row r="8" spans="1:10" ht="15.75" x14ac:dyDescent="0.25">
      <c r="A8" s="6">
        <v>160</v>
      </c>
      <c r="B8" s="6">
        <v>0.2</v>
      </c>
      <c r="C8" s="41">
        <f>SUM($B$2:B7)</f>
        <v>0.51</v>
      </c>
      <c r="D8" s="41">
        <f t="shared" si="0"/>
        <v>0.49</v>
      </c>
      <c r="E8" s="4">
        <f>A8*D8+SUMPRODUCT(A$2:A7,B$2:B7)</f>
        <v>146.60000000000002</v>
      </c>
      <c r="F8" s="4">
        <f>(A8-A2)*B2+(A8-A3)*B3+(A8-A4)*B4+(A8-A5)*B5+(A8-A6)*B6+(A8-A7)*B7</f>
        <v>13.4</v>
      </c>
      <c r="G8" s="4">
        <f t="shared" si="1"/>
        <v>160.00000000000003</v>
      </c>
      <c r="H8" s="4">
        <f t="shared" si="2"/>
        <v>102620.00000000001</v>
      </c>
      <c r="I8" s="4">
        <f t="shared" si="3"/>
        <v>-1340</v>
      </c>
      <c r="J8" s="4">
        <f t="shared" si="4"/>
        <v>101280.00000000001</v>
      </c>
    </row>
    <row r="9" spans="1:10" ht="15.75" x14ac:dyDescent="0.25">
      <c r="A9" s="6">
        <v>170</v>
      </c>
      <c r="B9" s="6">
        <v>0.15</v>
      </c>
      <c r="C9" s="41">
        <f>SUM($B$2:B8)</f>
        <v>0.71</v>
      </c>
      <c r="D9" s="41">
        <f t="shared" si="0"/>
        <v>0.29000000000000004</v>
      </c>
      <c r="E9" s="4">
        <f>A9*D9+SUMPRODUCT(A$2:A8,B$2:B8)</f>
        <v>149.5</v>
      </c>
      <c r="F9" s="4">
        <f>(A9-A2)*B2+(A9-A3)*B3+(A9-A4)*B4+(A9-A5)*B5+(A9-A6)*B6+(A9-A7)*B7+(A9-A8)*B8</f>
        <v>20.5</v>
      </c>
      <c r="G9" s="4">
        <f t="shared" si="1"/>
        <v>170</v>
      </c>
      <c r="H9" s="4">
        <f t="shared" si="2"/>
        <v>104650</v>
      </c>
      <c r="I9" s="4">
        <f t="shared" si="3"/>
        <v>-2050</v>
      </c>
      <c r="J9" s="4">
        <f t="shared" si="4"/>
        <v>102600</v>
      </c>
    </row>
    <row r="10" spans="1:10" ht="15.75" x14ac:dyDescent="0.25">
      <c r="A10" s="6">
        <v>180</v>
      </c>
      <c r="B10" s="6">
        <v>0.08</v>
      </c>
      <c r="C10" s="41">
        <f>SUM($B$2:B9)</f>
        <v>0.86</v>
      </c>
      <c r="D10" s="41">
        <f t="shared" si="0"/>
        <v>0.14000000000000001</v>
      </c>
      <c r="E10" s="4">
        <f>A10*D10+SUMPRODUCT(A$2:A9,B$2:B9)</f>
        <v>150.9</v>
      </c>
      <c r="F10" s="4">
        <f>(A10-A2)*B2+(A10-A3)*B3+(A10-A4)*B4+(A10-A5)*B5+(A10-A6)*B6+(A10-A7)*B7+(A10-A8)*B8+(A10-A9)*B9</f>
        <v>29.099999999999998</v>
      </c>
      <c r="G10" s="4">
        <f t="shared" si="1"/>
        <v>180</v>
      </c>
      <c r="H10" s="4">
        <f t="shared" si="2"/>
        <v>105630</v>
      </c>
      <c r="I10" s="4">
        <f t="shared" si="3"/>
        <v>-2910</v>
      </c>
      <c r="J10" s="4">
        <f t="shared" si="4"/>
        <v>102720</v>
      </c>
    </row>
    <row r="11" spans="1:10" ht="15.75" x14ac:dyDescent="0.25">
      <c r="A11" s="6">
        <v>190</v>
      </c>
      <c r="B11" s="6">
        <v>0.05</v>
      </c>
      <c r="C11" s="41">
        <f>SUM($B$2:B10)</f>
        <v>0.94</v>
      </c>
      <c r="D11" s="41">
        <f t="shared" si="0"/>
        <v>6.0000000000000053E-2</v>
      </c>
      <c r="E11" s="4">
        <f>A11*D11+SUMPRODUCT(A$2:A10,B$2:B10)</f>
        <v>151.5</v>
      </c>
      <c r="F11" s="4">
        <f>(A11-A2)*B2+(A11-A3)*B3+(A11-A4)*B4+(A11-A5)*B5+(A11-A6)*B6+(A11-A7)*B7+(A11-A8)*B8+(A11-A9)*B9+(A11-A10)*B10</f>
        <v>38.5</v>
      </c>
      <c r="G11" s="4">
        <f t="shared" si="1"/>
        <v>190</v>
      </c>
      <c r="H11" s="4">
        <f t="shared" si="2"/>
        <v>106050</v>
      </c>
      <c r="I11" s="4">
        <f t="shared" si="3"/>
        <v>-3850</v>
      </c>
      <c r="J11" s="4">
        <f t="shared" si="4"/>
        <v>102200</v>
      </c>
    </row>
    <row r="12" spans="1:10" ht="15.75" x14ac:dyDescent="0.25">
      <c r="A12" s="6">
        <v>200</v>
      </c>
      <c r="B12" s="6">
        <v>0.01</v>
      </c>
      <c r="C12" s="41">
        <f>SUM($B$2:B11)</f>
        <v>0.99</v>
      </c>
      <c r="D12" s="41">
        <f t="shared" si="0"/>
        <v>1.0000000000000009E-2</v>
      </c>
      <c r="E12" s="4">
        <f>A12*D12+SUMPRODUCT(A$2:A11,B$2:B11)</f>
        <v>151.6</v>
      </c>
      <c r="F12" s="4">
        <f>(A12-A2)*B2+(A12-A3)*B3+(A12-A4)*B4+(A12-A5)*B5+(A12-A6)*B6+(A12-A7)*B7+(A12-A8)*B8+(A12-A9)*B9+(A12-A10)*B10+(A12-A11)*B11</f>
        <v>48.4</v>
      </c>
      <c r="G12" s="4">
        <f t="shared" si="1"/>
        <v>200</v>
      </c>
      <c r="H12" s="4">
        <f t="shared" si="2"/>
        <v>106120</v>
      </c>
      <c r="I12" s="4">
        <f t="shared" si="3"/>
        <v>-4840</v>
      </c>
      <c r="J12" s="4">
        <f t="shared" si="4"/>
        <v>101280</v>
      </c>
    </row>
    <row r="13" spans="1:10" x14ac:dyDescent="0.25">
      <c r="J13" s="4">
        <f>MAX(J2:J12)</f>
        <v>102720</v>
      </c>
    </row>
  </sheetData>
  <conditionalFormatting sqref="A2">
    <cfRule type="expression" dxfId="9" priority="2">
      <formula>$J2=$J$13</formula>
    </cfRule>
  </conditionalFormatting>
  <conditionalFormatting sqref="J2">
    <cfRule type="cellIs" dxfId="8" priority="1" operator="equal">
      <formula>$J$13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202" zoomScaleNormal="202" workbookViewId="0">
      <selection activeCell="F5" sqref="F5"/>
    </sheetView>
  </sheetViews>
  <sheetFormatPr defaultRowHeight="15" x14ac:dyDescent="0.25"/>
  <cols>
    <col min="1" max="1" width="5.5703125" bestFit="1" customWidth="1"/>
    <col min="2" max="2" width="7.5703125" bestFit="1" customWidth="1"/>
    <col min="3" max="4" width="7.140625" bestFit="1" customWidth="1"/>
    <col min="5" max="5" width="7.28515625" bestFit="1" customWidth="1"/>
    <col min="6" max="6" width="11.28515625" bestFit="1" customWidth="1"/>
    <col min="7" max="8" width="5" bestFit="1" customWidth="1"/>
    <col min="9" max="9" width="10.140625" bestFit="1" customWidth="1"/>
    <col min="10" max="10" width="7.42578125" bestFit="1" customWidth="1"/>
    <col min="11" max="11" width="11.42578125" bestFit="1" customWidth="1"/>
    <col min="12" max="12" width="8" bestFit="1" customWidth="1"/>
    <col min="14" max="15" width="6" bestFit="1" customWidth="1"/>
    <col min="16" max="16" width="5" bestFit="1" customWidth="1"/>
  </cols>
  <sheetData>
    <row r="1" spans="1:12" ht="15.75" x14ac:dyDescent="0.25">
      <c r="A1" s="6" t="s">
        <v>7</v>
      </c>
      <c r="B1" s="6" t="s">
        <v>17</v>
      </c>
      <c r="C1" s="4" t="s">
        <v>16</v>
      </c>
      <c r="D1" s="4" t="s">
        <v>15</v>
      </c>
      <c r="E1" s="4" t="s">
        <v>14</v>
      </c>
      <c r="F1" s="4" t="s">
        <v>13</v>
      </c>
      <c r="G1" s="4"/>
      <c r="H1" s="4"/>
      <c r="I1" s="4" t="s">
        <v>18</v>
      </c>
      <c r="J1" s="4" t="s">
        <v>11</v>
      </c>
      <c r="K1" s="4" t="s">
        <v>10</v>
      </c>
      <c r="L1" s="4" t="s">
        <v>9</v>
      </c>
    </row>
    <row r="2" spans="1:12" ht="15.75" x14ac:dyDescent="0.25">
      <c r="A2" s="6">
        <v>4</v>
      </c>
      <c r="B2" s="6">
        <v>0.1</v>
      </c>
      <c r="C2" s="4">
        <v>0</v>
      </c>
      <c r="D2" s="4">
        <f t="shared" ref="D2:D8" si="0">1-C2</f>
        <v>1</v>
      </c>
      <c r="E2" s="4">
        <f>A2*D2</f>
        <v>4</v>
      </c>
      <c r="F2" s="4">
        <f>C2*(A2-$A$2)</f>
        <v>0</v>
      </c>
      <c r="G2" s="4"/>
      <c r="H2" s="4"/>
      <c r="I2" s="4">
        <v>0</v>
      </c>
      <c r="J2" s="4">
        <f>E2*20</f>
        <v>80</v>
      </c>
      <c r="K2" s="4">
        <f>-5*F2</f>
        <v>0</v>
      </c>
      <c r="L2" s="4">
        <f t="shared" ref="L2:L8" si="1">J2+K2</f>
        <v>80</v>
      </c>
    </row>
    <row r="3" spans="1:12" ht="15.75" x14ac:dyDescent="0.25">
      <c r="A3" s="6">
        <v>5</v>
      </c>
      <c r="B3" s="6">
        <v>0.15</v>
      </c>
      <c r="C3" s="4">
        <f>SUM($B$2:B2)</f>
        <v>0.1</v>
      </c>
      <c r="D3" s="4">
        <f t="shared" si="0"/>
        <v>0.9</v>
      </c>
      <c r="E3" s="4">
        <f>A3*D3+A2*B2</f>
        <v>4.9000000000000004</v>
      </c>
      <c r="F3" s="4">
        <f>B2*(A3-$A$2)</f>
        <v>0.1</v>
      </c>
      <c r="G3" s="4">
        <f>SUMPRODUCT($A$2:A2,$B$2:B2)</f>
        <v>0.4</v>
      </c>
      <c r="H3" s="4">
        <f>A3*SUM($B$2:B2)</f>
        <v>0.5</v>
      </c>
      <c r="I3" s="4">
        <f>H3-G3</f>
        <v>9.9999999999999978E-2</v>
      </c>
      <c r="J3" s="4">
        <f t="shared" ref="J3:J8" si="2">E3*20</f>
        <v>98</v>
      </c>
      <c r="K3" s="4">
        <f t="shared" ref="K3:K8" si="3">-5*F3</f>
        <v>-0.5</v>
      </c>
      <c r="L3" s="4">
        <f t="shared" si="1"/>
        <v>97.5</v>
      </c>
    </row>
    <row r="4" spans="1:12" ht="15.75" x14ac:dyDescent="0.25">
      <c r="A4" s="6">
        <v>3000</v>
      </c>
      <c r="B4" s="6">
        <v>0.15</v>
      </c>
      <c r="C4" s="4">
        <f>SUM($B$2:B3)</f>
        <v>0.25</v>
      </c>
      <c r="D4" s="4">
        <f t="shared" si="0"/>
        <v>0.75</v>
      </c>
      <c r="E4" s="4">
        <f>A4*D4+SUMPRODUCT(A$2:A3,B$2:B3)</f>
        <v>2251.15</v>
      </c>
      <c r="F4" s="4">
        <f>(A4-$A$2)*B2+(A4-$A$3)*B3</f>
        <v>748.85</v>
      </c>
      <c r="G4" s="4">
        <f>SUMPRODUCT($A$2:A3,$B$2:B3)</f>
        <v>1.1499999999999999</v>
      </c>
      <c r="H4" s="4">
        <f>A4*SUM($B$2:B3)</f>
        <v>750</v>
      </c>
      <c r="I4" s="4">
        <f t="shared" ref="I4:I8" si="4">H4-G4</f>
        <v>748.85</v>
      </c>
      <c r="J4" s="4">
        <f t="shared" si="2"/>
        <v>45023</v>
      </c>
      <c r="K4" s="4">
        <f t="shared" si="3"/>
        <v>-3744.25</v>
      </c>
      <c r="L4" s="4">
        <f t="shared" si="1"/>
        <v>41278.75</v>
      </c>
    </row>
    <row r="5" spans="1:12" ht="15.75" x14ac:dyDescent="0.25">
      <c r="A5" s="6">
        <v>4000</v>
      </c>
      <c r="B5" s="6">
        <v>0.2</v>
      </c>
      <c r="C5" s="4">
        <f>SUM($B$2:B4)</f>
        <v>0.4</v>
      </c>
      <c r="D5" s="4">
        <f t="shared" si="0"/>
        <v>0.6</v>
      </c>
      <c r="E5" s="4">
        <f>A5*D5+SUMPRODUCT(A$2:A4,B$2:B4)</f>
        <v>2851.15</v>
      </c>
      <c r="F5" s="4">
        <f>(A5-A2)*B2+(A5-A3)*B3+(A5-A4)*B4</f>
        <v>1148.8499999999999</v>
      </c>
      <c r="G5" s="4">
        <f>SUMPRODUCT($A$2:A4,$B$2:B4)</f>
        <v>451.15</v>
      </c>
      <c r="H5" s="4">
        <f>A5*SUM($B$2:B4)</f>
        <v>1600</v>
      </c>
      <c r="I5" s="4">
        <f t="shared" si="4"/>
        <v>1148.8499999999999</v>
      </c>
      <c r="J5" s="4">
        <f t="shared" si="2"/>
        <v>57023</v>
      </c>
      <c r="K5" s="4">
        <f t="shared" si="3"/>
        <v>-5744.25</v>
      </c>
      <c r="L5" s="4">
        <f t="shared" si="1"/>
        <v>51278.75</v>
      </c>
    </row>
    <row r="6" spans="1:12" ht="15.75" x14ac:dyDescent="0.25">
      <c r="A6" s="6">
        <v>5000</v>
      </c>
      <c r="B6" s="6">
        <v>0.15</v>
      </c>
      <c r="C6" s="4">
        <f>SUM($B$2:B5)</f>
        <v>0.60000000000000009</v>
      </c>
      <c r="D6" s="4">
        <f t="shared" si="0"/>
        <v>0.39999999999999991</v>
      </c>
      <c r="E6" s="4">
        <f>A6*D6+SUMPRODUCT(A$2:A5,B$2:B5)</f>
        <v>3251.1499999999996</v>
      </c>
      <c r="F6" s="4">
        <f>(A6-A2)*B2+(A6-A3)*B3+(A6-A4)*B4+(A6-A5)*B5</f>
        <v>1748.85</v>
      </c>
      <c r="G6" s="4">
        <f>SUMPRODUCT($A$2:A5,$B$2:B5)</f>
        <v>1251.1500000000001</v>
      </c>
      <c r="H6" s="4">
        <f>A6*SUM($B$2:B5)</f>
        <v>3000.0000000000005</v>
      </c>
      <c r="I6" s="4">
        <f t="shared" si="4"/>
        <v>1748.8500000000004</v>
      </c>
      <c r="J6" s="4">
        <f t="shared" si="2"/>
        <v>65022.999999999993</v>
      </c>
      <c r="K6" s="4">
        <f t="shared" si="3"/>
        <v>-8744.25</v>
      </c>
      <c r="L6" s="4">
        <f t="shared" si="1"/>
        <v>56278.749999999993</v>
      </c>
    </row>
    <row r="7" spans="1:12" ht="15.75" x14ac:dyDescent="0.25">
      <c r="A7" s="6">
        <v>6000</v>
      </c>
      <c r="B7" s="6">
        <v>0.15</v>
      </c>
      <c r="C7" s="4">
        <f>SUM($B$2:B6)</f>
        <v>0.75000000000000011</v>
      </c>
      <c r="D7" s="4">
        <f t="shared" si="0"/>
        <v>0.24999999999999989</v>
      </c>
      <c r="E7" s="4">
        <f>A7*D7+SUMPRODUCT(A$2:A6,B$2:B6)</f>
        <v>3501.1499999999996</v>
      </c>
      <c r="F7" s="4">
        <f>(A7-A2)*B2+(A7-A3)*B3+(A7-A4)*B4+(A7-A5)*B5+(A7-A6)*B6</f>
        <v>2498.85</v>
      </c>
      <c r="G7" s="4">
        <f>SUMPRODUCT($A$2:A6,$B$2:B6)</f>
        <v>2001.15</v>
      </c>
      <c r="H7" s="4">
        <f>A7*SUM($B$2:B6)</f>
        <v>4500.0000000000009</v>
      </c>
      <c r="I7" s="4">
        <f t="shared" si="4"/>
        <v>2498.8500000000008</v>
      </c>
      <c r="J7" s="4">
        <f t="shared" si="2"/>
        <v>70023</v>
      </c>
      <c r="K7" s="4">
        <f t="shared" si="3"/>
        <v>-12494.25</v>
      </c>
      <c r="L7" s="4">
        <f t="shared" si="1"/>
        <v>57528.75</v>
      </c>
    </row>
    <row r="8" spans="1:12" ht="15.75" x14ac:dyDescent="0.25">
      <c r="A8" s="6">
        <v>7000</v>
      </c>
      <c r="B8" s="6">
        <v>0.1</v>
      </c>
      <c r="C8" s="4">
        <f>SUM($B$2:B7)</f>
        <v>0.90000000000000013</v>
      </c>
      <c r="D8" s="4">
        <f t="shared" si="0"/>
        <v>9.9999999999999867E-2</v>
      </c>
      <c r="E8" s="4">
        <f>A8*D8+SUMPRODUCT(A$2:A7,B$2:B7)</f>
        <v>3601.1499999999992</v>
      </c>
      <c r="F8" s="4">
        <f>(A8-A2)*B2+(A8-A3)*B3+(A8-A4)*B4+(A8-A5)*B5+(A8-A6)*B6+(A8-A7)*B7</f>
        <v>3398.85</v>
      </c>
      <c r="G8" s="4">
        <f>SUMPRODUCT($A$2:A7,$B$2:B7)</f>
        <v>2901.15</v>
      </c>
      <c r="H8" s="4">
        <f>A8*SUM($B$2:B7)</f>
        <v>6300.0000000000009</v>
      </c>
      <c r="I8" s="4">
        <f t="shared" si="4"/>
        <v>3398.8500000000008</v>
      </c>
      <c r="J8" s="4">
        <f t="shared" si="2"/>
        <v>72022.999999999985</v>
      </c>
      <c r="K8" s="4">
        <f t="shared" si="3"/>
        <v>-16994.25</v>
      </c>
      <c r="L8" s="4">
        <f t="shared" si="1"/>
        <v>55028.749999999985</v>
      </c>
    </row>
    <row r="9" spans="1:12" x14ac:dyDescent="0.25">
      <c r="J9" s="3" t="s">
        <v>19</v>
      </c>
      <c r="K9" s="7" t="s">
        <v>20</v>
      </c>
      <c r="L9" s="4">
        <f>MAX(L2:L8)</f>
        <v>57528.75</v>
      </c>
    </row>
    <row r="11" spans="1:12" ht="15.75" x14ac:dyDescent="0.25">
      <c r="B11" s="6"/>
    </row>
    <row r="15" spans="1:12" ht="15.75" x14ac:dyDescent="0.25">
      <c r="A15" s="6"/>
    </row>
  </sheetData>
  <conditionalFormatting sqref="L2:L8">
    <cfRule type="cellIs" dxfId="7" priority="4" operator="equal">
      <formula>$L$9</formula>
    </cfRule>
  </conditionalFormatting>
  <conditionalFormatting sqref="A2:A8">
    <cfRule type="expression" dxfId="6" priority="3">
      <formula>$L2=$L$9</formula>
    </cfRule>
  </conditionalFormatting>
  <conditionalFormatting sqref="B11">
    <cfRule type="expression" dxfId="5" priority="2">
      <formula>$L11=$L$9</formula>
    </cfRule>
  </conditionalFormatting>
  <conditionalFormatting sqref="A15">
    <cfRule type="expression" dxfId="4" priority="1">
      <formula>$L15=$L$9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78" zoomScaleNormal="178" workbookViewId="0">
      <selection activeCell="C19" sqref="C19"/>
    </sheetView>
  </sheetViews>
  <sheetFormatPr defaultRowHeight="15" x14ac:dyDescent="0.25"/>
  <cols>
    <col min="1" max="1" width="5.5703125" bestFit="1" customWidth="1"/>
    <col min="2" max="2" width="7.5703125" bestFit="1" customWidth="1"/>
    <col min="3" max="4" width="7.140625" bestFit="1" customWidth="1"/>
    <col min="5" max="5" width="7.28515625" bestFit="1" customWidth="1"/>
    <col min="6" max="6" width="11.28515625" bestFit="1" customWidth="1"/>
    <col min="7" max="8" width="5" bestFit="1" customWidth="1"/>
    <col min="9" max="9" width="10.140625" bestFit="1" customWidth="1"/>
    <col min="10" max="10" width="7.42578125" bestFit="1" customWidth="1"/>
    <col min="11" max="11" width="11.42578125" bestFit="1" customWidth="1"/>
    <col min="12" max="12" width="8" bestFit="1" customWidth="1"/>
    <col min="14" max="15" width="6" bestFit="1" customWidth="1"/>
    <col min="16" max="16" width="5" bestFit="1" customWidth="1"/>
  </cols>
  <sheetData>
    <row r="1" spans="1:12" ht="15.75" x14ac:dyDescent="0.25">
      <c r="A1" s="6" t="s">
        <v>7</v>
      </c>
      <c r="B1" s="6" t="s">
        <v>17</v>
      </c>
      <c r="C1" s="4" t="s">
        <v>16</v>
      </c>
      <c r="D1" s="4" t="s">
        <v>15</v>
      </c>
      <c r="E1" s="4" t="s">
        <v>14</v>
      </c>
      <c r="F1" s="4" t="s">
        <v>13</v>
      </c>
      <c r="G1" s="4"/>
      <c r="H1" s="4"/>
      <c r="I1" s="4" t="s">
        <v>18</v>
      </c>
      <c r="J1" s="4" t="s">
        <v>11</v>
      </c>
      <c r="K1" s="4" t="s">
        <v>10</v>
      </c>
      <c r="L1" s="4" t="s">
        <v>9</v>
      </c>
    </row>
    <row r="2" spans="1:12" ht="15.75" x14ac:dyDescent="0.25">
      <c r="A2" s="6">
        <v>4</v>
      </c>
      <c r="B2" s="6">
        <v>0.1</v>
      </c>
      <c r="C2" s="4">
        <v>0</v>
      </c>
      <c r="D2" s="4">
        <f t="shared" ref="D2:D8" si="0">1-C2</f>
        <v>1</v>
      </c>
      <c r="E2" s="4">
        <f>A2*D2</f>
        <v>4</v>
      </c>
      <c r="F2" s="4">
        <f>C2*(A2-$A$2)</f>
        <v>0</v>
      </c>
      <c r="G2" s="4"/>
      <c r="H2" s="4"/>
      <c r="I2" s="4">
        <v>0</v>
      </c>
      <c r="J2" s="4">
        <f>E2*20</f>
        <v>80</v>
      </c>
      <c r="K2" s="4">
        <f>-5*F2</f>
        <v>0</v>
      </c>
      <c r="L2" s="4">
        <f t="shared" ref="L2:L8" si="1">J2+K2</f>
        <v>80</v>
      </c>
    </row>
    <row r="3" spans="1:12" ht="15.75" x14ac:dyDescent="0.25">
      <c r="A3" s="6">
        <v>5</v>
      </c>
      <c r="B3" s="6">
        <v>0.15</v>
      </c>
      <c r="C3" s="4">
        <f>SUM($B$2:B2)</f>
        <v>0.1</v>
      </c>
      <c r="D3" s="4">
        <f t="shared" si="0"/>
        <v>0.9</v>
      </c>
      <c r="E3" s="4">
        <f>A3*D3+A2*B2</f>
        <v>4.9000000000000004</v>
      </c>
      <c r="F3" s="4">
        <f>B2*(A3-$A$2)</f>
        <v>0.1</v>
      </c>
      <c r="G3" s="4">
        <f>SUMPRODUCT($A$2:A2,$B$2:B2)</f>
        <v>0.4</v>
      </c>
      <c r="H3" s="4">
        <f>A3*SUM($B$2:B2)</f>
        <v>0.5</v>
      </c>
      <c r="I3" s="4">
        <f>H3-G3</f>
        <v>9.9999999999999978E-2</v>
      </c>
      <c r="J3" s="4">
        <f t="shared" ref="J3:J8" si="2">E3*20</f>
        <v>98</v>
      </c>
      <c r="K3" s="4">
        <f t="shared" ref="K3:K8" si="3">-5*F3</f>
        <v>-0.5</v>
      </c>
      <c r="L3" s="4">
        <f t="shared" si="1"/>
        <v>97.5</v>
      </c>
    </row>
    <row r="4" spans="1:12" ht="15.75" x14ac:dyDescent="0.25">
      <c r="A4" s="6">
        <v>3000</v>
      </c>
      <c r="B4" s="6">
        <v>0.15</v>
      </c>
      <c r="C4" s="4">
        <f>SUM($B$2:B3)</f>
        <v>0.25</v>
      </c>
      <c r="D4" s="4">
        <f t="shared" si="0"/>
        <v>0.75</v>
      </c>
      <c r="E4" s="4">
        <f>A4*D4+SUMPRODUCT(A$2:A3,B$2:B3)</f>
        <v>2251.15</v>
      </c>
      <c r="F4" s="4">
        <f>(A4-$A$2)*B2+(A4-$A$3)*B3</f>
        <v>748.85</v>
      </c>
      <c r="G4" s="4">
        <f>SUMPRODUCT($A$2:A3,$B$2:B3)</f>
        <v>1.1499999999999999</v>
      </c>
      <c r="H4" s="4">
        <f>A4*SUM($B$2:B3)</f>
        <v>750</v>
      </c>
      <c r="I4" s="4">
        <f t="shared" ref="I4:I8" si="4">H4-G4</f>
        <v>748.85</v>
      </c>
      <c r="J4" s="4">
        <f t="shared" si="2"/>
        <v>45023</v>
      </c>
      <c r="K4" s="4">
        <f t="shared" si="3"/>
        <v>-3744.25</v>
      </c>
      <c r="L4" s="4">
        <f t="shared" si="1"/>
        <v>41278.75</v>
      </c>
    </row>
    <row r="5" spans="1:12" ht="15.75" x14ac:dyDescent="0.25">
      <c r="A5" s="6">
        <v>4000</v>
      </c>
      <c r="B5" s="6">
        <v>0.2</v>
      </c>
      <c r="C5" s="4">
        <f>SUM($B$2:B4)</f>
        <v>0.4</v>
      </c>
      <c r="D5" s="4">
        <f t="shared" si="0"/>
        <v>0.6</v>
      </c>
      <c r="E5" s="4">
        <f>A5*D5+SUMPRODUCT(A$2:A4,B$2:B4)</f>
        <v>2851.15</v>
      </c>
      <c r="F5" s="4">
        <f>(A5-A2)*B2+(A5-A3)*B3+(A5-A4)*B4</f>
        <v>1148.8499999999999</v>
      </c>
      <c r="G5" s="4">
        <f>SUMPRODUCT($A$2:A4,$B$2:B4)</f>
        <v>451.15</v>
      </c>
      <c r="H5" s="4">
        <f>A5*SUM($B$2:B4)</f>
        <v>1600</v>
      </c>
      <c r="I5" s="4">
        <f t="shared" si="4"/>
        <v>1148.8499999999999</v>
      </c>
      <c r="J5" s="4">
        <f t="shared" si="2"/>
        <v>57023</v>
      </c>
      <c r="K5" s="4">
        <f t="shared" si="3"/>
        <v>-5744.25</v>
      </c>
      <c r="L5" s="4">
        <f t="shared" si="1"/>
        <v>51278.75</v>
      </c>
    </row>
    <row r="6" spans="1:12" ht="15.75" x14ac:dyDescent="0.25">
      <c r="A6" s="6">
        <v>5000</v>
      </c>
      <c r="B6" s="6">
        <v>0.15</v>
      </c>
      <c r="C6" s="4">
        <f>SUM($B$2:B5)</f>
        <v>0.60000000000000009</v>
      </c>
      <c r="D6" s="4">
        <f t="shared" si="0"/>
        <v>0.39999999999999991</v>
      </c>
      <c r="E6" s="4">
        <f>A6*D6+SUMPRODUCT(A$2:A5,B$2:B5)</f>
        <v>3251.1499999999996</v>
      </c>
      <c r="F6" s="4">
        <f>(A6-A2)*B2+(A6-A3)*B3+(A6-A4)*B4+(A6-A5)*B5</f>
        <v>1748.85</v>
      </c>
      <c r="G6" s="4">
        <f>SUMPRODUCT($A$2:A5,$B$2:B5)</f>
        <v>1251.1500000000001</v>
      </c>
      <c r="H6" s="4">
        <f>A6*SUM($B$2:B5)</f>
        <v>3000.0000000000005</v>
      </c>
      <c r="I6" s="4">
        <f t="shared" si="4"/>
        <v>1748.8500000000004</v>
      </c>
      <c r="J6" s="4">
        <f t="shared" si="2"/>
        <v>65022.999999999993</v>
      </c>
      <c r="K6" s="4">
        <f t="shared" si="3"/>
        <v>-8744.25</v>
      </c>
      <c r="L6" s="4">
        <f t="shared" si="1"/>
        <v>56278.749999999993</v>
      </c>
    </row>
    <row r="7" spans="1:12" ht="15.75" x14ac:dyDescent="0.25">
      <c r="A7" s="6">
        <v>6000</v>
      </c>
      <c r="B7" s="6">
        <v>0.15</v>
      </c>
      <c r="C7" s="4">
        <f>SUM($B$2:B6)</f>
        <v>0.75000000000000011</v>
      </c>
      <c r="D7" s="4">
        <f t="shared" si="0"/>
        <v>0.24999999999999989</v>
      </c>
      <c r="E7" s="4">
        <f>A7*D7+SUMPRODUCT(A$2:A6,B$2:B6)</f>
        <v>3501.1499999999996</v>
      </c>
      <c r="F7" s="4">
        <f>(A7-A2)*B2+(A7-A3)*B3+(A7-A4)*B4+(A7-A5)*B5+(A7-A6)*B6</f>
        <v>2498.85</v>
      </c>
      <c r="G7" s="4">
        <f>SUMPRODUCT($A$2:A6,$B$2:B6)</f>
        <v>2001.15</v>
      </c>
      <c r="H7" s="4">
        <f>A7*SUM($B$2:B6)</f>
        <v>4500.0000000000009</v>
      </c>
      <c r="I7" s="4">
        <f t="shared" si="4"/>
        <v>2498.8500000000008</v>
      </c>
      <c r="J7" s="4">
        <f t="shared" si="2"/>
        <v>70023</v>
      </c>
      <c r="K7" s="4">
        <f t="shared" si="3"/>
        <v>-12494.25</v>
      </c>
      <c r="L7" s="4">
        <f t="shared" si="1"/>
        <v>57528.75</v>
      </c>
    </row>
    <row r="8" spans="1:12" ht="15.75" x14ac:dyDescent="0.25">
      <c r="A8" s="6">
        <v>7000</v>
      </c>
      <c r="B8" s="6">
        <v>0.1</v>
      </c>
      <c r="C8" s="4">
        <f>SUM($B$2:B7)</f>
        <v>0.90000000000000013</v>
      </c>
      <c r="D8" s="4">
        <f t="shared" si="0"/>
        <v>9.9999999999999867E-2</v>
      </c>
      <c r="E8" s="4">
        <f>A8*D8+SUMPRODUCT(A$2:A7,B$2:B7)</f>
        <v>3601.1499999999992</v>
      </c>
      <c r="F8" s="4">
        <f>(A8-A2)*B2+(A8-A3)*B3+(A8-A4)*B4+(A8-A5)*B5+(A8-A6)*B6+(A8-A7)*B7</f>
        <v>3398.85</v>
      </c>
      <c r="G8" s="4">
        <f>SUMPRODUCT($A$2:A7,$B$2:B7)</f>
        <v>2901.15</v>
      </c>
      <c r="H8" s="4">
        <f>A8*SUM($B$2:B7)</f>
        <v>6300.0000000000009</v>
      </c>
      <c r="I8" s="4">
        <f t="shared" si="4"/>
        <v>3398.8500000000008</v>
      </c>
      <c r="J8" s="4">
        <f t="shared" si="2"/>
        <v>72022.999999999985</v>
      </c>
      <c r="K8" s="4">
        <f t="shared" si="3"/>
        <v>-16994.25</v>
      </c>
      <c r="L8" s="4">
        <f t="shared" si="1"/>
        <v>55028.749999999985</v>
      </c>
    </row>
    <row r="9" spans="1:12" x14ac:dyDescent="0.25">
      <c r="J9" s="3" t="s">
        <v>19</v>
      </c>
      <c r="K9" s="7" t="s">
        <v>20</v>
      </c>
      <c r="L9" s="4">
        <f>MAX(L2:L8)</f>
        <v>57528.75</v>
      </c>
    </row>
    <row r="11" spans="1:12" ht="15.75" x14ac:dyDescent="0.25">
      <c r="B11" s="6"/>
    </row>
    <row r="15" spans="1:12" ht="15.75" x14ac:dyDescent="0.25">
      <c r="A15" s="6"/>
    </row>
  </sheetData>
  <conditionalFormatting sqref="L2:L8">
    <cfRule type="cellIs" dxfId="3" priority="4" operator="equal">
      <formula>$L$9</formula>
    </cfRule>
  </conditionalFormatting>
  <conditionalFormatting sqref="A2:A8">
    <cfRule type="expression" dxfId="2" priority="3">
      <formula>$L2=$L$9</formula>
    </cfRule>
  </conditionalFormatting>
  <conditionalFormatting sqref="B11">
    <cfRule type="expression" dxfId="1" priority="2">
      <formula>$L11=$L$9</formula>
    </cfRule>
  </conditionalFormatting>
  <conditionalFormatting sqref="A15">
    <cfRule type="expression" dxfId="0" priority="1">
      <formula>$L15=$L$9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1.WeightAve</vt:lpstr>
      <vt:lpstr>2a.MeanStdGroupData</vt:lpstr>
      <vt:lpstr>2b.MeanStdGoD2</vt:lpstr>
      <vt:lpstr>3a.NewsBoy1</vt:lpstr>
      <vt:lpstr>3b.NewsBoy2</vt:lpstr>
      <vt:lpstr>3.3NewsBoy3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2016-03-04T22:22:02Z</dcterms:modified>
</cp:coreProperties>
</file>