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S-Visualization\"/>
    </mc:Choice>
  </mc:AlternateContent>
  <bookViews>
    <workbookView xWindow="240" yWindow="360" windowWidth="15600" windowHeight="7185" firstSheet="5" activeTab="10"/>
  </bookViews>
  <sheets>
    <sheet name="1.TurnArrayToMatrix" sheetId="1" r:id="rId1"/>
    <sheet name="2.DrawMeanMedMod" sheetId="28" r:id="rId2"/>
    <sheet name="3.1 NumberOfBinsHisto" sheetId="11" r:id="rId3"/>
    <sheet name="3.2 WidthStart" sheetId="31" r:id="rId4"/>
    <sheet name="3.3 IntWidthStartHisto" sheetId="40" r:id="rId5"/>
    <sheet name="3.4 IntWidthOneTime" sheetId="41" r:id="rId6"/>
    <sheet name="3.5 CountIf-Ifs" sheetId="42" r:id="rId7"/>
    <sheet name="3.6 HistOgive" sheetId="43" r:id="rId8"/>
    <sheet name="3.7 ChartsRand" sheetId="44" r:id="rId9"/>
    <sheet name="7.MeanStdGroupData" sheetId="27" r:id="rId10"/>
    <sheet name="10.Grades" sheetId="29" r:id="rId11"/>
  </sheets>
  <externalReferences>
    <externalReference r:id="rId12"/>
  </externalReferences>
  <definedNames>
    <definedName name="FofX">OFFSET('[1]B(3)'!$B$6,0,0,'[1]B(3)'!$B$1+1,1)</definedName>
    <definedName name="solver_adj" localSheetId="10" hidden="1">'10.Grades'!$M$3:$M$14</definedName>
    <definedName name="solver_cvg" localSheetId="10" hidden="1">0.0001</definedName>
    <definedName name="solver_drv" localSheetId="10" hidden="1">2</definedName>
    <definedName name="solver_eng" localSheetId="10" hidden="1">1</definedName>
    <definedName name="solver_est" localSheetId="10" hidden="1">1</definedName>
    <definedName name="solver_itr" localSheetId="10" hidden="1">2147483647</definedName>
    <definedName name="solver_lhs1" localSheetId="10" hidden="1">'10.Grades'!$J$3</definedName>
    <definedName name="solver_lhs2" localSheetId="10" hidden="1">'10.Grades'!$J$3:$J$14</definedName>
    <definedName name="solver_lhs3" localSheetId="10" hidden="1">'10.Grades'!$J$3:$J$14</definedName>
    <definedName name="solver_lhs4" localSheetId="10" hidden="1">'10.Grades'!$M$14</definedName>
    <definedName name="solver_lhs5" localSheetId="10" hidden="1">'10.Grades'!$M$4</definedName>
    <definedName name="solver_lhs6" localSheetId="10" hidden="1">'10.Grades'!$X$5:$X$14</definedName>
    <definedName name="solver_lhs7" localSheetId="10" hidden="1">'10.Grades'!$X$5:$X$14</definedName>
    <definedName name="solver_mip" localSheetId="10" hidden="1">2147483647</definedName>
    <definedName name="solver_mni" localSheetId="10" hidden="1">30</definedName>
    <definedName name="solver_mrt" localSheetId="10" hidden="1">0.075</definedName>
    <definedName name="solver_msl" localSheetId="10" hidden="1">2</definedName>
    <definedName name="solver_neg" localSheetId="10" hidden="1">1</definedName>
    <definedName name="solver_nod" localSheetId="10" hidden="1">2147483647</definedName>
    <definedName name="solver_num" localSheetId="10" hidden="1">7</definedName>
    <definedName name="solver_nwt" localSheetId="10" hidden="1">1</definedName>
    <definedName name="solver_opt" localSheetId="10" hidden="1">'10.Grades'!$I$15</definedName>
    <definedName name="solver_pre" localSheetId="10" hidden="1">0.000001</definedName>
    <definedName name="solver_rbv" localSheetId="10" hidden="1">2</definedName>
    <definedName name="solver_rel1" localSheetId="10" hidden="1">1</definedName>
    <definedName name="solver_rel2" localSheetId="10" hidden="1">1</definedName>
    <definedName name="solver_rel3" localSheetId="10" hidden="1">3</definedName>
    <definedName name="solver_rel4" localSheetId="10" hidden="1">3</definedName>
    <definedName name="solver_rel5" localSheetId="10" hidden="1">3</definedName>
    <definedName name="solver_rel6" localSheetId="10" hidden="1">1</definedName>
    <definedName name="solver_rel7" localSheetId="10" hidden="1">3</definedName>
    <definedName name="solver_rhs1" localSheetId="10" hidden="1">'10.Grades'!$Z$3</definedName>
    <definedName name="solver_rhs2" localSheetId="10" hidden="1">'10.Grades'!$Z$3:$Z$14</definedName>
    <definedName name="solver_rhs3" localSheetId="10" hidden="1">'10.Grades'!$Y$3:$Y$14</definedName>
    <definedName name="solver_rhs4" localSheetId="10" hidden="1">'10.Grades'!$AB$4</definedName>
    <definedName name="solver_rhs5" localSheetId="10" hidden="1">'10.Grades'!$AB$3</definedName>
    <definedName name="solver_rhs6" localSheetId="10" hidden="1">'10.Grades'!$AB$6</definedName>
    <definedName name="solver_rhs7" localSheetId="10" hidden="1">'10.Grades'!$AB$5</definedName>
    <definedName name="solver_rlx" localSheetId="10" hidden="1">2</definedName>
    <definedName name="solver_rsd" localSheetId="10" hidden="1">0</definedName>
    <definedName name="solver_scl" localSheetId="10" hidden="1">2</definedName>
    <definedName name="solver_sho" localSheetId="10" hidden="1">2</definedName>
    <definedName name="solver_ssz" localSheetId="10" hidden="1">100</definedName>
    <definedName name="solver_tim" localSheetId="10" hidden="1">2147483647</definedName>
    <definedName name="solver_tol" localSheetId="10" hidden="1">0.01</definedName>
    <definedName name="solver_typ" localSheetId="10" hidden="1">1</definedName>
    <definedName name="solver_val" localSheetId="10" hidden="1">0</definedName>
    <definedName name="solver_ver" localSheetId="10" hidden="1">3</definedName>
    <definedName name="X">OFFSET('[1]B(3)'!$A$6,0,0,'[1]B(3)'!$B$1+1,1)</definedName>
  </definedNames>
  <calcPr calcId="152511"/>
</workbook>
</file>

<file path=xl/calcChain.xml><?xml version="1.0" encoding="utf-8"?>
<calcChain xmlns="http://schemas.openxmlformats.org/spreadsheetml/2006/main">
  <c r="J3" i="40" l="1"/>
  <c r="J5" i="40"/>
  <c r="E4" i="40"/>
  <c r="I5" i="31"/>
  <c r="J6" i="31"/>
  <c r="K6" i="31" s="1"/>
  <c r="J7" i="31" s="1"/>
  <c r="K5" i="31"/>
  <c r="J5" i="31"/>
  <c r="J3" i="31"/>
  <c r="I3" i="31"/>
  <c r="E15" i="31"/>
  <c r="E16" i="31"/>
  <c r="F16" i="11"/>
  <c r="F17" i="11"/>
  <c r="F18" i="11"/>
  <c r="F15" i="11"/>
  <c r="F14" i="11"/>
  <c r="F13" i="11"/>
  <c r="F12" i="11"/>
  <c r="H13" i="11"/>
  <c r="H14" i="11"/>
  <c r="H15" i="11"/>
  <c r="H16" i="11"/>
  <c r="H17" i="11"/>
  <c r="H18" i="11"/>
  <c r="H12" i="11"/>
  <c r="L3" i="31"/>
  <c r="I12" i="11"/>
  <c r="I7" i="31" l="1"/>
  <c r="K7" i="31"/>
  <c r="J8" i="31" s="1"/>
  <c r="I6" i="31"/>
  <c r="G19" i="44"/>
  <c r="G18" i="44"/>
  <c r="G17" i="44"/>
  <c r="G16" i="44"/>
  <c r="G15" i="44"/>
  <c r="G14" i="44"/>
  <c r="G13" i="44"/>
  <c r="B102" i="43"/>
  <c r="B101" i="43"/>
  <c r="B100" i="43"/>
  <c r="B99" i="43"/>
  <c r="B98" i="43"/>
  <c r="B97" i="43"/>
  <c r="B96" i="43"/>
  <c r="B95" i="43"/>
  <c r="B94" i="43"/>
  <c r="B93" i="43"/>
  <c r="B92" i="43"/>
  <c r="B91" i="43"/>
  <c r="B90" i="43"/>
  <c r="B89" i="43"/>
  <c r="B88" i="43"/>
  <c r="B87" i="43"/>
  <c r="B86" i="43"/>
  <c r="B85" i="43"/>
  <c r="B84" i="43"/>
  <c r="B83" i="43"/>
  <c r="B82" i="43"/>
  <c r="B81" i="43"/>
  <c r="B80" i="43"/>
  <c r="B79" i="43"/>
  <c r="B78" i="43"/>
  <c r="B77" i="43"/>
  <c r="B76" i="43"/>
  <c r="B75" i="43"/>
  <c r="B74" i="43"/>
  <c r="B73" i="43"/>
  <c r="B72" i="43"/>
  <c r="B71" i="43"/>
  <c r="B70" i="43"/>
  <c r="B69" i="43"/>
  <c r="B68" i="43"/>
  <c r="B67" i="43"/>
  <c r="B66" i="43"/>
  <c r="B65" i="43"/>
  <c r="B64" i="43"/>
  <c r="B63" i="43"/>
  <c r="B62" i="43"/>
  <c r="B61" i="43"/>
  <c r="B60" i="43"/>
  <c r="B59" i="43"/>
  <c r="B58" i="43"/>
  <c r="B57" i="43"/>
  <c r="B56" i="43"/>
  <c r="B55" i="43"/>
  <c r="B54" i="43"/>
  <c r="B53" i="43"/>
  <c r="B52" i="43"/>
  <c r="B51" i="43"/>
  <c r="B50" i="43"/>
  <c r="B49" i="43"/>
  <c r="B48" i="43"/>
  <c r="B47" i="43"/>
  <c r="B46" i="43"/>
  <c r="B45" i="43"/>
  <c r="B44" i="43"/>
  <c r="B43" i="43"/>
  <c r="B42" i="43"/>
  <c r="B41" i="43"/>
  <c r="B40" i="43"/>
  <c r="B39" i="43"/>
  <c r="B38" i="43"/>
  <c r="B37" i="43"/>
  <c r="B36" i="43"/>
  <c r="B35" i="43"/>
  <c r="B34" i="43"/>
  <c r="B33" i="43"/>
  <c r="B32" i="43"/>
  <c r="B31" i="43"/>
  <c r="B30" i="43"/>
  <c r="B29" i="43"/>
  <c r="B28" i="43"/>
  <c r="B27" i="43"/>
  <c r="B26" i="43"/>
  <c r="B25" i="43"/>
  <c r="B24" i="43"/>
  <c r="B23" i="43"/>
  <c r="B22" i="43"/>
  <c r="B21" i="43"/>
  <c r="B20" i="43"/>
  <c r="G19" i="43"/>
  <c r="B19" i="43"/>
  <c r="G18" i="43"/>
  <c r="B18" i="43"/>
  <c r="G17" i="43"/>
  <c r="B17" i="43"/>
  <c r="G16" i="43"/>
  <c r="B16" i="43"/>
  <c r="G15" i="43"/>
  <c r="B15" i="43"/>
  <c r="G14" i="43"/>
  <c r="B14" i="43"/>
  <c r="G13" i="43"/>
  <c r="B13" i="43"/>
  <c r="B12" i="43"/>
  <c r="B11" i="43"/>
  <c r="B10" i="43"/>
  <c r="B9" i="43"/>
  <c r="B8" i="43"/>
  <c r="B7" i="43"/>
  <c r="B6" i="43"/>
  <c r="B5" i="43"/>
  <c r="B4" i="43"/>
  <c r="B3" i="43"/>
  <c r="K8" i="31" l="1"/>
  <c r="J9" i="31" s="1"/>
  <c r="I8" i="31"/>
  <c r="E8" i="43"/>
  <c r="E10" i="43"/>
  <c r="E6" i="43"/>
  <c r="P15" i="43" s="1"/>
  <c r="E3" i="43"/>
  <c r="E4" i="43"/>
  <c r="E5" i="43"/>
  <c r="E7" i="43"/>
  <c r="S4" i="42"/>
  <c r="B102" i="42"/>
  <c r="B101" i="42"/>
  <c r="B100" i="42"/>
  <c r="B99" i="42"/>
  <c r="B98" i="42"/>
  <c r="B97" i="42"/>
  <c r="B96" i="42"/>
  <c r="B95" i="42"/>
  <c r="B94" i="42"/>
  <c r="B93" i="42"/>
  <c r="B92" i="42"/>
  <c r="B91" i="42"/>
  <c r="B90" i="42"/>
  <c r="B89" i="42"/>
  <c r="B88" i="42"/>
  <c r="B87" i="42"/>
  <c r="B86" i="42"/>
  <c r="B85" i="42"/>
  <c r="B84" i="42"/>
  <c r="B83" i="42"/>
  <c r="B82" i="42"/>
  <c r="B81" i="42"/>
  <c r="B80" i="42"/>
  <c r="B79" i="42"/>
  <c r="B78" i="42"/>
  <c r="B77" i="42"/>
  <c r="B76" i="42"/>
  <c r="B75" i="42"/>
  <c r="B74" i="42"/>
  <c r="B73" i="42"/>
  <c r="B72" i="42"/>
  <c r="B71" i="42"/>
  <c r="B70" i="42"/>
  <c r="B69" i="42"/>
  <c r="B68" i="42"/>
  <c r="B67" i="42"/>
  <c r="B66" i="42"/>
  <c r="B65" i="42"/>
  <c r="B64" i="42"/>
  <c r="B63" i="42"/>
  <c r="B62" i="42"/>
  <c r="B61" i="42"/>
  <c r="B60" i="42"/>
  <c r="B59" i="42"/>
  <c r="B58" i="42"/>
  <c r="B57" i="42"/>
  <c r="B56" i="42"/>
  <c r="B55" i="42"/>
  <c r="B54" i="42"/>
  <c r="B53" i="42"/>
  <c r="B52" i="42"/>
  <c r="B51" i="42"/>
  <c r="B50" i="42"/>
  <c r="B49" i="42"/>
  <c r="B48" i="42"/>
  <c r="B47" i="42"/>
  <c r="B46" i="42"/>
  <c r="B45" i="42"/>
  <c r="B44" i="42"/>
  <c r="B43" i="42"/>
  <c r="B42" i="42"/>
  <c r="B41" i="42"/>
  <c r="B40" i="42"/>
  <c r="B39" i="42"/>
  <c r="B38" i="42"/>
  <c r="B37" i="42"/>
  <c r="B36" i="42"/>
  <c r="B35" i="42"/>
  <c r="B34" i="42"/>
  <c r="B33" i="42"/>
  <c r="B32" i="42"/>
  <c r="B31" i="42"/>
  <c r="B30" i="42"/>
  <c r="B29" i="42"/>
  <c r="B28" i="42"/>
  <c r="B27" i="42"/>
  <c r="B26" i="42"/>
  <c r="B25" i="42"/>
  <c r="B24" i="42"/>
  <c r="B23" i="42"/>
  <c r="B22" i="42"/>
  <c r="B21" i="42"/>
  <c r="B20" i="42"/>
  <c r="G18" i="42"/>
  <c r="B19" i="42"/>
  <c r="G17" i="42"/>
  <c r="B18" i="42"/>
  <c r="G16" i="42"/>
  <c r="B17" i="42"/>
  <c r="G15" i="42"/>
  <c r="B16" i="42"/>
  <c r="G14" i="42"/>
  <c r="B15" i="42"/>
  <c r="G13" i="42"/>
  <c r="B14" i="42"/>
  <c r="G12" i="42"/>
  <c r="B13" i="42"/>
  <c r="B12" i="42"/>
  <c r="B11" i="42"/>
  <c r="B10" i="42"/>
  <c r="B9" i="42"/>
  <c r="B8" i="42"/>
  <c r="B7" i="42"/>
  <c r="B6" i="42"/>
  <c r="B5" i="42"/>
  <c r="B4" i="42"/>
  <c r="B3" i="42"/>
  <c r="G18" i="41"/>
  <c r="G17" i="41"/>
  <c r="G16" i="41"/>
  <c r="G15" i="41"/>
  <c r="G14" i="41"/>
  <c r="G13" i="41"/>
  <c r="G12" i="41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G18" i="40"/>
  <c r="B19" i="40"/>
  <c r="G17" i="40"/>
  <c r="B18" i="40"/>
  <c r="G16" i="40"/>
  <c r="B17" i="40"/>
  <c r="G15" i="40"/>
  <c r="B16" i="40"/>
  <c r="G14" i="40"/>
  <c r="B15" i="40"/>
  <c r="G13" i="40"/>
  <c r="B14" i="40"/>
  <c r="G12" i="40"/>
  <c r="B13" i="40"/>
  <c r="B12" i="40"/>
  <c r="B11" i="40"/>
  <c r="B10" i="40"/>
  <c r="B9" i="40"/>
  <c r="B8" i="40"/>
  <c r="B7" i="40"/>
  <c r="B6" i="40"/>
  <c r="B5" i="40"/>
  <c r="B4" i="40"/>
  <c r="B3" i="40"/>
  <c r="B3" i="31"/>
  <c r="B4" i="31"/>
  <c r="B5" i="31"/>
  <c r="B6" i="3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M5" i="40"/>
  <c r="M3" i="40"/>
  <c r="M6" i="40"/>
  <c r="M4" i="40"/>
  <c r="K9" i="31" l="1"/>
  <c r="J10" i="31" s="1"/>
  <c r="I9" i="31"/>
  <c r="E6" i="42"/>
  <c r="E6" i="40"/>
  <c r="E3" i="42"/>
  <c r="E9" i="40"/>
  <c r="E13" i="40" s="1"/>
  <c r="E9" i="42"/>
  <c r="E16" i="42" s="1"/>
  <c r="E3" i="40"/>
  <c r="E9" i="43"/>
  <c r="E14" i="43"/>
  <c r="E17" i="43"/>
  <c r="E15" i="43"/>
  <c r="E13" i="43"/>
  <c r="E19" i="43"/>
  <c r="E18" i="43"/>
  <c r="E16" i="43"/>
  <c r="E12" i="42"/>
  <c r="E14" i="42"/>
  <c r="E13" i="42"/>
  <c r="E15" i="42"/>
  <c r="E5" i="42"/>
  <c r="E7" i="42"/>
  <c r="E4" i="42"/>
  <c r="E14" i="40"/>
  <c r="E16" i="40"/>
  <c r="E18" i="40"/>
  <c r="E5" i="40"/>
  <c r="E7" i="40"/>
  <c r="K10" i="31" l="1"/>
  <c r="J11" i="31" s="1"/>
  <c r="I10" i="31"/>
  <c r="E17" i="40"/>
  <c r="E12" i="40"/>
  <c r="E15" i="40"/>
  <c r="E18" i="42"/>
  <c r="E8" i="40"/>
  <c r="E17" i="42"/>
  <c r="I3" i="43"/>
  <c r="J3" i="43" s="1"/>
  <c r="J5" i="43" s="1"/>
  <c r="I5" i="43" s="1"/>
  <c r="E8" i="42"/>
  <c r="I3" i="42"/>
  <c r="A5" i="11"/>
  <c r="A4" i="44" s="1"/>
  <c r="B4" i="44" s="1"/>
  <c r="A6" i="11"/>
  <c r="A7" i="11"/>
  <c r="A6" i="44" s="1"/>
  <c r="B6" i="44" s="1"/>
  <c r="A8" i="11"/>
  <c r="A7" i="44" s="1"/>
  <c r="B7" i="44" s="1"/>
  <c r="A9" i="11"/>
  <c r="A8" i="44" s="1"/>
  <c r="B8" i="44" s="1"/>
  <c r="A10" i="11"/>
  <c r="A11" i="11"/>
  <c r="A10" i="44" s="1"/>
  <c r="B10" i="44" s="1"/>
  <c r="A12" i="11"/>
  <c r="A11" i="44" s="1"/>
  <c r="B11" i="44" s="1"/>
  <c r="A13" i="11"/>
  <c r="A12" i="44" s="1"/>
  <c r="B12" i="44" s="1"/>
  <c r="A14" i="11"/>
  <c r="A13" i="44" s="1"/>
  <c r="B13" i="44" s="1"/>
  <c r="A15" i="11"/>
  <c r="A14" i="44" s="1"/>
  <c r="B14" i="44" s="1"/>
  <c r="A16" i="11"/>
  <c r="A15" i="44" s="1"/>
  <c r="B15" i="44" s="1"/>
  <c r="A17" i="11"/>
  <c r="A16" i="44" s="1"/>
  <c r="B16" i="44" s="1"/>
  <c r="A18" i="11"/>
  <c r="A17" i="44" s="1"/>
  <c r="B17" i="44" s="1"/>
  <c r="A19" i="11"/>
  <c r="A18" i="44" s="1"/>
  <c r="B18" i="44" s="1"/>
  <c r="A20" i="11"/>
  <c r="A19" i="44" s="1"/>
  <c r="B19" i="44" s="1"/>
  <c r="A21" i="11"/>
  <c r="A20" i="44" s="1"/>
  <c r="B20" i="44" s="1"/>
  <c r="A22" i="11"/>
  <c r="A21" i="44" s="1"/>
  <c r="B21" i="44" s="1"/>
  <c r="A23" i="11"/>
  <c r="A22" i="44" s="1"/>
  <c r="B22" i="44" s="1"/>
  <c r="A24" i="11"/>
  <c r="A23" i="44" s="1"/>
  <c r="B23" i="44" s="1"/>
  <c r="A25" i="11"/>
  <c r="A24" i="44" s="1"/>
  <c r="B24" i="44" s="1"/>
  <c r="A26" i="11"/>
  <c r="A25" i="44" s="1"/>
  <c r="B25" i="44" s="1"/>
  <c r="A27" i="11"/>
  <c r="A26" i="44" s="1"/>
  <c r="B26" i="44" s="1"/>
  <c r="A28" i="11"/>
  <c r="A27" i="44" s="1"/>
  <c r="B27" i="44" s="1"/>
  <c r="A29" i="11"/>
  <c r="A28" i="44" s="1"/>
  <c r="B28" i="44" s="1"/>
  <c r="A30" i="11"/>
  <c r="A29" i="44" s="1"/>
  <c r="B29" i="44" s="1"/>
  <c r="A31" i="11"/>
  <c r="A30" i="44" s="1"/>
  <c r="B30" i="44" s="1"/>
  <c r="A32" i="11"/>
  <c r="A31" i="44" s="1"/>
  <c r="B31" i="44" s="1"/>
  <c r="A33" i="11"/>
  <c r="A32" i="44" s="1"/>
  <c r="B32" i="44" s="1"/>
  <c r="A34" i="11"/>
  <c r="A35" i="11"/>
  <c r="A34" i="44" s="1"/>
  <c r="B34" i="44" s="1"/>
  <c r="A36" i="11"/>
  <c r="A35" i="44" s="1"/>
  <c r="B35" i="44" s="1"/>
  <c r="A37" i="11"/>
  <c r="A36" i="44" s="1"/>
  <c r="B36" i="44" s="1"/>
  <c r="A38" i="11"/>
  <c r="A39" i="11"/>
  <c r="A38" i="44" s="1"/>
  <c r="B38" i="44" s="1"/>
  <c r="A40" i="11"/>
  <c r="A39" i="44" s="1"/>
  <c r="B39" i="44" s="1"/>
  <c r="A41" i="11"/>
  <c r="A40" i="44" s="1"/>
  <c r="B40" i="44" s="1"/>
  <c r="A42" i="11"/>
  <c r="A43" i="11"/>
  <c r="A42" i="44" s="1"/>
  <c r="B42" i="44" s="1"/>
  <c r="A44" i="11"/>
  <c r="A43" i="44" s="1"/>
  <c r="B43" i="44" s="1"/>
  <c r="A45" i="11"/>
  <c r="A44" i="44" s="1"/>
  <c r="B44" i="44" s="1"/>
  <c r="A46" i="11"/>
  <c r="A47" i="11"/>
  <c r="A46" i="44" s="1"/>
  <c r="B46" i="44" s="1"/>
  <c r="A48" i="11"/>
  <c r="A47" i="44" s="1"/>
  <c r="B47" i="44" s="1"/>
  <c r="A49" i="11"/>
  <c r="A48" i="44" s="1"/>
  <c r="B48" i="44" s="1"/>
  <c r="A50" i="11"/>
  <c r="A51" i="11"/>
  <c r="A50" i="44" s="1"/>
  <c r="B50" i="44" s="1"/>
  <c r="A52" i="11"/>
  <c r="A51" i="44" s="1"/>
  <c r="B51" i="44" s="1"/>
  <c r="A53" i="11"/>
  <c r="A52" i="44" s="1"/>
  <c r="B52" i="44" s="1"/>
  <c r="A54" i="11"/>
  <c r="A55" i="11"/>
  <c r="A54" i="44" s="1"/>
  <c r="B54" i="44" s="1"/>
  <c r="A56" i="11"/>
  <c r="A55" i="44" s="1"/>
  <c r="B55" i="44" s="1"/>
  <c r="A57" i="11"/>
  <c r="A56" i="44" s="1"/>
  <c r="B56" i="44" s="1"/>
  <c r="A58" i="11"/>
  <c r="A59" i="11"/>
  <c r="A58" i="44" s="1"/>
  <c r="B58" i="44" s="1"/>
  <c r="A60" i="11"/>
  <c r="A59" i="44" s="1"/>
  <c r="B59" i="44" s="1"/>
  <c r="A61" i="11"/>
  <c r="A60" i="44" s="1"/>
  <c r="B60" i="44" s="1"/>
  <c r="A62" i="11"/>
  <c r="A63" i="11"/>
  <c r="A62" i="44" s="1"/>
  <c r="B62" i="44" s="1"/>
  <c r="A64" i="11"/>
  <c r="A63" i="44" s="1"/>
  <c r="B63" i="44" s="1"/>
  <c r="A65" i="11"/>
  <c r="A64" i="44" s="1"/>
  <c r="B64" i="44" s="1"/>
  <c r="A66" i="11"/>
  <c r="A67" i="11"/>
  <c r="A66" i="44" s="1"/>
  <c r="B66" i="44" s="1"/>
  <c r="A68" i="11"/>
  <c r="A67" i="44" s="1"/>
  <c r="B67" i="44" s="1"/>
  <c r="A69" i="11"/>
  <c r="A68" i="44" s="1"/>
  <c r="B68" i="44" s="1"/>
  <c r="A70" i="11"/>
  <c r="A71" i="11"/>
  <c r="A70" i="44" s="1"/>
  <c r="B70" i="44" s="1"/>
  <c r="A72" i="11"/>
  <c r="A71" i="44" s="1"/>
  <c r="B71" i="44" s="1"/>
  <c r="A73" i="11"/>
  <c r="A72" i="44" s="1"/>
  <c r="B72" i="44" s="1"/>
  <c r="A74" i="11"/>
  <c r="A75" i="11"/>
  <c r="A74" i="44" s="1"/>
  <c r="B74" i="44" s="1"/>
  <c r="A76" i="11"/>
  <c r="A75" i="44" s="1"/>
  <c r="B75" i="44" s="1"/>
  <c r="A77" i="11"/>
  <c r="A76" i="44" s="1"/>
  <c r="B76" i="44" s="1"/>
  <c r="A78" i="11"/>
  <c r="A79" i="11"/>
  <c r="A78" i="44" s="1"/>
  <c r="B78" i="44" s="1"/>
  <c r="A80" i="11"/>
  <c r="A79" i="44" s="1"/>
  <c r="B79" i="44" s="1"/>
  <c r="A81" i="11"/>
  <c r="A80" i="44" s="1"/>
  <c r="B80" i="44" s="1"/>
  <c r="A82" i="11"/>
  <c r="A83" i="11"/>
  <c r="A82" i="44" s="1"/>
  <c r="B82" i="44" s="1"/>
  <c r="A84" i="11"/>
  <c r="A83" i="44" s="1"/>
  <c r="B83" i="44" s="1"/>
  <c r="A85" i="11"/>
  <c r="A84" i="44" s="1"/>
  <c r="B84" i="44" s="1"/>
  <c r="A86" i="11"/>
  <c r="A87" i="11"/>
  <c r="A86" i="44" s="1"/>
  <c r="B86" i="44" s="1"/>
  <c r="A88" i="11"/>
  <c r="A87" i="44" s="1"/>
  <c r="B87" i="44" s="1"/>
  <c r="A89" i="11"/>
  <c r="A88" i="44" s="1"/>
  <c r="B88" i="44" s="1"/>
  <c r="A90" i="11"/>
  <c r="A91" i="11"/>
  <c r="A90" i="44" s="1"/>
  <c r="B90" i="44" s="1"/>
  <c r="A92" i="11"/>
  <c r="A91" i="44" s="1"/>
  <c r="B91" i="44" s="1"/>
  <c r="A93" i="11"/>
  <c r="A92" i="44" s="1"/>
  <c r="B92" i="44" s="1"/>
  <c r="A94" i="11"/>
  <c r="A95" i="11"/>
  <c r="A94" i="44" s="1"/>
  <c r="B94" i="44" s="1"/>
  <c r="A96" i="11"/>
  <c r="A95" i="44" s="1"/>
  <c r="B95" i="44" s="1"/>
  <c r="A97" i="11"/>
  <c r="A96" i="44" s="1"/>
  <c r="B96" i="44" s="1"/>
  <c r="A98" i="11"/>
  <c r="A99" i="11"/>
  <c r="A98" i="44" s="1"/>
  <c r="B98" i="44" s="1"/>
  <c r="A100" i="11"/>
  <c r="A99" i="44" s="1"/>
  <c r="B99" i="44" s="1"/>
  <c r="A101" i="11"/>
  <c r="A100" i="44" s="1"/>
  <c r="B100" i="44" s="1"/>
  <c r="A102" i="11"/>
  <c r="A103" i="11"/>
  <c r="A102" i="44" s="1"/>
  <c r="B102" i="44" s="1"/>
  <c r="A4" i="11"/>
  <c r="G18" i="31"/>
  <c r="G17" i="31"/>
  <c r="G16" i="31"/>
  <c r="G15" i="31"/>
  <c r="G14" i="31"/>
  <c r="G13" i="31"/>
  <c r="G12" i="31"/>
  <c r="K11" i="31" l="1"/>
  <c r="J12" i="31" s="1"/>
  <c r="I11" i="31"/>
  <c r="I3" i="40"/>
  <c r="K5" i="43"/>
  <c r="P5" i="43" s="1"/>
  <c r="J3" i="42"/>
  <c r="J5" i="42" s="1"/>
  <c r="I5" i="42" s="1"/>
  <c r="A3" i="43"/>
  <c r="A3" i="44"/>
  <c r="B3" i="44" s="1"/>
  <c r="A101" i="43"/>
  <c r="A101" i="44"/>
  <c r="B101" i="44" s="1"/>
  <c r="A97" i="43"/>
  <c r="A97" i="44"/>
  <c r="B97" i="44" s="1"/>
  <c r="A93" i="43"/>
  <c r="A93" i="44"/>
  <c r="B93" i="44" s="1"/>
  <c r="A89" i="43"/>
  <c r="A89" i="44"/>
  <c r="B89" i="44" s="1"/>
  <c r="A85" i="43"/>
  <c r="A85" i="44"/>
  <c r="B85" i="44" s="1"/>
  <c r="A81" i="43"/>
  <c r="A81" i="44"/>
  <c r="B81" i="44" s="1"/>
  <c r="A77" i="43"/>
  <c r="A77" i="44"/>
  <c r="B77" i="44" s="1"/>
  <c r="A73" i="43"/>
  <c r="A73" i="44"/>
  <c r="B73" i="44" s="1"/>
  <c r="A69" i="43"/>
  <c r="A69" i="44"/>
  <c r="B69" i="44" s="1"/>
  <c r="A65" i="43"/>
  <c r="A65" i="44"/>
  <c r="B65" i="44" s="1"/>
  <c r="A61" i="43"/>
  <c r="A61" i="44"/>
  <c r="B61" i="44" s="1"/>
  <c r="A57" i="43"/>
  <c r="A57" i="44"/>
  <c r="B57" i="44" s="1"/>
  <c r="A53" i="43"/>
  <c r="A53" i="44"/>
  <c r="B53" i="44" s="1"/>
  <c r="A49" i="43"/>
  <c r="A49" i="44"/>
  <c r="B49" i="44" s="1"/>
  <c r="A45" i="43"/>
  <c r="A45" i="44"/>
  <c r="B45" i="44" s="1"/>
  <c r="A41" i="43"/>
  <c r="A41" i="44"/>
  <c r="B41" i="44" s="1"/>
  <c r="A37" i="43"/>
  <c r="A37" i="44"/>
  <c r="B37" i="44" s="1"/>
  <c r="A33" i="43"/>
  <c r="A33" i="44"/>
  <c r="B33" i="44" s="1"/>
  <c r="A9" i="43"/>
  <c r="A9" i="44"/>
  <c r="B9" i="44" s="1"/>
  <c r="A5" i="43"/>
  <c r="A5" i="44"/>
  <c r="B5" i="44" s="1"/>
  <c r="M5" i="43"/>
  <c r="A102" i="42"/>
  <c r="A102" i="43"/>
  <c r="A94" i="42"/>
  <c r="A94" i="43"/>
  <c r="A86" i="42"/>
  <c r="A86" i="43"/>
  <c r="A78" i="42"/>
  <c r="A78" i="43"/>
  <c r="A66" i="42"/>
  <c r="A66" i="43"/>
  <c r="A58" i="42"/>
  <c r="A58" i="43"/>
  <c r="A50" i="42"/>
  <c r="A50" i="43"/>
  <c r="A38" i="42"/>
  <c r="A38" i="43"/>
  <c r="A29" i="42"/>
  <c r="A29" i="43"/>
  <c r="A25" i="42"/>
  <c r="A25" i="43"/>
  <c r="A21" i="42"/>
  <c r="A21" i="43"/>
  <c r="A17" i="42"/>
  <c r="A17" i="43"/>
  <c r="A13" i="42"/>
  <c r="A13" i="43"/>
  <c r="N5" i="43"/>
  <c r="J6" i="43"/>
  <c r="A44" i="42"/>
  <c r="A44" i="43"/>
  <c r="A40" i="42"/>
  <c r="A40" i="43"/>
  <c r="A32" i="42"/>
  <c r="A32" i="43"/>
  <c r="A28" i="42"/>
  <c r="A28" i="43"/>
  <c r="A24" i="42"/>
  <c r="A24" i="43"/>
  <c r="A20" i="42"/>
  <c r="A20" i="43"/>
  <c r="A16" i="42"/>
  <c r="A16" i="43"/>
  <c r="A12" i="42"/>
  <c r="A12" i="43"/>
  <c r="A8" i="42"/>
  <c r="A8" i="43"/>
  <c r="A4" i="42"/>
  <c r="A4" i="43"/>
  <c r="A98" i="42"/>
  <c r="A98" i="43"/>
  <c r="A90" i="42"/>
  <c r="A90" i="43"/>
  <c r="A82" i="42"/>
  <c r="A82" i="43"/>
  <c r="A74" i="42"/>
  <c r="A74" i="43"/>
  <c r="A70" i="42"/>
  <c r="A70" i="43"/>
  <c r="A62" i="42"/>
  <c r="A62" i="43"/>
  <c r="A54" i="42"/>
  <c r="A54" i="43"/>
  <c r="A46" i="42"/>
  <c r="A46" i="43"/>
  <c r="A42" i="42"/>
  <c r="A42" i="43"/>
  <c r="A34" i="42"/>
  <c r="A34" i="43"/>
  <c r="A30" i="42"/>
  <c r="A30" i="43"/>
  <c r="A26" i="42"/>
  <c r="A26" i="43"/>
  <c r="A22" i="42"/>
  <c r="A22" i="43"/>
  <c r="A18" i="42"/>
  <c r="A18" i="43"/>
  <c r="A14" i="42"/>
  <c r="A14" i="43"/>
  <c r="A10" i="42"/>
  <c r="A10" i="43"/>
  <c r="A6" i="42"/>
  <c r="A6" i="43"/>
  <c r="A100" i="42"/>
  <c r="A100" i="43"/>
  <c r="A96" i="42"/>
  <c r="A96" i="43"/>
  <c r="A92" i="42"/>
  <c r="A92" i="43"/>
  <c r="A88" i="42"/>
  <c r="A88" i="43"/>
  <c r="A84" i="42"/>
  <c r="A84" i="43"/>
  <c r="A80" i="42"/>
  <c r="A80" i="43"/>
  <c r="A76" i="42"/>
  <c r="A76" i="43"/>
  <c r="A72" i="42"/>
  <c r="A72" i="43"/>
  <c r="A68" i="42"/>
  <c r="A68" i="43"/>
  <c r="A64" i="42"/>
  <c r="A64" i="43"/>
  <c r="A60" i="42"/>
  <c r="A60" i="43"/>
  <c r="A56" i="42"/>
  <c r="A56" i="43"/>
  <c r="A52" i="42"/>
  <c r="A52" i="43"/>
  <c r="A48" i="42"/>
  <c r="A48" i="43"/>
  <c r="A36" i="42"/>
  <c r="A36" i="43"/>
  <c r="A99" i="42"/>
  <c r="A99" i="43"/>
  <c r="A95" i="42"/>
  <c r="A95" i="43"/>
  <c r="A91" i="42"/>
  <c r="A91" i="43"/>
  <c r="A87" i="42"/>
  <c r="A87" i="43"/>
  <c r="A83" i="42"/>
  <c r="A83" i="43"/>
  <c r="A79" i="42"/>
  <c r="A79" i="43"/>
  <c r="A75" i="42"/>
  <c r="A75" i="43"/>
  <c r="A71" i="42"/>
  <c r="A71" i="43"/>
  <c r="A67" i="42"/>
  <c r="A67" i="43"/>
  <c r="A63" i="42"/>
  <c r="A63" i="43"/>
  <c r="A59" i="42"/>
  <c r="A59" i="43"/>
  <c r="A55" i="42"/>
  <c r="A55" i="43"/>
  <c r="A51" i="42"/>
  <c r="A51" i="43"/>
  <c r="A47" i="42"/>
  <c r="A47" i="43"/>
  <c r="A43" i="42"/>
  <c r="A43" i="43"/>
  <c r="A39" i="42"/>
  <c r="A39" i="43"/>
  <c r="A35" i="42"/>
  <c r="A35" i="43"/>
  <c r="A31" i="42"/>
  <c r="A31" i="43"/>
  <c r="A27" i="42"/>
  <c r="A27" i="43"/>
  <c r="A23" i="42"/>
  <c r="A23" i="43"/>
  <c r="A19" i="42"/>
  <c r="A19" i="43"/>
  <c r="A15" i="42"/>
  <c r="A15" i="43"/>
  <c r="A11" i="42"/>
  <c r="A11" i="43"/>
  <c r="A7" i="42"/>
  <c r="A7" i="43"/>
  <c r="K5" i="42"/>
  <c r="A101" i="41"/>
  <c r="B101" i="41" s="1"/>
  <c r="A101" i="42"/>
  <c r="A97" i="41"/>
  <c r="B97" i="41" s="1"/>
  <c r="A97" i="42"/>
  <c r="A93" i="41"/>
  <c r="B93" i="41" s="1"/>
  <c r="A93" i="42"/>
  <c r="A89" i="41"/>
  <c r="B89" i="41" s="1"/>
  <c r="A89" i="42"/>
  <c r="A85" i="41"/>
  <c r="B85" i="41" s="1"/>
  <c r="A85" i="42"/>
  <c r="A81" i="41"/>
  <c r="B81" i="41" s="1"/>
  <c r="A81" i="42"/>
  <c r="A77" i="41"/>
  <c r="B77" i="41" s="1"/>
  <c r="A77" i="42"/>
  <c r="A73" i="41"/>
  <c r="B73" i="41" s="1"/>
  <c r="A73" i="42"/>
  <c r="A69" i="41"/>
  <c r="B69" i="41" s="1"/>
  <c r="A69" i="42"/>
  <c r="A65" i="41"/>
  <c r="B65" i="41" s="1"/>
  <c r="A65" i="42"/>
  <c r="A61" i="41"/>
  <c r="B61" i="41" s="1"/>
  <c r="A61" i="42"/>
  <c r="A57" i="41"/>
  <c r="B57" i="41" s="1"/>
  <c r="A57" i="42"/>
  <c r="A53" i="41"/>
  <c r="B53" i="41" s="1"/>
  <c r="A53" i="42"/>
  <c r="A49" i="41"/>
  <c r="B49" i="41" s="1"/>
  <c r="A49" i="42"/>
  <c r="A45" i="41"/>
  <c r="B45" i="41" s="1"/>
  <c r="A45" i="42"/>
  <c r="A41" i="41"/>
  <c r="B41" i="41" s="1"/>
  <c r="A41" i="42"/>
  <c r="A37" i="41"/>
  <c r="B37" i="41" s="1"/>
  <c r="A37" i="42"/>
  <c r="A33" i="41"/>
  <c r="B33" i="41" s="1"/>
  <c r="A33" i="42"/>
  <c r="A9" i="41"/>
  <c r="B9" i="41" s="1"/>
  <c r="A9" i="42"/>
  <c r="A5" i="41"/>
  <c r="B5" i="41" s="1"/>
  <c r="A5" i="42"/>
  <c r="A3" i="41"/>
  <c r="B3" i="41" s="1"/>
  <c r="A3" i="42"/>
  <c r="A99" i="40"/>
  <c r="A99" i="41"/>
  <c r="B99" i="41" s="1"/>
  <c r="A91" i="40"/>
  <c r="A91" i="41"/>
  <c r="B91" i="41" s="1"/>
  <c r="A83" i="40"/>
  <c r="A83" i="41"/>
  <c r="B83" i="41" s="1"/>
  <c r="A75" i="40"/>
  <c r="A75" i="41"/>
  <c r="B75" i="41" s="1"/>
  <c r="A67" i="40"/>
  <c r="A67" i="41"/>
  <c r="B67" i="41" s="1"/>
  <c r="A59" i="40"/>
  <c r="A59" i="41"/>
  <c r="B59" i="41" s="1"/>
  <c r="A51" i="40"/>
  <c r="A51" i="41"/>
  <c r="B51" i="41" s="1"/>
  <c r="A43" i="40"/>
  <c r="A43" i="41"/>
  <c r="B43" i="41" s="1"/>
  <c r="A35" i="40"/>
  <c r="A35" i="41"/>
  <c r="B35" i="41" s="1"/>
  <c r="A27" i="40"/>
  <c r="A27" i="41"/>
  <c r="B27" i="41" s="1"/>
  <c r="A19" i="40"/>
  <c r="A19" i="41"/>
  <c r="B19" i="41" s="1"/>
  <c r="A11" i="40"/>
  <c r="A11" i="41"/>
  <c r="B11" i="41" s="1"/>
  <c r="A98" i="40"/>
  <c r="A98" i="41"/>
  <c r="B98" i="41" s="1"/>
  <c r="A90" i="40"/>
  <c r="A90" i="41"/>
  <c r="B90" i="41" s="1"/>
  <c r="A82" i="40"/>
  <c r="A82" i="41"/>
  <c r="B82" i="41" s="1"/>
  <c r="A74" i="40"/>
  <c r="A74" i="41"/>
  <c r="B74" i="41" s="1"/>
  <c r="A66" i="40"/>
  <c r="A66" i="41"/>
  <c r="B66" i="41" s="1"/>
  <c r="A54" i="40"/>
  <c r="A54" i="41"/>
  <c r="B54" i="41" s="1"/>
  <c r="A46" i="40"/>
  <c r="A46" i="41"/>
  <c r="B46" i="41" s="1"/>
  <c r="A38" i="40"/>
  <c r="A38" i="41"/>
  <c r="B38" i="41" s="1"/>
  <c r="A30" i="40"/>
  <c r="A30" i="41"/>
  <c r="B30" i="41" s="1"/>
  <c r="A22" i="40"/>
  <c r="A22" i="41"/>
  <c r="B22" i="41" s="1"/>
  <c r="A14" i="40"/>
  <c r="A14" i="41"/>
  <c r="B14" i="41" s="1"/>
  <c r="A29" i="40"/>
  <c r="A29" i="41"/>
  <c r="B29" i="41" s="1"/>
  <c r="A25" i="40"/>
  <c r="A25" i="41"/>
  <c r="B25" i="41" s="1"/>
  <c r="A21" i="40"/>
  <c r="A21" i="41"/>
  <c r="B21" i="41" s="1"/>
  <c r="A17" i="40"/>
  <c r="A17" i="41"/>
  <c r="B17" i="41" s="1"/>
  <c r="A13" i="40"/>
  <c r="A13" i="41"/>
  <c r="B13" i="41" s="1"/>
  <c r="A95" i="40"/>
  <c r="A95" i="41"/>
  <c r="B95" i="41" s="1"/>
  <c r="A87" i="40"/>
  <c r="A87" i="41"/>
  <c r="B87" i="41" s="1"/>
  <c r="A79" i="40"/>
  <c r="A79" i="41"/>
  <c r="B79" i="41" s="1"/>
  <c r="A71" i="40"/>
  <c r="A71" i="41"/>
  <c r="B71" i="41" s="1"/>
  <c r="A63" i="40"/>
  <c r="A63" i="41"/>
  <c r="B63" i="41" s="1"/>
  <c r="A55" i="40"/>
  <c r="A55" i="41"/>
  <c r="B55" i="41" s="1"/>
  <c r="A47" i="40"/>
  <c r="A47" i="41"/>
  <c r="B47" i="41" s="1"/>
  <c r="A39" i="40"/>
  <c r="A39" i="41"/>
  <c r="B39" i="41" s="1"/>
  <c r="A31" i="40"/>
  <c r="A31" i="41"/>
  <c r="B31" i="41" s="1"/>
  <c r="A23" i="40"/>
  <c r="A23" i="41"/>
  <c r="B23" i="41" s="1"/>
  <c r="A15" i="40"/>
  <c r="A15" i="41"/>
  <c r="B15" i="41" s="1"/>
  <c r="A7" i="40"/>
  <c r="A7" i="41"/>
  <c r="B7" i="41" s="1"/>
  <c r="A102" i="40"/>
  <c r="A102" i="41"/>
  <c r="B102" i="41" s="1"/>
  <c r="A94" i="40"/>
  <c r="A94" i="41"/>
  <c r="B94" i="41" s="1"/>
  <c r="A86" i="40"/>
  <c r="A86" i="41"/>
  <c r="B86" i="41" s="1"/>
  <c r="A78" i="40"/>
  <c r="A78" i="41"/>
  <c r="B78" i="41" s="1"/>
  <c r="A70" i="40"/>
  <c r="A70" i="41"/>
  <c r="B70" i="41" s="1"/>
  <c r="A62" i="40"/>
  <c r="A62" i="41"/>
  <c r="B62" i="41" s="1"/>
  <c r="A58" i="40"/>
  <c r="A58" i="41"/>
  <c r="B58" i="41" s="1"/>
  <c r="A50" i="40"/>
  <c r="A50" i="41"/>
  <c r="B50" i="41" s="1"/>
  <c r="A42" i="40"/>
  <c r="A42" i="41"/>
  <c r="B42" i="41" s="1"/>
  <c r="A34" i="40"/>
  <c r="A34" i="41"/>
  <c r="B34" i="41" s="1"/>
  <c r="A26" i="40"/>
  <c r="A26" i="41"/>
  <c r="B26" i="41" s="1"/>
  <c r="A18" i="40"/>
  <c r="A18" i="41"/>
  <c r="B18" i="41" s="1"/>
  <c r="A10" i="40"/>
  <c r="A10" i="41"/>
  <c r="B10" i="41" s="1"/>
  <c r="A6" i="40"/>
  <c r="A6" i="41"/>
  <c r="B6" i="41" s="1"/>
  <c r="A100" i="40"/>
  <c r="A100" i="41"/>
  <c r="B100" i="41" s="1"/>
  <c r="A96" i="40"/>
  <c r="A96" i="41"/>
  <c r="B96" i="41" s="1"/>
  <c r="A92" i="40"/>
  <c r="A92" i="41"/>
  <c r="B92" i="41" s="1"/>
  <c r="A88" i="40"/>
  <c r="A88" i="41"/>
  <c r="B88" i="41" s="1"/>
  <c r="A84" i="40"/>
  <c r="A84" i="41"/>
  <c r="B84" i="41" s="1"/>
  <c r="A80" i="40"/>
  <c r="A80" i="41"/>
  <c r="B80" i="41" s="1"/>
  <c r="A76" i="40"/>
  <c r="A76" i="41"/>
  <c r="B76" i="41" s="1"/>
  <c r="A72" i="40"/>
  <c r="A72" i="41"/>
  <c r="B72" i="41" s="1"/>
  <c r="A68" i="40"/>
  <c r="A68" i="41"/>
  <c r="B68" i="41" s="1"/>
  <c r="A64" i="40"/>
  <c r="A64" i="41"/>
  <c r="B64" i="41" s="1"/>
  <c r="A60" i="40"/>
  <c r="A60" i="41"/>
  <c r="B60" i="41" s="1"/>
  <c r="A56" i="40"/>
  <c r="A56" i="41"/>
  <c r="B56" i="41" s="1"/>
  <c r="A52" i="40"/>
  <c r="A52" i="41"/>
  <c r="B52" i="41" s="1"/>
  <c r="A48" i="40"/>
  <c r="A48" i="41"/>
  <c r="B48" i="41" s="1"/>
  <c r="A44" i="40"/>
  <c r="A44" i="41"/>
  <c r="B44" i="41" s="1"/>
  <c r="A40" i="40"/>
  <c r="A40" i="41"/>
  <c r="B40" i="41" s="1"/>
  <c r="A36" i="40"/>
  <c r="A36" i="41"/>
  <c r="B36" i="41" s="1"/>
  <c r="A32" i="40"/>
  <c r="A32" i="41"/>
  <c r="B32" i="41" s="1"/>
  <c r="A28" i="40"/>
  <c r="A28" i="41"/>
  <c r="B28" i="41" s="1"/>
  <c r="A24" i="40"/>
  <c r="A24" i="41"/>
  <c r="B24" i="41" s="1"/>
  <c r="A20" i="40"/>
  <c r="A20" i="41"/>
  <c r="B20" i="41" s="1"/>
  <c r="A16" i="40"/>
  <c r="A16" i="41"/>
  <c r="B16" i="41" s="1"/>
  <c r="A12" i="40"/>
  <c r="A12" i="41"/>
  <c r="B12" i="41" s="1"/>
  <c r="A8" i="40"/>
  <c r="A8" i="41"/>
  <c r="B8" i="41" s="1"/>
  <c r="A4" i="40"/>
  <c r="A4" i="41"/>
  <c r="B4" i="41" s="1"/>
  <c r="A101" i="31"/>
  <c r="A101" i="40"/>
  <c r="A97" i="31"/>
  <c r="A97" i="40"/>
  <c r="A93" i="31"/>
  <c r="A93" i="40"/>
  <c r="A89" i="31"/>
  <c r="A89" i="40"/>
  <c r="A85" i="31"/>
  <c r="A85" i="40"/>
  <c r="A81" i="31"/>
  <c r="A81" i="40"/>
  <c r="A77" i="31"/>
  <c r="A77" i="40"/>
  <c r="A73" i="31"/>
  <c r="A73" i="40"/>
  <c r="A69" i="31"/>
  <c r="A69" i="40"/>
  <c r="A65" i="31"/>
  <c r="A65" i="40"/>
  <c r="A61" i="31"/>
  <c r="A61" i="40"/>
  <c r="A57" i="31"/>
  <c r="A57" i="40"/>
  <c r="A53" i="31"/>
  <c r="A53" i="40"/>
  <c r="A49" i="31"/>
  <c r="A49" i="40"/>
  <c r="A45" i="31"/>
  <c r="A45" i="40"/>
  <c r="A41" i="31"/>
  <c r="A41" i="40"/>
  <c r="A37" i="31"/>
  <c r="A37" i="40"/>
  <c r="A33" i="31"/>
  <c r="A33" i="40"/>
  <c r="A9" i="31"/>
  <c r="A9" i="40"/>
  <c r="A5" i="31"/>
  <c r="A5" i="40"/>
  <c r="A3" i="31"/>
  <c r="A3" i="40"/>
  <c r="A29" i="31"/>
  <c r="A25" i="31"/>
  <c r="A21" i="31"/>
  <c r="A17" i="31"/>
  <c r="A13" i="31"/>
  <c r="A100" i="31"/>
  <c r="A96" i="31"/>
  <c r="A92" i="31"/>
  <c r="A88" i="31"/>
  <c r="A84" i="31"/>
  <c r="A80" i="31"/>
  <c r="A76" i="31"/>
  <c r="A72" i="31"/>
  <c r="A68" i="31"/>
  <c r="A64" i="31"/>
  <c r="A60" i="31"/>
  <c r="A56" i="31"/>
  <c r="A52" i="31"/>
  <c r="A48" i="31"/>
  <c r="A44" i="31"/>
  <c r="A40" i="31"/>
  <c r="A36" i="31"/>
  <c r="A32" i="31"/>
  <c r="A28" i="31"/>
  <c r="A24" i="31"/>
  <c r="A20" i="31"/>
  <c r="A16" i="31"/>
  <c r="A12" i="31"/>
  <c r="A8" i="31"/>
  <c r="A4" i="31"/>
  <c r="A99" i="31"/>
  <c r="A95" i="31"/>
  <c r="A91" i="31"/>
  <c r="A87" i="31"/>
  <c r="A83" i="31"/>
  <c r="A79" i="31"/>
  <c r="A75" i="31"/>
  <c r="A71" i="31"/>
  <c r="A67" i="31"/>
  <c r="A63" i="31"/>
  <c r="A59" i="31"/>
  <c r="A55" i="31"/>
  <c r="A51" i="31"/>
  <c r="A47" i="31"/>
  <c r="A43" i="31"/>
  <c r="A39" i="31"/>
  <c r="A35" i="31"/>
  <c r="A31" i="31"/>
  <c r="A27" i="31"/>
  <c r="A23" i="31"/>
  <c r="A19" i="31"/>
  <c r="A15" i="31"/>
  <c r="A11" i="31"/>
  <c r="A7" i="31"/>
  <c r="A102" i="31"/>
  <c r="A98" i="31"/>
  <c r="A94" i="31"/>
  <c r="A90" i="31"/>
  <c r="A86" i="31"/>
  <c r="A82" i="31"/>
  <c r="A78" i="31"/>
  <c r="A74" i="31"/>
  <c r="A70" i="31"/>
  <c r="A66" i="31"/>
  <c r="A62" i="31"/>
  <c r="A58" i="31"/>
  <c r="A54" i="31"/>
  <c r="A50" i="31"/>
  <c r="A46" i="31"/>
  <c r="A42" i="31"/>
  <c r="A38" i="31"/>
  <c r="A34" i="31"/>
  <c r="A30" i="31"/>
  <c r="A26" i="31"/>
  <c r="A22" i="31"/>
  <c r="A18" i="31"/>
  <c r="A14" i="31"/>
  <c r="A10" i="31"/>
  <c r="A6" i="31"/>
  <c r="F5" i="11"/>
  <c r="F10" i="11"/>
  <c r="E5" i="41" l="1"/>
  <c r="E4" i="41"/>
  <c r="E7" i="41"/>
  <c r="E6" i="41"/>
  <c r="E3" i="41"/>
  <c r="E9" i="41"/>
  <c r="K12" i="31"/>
  <c r="J13" i="31" s="1"/>
  <c r="I12" i="31"/>
  <c r="J6" i="42"/>
  <c r="N5" i="42"/>
  <c r="M5" i="42"/>
  <c r="P5" i="42"/>
  <c r="E10" i="44"/>
  <c r="E4" i="44"/>
  <c r="E8" i="44"/>
  <c r="E3" i="44"/>
  <c r="E5" i="44"/>
  <c r="E6" i="44"/>
  <c r="E7" i="44"/>
  <c r="K6" i="43"/>
  <c r="P6" i="43" s="1"/>
  <c r="I6" i="43"/>
  <c r="O5" i="43"/>
  <c r="I6" i="42"/>
  <c r="K6" i="42"/>
  <c r="F7" i="11"/>
  <c r="F8" i="11"/>
  <c r="F6" i="11"/>
  <c r="F4" i="11"/>
  <c r="E8" i="41" l="1"/>
  <c r="E15" i="41"/>
  <c r="E18" i="41"/>
  <c r="E17" i="41"/>
  <c r="E12" i="41"/>
  <c r="E13" i="41"/>
  <c r="E14" i="41"/>
  <c r="E16" i="41"/>
  <c r="K13" i="31"/>
  <c r="J14" i="31" s="1"/>
  <c r="I13" i="31"/>
  <c r="J7" i="42"/>
  <c r="N6" i="42"/>
  <c r="O5" i="42"/>
  <c r="M6" i="42"/>
  <c r="P6" i="42"/>
  <c r="E9" i="44"/>
  <c r="P16" i="44"/>
  <c r="E13" i="44"/>
  <c r="E16" i="44"/>
  <c r="E14" i="44"/>
  <c r="E17" i="44"/>
  <c r="E19" i="44"/>
  <c r="E15" i="44"/>
  <c r="E18" i="44"/>
  <c r="J7" i="43"/>
  <c r="N6" i="43"/>
  <c r="M6" i="43"/>
  <c r="K7" i="42"/>
  <c r="I7" i="42"/>
  <c r="E9" i="31"/>
  <c r="E18" i="31" s="1"/>
  <c r="E7" i="31"/>
  <c r="E3" i="31"/>
  <c r="E4" i="31"/>
  <c r="E6" i="31"/>
  <c r="E5" i="31"/>
  <c r="I3" i="41" l="1"/>
  <c r="J3" i="41" s="1"/>
  <c r="J5" i="41" s="1"/>
  <c r="K5" i="41" s="1"/>
  <c r="J6" i="41" s="1"/>
  <c r="K14" i="31"/>
  <c r="J15" i="31" s="1"/>
  <c r="I14" i="31"/>
  <c r="J8" i="42"/>
  <c r="K8" i="42" s="1"/>
  <c r="N7" i="42"/>
  <c r="O6" i="42"/>
  <c r="M7" i="42"/>
  <c r="P7" i="42"/>
  <c r="I3" i="44"/>
  <c r="J3" i="44" s="1"/>
  <c r="J5" i="44" s="1"/>
  <c r="O6" i="43"/>
  <c r="K7" i="43"/>
  <c r="I7" i="43"/>
  <c r="I8" i="42"/>
  <c r="E12" i="31"/>
  <c r="E17" i="31"/>
  <c r="E13" i="31"/>
  <c r="E14" i="31"/>
  <c r="E8" i="31"/>
  <c r="I6" i="41" l="1"/>
  <c r="K6" i="41"/>
  <c r="J7" i="41" s="1"/>
  <c r="I5" i="41"/>
  <c r="K15" i="31"/>
  <c r="I15" i="31"/>
  <c r="J9" i="42"/>
  <c r="N8" i="42"/>
  <c r="P8" i="42"/>
  <c r="M8" i="42"/>
  <c r="O7" i="42"/>
  <c r="I5" i="44"/>
  <c r="K5" i="44"/>
  <c r="M5" i="44" s="1"/>
  <c r="J8" i="43"/>
  <c r="N7" i="43"/>
  <c r="P7" i="43"/>
  <c r="M7" i="43"/>
  <c r="K9" i="42"/>
  <c r="I9" i="4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2" i="1"/>
  <c r="K7" i="41" l="1"/>
  <c r="J8" i="41" s="1"/>
  <c r="I7" i="41"/>
  <c r="J10" i="42"/>
  <c r="N9" i="42"/>
  <c r="O8" i="42"/>
  <c r="M9" i="42"/>
  <c r="P9" i="42"/>
  <c r="P5" i="44"/>
  <c r="N5" i="44"/>
  <c r="J6" i="44"/>
  <c r="O7" i="43"/>
  <c r="K8" i="43"/>
  <c r="M8" i="43" s="1"/>
  <c r="I8" i="43"/>
  <c r="I10" i="42"/>
  <c r="K10" i="42"/>
  <c r="A202" i="29"/>
  <c r="B202" i="29" s="1"/>
  <c r="A201" i="29"/>
  <c r="B201" i="29" s="1"/>
  <c r="A200" i="29"/>
  <c r="B200" i="29" s="1"/>
  <c r="A199" i="29"/>
  <c r="A198" i="29"/>
  <c r="B198" i="29" s="1"/>
  <c r="A197" i="29"/>
  <c r="B197" i="29" s="1"/>
  <c r="A196" i="29"/>
  <c r="B196" i="29" s="1"/>
  <c r="A195" i="29"/>
  <c r="A194" i="29"/>
  <c r="B194" i="29" s="1"/>
  <c r="A193" i="29"/>
  <c r="B193" i="29" s="1"/>
  <c r="A192" i="29"/>
  <c r="B192" i="29" s="1"/>
  <c r="A191" i="29"/>
  <c r="A190" i="29"/>
  <c r="B190" i="29" s="1"/>
  <c r="A189" i="29"/>
  <c r="B189" i="29" s="1"/>
  <c r="A188" i="29"/>
  <c r="B188" i="29" s="1"/>
  <c r="A187" i="29"/>
  <c r="A186" i="29"/>
  <c r="B186" i="29" s="1"/>
  <c r="A185" i="29"/>
  <c r="B185" i="29" s="1"/>
  <c r="A184" i="29"/>
  <c r="B184" i="29" s="1"/>
  <c r="A183" i="29"/>
  <c r="A182" i="29"/>
  <c r="B182" i="29" s="1"/>
  <c r="A181" i="29"/>
  <c r="B181" i="29" s="1"/>
  <c r="A180" i="29"/>
  <c r="B180" i="29" s="1"/>
  <c r="A179" i="29"/>
  <c r="A178" i="29"/>
  <c r="B178" i="29" s="1"/>
  <c r="A177" i="29"/>
  <c r="B177" i="29" s="1"/>
  <c r="A176" i="29"/>
  <c r="B176" i="29" s="1"/>
  <c r="A175" i="29"/>
  <c r="A174" i="29"/>
  <c r="B174" i="29" s="1"/>
  <c r="A173" i="29"/>
  <c r="B173" i="29" s="1"/>
  <c r="A172" i="29"/>
  <c r="B172" i="29" s="1"/>
  <c r="A171" i="29"/>
  <c r="A170" i="29"/>
  <c r="B170" i="29" s="1"/>
  <c r="A169" i="29"/>
  <c r="B169" i="29" s="1"/>
  <c r="A168" i="29"/>
  <c r="B168" i="29" s="1"/>
  <c r="A167" i="29"/>
  <c r="A166" i="29"/>
  <c r="A165" i="29"/>
  <c r="B165" i="29" s="1"/>
  <c r="A164" i="29"/>
  <c r="B164" i="29" s="1"/>
  <c r="A163" i="29"/>
  <c r="A162" i="29"/>
  <c r="A161" i="29"/>
  <c r="B161" i="29" s="1"/>
  <c r="A160" i="29"/>
  <c r="B160" i="29" s="1"/>
  <c r="A159" i="29"/>
  <c r="B159" i="29" s="1"/>
  <c r="A158" i="29"/>
  <c r="A157" i="29"/>
  <c r="A156" i="29"/>
  <c r="B156" i="29" s="1"/>
  <c r="A155" i="29"/>
  <c r="A154" i="29"/>
  <c r="A153" i="29"/>
  <c r="A152" i="29"/>
  <c r="B152" i="29" s="1"/>
  <c r="A151" i="29"/>
  <c r="A150" i="29"/>
  <c r="A149" i="29"/>
  <c r="A148" i="29"/>
  <c r="B148" i="29" s="1"/>
  <c r="A147" i="29"/>
  <c r="A146" i="29"/>
  <c r="A145" i="29"/>
  <c r="A144" i="29"/>
  <c r="B144" i="29" s="1"/>
  <c r="A143" i="29"/>
  <c r="A142" i="29"/>
  <c r="A141" i="29"/>
  <c r="A140" i="29"/>
  <c r="B140" i="29" s="1"/>
  <c r="A139" i="29"/>
  <c r="A138" i="29"/>
  <c r="A137" i="29"/>
  <c r="A136" i="29"/>
  <c r="B136" i="29" s="1"/>
  <c r="A135" i="29"/>
  <c r="A134" i="29"/>
  <c r="A133" i="29"/>
  <c r="A132" i="29"/>
  <c r="B132" i="29" s="1"/>
  <c r="A131" i="29"/>
  <c r="A130" i="29"/>
  <c r="A129" i="29"/>
  <c r="A128" i="29"/>
  <c r="B128" i="29" s="1"/>
  <c r="A127" i="29"/>
  <c r="A126" i="29"/>
  <c r="A125" i="29"/>
  <c r="A124" i="29"/>
  <c r="B124" i="29" s="1"/>
  <c r="A123" i="29"/>
  <c r="A122" i="29"/>
  <c r="A121" i="29"/>
  <c r="A120" i="29"/>
  <c r="B120" i="29" s="1"/>
  <c r="A119" i="29"/>
  <c r="A118" i="29"/>
  <c r="A117" i="29"/>
  <c r="A116" i="29"/>
  <c r="B116" i="29" s="1"/>
  <c r="A115" i="29"/>
  <c r="B115" i="29" s="1"/>
  <c r="A114" i="29"/>
  <c r="B114" i="29" s="1"/>
  <c r="A113" i="29"/>
  <c r="B113" i="29" s="1"/>
  <c r="A112" i="29"/>
  <c r="B112" i="29" s="1"/>
  <c r="A111" i="29"/>
  <c r="B111" i="29" s="1"/>
  <c r="A110" i="29"/>
  <c r="B110" i="29" s="1"/>
  <c r="A109" i="29"/>
  <c r="B109" i="29" s="1"/>
  <c r="A108" i="29"/>
  <c r="B108" i="29" s="1"/>
  <c r="A107" i="29"/>
  <c r="B107" i="29" s="1"/>
  <c r="A106" i="29"/>
  <c r="B106" i="29" s="1"/>
  <c r="A105" i="29"/>
  <c r="B105" i="29" s="1"/>
  <c r="A104" i="29"/>
  <c r="B104" i="29" s="1"/>
  <c r="A103" i="29"/>
  <c r="B103" i="29" s="1"/>
  <c r="A102" i="29"/>
  <c r="B102" i="29" s="1"/>
  <c r="A101" i="29"/>
  <c r="B101" i="29" s="1"/>
  <c r="A100" i="29"/>
  <c r="B100" i="29" s="1"/>
  <c r="A99" i="29"/>
  <c r="B99" i="29" s="1"/>
  <c r="A98" i="29"/>
  <c r="B98" i="29" s="1"/>
  <c r="A97" i="29"/>
  <c r="B97" i="29" s="1"/>
  <c r="A96" i="29"/>
  <c r="B96" i="29" s="1"/>
  <c r="A95" i="29"/>
  <c r="B95" i="29" s="1"/>
  <c r="A94" i="29"/>
  <c r="B94" i="29" s="1"/>
  <c r="A93" i="29"/>
  <c r="B93" i="29" s="1"/>
  <c r="A92" i="29"/>
  <c r="A91" i="29"/>
  <c r="B91" i="29" s="1"/>
  <c r="A90" i="29"/>
  <c r="B90" i="29" s="1"/>
  <c r="A89" i="29"/>
  <c r="B89" i="29" s="1"/>
  <c r="A88" i="29"/>
  <c r="A87" i="29"/>
  <c r="B87" i="29" s="1"/>
  <c r="A86" i="29"/>
  <c r="B86" i="29" s="1"/>
  <c r="A85" i="29"/>
  <c r="B85" i="29" s="1"/>
  <c r="A84" i="29"/>
  <c r="A83" i="29"/>
  <c r="B83" i="29" s="1"/>
  <c r="A82" i="29"/>
  <c r="B82" i="29" s="1"/>
  <c r="A81" i="29"/>
  <c r="B81" i="29" s="1"/>
  <c r="A80" i="29"/>
  <c r="A79" i="29"/>
  <c r="B79" i="29" s="1"/>
  <c r="A78" i="29"/>
  <c r="B78" i="29" s="1"/>
  <c r="A77" i="29"/>
  <c r="B77" i="29" s="1"/>
  <c r="A76" i="29"/>
  <c r="A75" i="29"/>
  <c r="B75" i="29" s="1"/>
  <c r="A74" i="29"/>
  <c r="B74" i="29" s="1"/>
  <c r="A73" i="29"/>
  <c r="B73" i="29" s="1"/>
  <c r="A72" i="29"/>
  <c r="A71" i="29"/>
  <c r="B71" i="29" s="1"/>
  <c r="A70" i="29"/>
  <c r="B70" i="29" s="1"/>
  <c r="A69" i="29"/>
  <c r="B69" i="29" s="1"/>
  <c r="A68" i="29"/>
  <c r="A67" i="29"/>
  <c r="B67" i="29" s="1"/>
  <c r="A66" i="29"/>
  <c r="A65" i="29"/>
  <c r="B65" i="29" s="1"/>
  <c r="A64" i="29"/>
  <c r="A63" i="29"/>
  <c r="B63" i="29" s="1"/>
  <c r="A62" i="29"/>
  <c r="A61" i="29"/>
  <c r="B61" i="29" s="1"/>
  <c r="A60" i="29"/>
  <c r="A59" i="29"/>
  <c r="B59" i="29" s="1"/>
  <c r="A58" i="29"/>
  <c r="A57" i="29"/>
  <c r="B57" i="29" s="1"/>
  <c r="A56" i="29"/>
  <c r="A55" i="29"/>
  <c r="B55" i="29" s="1"/>
  <c r="A54" i="29"/>
  <c r="A53" i="29"/>
  <c r="B53" i="29" s="1"/>
  <c r="A52" i="29"/>
  <c r="A51" i="29"/>
  <c r="B51" i="29" s="1"/>
  <c r="A50" i="29"/>
  <c r="A49" i="29"/>
  <c r="B49" i="29" s="1"/>
  <c r="A48" i="29"/>
  <c r="A47" i="29"/>
  <c r="B47" i="29" s="1"/>
  <c r="A46" i="29"/>
  <c r="A45" i="29"/>
  <c r="B45" i="29" s="1"/>
  <c r="A44" i="29"/>
  <c r="A43" i="29"/>
  <c r="B43" i="29" s="1"/>
  <c r="A42" i="29"/>
  <c r="A41" i="29"/>
  <c r="B41" i="29" s="1"/>
  <c r="A40" i="29"/>
  <c r="B40" i="29" s="1"/>
  <c r="A39" i="29"/>
  <c r="B39" i="29" s="1"/>
  <c r="A38" i="29"/>
  <c r="B38" i="29" s="1"/>
  <c r="A37" i="29"/>
  <c r="B37" i="29" s="1"/>
  <c r="A36" i="29"/>
  <c r="B36" i="29" s="1"/>
  <c r="A35" i="29"/>
  <c r="B35" i="29" s="1"/>
  <c r="A34" i="29"/>
  <c r="B34" i="29" s="1"/>
  <c r="A33" i="29"/>
  <c r="B33" i="29" s="1"/>
  <c r="A32" i="29"/>
  <c r="B32" i="29" s="1"/>
  <c r="A31" i="29"/>
  <c r="B31" i="29" s="1"/>
  <c r="A30" i="29"/>
  <c r="B30" i="29" s="1"/>
  <c r="A29" i="29"/>
  <c r="B29" i="29" s="1"/>
  <c r="A28" i="29"/>
  <c r="B28" i="29" s="1"/>
  <c r="A27" i="29"/>
  <c r="B27" i="29" s="1"/>
  <c r="A26" i="29"/>
  <c r="B26" i="29" s="1"/>
  <c r="A25" i="29"/>
  <c r="B25" i="29" s="1"/>
  <c r="A24" i="29"/>
  <c r="B24" i="29" s="1"/>
  <c r="A23" i="29"/>
  <c r="B23" i="29" s="1"/>
  <c r="A22" i="29"/>
  <c r="A21" i="29"/>
  <c r="B21" i="29" s="1"/>
  <c r="A20" i="29"/>
  <c r="A19" i="29"/>
  <c r="B19" i="29" s="1"/>
  <c r="A18" i="29"/>
  <c r="B18" i="29" s="1"/>
  <c r="A17" i="29"/>
  <c r="B17" i="29" s="1"/>
  <c r="A16" i="29"/>
  <c r="B16" i="29" s="1"/>
  <c r="A15" i="29"/>
  <c r="F14" i="29"/>
  <c r="A14" i="29"/>
  <c r="F13" i="29"/>
  <c r="A13" i="29"/>
  <c r="B13" i="29" s="1"/>
  <c r="F12" i="29"/>
  <c r="A12" i="29"/>
  <c r="B12" i="29" s="1"/>
  <c r="F11" i="29"/>
  <c r="A11" i="29"/>
  <c r="B11" i="29" s="1"/>
  <c r="F10" i="29"/>
  <c r="A10" i="29"/>
  <c r="F9" i="29"/>
  <c r="A9" i="29"/>
  <c r="B9" i="29" s="1"/>
  <c r="F8" i="29"/>
  <c r="A8" i="29"/>
  <c r="B8" i="29" s="1"/>
  <c r="F7" i="29"/>
  <c r="A7" i="29"/>
  <c r="F6" i="29"/>
  <c r="A6" i="29"/>
  <c r="F5" i="29"/>
  <c r="A5" i="29"/>
  <c r="Q4" i="29"/>
  <c r="F4" i="29"/>
  <c r="A4" i="29"/>
  <c r="B4" i="29" s="1"/>
  <c r="T3" i="29"/>
  <c r="F3" i="29"/>
  <c r="A3" i="29"/>
  <c r="B3" i="29" s="1"/>
  <c r="I8" i="41" l="1"/>
  <c r="K8" i="41"/>
  <c r="J9" i="41" s="1"/>
  <c r="P8" i="43"/>
  <c r="J11" i="42"/>
  <c r="N10" i="42"/>
  <c r="O9" i="42"/>
  <c r="M10" i="42"/>
  <c r="P10" i="42"/>
  <c r="O5" i="44"/>
  <c r="Q5" i="44"/>
  <c r="K6" i="44"/>
  <c r="P6" i="44" s="1"/>
  <c r="I6" i="44"/>
  <c r="N8" i="43"/>
  <c r="J9" i="43"/>
  <c r="K11" i="42"/>
  <c r="I11" i="42"/>
  <c r="D6" i="29"/>
  <c r="D10" i="29"/>
  <c r="I13" i="29"/>
  <c r="E76" i="29"/>
  <c r="D14" i="29"/>
  <c r="E52" i="29"/>
  <c r="E56" i="29"/>
  <c r="E60" i="29"/>
  <c r="E15" i="29"/>
  <c r="E64" i="29"/>
  <c r="E44" i="29"/>
  <c r="E68" i="29"/>
  <c r="I3" i="29"/>
  <c r="I6" i="29"/>
  <c r="E7" i="29"/>
  <c r="E11" i="29"/>
  <c r="B14" i="29"/>
  <c r="E17" i="29"/>
  <c r="E20" i="29"/>
  <c r="E48" i="29"/>
  <c r="I5" i="29"/>
  <c r="C5" i="29"/>
  <c r="B6" i="29"/>
  <c r="B7" i="29"/>
  <c r="C23" i="29"/>
  <c r="B5" i="29"/>
  <c r="D7" i="29"/>
  <c r="C9" i="29"/>
  <c r="B10" i="29"/>
  <c r="I9" i="29"/>
  <c r="B15" i="29"/>
  <c r="B20" i="29"/>
  <c r="C13" i="29"/>
  <c r="E8" i="29"/>
  <c r="C10" i="29"/>
  <c r="D11" i="29"/>
  <c r="C14" i="29"/>
  <c r="E16" i="29"/>
  <c r="C19" i="29"/>
  <c r="D22" i="29"/>
  <c r="E24" i="29"/>
  <c r="D27" i="29"/>
  <c r="C29" i="29"/>
  <c r="C33" i="29"/>
  <c r="C41" i="29"/>
  <c r="D3" i="29"/>
  <c r="C4" i="29"/>
  <c r="I4" i="29"/>
  <c r="D5" i="29"/>
  <c r="E6" i="29"/>
  <c r="C8" i="29"/>
  <c r="I8" i="29"/>
  <c r="D9" i="29"/>
  <c r="E10" i="29"/>
  <c r="C12" i="29"/>
  <c r="I12" i="29"/>
  <c r="D13" i="29"/>
  <c r="E14" i="29"/>
  <c r="C16" i="29"/>
  <c r="E19" i="29"/>
  <c r="D21" i="29"/>
  <c r="C22" i="29"/>
  <c r="D26" i="29"/>
  <c r="C27" i="29"/>
  <c r="E29" i="29"/>
  <c r="D30" i="29"/>
  <c r="C31" i="29"/>
  <c r="E33" i="29"/>
  <c r="D34" i="29"/>
  <c r="C35" i="29"/>
  <c r="E37" i="29"/>
  <c r="D38" i="29"/>
  <c r="C39" i="29"/>
  <c r="E41" i="29"/>
  <c r="B42" i="29"/>
  <c r="D42" i="29"/>
  <c r="B46" i="29"/>
  <c r="D46" i="29"/>
  <c r="B50" i="29"/>
  <c r="D50" i="29"/>
  <c r="B54" i="29"/>
  <c r="D54" i="29"/>
  <c r="B58" i="29"/>
  <c r="D58" i="29"/>
  <c r="B62" i="29"/>
  <c r="D62" i="29"/>
  <c r="B66" i="29"/>
  <c r="D66" i="29"/>
  <c r="D72" i="29"/>
  <c r="C72" i="29"/>
  <c r="B72" i="29"/>
  <c r="D73" i="29"/>
  <c r="E79" i="29"/>
  <c r="D84" i="29"/>
  <c r="E87" i="29"/>
  <c r="D92" i="29"/>
  <c r="D102" i="29"/>
  <c r="C200" i="29"/>
  <c r="C196" i="29"/>
  <c r="C192" i="29"/>
  <c r="C188" i="29"/>
  <c r="C184" i="29"/>
  <c r="C180" i="29"/>
  <c r="C176" i="29"/>
  <c r="C197" i="29"/>
  <c r="C189" i="29"/>
  <c r="C181" i="29"/>
  <c r="C173" i="29"/>
  <c r="C172" i="29"/>
  <c r="C169" i="29"/>
  <c r="C168" i="29"/>
  <c r="C161" i="29"/>
  <c r="C160" i="29"/>
  <c r="C156" i="29"/>
  <c r="C152" i="29"/>
  <c r="C148" i="29"/>
  <c r="C144" i="29"/>
  <c r="C140" i="29"/>
  <c r="C136" i="29"/>
  <c r="C132" i="29"/>
  <c r="C128" i="29"/>
  <c r="C124" i="29"/>
  <c r="C120" i="29"/>
  <c r="C93" i="29"/>
  <c r="C89" i="29"/>
  <c r="C85" i="29"/>
  <c r="C81" i="29"/>
  <c r="C77" i="29"/>
  <c r="C73" i="29"/>
  <c r="C69" i="29"/>
  <c r="C65" i="29"/>
  <c r="C61" i="29"/>
  <c r="C57" i="29"/>
  <c r="C53" i="29"/>
  <c r="C49" i="29"/>
  <c r="C45" i="29"/>
  <c r="C201" i="29"/>
  <c r="C193" i="29"/>
  <c r="C185" i="29"/>
  <c r="C177" i="29"/>
  <c r="C164" i="29"/>
  <c r="C116" i="29"/>
  <c r="C113" i="29"/>
  <c r="C112" i="29"/>
  <c r="C109" i="29"/>
  <c r="C108" i="29"/>
  <c r="C104" i="29"/>
  <c r="C100" i="29"/>
  <c r="C96" i="29"/>
  <c r="I23" i="29"/>
  <c r="I21" i="29"/>
  <c r="I19" i="29"/>
  <c r="C165" i="29"/>
  <c r="C115" i="29"/>
  <c r="C111" i="29"/>
  <c r="C107" i="29"/>
  <c r="C103" i="29"/>
  <c r="C99" i="29"/>
  <c r="C95" i="29"/>
  <c r="C94" i="29"/>
  <c r="C90" i="29"/>
  <c r="C86" i="29"/>
  <c r="C82" i="29"/>
  <c r="E3" i="29"/>
  <c r="D4" i="29"/>
  <c r="E5" i="29"/>
  <c r="C7" i="29"/>
  <c r="I7" i="29"/>
  <c r="D8" i="29"/>
  <c r="E9" i="29"/>
  <c r="C11" i="29"/>
  <c r="I11" i="29"/>
  <c r="D12" i="29"/>
  <c r="E13" i="29"/>
  <c r="C15" i="29"/>
  <c r="D16" i="29"/>
  <c r="D17" i="29"/>
  <c r="I17" i="29"/>
  <c r="C18" i="29"/>
  <c r="D20" i="29"/>
  <c r="I20" i="29"/>
  <c r="E21" i="29"/>
  <c r="E22" i="29"/>
  <c r="D23" i="29"/>
  <c r="C24" i="29"/>
  <c r="C25" i="29"/>
  <c r="C28" i="29"/>
  <c r="C32" i="29"/>
  <c r="C36" i="29"/>
  <c r="C40" i="29"/>
  <c r="C42" i="29"/>
  <c r="D43" i="29"/>
  <c r="E45" i="29"/>
  <c r="C46" i="29"/>
  <c r="D47" i="29"/>
  <c r="E49" i="29"/>
  <c r="C50" i="29"/>
  <c r="D51" i="29"/>
  <c r="E53" i="29"/>
  <c r="C54" i="29"/>
  <c r="D55" i="29"/>
  <c r="E57" i="29"/>
  <c r="C58" i="29"/>
  <c r="D59" i="29"/>
  <c r="E61" i="29"/>
  <c r="C62" i="29"/>
  <c r="D63" i="29"/>
  <c r="E65" i="29"/>
  <c r="C66" i="29"/>
  <c r="D67" i="29"/>
  <c r="E69" i="29"/>
  <c r="C70" i="29"/>
  <c r="E72" i="29"/>
  <c r="D76" i="29"/>
  <c r="C76" i="29"/>
  <c r="B76" i="29"/>
  <c r="D77" i="29"/>
  <c r="E85" i="29"/>
  <c r="E93" i="29"/>
  <c r="D98" i="29"/>
  <c r="C105" i="29"/>
  <c r="E4" i="29"/>
  <c r="C6" i="29"/>
  <c r="I10" i="29"/>
  <c r="E12" i="29"/>
  <c r="D18" i="29"/>
  <c r="E23" i="29"/>
  <c r="C26" i="29"/>
  <c r="C30" i="29"/>
  <c r="C34" i="29"/>
  <c r="D36" i="29"/>
  <c r="C37" i="29"/>
  <c r="D39" i="29"/>
  <c r="E42" i="29"/>
  <c r="D44" i="29"/>
  <c r="B44" i="29"/>
  <c r="E46" i="29"/>
  <c r="D52" i="29"/>
  <c r="B52" i="29"/>
  <c r="E54" i="29"/>
  <c r="E58" i="29"/>
  <c r="D60" i="29"/>
  <c r="B60" i="29"/>
  <c r="E62" i="29"/>
  <c r="D64" i="29"/>
  <c r="B64" i="29"/>
  <c r="E66" i="29"/>
  <c r="D68" i="29"/>
  <c r="B68" i="29"/>
  <c r="E71" i="29"/>
  <c r="E73" i="29"/>
  <c r="C74" i="29"/>
  <c r="D80" i="29"/>
  <c r="E83" i="29"/>
  <c r="D88" i="29"/>
  <c r="E91" i="29"/>
  <c r="C101" i="29"/>
  <c r="E117" i="29"/>
  <c r="I14" i="29"/>
  <c r="D15" i="29"/>
  <c r="D25" i="29"/>
  <c r="D28" i="29"/>
  <c r="D31" i="29"/>
  <c r="D32" i="29"/>
  <c r="D35" i="29"/>
  <c r="C38" i="29"/>
  <c r="D40" i="29"/>
  <c r="D48" i="29"/>
  <c r="B48" i="29"/>
  <c r="E50" i="29"/>
  <c r="D56" i="29"/>
  <c r="B56" i="29"/>
  <c r="C3" i="29"/>
  <c r="D168" i="29"/>
  <c r="D116" i="29"/>
  <c r="D200" i="29"/>
  <c r="D192" i="29"/>
  <c r="D184" i="29"/>
  <c r="D176" i="29"/>
  <c r="D164" i="29"/>
  <c r="E163" i="29"/>
  <c r="D196" i="29"/>
  <c r="D188" i="29"/>
  <c r="D180" i="29"/>
  <c r="D172" i="29"/>
  <c r="D152" i="29"/>
  <c r="D136" i="29"/>
  <c r="D120" i="29"/>
  <c r="D163" i="29"/>
  <c r="E159" i="29"/>
  <c r="E157" i="29"/>
  <c r="E150" i="29"/>
  <c r="D148" i="29"/>
  <c r="E143" i="29"/>
  <c r="E141" i="29"/>
  <c r="E134" i="29"/>
  <c r="D132" i="29"/>
  <c r="E127" i="29"/>
  <c r="E125" i="29"/>
  <c r="E118" i="29"/>
  <c r="E115" i="29"/>
  <c r="E114" i="29"/>
  <c r="E113" i="29"/>
  <c r="D112" i="29"/>
  <c r="E111" i="29"/>
  <c r="E110" i="29"/>
  <c r="E109" i="29"/>
  <c r="D108" i="29"/>
  <c r="E107" i="29"/>
  <c r="E106" i="29"/>
  <c r="E105" i="29"/>
  <c r="D104" i="29"/>
  <c r="E103" i="29"/>
  <c r="E102" i="29"/>
  <c r="E101" i="29"/>
  <c r="D100" i="29"/>
  <c r="E99" i="29"/>
  <c r="E98" i="29"/>
  <c r="E97" i="29"/>
  <c r="D96" i="29"/>
  <c r="E95" i="29"/>
  <c r="D91" i="29"/>
  <c r="D87" i="29"/>
  <c r="D83" i="29"/>
  <c r="D79" i="29"/>
  <c r="D75" i="29"/>
  <c r="D71" i="29"/>
  <c r="E195" i="29"/>
  <c r="E187" i="29"/>
  <c r="E179" i="29"/>
  <c r="D160" i="29"/>
  <c r="D144" i="29"/>
  <c r="D128" i="29"/>
  <c r="D115" i="29"/>
  <c r="D114" i="29"/>
  <c r="D111" i="29"/>
  <c r="D110" i="29"/>
  <c r="D107" i="29"/>
  <c r="E170" i="29"/>
  <c r="E158" i="29"/>
  <c r="D156" i="29"/>
  <c r="E151" i="29"/>
  <c r="E149" i="29"/>
  <c r="E142" i="29"/>
  <c r="D140" i="29"/>
  <c r="E135" i="29"/>
  <c r="E133" i="29"/>
  <c r="E126" i="29"/>
  <c r="D124" i="29"/>
  <c r="E119" i="29"/>
  <c r="D93" i="29"/>
  <c r="D89" i="29"/>
  <c r="D85" i="29"/>
  <c r="D81" i="29"/>
  <c r="C17" i="29"/>
  <c r="E18" i="29"/>
  <c r="I18" i="29"/>
  <c r="D19" i="29"/>
  <c r="C20" i="29"/>
  <c r="C21" i="29"/>
  <c r="B22" i="29"/>
  <c r="D24" i="29"/>
  <c r="E25" i="29"/>
  <c r="E26" i="29"/>
  <c r="E27" i="29"/>
  <c r="E28" i="29"/>
  <c r="D29" i="29"/>
  <c r="E30" i="29"/>
  <c r="E31" i="29"/>
  <c r="E32" i="29"/>
  <c r="D33" i="29"/>
  <c r="E34" i="29"/>
  <c r="E35" i="29"/>
  <c r="E36" i="29"/>
  <c r="D37" i="29"/>
  <c r="E38" i="29"/>
  <c r="E39" i="29"/>
  <c r="E40" i="29"/>
  <c r="D41" i="29"/>
  <c r="E43" i="29"/>
  <c r="C44" i="29"/>
  <c r="D45" i="29"/>
  <c r="E47" i="29"/>
  <c r="C48" i="29"/>
  <c r="D49" i="29"/>
  <c r="E51" i="29"/>
  <c r="C52" i="29"/>
  <c r="D53" i="29"/>
  <c r="E55" i="29"/>
  <c r="C56" i="29"/>
  <c r="D57" i="29"/>
  <c r="E59" i="29"/>
  <c r="C60" i="29"/>
  <c r="D61" i="29"/>
  <c r="E63" i="29"/>
  <c r="C64" i="29"/>
  <c r="D65" i="29"/>
  <c r="E67" i="29"/>
  <c r="C68" i="29"/>
  <c r="D69" i="29"/>
  <c r="E75" i="29"/>
  <c r="E77" i="29"/>
  <c r="C78" i="29"/>
  <c r="E81" i="29"/>
  <c r="E89" i="29"/>
  <c r="C97" i="29"/>
  <c r="D106" i="29"/>
  <c r="E80" i="29"/>
  <c r="E84" i="29"/>
  <c r="E88" i="29"/>
  <c r="E92" i="29"/>
  <c r="D121" i="29"/>
  <c r="B121" i="29"/>
  <c r="C121" i="29"/>
  <c r="B123" i="29"/>
  <c r="C123" i="29"/>
  <c r="D123" i="29"/>
  <c r="C130" i="29"/>
  <c r="B130" i="29"/>
  <c r="D130" i="29"/>
  <c r="E132" i="29"/>
  <c r="D137" i="29"/>
  <c r="B137" i="29"/>
  <c r="C137" i="29"/>
  <c r="B139" i="29"/>
  <c r="C139" i="29"/>
  <c r="D139" i="29"/>
  <c r="C146" i="29"/>
  <c r="B146" i="29"/>
  <c r="D146" i="29"/>
  <c r="E148" i="29"/>
  <c r="D153" i="29"/>
  <c r="B153" i="29"/>
  <c r="C153" i="29"/>
  <c r="B155" i="29"/>
  <c r="C155" i="29"/>
  <c r="D155" i="29"/>
  <c r="D162" i="29"/>
  <c r="C162" i="29"/>
  <c r="E162" i="29"/>
  <c r="B162" i="29"/>
  <c r="E173" i="29"/>
  <c r="E181" i="29"/>
  <c r="E189" i="29"/>
  <c r="E197" i="29"/>
  <c r="C43" i="29"/>
  <c r="C47" i="29"/>
  <c r="C51" i="29"/>
  <c r="C55" i="29"/>
  <c r="C59" i="29"/>
  <c r="C63" i="29"/>
  <c r="C67" i="29"/>
  <c r="D70" i="29"/>
  <c r="C71" i="29"/>
  <c r="D74" i="29"/>
  <c r="C75" i="29"/>
  <c r="D78" i="29"/>
  <c r="C79" i="29"/>
  <c r="B80" i="29"/>
  <c r="D82" i="29"/>
  <c r="C83" i="29"/>
  <c r="B84" i="29"/>
  <c r="D86" i="29"/>
  <c r="C87" i="29"/>
  <c r="B88" i="29"/>
  <c r="D90" i="29"/>
  <c r="C91" i="29"/>
  <c r="B92" i="29"/>
  <c r="D94" i="29"/>
  <c r="D95" i="29"/>
  <c r="D99" i="29"/>
  <c r="D103" i="29"/>
  <c r="C118" i="29"/>
  <c r="B118" i="29"/>
  <c r="D118" i="29"/>
  <c r="E120" i="29"/>
  <c r="E121" i="29"/>
  <c r="E123" i="29"/>
  <c r="D125" i="29"/>
  <c r="B125" i="29"/>
  <c r="C125" i="29"/>
  <c r="B127" i="29"/>
  <c r="C127" i="29"/>
  <c r="D127" i="29"/>
  <c r="E130" i="29"/>
  <c r="C134" i="29"/>
  <c r="B134" i="29"/>
  <c r="D134" i="29"/>
  <c r="E136" i="29"/>
  <c r="E137" i="29"/>
  <c r="E139" i="29"/>
  <c r="D141" i="29"/>
  <c r="B141" i="29"/>
  <c r="C141" i="29"/>
  <c r="B143" i="29"/>
  <c r="C143" i="29"/>
  <c r="D143" i="29"/>
  <c r="E146" i="29"/>
  <c r="C150" i="29"/>
  <c r="B150" i="29"/>
  <c r="D150" i="29"/>
  <c r="E152" i="29"/>
  <c r="E153" i="29"/>
  <c r="E155" i="29"/>
  <c r="D157" i="29"/>
  <c r="B157" i="29"/>
  <c r="C157" i="29"/>
  <c r="E166" i="29"/>
  <c r="E171" i="29"/>
  <c r="E70" i="29"/>
  <c r="E74" i="29"/>
  <c r="E78" i="29"/>
  <c r="C80" i="29"/>
  <c r="E82" i="29"/>
  <c r="C84" i="29"/>
  <c r="E86" i="29"/>
  <c r="C88" i="29"/>
  <c r="E90" i="29"/>
  <c r="C92" i="29"/>
  <c r="E94" i="29"/>
  <c r="C117" i="29"/>
  <c r="D117" i="29"/>
  <c r="C122" i="29"/>
  <c r="B122" i="29"/>
  <c r="D122" i="29"/>
  <c r="E124" i="29"/>
  <c r="D129" i="29"/>
  <c r="B129" i="29"/>
  <c r="C129" i="29"/>
  <c r="B131" i="29"/>
  <c r="C131" i="29"/>
  <c r="D131" i="29"/>
  <c r="C138" i="29"/>
  <c r="B138" i="29"/>
  <c r="D138" i="29"/>
  <c r="E140" i="29"/>
  <c r="D145" i="29"/>
  <c r="B145" i="29"/>
  <c r="C145" i="29"/>
  <c r="B147" i="29"/>
  <c r="C147" i="29"/>
  <c r="D147" i="29"/>
  <c r="C154" i="29"/>
  <c r="B154" i="29"/>
  <c r="D154" i="29"/>
  <c r="E156" i="29"/>
  <c r="C167" i="29"/>
  <c r="B167" i="29"/>
  <c r="E167" i="29"/>
  <c r="D167" i="29"/>
  <c r="E172" i="29"/>
  <c r="E96" i="29"/>
  <c r="D97" i="29"/>
  <c r="C98" i="29"/>
  <c r="E100" i="29"/>
  <c r="D101" i="29"/>
  <c r="C102" i="29"/>
  <c r="E104" i="29"/>
  <c r="D105" i="29"/>
  <c r="C106" i="29"/>
  <c r="E108" i="29"/>
  <c r="D109" i="29"/>
  <c r="C110" i="29"/>
  <c r="E112" i="29"/>
  <c r="D113" i="29"/>
  <c r="C114" i="29"/>
  <c r="E116" i="29"/>
  <c r="B117" i="29"/>
  <c r="B119" i="29"/>
  <c r="C119" i="29"/>
  <c r="D119" i="29"/>
  <c r="E122" i="29"/>
  <c r="C126" i="29"/>
  <c r="B126" i="29"/>
  <c r="D126" i="29"/>
  <c r="E128" i="29"/>
  <c r="E129" i="29"/>
  <c r="E131" i="29"/>
  <c r="D133" i="29"/>
  <c r="B133" i="29"/>
  <c r="C133" i="29"/>
  <c r="B135" i="29"/>
  <c r="C135" i="29"/>
  <c r="D135" i="29"/>
  <c r="E138" i="29"/>
  <c r="C142" i="29"/>
  <c r="B142" i="29"/>
  <c r="D142" i="29"/>
  <c r="E144" i="29"/>
  <c r="E145" i="29"/>
  <c r="E147" i="29"/>
  <c r="D149" i="29"/>
  <c r="B149" i="29"/>
  <c r="C149" i="29"/>
  <c r="B151" i="29"/>
  <c r="C151" i="29"/>
  <c r="D151" i="29"/>
  <c r="E154" i="29"/>
  <c r="C158" i="29"/>
  <c r="B158" i="29"/>
  <c r="D158" i="29"/>
  <c r="D159" i="29"/>
  <c r="C163" i="29"/>
  <c r="B163" i="29"/>
  <c r="E168" i="29"/>
  <c r="E169" i="29"/>
  <c r="E174" i="29"/>
  <c r="E176" i="29"/>
  <c r="D179" i="29"/>
  <c r="C179" i="29"/>
  <c r="B179" i="29"/>
  <c r="E182" i="29"/>
  <c r="E184" i="29"/>
  <c r="D187" i="29"/>
  <c r="C187" i="29"/>
  <c r="B187" i="29"/>
  <c r="E190" i="29"/>
  <c r="E192" i="29"/>
  <c r="D195" i="29"/>
  <c r="C195" i="29"/>
  <c r="B195" i="29"/>
  <c r="E198" i="29"/>
  <c r="E200" i="29"/>
  <c r="E160" i="29"/>
  <c r="E161" i="29"/>
  <c r="D166" i="29"/>
  <c r="C166" i="29"/>
  <c r="C171" i="29"/>
  <c r="B171" i="29"/>
  <c r="D175" i="29"/>
  <c r="C175" i="29"/>
  <c r="B175" i="29"/>
  <c r="E178" i="29"/>
  <c r="E180" i="29"/>
  <c r="D183" i="29"/>
  <c r="C183" i="29"/>
  <c r="B183" i="29"/>
  <c r="E186" i="29"/>
  <c r="E188" i="29"/>
  <c r="D191" i="29"/>
  <c r="C191" i="29"/>
  <c r="B191" i="29"/>
  <c r="E194" i="29"/>
  <c r="E196" i="29"/>
  <c r="D199" i="29"/>
  <c r="C199" i="29"/>
  <c r="B199" i="29"/>
  <c r="E202" i="29"/>
  <c r="C159" i="29"/>
  <c r="E164" i="29"/>
  <c r="E165" i="29"/>
  <c r="B166" i="29"/>
  <c r="D170" i="29"/>
  <c r="C170" i="29"/>
  <c r="D171" i="29"/>
  <c r="E175" i="29"/>
  <c r="E177" i="29"/>
  <c r="E183" i="29"/>
  <c r="E185" i="29"/>
  <c r="E191" i="29"/>
  <c r="E193" i="29"/>
  <c r="E199" i="29"/>
  <c r="E201" i="29"/>
  <c r="D161" i="29"/>
  <c r="D165" i="29"/>
  <c r="D169" i="29"/>
  <c r="D173" i="29"/>
  <c r="C174" i="29"/>
  <c r="D177" i="29"/>
  <c r="C178" i="29"/>
  <c r="D181" i="29"/>
  <c r="C182" i="29"/>
  <c r="D185" i="29"/>
  <c r="C186" i="29"/>
  <c r="D189" i="29"/>
  <c r="C190" i="29"/>
  <c r="D193" i="29"/>
  <c r="C194" i="29"/>
  <c r="D197" i="29"/>
  <c r="C198" i="29"/>
  <c r="D201" i="29"/>
  <c r="C202" i="29"/>
  <c r="D174" i="29"/>
  <c r="D178" i="29"/>
  <c r="D182" i="29"/>
  <c r="D186" i="29"/>
  <c r="D190" i="29"/>
  <c r="D194" i="29"/>
  <c r="D198" i="29"/>
  <c r="D202" i="29"/>
  <c r="K9" i="41" l="1"/>
  <c r="J10" i="41" s="1"/>
  <c r="I9" i="41"/>
  <c r="J12" i="42"/>
  <c r="K12" i="42" s="1"/>
  <c r="N11" i="42"/>
  <c r="O10" i="42"/>
  <c r="M11" i="42"/>
  <c r="P11" i="42"/>
  <c r="M6" i="44"/>
  <c r="N6" i="44"/>
  <c r="J7" i="44"/>
  <c r="I9" i="43"/>
  <c r="K9" i="43"/>
  <c r="M9" i="43" s="1"/>
  <c r="O8" i="43"/>
  <c r="J17" i="29"/>
  <c r="R3" i="29" s="1"/>
  <c r="S3" i="29" s="1"/>
  <c r="I22" i="29"/>
  <c r="N13" i="29"/>
  <c r="N9" i="29"/>
  <c r="N5" i="29"/>
  <c r="N11" i="29"/>
  <c r="N7" i="29"/>
  <c r="N12" i="29"/>
  <c r="N8" i="29"/>
  <c r="N4" i="29"/>
  <c r="N14" i="29"/>
  <c r="N10" i="29"/>
  <c r="N6" i="29"/>
  <c r="I24" i="29"/>
  <c r="Q12" i="29"/>
  <c r="Q8" i="29"/>
  <c r="Q14" i="29"/>
  <c r="Q10" i="29"/>
  <c r="Q6" i="29"/>
  <c r="Q5" i="29"/>
  <c r="Q11" i="29"/>
  <c r="Q7" i="29"/>
  <c r="Q13" i="29"/>
  <c r="Q9" i="29"/>
  <c r="L15" i="29"/>
  <c r="J11" i="29" s="1"/>
  <c r="K11" i="29" s="1"/>
  <c r="K10" i="41" l="1"/>
  <c r="J11" i="41" s="1"/>
  <c r="I10" i="41"/>
  <c r="I12" i="42"/>
  <c r="P9" i="43"/>
  <c r="P12" i="42"/>
  <c r="M12" i="42"/>
  <c r="J13" i="42"/>
  <c r="K13" i="42" s="1"/>
  <c r="N12" i="42"/>
  <c r="O11" i="42"/>
  <c r="O6" i="44"/>
  <c r="Q6" i="44"/>
  <c r="I7" i="44"/>
  <c r="K7" i="44"/>
  <c r="N9" i="43"/>
  <c r="J10" i="43"/>
  <c r="R14" i="29"/>
  <c r="S14" i="29" s="1"/>
  <c r="J14" i="29"/>
  <c r="K14" i="29" s="1"/>
  <c r="R11" i="29"/>
  <c r="S11" i="29" s="1"/>
  <c r="R9" i="29"/>
  <c r="S9" i="29" s="1"/>
  <c r="R13" i="29"/>
  <c r="S13" i="29" s="1"/>
  <c r="J8" i="29"/>
  <c r="K8" i="29" s="1"/>
  <c r="R6" i="29"/>
  <c r="S6" i="29" s="1"/>
  <c r="J7" i="29"/>
  <c r="K7" i="29" s="1"/>
  <c r="J10" i="29"/>
  <c r="K10" i="29" s="1"/>
  <c r="R12" i="29"/>
  <c r="S12" i="29" s="1"/>
  <c r="O10" i="29"/>
  <c r="P10" i="29" s="1"/>
  <c r="T10" i="29"/>
  <c r="T12" i="29"/>
  <c r="O12" i="29"/>
  <c r="P12" i="29" s="1"/>
  <c r="T9" i="29"/>
  <c r="O9" i="29"/>
  <c r="P9" i="29" s="1"/>
  <c r="J4" i="29"/>
  <c r="K4" i="29" s="1"/>
  <c r="R7" i="29"/>
  <c r="S7" i="29" s="1"/>
  <c r="R10" i="29"/>
  <c r="S10" i="29" s="1"/>
  <c r="O14" i="29"/>
  <c r="P14" i="29" s="1"/>
  <c r="T14" i="29"/>
  <c r="U14" i="29" s="1"/>
  <c r="V14" i="29" s="1"/>
  <c r="T7" i="29"/>
  <c r="O7" i="29"/>
  <c r="P7" i="29" s="1"/>
  <c r="T13" i="29"/>
  <c r="O13" i="29"/>
  <c r="P13" i="29" s="1"/>
  <c r="O3" i="29"/>
  <c r="T4" i="29"/>
  <c r="O4" i="29"/>
  <c r="P4" i="29" s="1"/>
  <c r="T11" i="29"/>
  <c r="U11" i="29" s="1"/>
  <c r="V11" i="29" s="1"/>
  <c r="O11" i="29"/>
  <c r="P11" i="29" s="1"/>
  <c r="M18" i="29"/>
  <c r="J6" i="29"/>
  <c r="K6" i="29" s="1"/>
  <c r="J3" i="29"/>
  <c r="J13" i="29"/>
  <c r="K13" i="29" s="1"/>
  <c r="J9" i="29"/>
  <c r="K9" i="29" s="1"/>
  <c r="J5" i="29"/>
  <c r="K5" i="29" s="1"/>
  <c r="J12" i="29"/>
  <c r="K12" i="29" s="1"/>
  <c r="R5" i="29"/>
  <c r="S5" i="29" s="1"/>
  <c r="R4" i="29"/>
  <c r="R8" i="29"/>
  <c r="S8" i="29" s="1"/>
  <c r="O6" i="29"/>
  <c r="P6" i="29" s="1"/>
  <c r="T6" i="29"/>
  <c r="O8" i="29"/>
  <c r="P8" i="29" s="1"/>
  <c r="T8" i="29"/>
  <c r="T5" i="29"/>
  <c r="O5" i="29"/>
  <c r="P5" i="29" s="1"/>
  <c r="K11" i="41" l="1"/>
  <c r="J12" i="41" s="1"/>
  <c r="I11" i="41"/>
  <c r="I13" i="42"/>
  <c r="J14" i="42"/>
  <c r="I14" i="42" s="1"/>
  <c r="N13" i="42"/>
  <c r="Q12" i="42" s="1"/>
  <c r="O12" i="42"/>
  <c r="M13" i="42"/>
  <c r="P13" i="42"/>
  <c r="J8" i="44"/>
  <c r="N7" i="44"/>
  <c r="M7" i="44"/>
  <c r="P7" i="44"/>
  <c r="I10" i="43"/>
  <c r="K10" i="43"/>
  <c r="P10" i="43" s="1"/>
  <c r="O9" i="43"/>
  <c r="U6" i="29"/>
  <c r="V6" i="29" s="1"/>
  <c r="U9" i="29"/>
  <c r="V9" i="29" s="1"/>
  <c r="U8" i="29"/>
  <c r="V8" i="29" s="1"/>
  <c r="U5" i="29"/>
  <c r="V5" i="29" s="1"/>
  <c r="U12" i="29"/>
  <c r="V12" i="29" s="1"/>
  <c r="L12" i="29"/>
  <c r="L8" i="29"/>
  <c r="L4" i="29"/>
  <c r="L13" i="29"/>
  <c r="L14" i="29"/>
  <c r="L10" i="29"/>
  <c r="L6" i="29"/>
  <c r="K3" i="29"/>
  <c r="L5" i="29"/>
  <c r="L3" i="29"/>
  <c r="I15" i="29"/>
  <c r="H25" i="29" s="1"/>
  <c r="L11" i="29"/>
  <c r="L7" i="29"/>
  <c r="L9" i="29"/>
  <c r="U13" i="29"/>
  <c r="V13" i="29" s="1"/>
  <c r="U10" i="29"/>
  <c r="V10" i="29" s="1"/>
  <c r="S4" i="29"/>
  <c r="R16" i="29"/>
  <c r="U4" i="29"/>
  <c r="V4" i="29" s="1"/>
  <c r="U3" i="29"/>
  <c r="O16" i="29"/>
  <c r="P3" i="29"/>
  <c r="U7" i="29"/>
  <c r="V7" i="29" s="1"/>
  <c r="K12" i="41" l="1"/>
  <c r="J13" i="41" s="1"/>
  <c r="I12" i="41"/>
  <c r="K14" i="42"/>
  <c r="J15" i="42" s="1"/>
  <c r="Q13" i="42"/>
  <c r="O13" i="42"/>
  <c r="R13" i="42" s="1"/>
  <c r="S13" i="42" s="1"/>
  <c r="Q5" i="42"/>
  <c r="R5" i="42"/>
  <c r="S5" i="42" s="1"/>
  <c r="Q6" i="42"/>
  <c r="R6" i="42"/>
  <c r="S6" i="42" s="1"/>
  <c r="Q7" i="42"/>
  <c r="Q8" i="42"/>
  <c r="R7" i="42"/>
  <c r="S7" i="42" s="1"/>
  <c r="R8" i="42"/>
  <c r="S8" i="42" s="1"/>
  <c r="Q9" i="42"/>
  <c r="R9" i="42"/>
  <c r="S9" i="42" s="1"/>
  <c r="Q10" i="42"/>
  <c r="R10" i="42"/>
  <c r="S10" i="42" s="1"/>
  <c r="Q11" i="42"/>
  <c r="R11" i="42"/>
  <c r="S11" i="42" s="1"/>
  <c r="R12" i="42"/>
  <c r="S12" i="42" s="1"/>
  <c r="O7" i="44"/>
  <c r="Q7" i="44"/>
  <c r="K8" i="44"/>
  <c r="M8" i="44" s="1"/>
  <c r="I8" i="44"/>
  <c r="N10" i="43"/>
  <c r="J11" i="43"/>
  <c r="M10" i="43"/>
  <c r="I15" i="42"/>
  <c r="K15" i="42"/>
  <c r="U16" i="29"/>
  <c r="V3" i="29"/>
  <c r="K13" i="41" l="1"/>
  <c r="J14" i="41" s="1"/>
  <c r="I13" i="41"/>
  <c r="N8" i="44"/>
  <c r="J9" i="44"/>
  <c r="P8" i="44"/>
  <c r="K11" i="43"/>
  <c r="I11" i="43"/>
  <c r="O10" i="43"/>
  <c r="C4" i="27"/>
  <c r="C5" i="27"/>
  <c r="C6" i="27"/>
  <c r="C7" i="27"/>
  <c r="C3" i="27"/>
  <c r="K14" i="41" l="1"/>
  <c r="J15" i="41" s="1"/>
  <c r="I14" i="41"/>
  <c r="O8" i="44"/>
  <c r="Q8" i="44"/>
  <c r="K9" i="44"/>
  <c r="P9" i="44" s="1"/>
  <c r="I9" i="44"/>
  <c r="N11" i="43"/>
  <c r="J12" i="43"/>
  <c r="P11" i="43"/>
  <c r="M11" i="43"/>
  <c r="B8" i="27"/>
  <c r="C8" i="27" s="1"/>
  <c r="C9" i="27" s="1"/>
  <c r="K15" i="41" l="1"/>
  <c r="I15" i="41"/>
  <c r="M9" i="44"/>
  <c r="N9" i="44"/>
  <c r="J10" i="44"/>
  <c r="K12" i="43"/>
  <c r="I12" i="43"/>
  <c r="O11" i="43"/>
  <c r="D6" i="27"/>
  <c r="E6" i="27" s="1"/>
  <c r="D7" i="27"/>
  <c r="E7" i="27" s="1"/>
  <c r="D4" i="27"/>
  <c r="E4" i="27" s="1"/>
  <c r="D8" i="27"/>
  <c r="D5" i="27"/>
  <c r="E5" i="27" s="1"/>
  <c r="D3" i="27"/>
  <c r="E8" i="27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O9" i="44" l="1"/>
  <c r="Q9" i="44"/>
  <c r="I10" i="44"/>
  <c r="K10" i="44"/>
  <c r="P10" i="44" s="1"/>
  <c r="J13" i="43"/>
  <c r="N12" i="43"/>
  <c r="P12" i="43"/>
  <c r="M12" i="43"/>
  <c r="E3" i="27"/>
  <c r="E9" i="27" s="1"/>
  <c r="E10" i="27" s="1"/>
  <c r="H6" i="28"/>
  <c r="H4" i="28"/>
  <c r="H5" i="28"/>
  <c r="M10" i="44" l="1"/>
  <c r="J11" i="44"/>
  <c r="N10" i="44"/>
  <c r="O12" i="43"/>
  <c r="I13" i="43"/>
  <c r="K13" i="43"/>
  <c r="H7" i="28"/>
  <c r="L2" i="28"/>
  <c r="O10" i="44" l="1"/>
  <c r="Q10" i="44"/>
  <c r="I11" i="44"/>
  <c r="K11" i="44"/>
  <c r="P11" i="44" s="1"/>
  <c r="N13" i="43"/>
  <c r="R12" i="43" s="1"/>
  <c r="J14" i="43"/>
  <c r="M13" i="43"/>
  <c r="P13" i="43"/>
  <c r="D2" i="1"/>
  <c r="E2" i="1"/>
  <c r="F2" i="1"/>
  <c r="G2" i="1"/>
  <c r="D3" i="1"/>
  <c r="E3" i="1"/>
  <c r="F3" i="1"/>
  <c r="G3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C3" i="1"/>
  <c r="C4" i="1"/>
  <c r="C5" i="1"/>
  <c r="C6" i="1"/>
  <c r="C7" i="1"/>
  <c r="C8" i="1"/>
  <c r="C9" i="1"/>
  <c r="C10" i="1"/>
  <c r="C11" i="1"/>
  <c r="C2" i="1"/>
  <c r="M11" i="44" l="1"/>
  <c r="J12" i="44"/>
  <c r="N11" i="44"/>
  <c r="K14" i="43"/>
  <c r="J15" i="43" s="1"/>
  <c r="I14" i="43"/>
  <c r="O13" i="43"/>
  <c r="R13" i="43" s="1"/>
  <c r="Q13" i="43"/>
  <c r="Q5" i="43"/>
  <c r="R5" i="43"/>
  <c r="Q6" i="43"/>
  <c r="R6" i="43"/>
  <c r="Q7" i="43"/>
  <c r="R7" i="43"/>
  <c r="Q8" i="43"/>
  <c r="R8" i="43"/>
  <c r="Q9" i="43"/>
  <c r="R9" i="43"/>
  <c r="Q10" i="43"/>
  <c r="R10" i="43"/>
  <c r="Q11" i="43"/>
  <c r="R11" i="43"/>
  <c r="Q12" i="43"/>
  <c r="O11" i="44" l="1"/>
  <c r="Q11" i="44"/>
  <c r="I12" i="44"/>
  <c r="K12" i="44"/>
  <c r="P12" i="44" s="1"/>
  <c r="I15" i="43"/>
  <c r="K15" i="43"/>
  <c r="J13" i="44" l="1"/>
  <c r="N12" i="44"/>
  <c r="Q12" i="44" s="1"/>
  <c r="M12" i="44"/>
  <c r="O12" i="44" l="1"/>
  <c r="K13" i="44"/>
  <c r="I13" i="44"/>
  <c r="F9" i="11"/>
  <c r="N13" i="44" l="1"/>
  <c r="Q13" i="44" s="1"/>
  <c r="J14" i="44"/>
  <c r="M13" i="44"/>
  <c r="P13" i="44"/>
  <c r="I14" i="44" l="1"/>
  <c r="K14" i="44"/>
  <c r="P14" i="44" s="1"/>
  <c r="R12" i="44"/>
  <c r="O13" i="44"/>
  <c r="R13" i="44" s="1"/>
  <c r="R6" i="44"/>
  <c r="R10" i="44"/>
  <c r="R5" i="44"/>
  <c r="R7" i="44"/>
  <c r="R9" i="44"/>
  <c r="R8" i="44"/>
  <c r="R11" i="44"/>
  <c r="J15" i="44" l="1"/>
  <c r="I15" i="44" s="1"/>
  <c r="N14" i="44"/>
  <c r="Q14" i="44" s="1"/>
  <c r="M14" i="44"/>
  <c r="K15" i="44" l="1"/>
  <c r="J16" i="44" s="1"/>
  <c r="O14" i="44"/>
  <c r="R14" i="44" s="1"/>
  <c r="P15" i="44" l="1"/>
  <c r="K16" i="44"/>
  <c r="J17" i="44" s="1"/>
  <c r="K17" i="44" s="1"/>
  <c r="I16" i="44"/>
  <c r="M15" i="44"/>
  <c r="N15" i="44"/>
  <c r="Q15" i="44" s="1"/>
  <c r="I17" i="44" l="1"/>
  <c r="O15" i="44"/>
  <c r="R15" i="44" s="1"/>
  <c r="L3" i="40"/>
  <c r="L4" i="40" l="1"/>
  <c r="L5" i="40" s="1"/>
  <c r="L6" i="40" s="1"/>
  <c r="K5" i="40" l="1"/>
  <c r="J6" i="40" s="1"/>
  <c r="I5" i="40"/>
  <c r="I6" i="40" l="1"/>
  <c r="K6" i="40"/>
  <c r="J7" i="40" s="1"/>
  <c r="K7" i="40" l="1"/>
  <c r="J8" i="40" s="1"/>
  <c r="I7" i="40"/>
  <c r="I8" i="40" l="1"/>
  <c r="K8" i="40"/>
  <c r="J9" i="40" s="1"/>
  <c r="I9" i="40" l="1"/>
  <c r="K9" i="40"/>
  <c r="J10" i="40" s="1"/>
  <c r="K10" i="40" l="1"/>
  <c r="J11" i="40" s="1"/>
  <c r="I10" i="40"/>
  <c r="I11" i="40" l="1"/>
  <c r="K11" i="40"/>
  <c r="J12" i="40" s="1"/>
  <c r="I12" i="40" l="1"/>
  <c r="K12" i="40"/>
  <c r="J13" i="40" s="1"/>
  <c r="I13" i="40" l="1"/>
  <c r="K13" i="40"/>
  <c r="J14" i="40" s="1"/>
  <c r="I14" i="40" l="1"/>
  <c r="K14" i="40"/>
  <c r="J15" i="40" s="1"/>
  <c r="I15" i="40" l="1"/>
  <c r="K15" i="40"/>
</calcChain>
</file>

<file path=xl/sharedStrings.xml><?xml version="1.0" encoding="utf-8"?>
<sst xmlns="http://schemas.openxmlformats.org/spreadsheetml/2006/main" count="190" uniqueCount="78">
  <si>
    <t>Mean</t>
  </si>
  <si>
    <t>Median</t>
  </si>
  <si>
    <t>Mode</t>
  </si>
  <si>
    <t>Max</t>
  </si>
  <si>
    <t>Min</t>
  </si>
  <si>
    <t>Count</t>
  </si>
  <si>
    <t>Rank</t>
  </si>
  <si>
    <t>Range</t>
  </si>
  <si>
    <t>Y</t>
  </si>
  <si>
    <t>X</t>
  </si>
  <si>
    <t>Using Conditional Formatting to create a Type Of Horizontal Histogram - Visulizing Data</t>
  </si>
  <si>
    <t>Lower</t>
  </si>
  <si>
    <t>Upper</t>
  </si>
  <si>
    <t>K</t>
  </si>
  <si>
    <t>Categories</t>
  </si>
  <si>
    <t>Increments</t>
  </si>
  <si>
    <t>n</t>
  </si>
  <si>
    <t>1. ROWS function</t>
  </si>
  <si>
    <t>2. Colums Function</t>
  </si>
  <si>
    <t>3. Index Function</t>
  </si>
  <si>
    <t>4. Match Function</t>
  </si>
  <si>
    <t>StdDev</t>
  </si>
  <si>
    <t>CV</t>
  </si>
  <si>
    <t>Data</t>
  </si>
  <si>
    <t>Sales Per day</t>
  </si>
  <si>
    <t>Probability</t>
  </si>
  <si>
    <t>f(x)</t>
  </si>
  <si>
    <t>xf(x)</t>
  </si>
  <si>
    <r>
      <t>(x-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</si>
  <si>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Mean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</rPr>
      <t>)</t>
    </r>
  </si>
  <si>
    <r>
      <t>[(x-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]f(x)</t>
    </r>
  </si>
  <si>
    <r>
      <t>Varriance (</t>
    </r>
    <r>
      <rPr>
        <sz val="11"/>
        <color theme="1"/>
        <rFont val="Symbol"/>
        <family val="1"/>
        <charset val="2"/>
      </rPr>
      <t>s</t>
    </r>
    <r>
      <rPr>
        <vertAlign val="superscript"/>
        <sz val="11"/>
        <color theme="1"/>
        <rFont val="Symbol"/>
        <family val="1"/>
        <charset val="2"/>
      </rPr>
      <t>2</t>
    </r>
    <r>
      <rPr>
        <sz val="11"/>
        <color theme="1"/>
        <rFont val="Calibri"/>
        <family val="2"/>
      </rPr>
      <t>)</t>
    </r>
  </si>
  <si>
    <r>
      <t>Standard Deviation (</t>
    </r>
    <r>
      <rPr>
        <sz val="11"/>
        <color theme="1"/>
        <rFont val="Calibri"/>
        <family val="2"/>
      </rPr>
      <t>σ)</t>
    </r>
  </si>
  <si>
    <t>Yor Final Grades</t>
  </si>
  <si>
    <t>Gap With Higher Grade</t>
  </si>
  <si>
    <t>Grade</t>
  </si>
  <si>
    <t>Score</t>
  </si>
  <si>
    <t>L-Grade</t>
  </si>
  <si>
    <t>N-Grade</t>
  </si>
  <si>
    <t>Sub-Group</t>
  </si>
  <si>
    <t>%</t>
  </si>
  <si>
    <t>Cum%</t>
  </si>
  <si>
    <t>Standard</t>
  </si>
  <si>
    <t>Uniform</t>
  </si>
  <si>
    <t>Normal</t>
  </si>
  <si>
    <t>Combined</t>
  </si>
  <si>
    <t>F</t>
  </si>
  <si>
    <t>D-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</si>
  <si>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</si>
  <si>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</si>
  <si>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</si>
  <si>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</si>
  <si>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</si>
  <si>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</si>
  <si>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</si>
  <si>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</si>
  <si>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</si>
  <si>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</si>
  <si>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Average</t>
  </si>
  <si>
    <t xml:space="preserve">  Mean</t>
  </si>
  <si>
    <t xml:space="preserve">  Median</t>
  </si>
  <si>
    <t>(Max-Min)/5</t>
  </si>
  <si>
    <t>For Normal</t>
  </si>
  <si>
    <t>We have a culomn of the rent of 50 random properies (Sown in the yellow column). How can we turn them into a table shown in the grean area</t>
  </si>
  <si>
    <t>What To Do</t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</si>
  <si>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K</t>
    </r>
  </si>
  <si>
    <t>Random</t>
  </si>
  <si>
    <t>Fixed</t>
  </si>
  <si>
    <t>Many Rule for # of BINS</t>
  </si>
  <si>
    <t>No one 100% correct</t>
  </si>
  <si>
    <t>Arbitrary</t>
  </si>
  <si>
    <t>Lets's try 2^k  &gt;= N</t>
  </si>
  <si>
    <t>CumFreq</t>
  </si>
  <si>
    <t>RelCount</t>
  </si>
  <si>
    <t>CountIf</t>
  </si>
  <si>
    <t>CountIfs</t>
  </si>
  <si>
    <t>RelFreq</t>
  </si>
  <si>
    <t>Nothing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</si>
</sst>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0.0"/>
    <numFmt numFmtId="165" formatCode="&quot;$&quot;#,##0,"/>
    <numFmt numFmtId="166" formatCode="d\-mmm\-yyyy"/>
    <numFmt numFmtId="167" formatCode="#\ ???/???"/>
    <numFmt numFmtId="168" formatCode="0.0000"/>
  </numFmts>
  <fonts count="2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hadow/>
      <sz val="12"/>
      <color rgb="FFC00000"/>
      <name val="Book Antiqua"/>
      <family val="1"/>
    </font>
    <font>
      <sz val="14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perscript"/>
      <sz val="11"/>
      <color theme="1"/>
      <name val="Symbol"/>
      <family val="1"/>
      <charset val="2"/>
    </font>
    <font>
      <shadow/>
      <sz val="12"/>
      <name val="Book Antiqua"/>
      <family val="1"/>
    </font>
    <font>
      <b/>
      <sz val="11"/>
      <color rgb="FFFF0000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3" fillId="0" borderId="0" applyFont="0" applyFill="0" applyBorder="0" applyAlignment="0" applyProtection="0"/>
    <xf numFmtId="0" fontId="5" fillId="6" borderId="6">
      <alignment wrapText="1"/>
    </xf>
    <xf numFmtId="0" fontId="5" fillId="6" borderId="6">
      <alignment horizontal="centerContinuous" wrapText="1"/>
    </xf>
    <xf numFmtId="44" fontId="6" fillId="0" borderId="0" applyFont="0" applyFill="0" applyBorder="0" applyAlignment="0" applyProtection="0"/>
    <xf numFmtId="165" fontId="7" fillId="0" borderId="0"/>
    <xf numFmtId="166" fontId="8" fillId="0" borderId="0" applyFont="0" applyFill="0" applyBorder="0" applyProtection="0">
      <alignment horizontal="center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3" fillId="0" borderId="0" applyFont="0" applyFill="0" applyBorder="0" applyAlignment="0" applyProtection="0"/>
    <xf numFmtId="167" fontId="10" fillId="7" borderId="7">
      <alignment horizontal="left" indent="2"/>
    </xf>
    <xf numFmtId="0" fontId="6" fillId="8" borderId="6">
      <alignment horizontal="centerContinuous" wrapText="1"/>
    </xf>
    <xf numFmtId="0" fontId="6" fillId="0" borderId="0">
      <alignment wrapText="1"/>
    </xf>
    <xf numFmtId="0" fontId="6" fillId="9" borderId="6">
      <alignment horizontal="centerContinuous" wrapText="1"/>
    </xf>
    <xf numFmtId="0" fontId="3" fillId="0" borderId="0"/>
    <xf numFmtId="0" fontId="4" fillId="4" borderId="6">
      <alignment wrapText="1"/>
    </xf>
    <xf numFmtId="0" fontId="11" fillId="5" borderId="6">
      <alignment horizontal="centerContinuous" wrapText="1"/>
    </xf>
    <xf numFmtId="0" fontId="6" fillId="3" borderId="6" applyFont="0">
      <alignment horizontal="centerContinuous" wrapText="1"/>
    </xf>
  </cellStyleXfs>
  <cellXfs count="1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11" fillId="0" borderId="6" xfId="0" applyFont="1" applyFill="1" applyBorder="1" applyAlignment="1">
      <alignment wrapText="1"/>
    </xf>
    <xf numFmtId="0" fontId="11" fillId="0" borderId="0" xfId="0" applyFont="1" applyFill="1"/>
    <xf numFmtId="164" fontId="0" fillId="0" borderId="0" xfId="0" applyNumberFormat="1"/>
    <xf numFmtId="0" fontId="0" fillId="12" borderId="0" xfId="0" applyFill="1" applyBorder="1"/>
    <xf numFmtId="0" fontId="0" fillId="12" borderId="1" xfId="0" applyFill="1" applyBorder="1"/>
    <xf numFmtId="0" fontId="0" fillId="12" borderId="2" xfId="0" applyFill="1" applyBorder="1"/>
    <xf numFmtId="0" fontId="0" fillId="12" borderId="8" xfId="0" applyFill="1" applyBorder="1"/>
    <xf numFmtId="0" fontId="0" fillId="12" borderId="9" xfId="0" applyFill="1" applyBorder="1" applyAlignment="1">
      <alignment horizontal="center"/>
    </xf>
    <xf numFmtId="0" fontId="0" fillId="0" borderId="3" xfId="0" applyBorder="1"/>
    <xf numFmtId="0" fontId="0" fillId="12" borderId="3" xfId="0" applyFill="1" applyBorder="1" applyAlignment="1">
      <alignment horizontal="center"/>
    </xf>
    <xf numFmtId="0" fontId="12" fillId="10" borderId="12" xfId="0" applyFont="1" applyFill="1" applyBorder="1"/>
    <xf numFmtId="0" fontId="12" fillId="10" borderId="13" xfId="0" applyFont="1" applyFill="1" applyBorder="1"/>
    <xf numFmtId="0" fontId="0" fillId="11" borderId="3" xfId="0" applyFill="1" applyBorder="1"/>
    <xf numFmtId="1" fontId="0" fillId="11" borderId="9" xfId="0" applyNumberFormat="1" applyFill="1" applyBorder="1" applyAlignment="1">
      <alignment horizontal="center"/>
    </xf>
    <xf numFmtId="1" fontId="0" fillId="11" borderId="11" xfId="0" applyNumberFormat="1" applyFill="1" applyBorder="1" applyAlignment="1">
      <alignment horizontal="center"/>
    </xf>
    <xf numFmtId="0" fontId="14" fillId="13" borderId="0" xfId="0" applyFont="1" applyFill="1" applyBorder="1" applyAlignment="1">
      <alignment horizontal="center" vertical="center" readingOrder="1"/>
    </xf>
    <xf numFmtId="0" fontId="15" fillId="0" borderId="0" xfId="0" applyFont="1"/>
    <xf numFmtId="0" fontId="1" fillId="3" borderId="5" xfId="14" applyFont="1" applyFill="1" applyBorder="1" applyAlignment="1">
      <alignment horizontal="center"/>
    </xf>
    <xf numFmtId="0" fontId="1" fillId="3" borderId="14" xfId="14" applyFont="1" applyFill="1" applyBorder="1" applyAlignment="1">
      <alignment horizontal="center"/>
    </xf>
    <xf numFmtId="0" fontId="1" fillId="3" borderId="15" xfId="14" applyFont="1" applyFill="1" applyBorder="1" applyAlignment="1">
      <alignment horizontal="center"/>
    </xf>
    <xf numFmtId="0" fontId="0" fillId="0" borderId="0" xfId="0" applyAlignment="1"/>
    <xf numFmtId="0" fontId="15" fillId="0" borderId="0" xfId="0" applyFont="1" applyAlignme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4" fillId="13" borderId="0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left" vertical="center" readingOrder="1"/>
    </xf>
    <xf numFmtId="0" fontId="20" fillId="0" borderId="0" xfId="0" applyFont="1" applyFill="1" applyAlignment="1">
      <alignment wrapText="1"/>
    </xf>
    <xf numFmtId="0" fontId="14" fillId="13" borderId="5" xfId="0" applyFont="1" applyFill="1" applyBorder="1" applyAlignment="1">
      <alignment horizontal="center" vertical="center" readingOrder="1"/>
    </xf>
    <xf numFmtId="0" fontId="19" fillId="0" borderId="2" xfId="0" applyFont="1" applyFill="1" applyBorder="1" applyAlignment="1">
      <alignment horizontal="center" vertical="center" readingOrder="1"/>
    </xf>
    <xf numFmtId="0" fontId="21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vertical="center" readingOrder="1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14" fillId="13" borderId="14" xfId="0" applyFont="1" applyFill="1" applyBorder="1" applyAlignment="1">
      <alignment horizontal="center" vertical="center" readingOrder="1"/>
    </xf>
    <xf numFmtId="164" fontId="0" fillId="0" borderId="5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1" applyNumberFormat="1" applyFont="1" applyAlignment="1">
      <alignment horizontal="center"/>
    </xf>
    <xf numFmtId="0" fontId="14" fillId="0" borderId="0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164" fontId="14" fillId="13" borderId="14" xfId="0" applyNumberFormat="1" applyFont="1" applyFill="1" applyBorder="1" applyAlignment="1">
      <alignment horizontal="center" vertical="center" readingOrder="1"/>
    </xf>
    <xf numFmtId="164" fontId="14" fillId="0" borderId="0" xfId="0" applyNumberFormat="1" applyFont="1" applyFill="1" applyBorder="1" applyAlignment="1">
      <alignment horizontal="center" vertical="center" readingOrder="1"/>
    </xf>
    <xf numFmtId="164" fontId="14" fillId="13" borderId="15" xfId="0" applyNumberFormat="1" applyFont="1" applyFill="1" applyBorder="1" applyAlignment="1">
      <alignment horizontal="center" vertical="center" readingOrder="1"/>
    </xf>
    <xf numFmtId="164" fontId="0" fillId="0" borderId="10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0" fillId="0" borderId="0" xfId="0" applyFill="1"/>
    <xf numFmtId="1" fontId="14" fillId="0" borderId="0" xfId="0" applyNumberFormat="1" applyFont="1" applyFill="1" applyBorder="1" applyAlignment="1">
      <alignment horizontal="center" vertical="center" readingOrder="1"/>
    </xf>
    <xf numFmtId="0" fontId="22" fillId="0" borderId="0" xfId="0" applyFont="1" applyAlignment="1">
      <alignment horizontal="right"/>
    </xf>
    <xf numFmtId="2" fontId="22" fillId="0" borderId="0" xfId="0" applyNumberFormat="1" applyFont="1"/>
    <xf numFmtId="0" fontId="11" fillId="0" borderId="0" xfId="0" applyFont="1"/>
    <xf numFmtId="0" fontId="0" fillId="12" borderId="10" xfId="0" applyFill="1" applyBorder="1"/>
    <xf numFmtId="0" fontId="0" fillId="12" borderId="4" xfId="0" applyFill="1" applyBorder="1"/>
    <xf numFmtId="0" fontId="0" fillId="14" borderId="0" xfId="0" applyFill="1" applyAlignment="1">
      <alignment horizontal="center"/>
    </xf>
    <xf numFmtId="0" fontId="11" fillId="0" borderId="0" xfId="0" applyFont="1" applyFill="1" applyBorder="1" applyAlignment="1">
      <alignment wrapText="1"/>
    </xf>
    <xf numFmtId="0" fontId="14" fillId="15" borderId="0" xfId="0" applyFont="1" applyFill="1" applyBorder="1" applyAlignment="1">
      <alignment horizontal="center" vertical="center" readingOrder="1"/>
    </xf>
    <xf numFmtId="164" fontId="0" fillId="12" borderId="9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15" borderId="8" xfId="0" applyFill="1" applyBorder="1" applyAlignment="1">
      <alignment horizontal="center"/>
    </xf>
    <xf numFmtId="0" fontId="0" fillId="15" borderId="10" xfId="0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24" fillId="15" borderId="1" xfId="0" applyFont="1" applyFill="1" applyBorder="1" applyAlignment="1">
      <alignment horizontal="center"/>
    </xf>
    <xf numFmtId="0" fontId="24" fillId="15" borderId="5" xfId="0" applyFon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24" fillId="0" borderId="0" xfId="0" applyFont="1"/>
    <xf numFmtId="0" fontId="0" fillId="15" borderId="0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1" borderId="5" xfId="0" applyFill="1" applyBorder="1"/>
    <xf numFmtId="2" fontId="0" fillId="11" borderId="9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2" fontId="0" fillId="11" borderId="5" xfId="0" applyNumberFormat="1" applyFill="1" applyBorder="1" applyAlignment="1">
      <alignment horizontal="center"/>
    </xf>
    <xf numFmtId="1" fontId="0" fillId="11" borderId="14" xfId="0" applyNumberFormat="1" applyFill="1" applyBorder="1" applyAlignment="1">
      <alignment horizontal="center"/>
    </xf>
    <xf numFmtId="1" fontId="0" fillId="11" borderId="15" xfId="0" applyNumberFormat="1" applyFill="1" applyBorder="1" applyAlignment="1">
      <alignment horizontal="center"/>
    </xf>
    <xf numFmtId="0" fontId="19" fillId="15" borderId="0" xfId="0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wrapText="1"/>
    </xf>
    <xf numFmtId="2" fontId="0" fillId="11" borderId="14" xfId="0" applyNumberFormat="1" applyFill="1" applyBorder="1" applyAlignment="1">
      <alignment horizontal="center"/>
    </xf>
    <xf numFmtId="2" fontId="0" fillId="11" borderId="15" xfId="0" applyNumberFormat="1" applyFill="1" applyBorder="1" applyAlignment="1">
      <alignment horizontal="center"/>
    </xf>
    <xf numFmtId="0" fontId="12" fillId="10" borderId="12" xfId="0" applyFont="1" applyFill="1" applyBorder="1" applyAlignment="1">
      <alignment horizontal="center"/>
    </xf>
    <xf numFmtId="0" fontId="12" fillId="10" borderId="17" xfId="0" applyFont="1" applyFill="1" applyBorder="1" applyAlignment="1">
      <alignment horizontal="center"/>
    </xf>
    <xf numFmtId="0" fontId="12" fillId="10" borderId="18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9" xfId="0" applyBorder="1" applyAlignment="1">
      <alignment horizontal="left"/>
    </xf>
    <xf numFmtId="0" fontId="0" fillId="0" borderId="16" xfId="0" applyBorder="1" applyAlignment="1"/>
    <xf numFmtId="0" fontId="0" fillId="0" borderId="20" xfId="0" applyBorder="1" applyAlignment="1"/>
    <xf numFmtId="0" fontId="0" fillId="0" borderId="16" xfId="0" applyFill="1" applyBorder="1" applyAlignment="1"/>
    <xf numFmtId="0" fontId="0" fillId="0" borderId="21" xfId="0" applyFill="1" applyBorder="1" applyAlignment="1"/>
    <xf numFmtId="0" fontId="0" fillId="0" borderId="1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6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8" fontId="0" fillId="11" borderId="5" xfId="0" applyNumberFormat="1" applyFill="1" applyBorder="1" applyAlignment="1">
      <alignment horizontal="center"/>
    </xf>
  </cellXfs>
  <cellStyles count="18">
    <cellStyle name="blue" xfId="2"/>
    <cellStyle name="bluecenteraccrossselection" xfId="3"/>
    <cellStyle name="Currency 2" xfId="4"/>
    <cellStyle name="Currency Round to thousands" xfId="5"/>
    <cellStyle name="DarkBlueLabel" xfId="15"/>
    <cellStyle name="Four-Digit Year" xfId="6"/>
    <cellStyle name="Hyperlink 2" xfId="7"/>
    <cellStyle name="LightYellowLabelCentered" xfId="16"/>
    <cellStyle name="Normal" xfId="0" builtinId="0"/>
    <cellStyle name="Normal 2" xfId="8"/>
    <cellStyle name="Normal 2 2" xfId="14"/>
    <cellStyle name="Percent" xfId="1" builtinId="5"/>
    <cellStyle name="Percent 2" xfId="9"/>
    <cellStyle name="Rad" xfId="10"/>
    <cellStyle name="redcenteraccrossselection" xfId="11"/>
    <cellStyle name="Wrap Text" xfId="12"/>
    <cellStyle name="yellowcenteraccrossselection" xfId="13"/>
    <cellStyle name="YellowCenterAcrossSelection" xfId="17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'2.DrawMeanMedMod'!$H$7</c:f>
          <c:strCache>
            <c:ptCount val="1"/>
            <c:pt idx="0">
              <c:v>Mean 67.9 Median 67 Mode 65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'2.DrawMeanMedMod'!$B$2:$B$51</c:f>
              <c:numCache>
                <c:formatCode>General</c:formatCode>
                <c:ptCount val="50"/>
                <c:pt idx="0">
                  <c:v>67</c:v>
                </c:pt>
                <c:pt idx="1">
                  <c:v>47</c:v>
                </c:pt>
                <c:pt idx="2">
                  <c:v>66</c:v>
                </c:pt>
                <c:pt idx="3">
                  <c:v>73</c:v>
                </c:pt>
                <c:pt idx="4">
                  <c:v>78</c:v>
                </c:pt>
                <c:pt idx="5">
                  <c:v>65</c:v>
                </c:pt>
                <c:pt idx="6">
                  <c:v>72</c:v>
                </c:pt>
                <c:pt idx="7">
                  <c:v>57</c:v>
                </c:pt>
                <c:pt idx="8">
                  <c:v>62</c:v>
                </c:pt>
                <c:pt idx="9">
                  <c:v>63</c:v>
                </c:pt>
                <c:pt idx="10">
                  <c:v>63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76</c:v>
                </c:pt>
                <c:pt idx="15">
                  <c:v>75</c:v>
                </c:pt>
                <c:pt idx="16">
                  <c:v>64</c:v>
                </c:pt>
                <c:pt idx="17">
                  <c:v>78</c:v>
                </c:pt>
                <c:pt idx="18">
                  <c:v>65</c:v>
                </c:pt>
                <c:pt idx="19">
                  <c:v>57</c:v>
                </c:pt>
                <c:pt idx="20">
                  <c:v>65</c:v>
                </c:pt>
                <c:pt idx="21">
                  <c:v>51</c:v>
                </c:pt>
                <c:pt idx="22">
                  <c:v>60</c:v>
                </c:pt>
                <c:pt idx="23">
                  <c:v>69</c:v>
                </c:pt>
                <c:pt idx="24">
                  <c:v>66</c:v>
                </c:pt>
                <c:pt idx="25">
                  <c:v>67</c:v>
                </c:pt>
                <c:pt idx="26">
                  <c:v>64</c:v>
                </c:pt>
                <c:pt idx="27">
                  <c:v>61</c:v>
                </c:pt>
                <c:pt idx="28">
                  <c:v>82</c:v>
                </c:pt>
                <c:pt idx="29">
                  <c:v>68</c:v>
                </c:pt>
                <c:pt idx="30">
                  <c:v>69</c:v>
                </c:pt>
                <c:pt idx="31">
                  <c:v>83</c:v>
                </c:pt>
                <c:pt idx="32">
                  <c:v>78</c:v>
                </c:pt>
                <c:pt idx="33">
                  <c:v>76</c:v>
                </c:pt>
                <c:pt idx="34">
                  <c:v>59</c:v>
                </c:pt>
                <c:pt idx="35">
                  <c:v>61</c:v>
                </c:pt>
                <c:pt idx="36">
                  <c:v>71</c:v>
                </c:pt>
                <c:pt idx="37">
                  <c:v>79</c:v>
                </c:pt>
                <c:pt idx="38">
                  <c:v>74</c:v>
                </c:pt>
                <c:pt idx="39">
                  <c:v>71</c:v>
                </c:pt>
                <c:pt idx="40">
                  <c:v>71</c:v>
                </c:pt>
                <c:pt idx="41">
                  <c:v>63</c:v>
                </c:pt>
                <c:pt idx="42">
                  <c:v>74</c:v>
                </c:pt>
                <c:pt idx="43">
                  <c:v>61</c:v>
                </c:pt>
                <c:pt idx="44">
                  <c:v>71</c:v>
                </c:pt>
                <c:pt idx="45">
                  <c:v>79</c:v>
                </c:pt>
                <c:pt idx="46">
                  <c:v>65</c:v>
                </c:pt>
                <c:pt idx="47">
                  <c:v>58</c:v>
                </c:pt>
                <c:pt idx="48">
                  <c:v>72</c:v>
                </c:pt>
                <c:pt idx="49">
                  <c:v>84</c:v>
                </c:pt>
              </c:numCache>
            </c:numRef>
          </c:xVal>
          <c:yVal>
            <c:numRef>
              <c:f>'2.DrawMeanMedMod'!$D$2:$D$51</c:f>
              <c:numCache>
                <c:formatCode>General</c:formatCode>
                <c:ptCount val="5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'2.DrawMeanMedMod'!$G$4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'2.DrawMeanMedMod'!$H$4</c:f>
              <c:numCache>
                <c:formatCode>General</c:formatCode>
                <c:ptCount val="1"/>
                <c:pt idx="0">
                  <c:v>67.900000000000006</c:v>
                </c:pt>
              </c:numCache>
            </c:numRef>
          </c:xVal>
          <c:yVal>
            <c:numRef>
              <c:f>'2.DrawMeanMedMod'!$I$4</c:f>
              <c:numCache>
                <c:formatCode>General</c:formatCode>
                <c:ptCount val="1"/>
                <c:pt idx="0">
                  <c:v>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'2.DrawMeanMedMod'!$G$5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'2.DrawMeanMedMod'!$H$5</c:f>
              <c:numCache>
                <c:formatCode>General</c:formatCode>
                <c:ptCount val="1"/>
                <c:pt idx="0">
                  <c:v>67</c:v>
                </c:pt>
              </c:numCache>
            </c:numRef>
          </c:xVal>
          <c:yVal>
            <c:numRef>
              <c:f>'2.DrawMeanMedMod'!$I$5</c:f>
              <c:numCache>
                <c:formatCode>General</c:formatCode>
                <c:ptCount val="1"/>
                <c:pt idx="0">
                  <c:v>0.3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'2.DrawMeanMedMod'!$G$6</c:f>
              <c:strCache>
                <c:ptCount val="1"/>
                <c:pt idx="0">
                  <c:v>Mode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'2.DrawMeanMedMod'!$H$6</c:f>
              <c:numCache>
                <c:formatCode>General</c:formatCode>
                <c:ptCount val="1"/>
                <c:pt idx="0">
                  <c:v>65</c:v>
                </c:pt>
              </c:numCache>
            </c:numRef>
          </c:xVal>
          <c:yVal>
            <c:numRef>
              <c:f>'2.DrawMeanMedMod'!$I$6</c:f>
              <c:numCache>
                <c:formatCode>General</c:formatCode>
                <c:ptCount val="1"/>
                <c:pt idx="0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100576"/>
        <c:axId val="409102144"/>
      </c:scatterChart>
      <c:valAx>
        <c:axId val="409100576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02144"/>
        <c:crosses val="autoZero"/>
        <c:crossBetween val="midCat"/>
      </c:valAx>
      <c:valAx>
        <c:axId val="40910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00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1. A Line Chart- Not X-Y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'2.DrawMeanMedMod'!$B$2:$B$51</c:f>
              <c:numCache>
                <c:formatCode>General</c:formatCode>
                <c:ptCount val="50"/>
                <c:pt idx="0">
                  <c:v>67</c:v>
                </c:pt>
                <c:pt idx="1">
                  <c:v>47</c:v>
                </c:pt>
                <c:pt idx="2">
                  <c:v>66</c:v>
                </c:pt>
                <c:pt idx="3">
                  <c:v>73</c:v>
                </c:pt>
                <c:pt idx="4">
                  <c:v>78</c:v>
                </c:pt>
                <c:pt idx="5">
                  <c:v>65</c:v>
                </c:pt>
                <c:pt idx="6">
                  <c:v>72</c:v>
                </c:pt>
                <c:pt idx="7">
                  <c:v>57</c:v>
                </c:pt>
                <c:pt idx="8">
                  <c:v>62</c:v>
                </c:pt>
                <c:pt idx="9">
                  <c:v>63</c:v>
                </c:pt>
                <c:pt idx="10">
                  <c:v>63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76</c:v>
                </c:pt>
                <c:pt idx="15">
                  <c:v>75</c:v>
                </c:pt>
                <c:pt idx="16">
                  <c:v>64</c:v>
                </c:pt>
                <c:pt idx="17">
                  <c:v>78</c:v>
                </c:pt>
                <c:pt idx="18">
                  <c:v>65</c:v>
                </c:pt>
                <c:pt idx="19">
                  <c:v>57</c:v>
                </c:pt>
                <c:pt idx="20">
                  <c:v>65</c:v>
                </c:pt>
                <c:pt idx="21">
                  <c:v>51</c:v>
                </c:pt>
                <c:pt idx="22">
                  <c:v>60</c:v>
                </c:pt>
                <c:pt idx="23">
                  <c:v>69</c:v>
                </c:pt>
                <c:pt idx="24">
                  <c:v>66</c:v>
                </c:pt>
                <c:pt idx="25">
                  <c:v>67</c:v>
                </c:pt>
                <c:pt idx="26">
                  <c:v>64</c:v>
                </c:pt>
                <c:pt idx="27">
                  <c:v>61</c:v>
                </c:pt>
                <c:pt idx="28">
                  <c:v>82</c:v>
                </c:pt>
                <c:pt idx="29">
                  <c:v>68</c:v>
                </c:pt>
                <c:pt idx="30">
                  <c:v>69</c:v>
                </c:pt>
                <c:pt idx="31">
                  <c:v>83</c:v>
                </c:pt>
                <c:pt idx="32">
                  <c:v>78</c:v>
                </c:pt>
                <c:pt idx="33">
                  <c:v>76</c:v>
                </c:pt>
                <c:pt idx="34">
                  <c:v>59</c:v>
                </c:pt>
                <c:pt idx="35">
                  <c:v>61</c:v>
                </c:pt>
                <c:pt idx="36">
                  <c:v>71</c:v>
                </c:pt>
                <c:pt idx="37">
                  <c:v>79</c:v>
                </c:pt>
                <c:pt idx="38">
                  <c:v>74</c:v>
                </c:pt>
                <c:pt idx="39">
                  <c:v>71</c:v>
                </c:pt>
                <c:pt idx="40">
                  <c:v>71</c:v>
                </c:pt>
                <c:pt idx="41">
                  <c:v>63</c:v>
                </c:pt>
                <c:pt idx="42">
                  <c:v>74</c:v>
                </c:pt>
                <c:pt idx="43">
                  <c:v>61</c:v>
                </c:pt>
                <c:pt idx="44">
                  <c:v>71</c:v>
                </c:pt>
                <c:pt idx="45">
                  <c:v>79</c:v>
                </c:pt>
                <c:pt idx="46">
                  <c:v>65</c:v>
                </c:pt>
                <c:pt idx="47">
                  <c:v>58</c:v>
                </c:pt>
                <c:pt idx="48">
                  <c:v>72</c:v>
                </c:pt>
                <c:pt idx="49">
                  <c:v>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02928"/>
        <c:axId val="409103320"/>
      </c:lineChart>
      <c:catAx>
        <c:axId val="4091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03320"/>
        <c:crosses val="autoZero"/>
        <c:auto val="1"/>
        <c:lblAlgn val="ctr"/>
        <c:lblOffset val="100"/>
        <c:noMultiLvlLbl val="0"/>
      </c:catAx>
      <c:valAx>
        <c:axId val="40910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0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2. Not X-Y but X Formaly There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'2.DrawMeanMedMod'!$A$2:$A$51</c:f>
              <c:numCache>
                <c:formatCode>General</c:formatCode>
                <c:ptCount val="5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</c:numCache>
            </c:numRef>
          </c:cat>
          <c:val>
            <c:numRef>
              <c:f>'2.DrawMeanMedMod'!$B$2:$B$51</c:f>
              <c:numCache>
                <c:formatCode>General</c:formatCode>
                <c:ptCount val="50"/>
                <c:pt idx="0">
                  <c:v>67</c:v>
                </c:pt>
                <c:pt idx="1">
                  <c:v>47</c:v>
                </c:pt>
                <c:pt idx="2">
                  <c:v>66</c:v>
                </c:pt>
                <c:pt idx="3">
                  <c:v>73</c:v>
                </c:pt>
                <c:pt idx="4">
                  <c:v>78</c:v>
                </c:pt>
                <c:pt idx="5">
                  <c:v>65</c:v>
                </c:pt>
                <c:pt idx="6">
                  <c:v>72</c:v>
                </c:pt>
                <c:pt idx="7">
                  <c:v>57</c:v>
                </c:pt>
                <c:pt idx="8">
                  <c:v>62</c:v>
                </c:pt>
                <c:pt idx="9">
                  <c:v>63</c:v>
                </c:pt>
                <c:pt idx="10">
                  <c:v>63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76</c:v>
                </c:pt>
                <c:pt idx="15">
                  <c:v>75</c:v>
                </c:pt>
                <c:pt idx="16">
                  <c:v>64</c:v>
                </c:pt>
                <c:pt idx="17">
                  <c:v>78</c:v>
                </c:pt>
                <c:pt idx="18">
                  <c:v>65</c:v>
                </c:pt>
                <c:pt idx="19">
                  <c:v>57</c:v>
                </c:pt>
                <c:pt idx="20">
                  <c:v>65</c:v>
                </c:pt>
                <c:pt idx="21">
                  <c:v>51</c:v>
                </c:pt>
                <c:pt idx="22">
                  <c:v>60</c:v>
                </c:pt>
                <c:pt idx="23">
                  <c:v>69</c:v>
                </c:pt>
                <c:pt idx="24">
                  <c:v>66</c:v>
                </c:pt>
                <c:pt idx="25">
                  <c:v>67</c:v>
                </c:pt>
                <c:pt idx="26">
                  <c:v>64</c:v>
                </c:pt>
                <c:pt idx="27">
                  <c:v>61</c:v>
                </c:pt>
                <c:pt idx="28">
                  <c:v>82</c:v>
                </c:pt>
                <c:pt idx="29">
                  <c:v>68</c:v>
                </c:pt>
                <c:pt idx="30">
                  <c:v>69</c:v>
                </c:pt>
                <c:pt idx="31">
                  <c:v>83</c:v>
                </c:pt>
                <c:pt idx="32">
                  <c:v>78</c:v>
                </c:pt>
                <c:pt idx="33">
                  <c:v>76</c:v>
                </c:pt>
                <c:pt idx="34">
                  <c:v>59</c:v>
                </c:pt>
                <c:pt idx="35">
                  <c:v>61</c:v>
                </c:pt>
                <c:pt idx="36">
                  <c:v>71</c:v>
                </c:pt>
                <c:pt idx="37">
                  <c:v>79</c:v>
                </c:pt>
                <c:pt idx="38">
                  <c:v>74</c:v>
                </c:pt>
                <c:pt idx="39">
                  <c:v>71</c:v>
                </c:pt>
                <c:pt idx="40">
                  <c:v>71</c:v>
                </c:pt>
                <c:pt idx="41">
                  <c:v>63</c:v>
                </c:pt>
                <c:pt idx="42">
                  <c:v>74</c:v>
                </c:pt>
                <c:pt idx="43">
                  <c:v>61</c:v>
                </c:pt>
                <c:pt idx="44">
                  <c:v>71</c:v>
                </c:pt>
                <c:pt idx="45">
                  <c:v>79</c:v>
                </c:pt>
                <c:pt idx="46">
                  <c:v>65</c:v>
                </c:pt>
                <c:pt idx="47">
                  <c:v>58</c:v>
                </c:pt>
                <c:pt idx="48">
                  <c:v>72</c:v>
                </c:pt>
                <c:pt idx="49">
                  <c:v>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04104"/>
        <c:axId val="410868200"/>
      </c:lineChart>
      <c:catAx>
        <c:axId val="40910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68200"/>
        <c:crosses val="autoZero"/>
        <c:auto val="1"/>
        <c:lblAlgn val="ctr"/>
        <c:lblOffset val="100"/>
        <c:noMultiLvlLbl val="0"/>
      </c:catAx>
      <c:valAx>
        <c:axId val="41086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04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3. Scatter Grapg X-Y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'2.DrawMeanMedMod'!$A$2:$A$51</c:f>
              <c:numCache>
                <c:formatCode>General</c:formatCode>
                <c:ptCount val="5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</c:numCache>
            </c:numRef>
          </c:xVal>
          <c:yVal>
            <c:numRef>
              <c:f>'2.DrawMeanMedMod'!$B$2:$B$51</c:f>
              <c:numCache>
                <c:formatCode>General</c:formatCode>
                <c:ptCount val="50"/>
                <c:pt idx="0">
                  <c:v>67</c:v>
                </c:pt>
                <c:pt idx="1">
                  <c:v>47</c:v>
                </c:pt>
                <c:pt idx="2">
                  <c:v>66</c:v>
                </c:pt>
                <c:pt idx="3">
                  <c:v>73</c:v>
                </c:pt>
                <c:pt idx="4">
                  <c:v>78</c:v>
                </c:pt>
                <c:pt idx="5">
                  <c:v>65</c:v>
                </c:pt>
                <c:pt idx="6">
                  <c:v>72</c:v>
                </c:pt>
                <c:pt idx="7">
                  <c:v>57</c:v>
                </c:pt>
                <c:pt idx="8">
                  <c:v>62</c:v>
                </c:pt>
                <c:pt idx="9">
                  <c:v>63</c:v>
                </c:pt>
                <c:pt idx="10">
                  <c:v>63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76</c:v>
                </c:pt>
                <c:pt idx="15">
                  <c:v>75</c:v>
                </c:pt>
                <c:pt idx="16">
                  <c:v>64</c:v>
                </c:pt>
                <c:pt idx="17">
                  <c:v>78</c:v>
                </c:pt>
                <c:pt idx="18">
                  <c:v>65</c:v>
                </c:pt>
                <c:pt idx="19">
                  <c:v>57</c:v>
                </c:pt>
                <c:pt idx="20">
                  <c:v>65</c:v>
                </c:pt>
                <c:pt idx="21">
                  <c:v>51</c:v>
                </c:pt>
                <c:pt idx="22">
                  <c:v>60</c:v>
                </c:pt>
                <c:pt idx="23">
                  <c:v>69</c:v>
                </c:pt>
                <c:pt idx="24">
                  <c:v>66</c:v>
                </c:pt>
                <c:pt idx="25">
                  <c:v>67</c:v>
                </c:pt>
                <c:pt idx="26">
                  <c:v>64</c:v>
                </c:pt>
                <c:pt idx="27">
                  <c:v>61</c:v>
                </c:pt>
                <c:pt idx="28">
                  <c:v>82</c:v>
                </c:pt>
                <c:pt idx="29">
                  <c:v>68</c:v>
                </c:pt>
                <c:pt idx="30">
                  <c:v>69</c:v>
                </c:pt>
                <c:pt idx="31">
                  <c:v>83</c:v>
                </c:pt>
                <c:pt idx="32">
                  <c:v>78</c:v>
                </c:pt>
                <c:pt idx="33">
                  <c:v>76</c:v>
                </c:pt>
                <c:pt idx="34">
                  <c:v>59</c:v>
                </c:pt>
                <c:pt idx="35">
                  <c:v>61</c:v>
                </c:pt>
                <c:pt idx="36">
                  <c:v>71</c:v>
                </c:pt>
                <c:pt idx="37">
                  <c:v>79</c:v>
                </c:pt>
                <c:pt idx="38">
                  <c:v>74</c:v>
                </c:pt>
                <c:pt idx="39">
                  <c:v>71</c:v>
                </c:pt>
                <c:pt idx="40">
                  <c:v>71</c:v>
                </c:pt>
                <c:pt idx="41">
                  <c:v>63</c:v>
                </c:pt>
                <c:pt idx="42">
                  <c:v>74</c:v>
                </c:pt>
                <c:pt idx="43">
                  <c:v>61</c:v>
                </c:pt>
                <c:pt idx="44">
                  <c:v>71</c:v>
                </c:pt>
                <c:pt idx="45">
                  <c:v>79</c:v>
                </c:pt>
                <c:pt idx="46">
                  <c:v>65</c:v>
                </c:pt>
                <c:pt idx="47">
                  <c:v>58</c:v>
                </c:pt>
                <c:pt idx="48">
                  <c:v>72</c:v>
                </c:pt>
                <c:pt idx="49">
                  <c:v>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642200"/>
        <c:axId val="409642592"/>
      </c:scatterChart>
      <c:valAx>
        <c:axId val="409642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642592"/>
        <c:crosses val="autoZero"/>
        <c:crossBetween val="midCat"/>
      </c:valAx>
      <c:valAx>
        <c:axId val="40964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642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'3.6 HistOgive'!$P$15</c:f>
          <c:strCache>
            <c:ptCount val="1"/>
            <c:pt idx="0">
              <c:v>Mean = 36660 CV =  0.65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'3.6 HistOgive'!$M$5:$M$13</c:f>
              <c:strCache>
                <c:ptCount val="9"/>
                <c:pt idx="0">
                  <c:v>From 0 To 10000</c:v>
                </c:pt>
                <c:pt idx="1">
                  <c:v>From 10000 To 20000</c:v>
                </c:pt>
                <c:pt idx="2">
                  <c:v>From 20000 To 30000</c:v>
                </c:pt>
                <c:pt idx="3">
                  <c:v>From 30000 To 40000</c:v>
                </c:pt>
                <c:pt idx="4">
                  <c:v>From 40000 To 50000</c:v>
                </c:pt>
                <c:pt idx="5">
                  <c:v>From 50000 To 60000</c:v>
                </c:pt>
                <c:pt idx="6">
                  <c:v>From 60000 To 70000</c:v>
                </c:pt>
                <c:pt idx="7">
                  <c:v>From 70000 To 80000</c:v>
                </c:pt>
                <c:pt idx="8">
                  <c:v>From 80000 To 90000</c:v>
                </c:pt>
              </c:strCache>
            </c:strRef>
          </c:cat>
          <c:val>
            <c:numRef>
              <c:f>'3.6 HistOgive'!$O$5:$O$13</c:f>
              <c:numCache>
                <c:formatCode>General</c:formatCode>
                <c:ptCount val="9"/>
                <c:pt idx="0">
                  <c:v>20</c:v>
                </c:pt>
                <c:pt idx="1">
                  <c:v>10</c:v>
                </c:pt>
                <c:pt idx="2">
                  <c:v>13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409643768"/>
        <c:axId val="409644160"/>
      </c:barChart>
      <c:lineChart>
        <c:grouping val="stacked"/>
        <c:varyColors val="0"/>
        <c:ser>
          <c:idx val="1"/>
          <c:order val="1"/>
          <c:tx>
            <c:strRef>
              <c:f>'3.6 HistOgive'!$Q$4</c:f>
              <c:strCache>
                <c:ptCount val="1"/>
                <c:pt idx="0">
                  <c:v>CumFreq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'3.6 HistOgive'!$M$5:$M$13</c:f>
              <c:strCache>
                <c:ptCount val="9"/>
                <c:pt idx="0">
                  <c:v>From 0 To 10000</c:v>
                </c:pt>
                <c:pt idx="1">
                  <c:v>From 10000 To 20000</c:v>
                </c:pt>
                <c:pt idx="2">
                  <c:v>From 20000 To 30000</c:v>
                </c:pt>
                <c:pt idx="3">
                  <c:v>From 30000 To 40000</c:v>
                </c:pt>
                <c:pt idx="4">
                  <c:v>From 40000 To 50000</c:v>
                </c:pt>
                <c:pt idx="5">
                  <c:v>From 50000 To 60000</c:v>
                </c:pt>
                <c:pt idx="6">
                  <c:v>From 60000 To 70000</c:v>
                </c:pt>
                <c:pt idx="7">
                  <c:v>From 70000 To 80000</c:v>
                </c:pt>
                <c:pt idx="8">
                  <c:v>From 80000 To 90000</c:v>
                </c:pt>
              </c:strCache>
            </c:strRef>
          </c:cat>
          <c:val>
            <c:numRef>
              <c:f>'3.6 HistOgive'!$Q$5:$Q$13</c:f>
              <c:numCache>
                <c:formatCode>General</c:formatCode>
                <c:ptCount val="9"/>
                <c:pt idx="0">
                  <c:v>0.2</c:v>
                </c:pt>
                <c:pt idx="1">
                  <c:v>0.3</c:v>
                </c:pt>
                <c:pt idx="2">
                  <c:v>0.43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0.83</c:v>
                </c:pt>
                <c:pt idx="6">
                  <c:v>0.89</c:v>
                </c:pt>
                <c:pt idx="7">
                  <c:v>0.97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44944"/>
        <c:axId val="409644552"/>
      </c:lineChart>
      <c:catAx>
        <c:axId val="4096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644160"/>
        <c:crosses val="autoZero"/>
        <c:auto val="1"/>
        <c:lblAlgn val="ctr"/>
        <c:lblOffset val="100"/>
        <c:noMultiLvlLbl val="0"/>
      </c:catAx>
      <c:valAx>
        <c:axId val="4096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643768"/>
        <c:crosses val="autoZero"/>
        <c:crossBetween val="between"/>
      </c:valAx>
      <c:valAx>
        <c:axId val="409644552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644944"/>
        <c:crosses val="max"/>
        <c:crossBetween val="between"/>
      </c:valAx>
      <c:catAx>
        <c:axId val="40964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9644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'3.7 ChartsRand'!$P$16</c:f>
          <c:strCache>
            <c:ptCount val="1"/>
            <c:pt idx="0">
              <c:v>Mean = 34784 CV =  0.67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'3.7 ChartsRand'!$M$5:$M$15</c:f>
              <c:strCache>
                <c:ptCount val="11"/>
                <c:pt idx="0">
                  <c:v>From 0 To 10000</c:v>
                </c:pt>
                <c:pt idx="1">
                  <c:v>From 10000 To 20000</c:v>
                </c:pt>
                <c:pt idx="2">
                  <c:v>From 20000 To 30000</c:v>
                </c:pt>
                <c:pt idx="3">
                  <c:v>From 30000 To 40000</c:v>
                </c:pt>
                <c:pt idx="4">
                  <c:v>From 40000 To 50000</c:v>
                </c:pt>
                <c:pt idx="5">
                  <c:v>From 50000 To 60000</c:v>
                </c:pt>
                <c:pt idx="6">
                  <c:v>From 60000 To 70000</c:v>
                </c:pt>
                <c:pt idx="7">
                  <c:v>From 70000 To 80000</c:v>
                </c:pt>
                <c:pt idx="8">
                  <c:v>From 80000 To 90000</c:v>
                </c:pt>
                <c:pt idx="9">
                  <c:v>From 90000 To 100000</c:v>
                </c:pt>
                <c:pt idx="10">
                  <c:v>From 100000 To 110000</c:v>
                </c:pt>
              </c:strCache>
            </c:strRef>
          </c:cat>
          <c:val>
            <c:numRef>
              <c:f>'3.7 ChartsRand'!$O$5:$O$15</c:f>
              <c:numCache>
                <c:formatCode>General</c:formatCode>
                <c:ptCount val="11"/>
                <c:pt idx="0">
                  <c:v>14</c:v>
                </c:pt>
                <c:pt idx="1">
                  <c:v>19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409645728"/>
        <c:axId val="624568128"/>
      </c:barChart>
      <c:lineChart>
        <c:grouping val="stacked"/>
        <c:varyColors val="0"/>
        <c:ser>
          <c:idx val="1"/>
          <c:order val="1"/>
          <c:tx>
            <c:strRef>
              <c:f>'3.7 ChartsRand'!$Q$4</c:f>
              <c:strCache>
                <c:ptCount val="1"/>
                <c:pt idx="0">
                  <c:v>CumFreq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'3.7 ChartsRand'!$M$5:$M$15</c:f>
              <c:strCache>
                <c:ptCount val="11"/>
                <c:pt idx="0">
                  <c:v>From 0 To 10000</c:v>
                </c:pt>
                <c:pt idx="1">
                  <c:v>From 10000 To 20000</c:v>
                </c:pt>
                <c:pt idx="2">
                  <c:v>From 20000 To 30000</c:v>
                </c:pt>
                <c:pt idx="3">
                  <c:v>From 30000 To 40000</c:v>
                </c:pt>
                <c:pt idx="4">
                  <c:v>From 40000 To 50000</c:v>
                </c:pt>
                <c:pt idx="5">
                  <c:v>From 50000 To 60000</c:v>
                </c:pt>
                <c:pt idx="6">
                  <c:v>From 60000 To 70000</c:v>
                </c:pt>
                <c:pt idx="7">
                  <c:v>From 70000 To 80000</c:v>
                </c:pt>
                <c:pt idx="8">
                  <c:v>From 80000 To 90000</c:v>
                </c:pt>
                <c:pt idx="9">
                  <c:v>From 90000 To 100000</c:v>
                </c:pt>
                <c:pt idx="10">
                  <c:v>From 100000 To 110000</c:v>
                </c:pt>
              </c:strCache>
            </c:strRef>
          </c:cat>
          <c:val>
            <c:numRef>
              <c:f>'3.7 ChartsRand'!$Q$5:$Q$15</c:f>
              <c:numCache>
                <c:formatCode>General</c:formatCode>
                <c:ptCount val="11"/>
                <c:pt idx="0">
                  <c:v>0.14000000000000001</c:v>
                </c:pt>
                <c:pt idx="1">
                  <c:v>0.33</c:v>
                </c:pt>
                <c:pt idx="2">
                  <c:v>0.44</c:v>
                </c:pt>
                <c:pt idx="3">
                  <c:v>0.57999999999999996</c:v>
                </c:pt>
                <c:pt idx="4">
                  <c:v>0.76</c:v>
                </c:pt>
                <c:pt idx="5">
                  <c:v>0.82</c:v>
                </c:pt>
                <c:pt idx="6">
                  <c:v>0.88</c:v>
                </c:pt>
                <c:pt idx="7">
                  <c:v>0.97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568912"/>
        <c:axId val="624568520"/>
      </c:lineChart>
      <c:catAx>
        <c:axId val="40964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568128"/>
        <c:crosses val="autoZero"/>
        <c:auto val="1"/>
        <c:lblAlgn val="ctr"/>
        <c:lblOffset val="100"/>
        <c:noMultiLvlLbl val="0"/>
      </c:catAx>
      <c:valAx>
        <c:axId val="62456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645728"/>
        <c:crosses val="autoZero"/>
        <c:crossBetween val="between"/>
      </c:valAx>
      <c:valAx>
        <c:axId val="6245685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568912"/>
        <c:crosses val="max"/>
        <c:crossBetween val="between"/>
      </c:valAx>
      <c:catAx>
        <c:axId val="62456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4568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'10.Grades'!$H$25</c:f>
          <c:strCache>
            <c:ptCount val="1"/>
            <c:pt idx="0">
              <c:v>  Median = 75.13  Mean = 75.01 ( 2 )  CV = 0.13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'10.Grades'!$I$2</c:f>
              <c:strCache>
                <c:ptCount val="1"/>
                <c:pt idx="0">
                  <c:v>Sub-Group</c:v>
                </c:pt>
              </c:strCache>
            </c:strRef>
          </c:tx>
          <c:invertIfNegative val="0"/>
          <c:cat>
            <c:strRef>
              <c:f>'10.Grades'!$G$3:$G$14</c:f>
              <c:strCache>
                <c:ptCount val="12"/>
                <c:pt idx="0">
                  <c:v>F</c:v>
                </c:pt>
                <c:pt idx="1">
                  <c:v>D-</c:v>
                </c:pt>
                <c:pt idx="2">
                  <c:v>D</c:v>
                </c:pt>
                <c:pt idx="3">
                  <c:v>D+</c:v>
                </c:pt>
                <c:pt idx="4">
                  <c:v>C-</c:v>
                </c:pt>
                <c:pt idx="5">
                  <c:v>C</c:v>
                </c:pt>
                <c:pt idx="6">
                  <c:v>C+</c:v>
                </c:pt>
                <c:pt idx="7">
                  <c:v>B-</c:v>
                </c:pt>
                <c:pt idx="8">
                  <c:v>B</c:v>
                </c:pt>
                <c:pt idx="9">
                  <c:v>B+</c:v>
                </c:pt>
                <c:pt idx="10">
                  <c:v>A-</c:v>
                </c:pt>
                <c:pt idx="11">
                  <c:v>A</c:v>
                </c:pt>
              </c:strCache>
            </c:strRef>
          </c:cat>
          <c:val>
            <c:numRef>
              <c:f>'10.Grades'!$I$3:$I$14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18</c:v>
                </c:pt>
                <c:pt idx="3">
                  <c:v>17</c:v>
                </c:pt>
                <c:pt idx="4">
                  <c:v>29</c:v>
                </c:pt>
                <c:pt idx="5">
                  <c:v>24</c:v>
                </c:pt>
                <c:pt idx="6">
                  <c:v>30</c:v>
                </c:pt>
                <c:pt idx="7">
                  <c:v>17</c:v>
                </c:pt>
                <c:pt idx="8">
                  <c:v>24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569696"/>
        <c:axId val="624570088"/>
      </c:barChart>
      <c:lineChart>
        <c:grouping val="stacked"/>
        <c:varyColors val="0"/>
        <c:ser>
          <c:idx val="1"/>
          <c:order val="1"/>
          <c:tx>
            <c:strRef>
              <c:f>'10.Grades'!$L$2</c:f>
              <c:strCache>
                <c:ptCount val="1"/>
                <c:pt idx="0">
                  <c:v>Cum%</c:v>
                </c:pt>
              </c:strCache>
            </c:strRef>
          </c:tx>
          <c:cat>
            <c:multiLvlStrRef>
              <c:f>Sheet1!#REF!</c:f>
            </c:multiLvlStrRef>
          </c:cat>
          <c:val>
            <c:numRef>
              <c:f>'10.Grades'!$L$3:$L$14</c:f>
              <c:numCache>
                <c:formatCode>0%</c:formatCode>
                <c:ptCount val="12"/>
                <c:pt idx="0">
                  <c:v>7.0000000000000007E-2</c:v>
                </c:pt>
                <c:pt idx="1">
                  <c:v>9.5000000000000001E-2</c:v>
                </c:pt>
                <c:pt idx="2">
                  <c:v>0.185</c:v>
                </c:pt>
                <c:pt idx="3">
                  <c:v>0.27</c:v>
                </c:pt>
                <c:pt idx="4">
                  <c:v>0.41500000000000004</c:v>
                </c:pt>
                <c:pt idx="5">
                  <c:v>0.53500000000000003</c:v>
                </c:pt>
                <c:pt idx="6">
                  <c:v>0.68500000000000005</c:v>
                </c:pt>
                <c:pt idx="7">
                  <c:v>0.77</c:v>
                </c:pt>
                <c:pt idx="8">
                  <c:v>0.89</c:v>
                </c:pt>
                <c:pt idx="9">
                  <c:v>0.91500000000000004</c:v>
                </c:pt>
                <c:pt idx="10">
                  <c:v>0.96500000000000008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570872"/>
        <c:axId val="624570480"/>
      </c:lineChart>
      <c:catAx>
        <c:axId val="624569696"/>
        <c:scaling>
          <c:orientation val="minMax"/>
        </c:scaling>
        <c:delete val="0"/>
        <c:axPos val="b"/>
        <c:numFmt formatCode="0.00" sourceLinked="0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624570088"/>
        <c:crosses val="autoZero"/>
        <c:auto val="1"/>
        <c:lblAlgn val="ctr"/>
        <c:lblOffset val="100"/>
        <c:noMultiLvlLbl val="0"/>
      </c:catAx>
      <c:valAx>
        <c:axId val="6245700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4569696"/>
        <c:crosses val="autoZero"/>
        <c:crossBetween val="between"/>
        <c:majorUnit val="4"/>
      </c:valAx>
      <c:valAx>
        <c:axId val="624570480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624570872"/>
        <c:crosses val="max"/>
        <c:crossBetween val="between"/>
        <c:majorUnit val="0.2"/>
      </c:valAx>
      <c:catAx>
        <c:axId val="624570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457048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85620</xdr:colOff>
      <xdr:row>7</xdr:row>
      <xdr:rowOff>33338</xdr:rowOff>
    </xdr:from>
    <xdr:to>
      <xdr:col>12</xdr:col>
      <xdr:colOff>551168</xdr:colOff>
      <xdr:row>14</xdr:row>
      <xdr:rowOff>58862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231704</xdr:colOff>
      <xdr:row>0</xdr:row>
      <xdr:rowOff>102634</xdr:rowOff>
    </xdr:from>
    <xdr:to>
      <xdr:col>7</xdr:col>
      <xdr:colOff>10704</xdr:colOff>
      <xdr:row>6</xdr:row>
      <xdr:rowOff>203342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64210</xdr:colOff>
      <xdr:row>0</xdr:row>
      <xdr:rowOff>107021</xdr:rowOff>
    </xdr:from>
    <xdr:to>
      <xdr:col>11</xdr:col>
      <xdr:colOff>230099</xdr:colOff>
      <xdr:row>6</xdr:row>
      <xdr:rowOff>197992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215651</xdr:colOff>
      <xdr:row>7</xdr:row>
      <xdr:rowOff>10703</xdr:rowOff>
    </xdr:from>
    <xdr:to>
      <xdr:col>7</xdr:col>
      <xdr:colOff>21405</xdr:colOff>
      <xdr:row>12</xdr:row>
      <xdr:rowOff>230099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64478</xdr:colOff>
      <xdr:row>15</xdr:row>
      <xdr:rowOff>153866</xdr:rowOff>
    </xdr:from>
    <xdr:to>
      <xdr:col>13</xdr:col>
      <xdr:colOff>167893</xdr:colOff>
      <xdr:row>29</xdr:row>
      <xdr:rowOff>61339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54011</xdr:colOff>
      <xdr:row>22</xdr:row>
      <xdr:rowOff>111998</xdr:rowOff>
    </xdr:from>
    <xdr:to>
      <xdr:col>11</xdr:col>
      <xdr:colOff>63223</xdr:colOff>
      <xdr:row>36</xdr:row>
      <xdr:rowOff>40404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16</xdr:row>
      <xdr:rowOff>95250</xdr:rowOff>
    </xdr:from>
    <xdr:to>
      <xdr:col>15</xdr:col>
      <xdr:colOff>819150</xdr:colOff>
      <xdr:row>37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1"/>
  <sheetViews>
    <sheetView zoomScaleNormal="100" workbookViewId="0">
      <selection activeCell="G25" sqref="G25"/>
    </sheetView>
  </sheetViews>
  <sheetFormatPr defaultRowHeight="15" x14ac:dyDescent="0.25"/>
  <cols>
    <col min="1" max="1" width="10" bestFit="1" customWidth="1"/>
    <col min="3" max="3" width="10.85546875" bestFit="1" customWidth="1"/>
  </cols>
  <sheetData>
    <row r="1" spans="1:7" ht="15.75" thickBot="1" x14ac:dyDescent="0.3">
      <c r="A1" t="s">
        <v>63</v>
      </c>
    </row>
    <row r="2" spans="1:7" ht="18.75" x14ac:dyDescent="0.3">
      <c r="A2" s="21">
        <f ca="1">50*INT((800+800*RAND())/50)</f>
        <v>1250</v>
      </c>
      <c r="C2" s="67">
        <f ca="1">INDEX($A$2:$A$51,ROWS(A$2:A2)+10*(COLUMNS($C2:C2)-1))</f>
        <v>1250</v>
      </c>
      <c r="D2" s="67">
        <f ca="1">INDEX($A$2:$A$51,ROWS(B$2:B2)+10*(COLUMNS($C2:D2)-1))</f>
        <v>1250</v>
      </c>
      <c r="E2" s="67">
        <f ca="1">INDEX($A$2:$A$51,ROWS(C$2:C2)+10*(COLUMNS($C2:E2)-1))</f>
        <v>950</v>
      </c>
      <c r="F2" s="67">
        <f ca="1">INDEX($A$2:$A$51,ROWS(D$2:D2)+10*(COLUMNS($C2:F2)-1))</f>
        <v>800</v>
      </c>
      <c r="G2" s="67">
        <f ca="1">INDEX($A$2:$A$51,ROWS(E$2:E2)+10*(COLUMNS($C2:G2)-1))</f>
        <v>1050</v>
      </c>
    </row>
    <row r="3" spans="1:7" ht="18.75" x14ac:dyDescent="0.3">
      <c r="A3" s="22">
        <f t="shared" ref="A3:A51" ca="1" si="0">50*INT((800+800*RAND())/50)</f>
        <v>1250</v>
      </c>
      <c r="C3" s="67">
        <f ca="1">INDEX($A$2:$A$51,ROWS(A$2:A3)+10*(COLUMNS($C3:C3)-1))</f>
        <v>1250</v>
      </c>
      <c r="D3" s="67">
        <f ca="1">INDEX($A$2:$A$51,ROWS(B$2:B3)+10*(COLUMNS($C3:D3)-1))</f>
        <v>1150</v>
      </c>
      <c r="E3" s="67">
        <f ca="1">INDEX($A$2:$A$51,ROWS(C$2:C3)+10*(COLUMNS($C3:E3)-1))</f>
        <v>900</v>
      </c>
      <c r="F3" s="67">
        <f ca="1">INDEX($A$2:$A$51,ROWS(D$2:D3)+10*(COLUMNS($C3:F3)-1))</f>
        <v>850</v>
      </c>
      <c r="G3" s="67">
        <f ca="1">INDEX($A$2:$A$51,ROWS(E$2:E3)+10*(COLUMNS($C3:G3)-1))</f>
        <v>1500</v>
      </c>
    </row>
    <row r="4" spans="1:7" ht="18.75" x14ac:dyDescent="0.3">
      <c r="A4" s="22">
        <f t="shared" ca="1" si="0"/>
        <v>1400</v>
      </c>
      <c r="C4" s="67">
        <f ca="1">INDEX($A$2:$A$51,ROWS(A$2:A4)+10*(COLUMNS($C4:C4)-1))</f>
        <v>1400</v>
      </c>
      <c r="D4" s="67">
        <f ca="1">INDEX($A$2:$A$51,ROWS(B$2:B4)+10*(COLUMNS($C4:D4)-1))</f>
        <v>1400</v>
      </c>
      <c r="E4" s="67">
        <f ca="1">INDEX($A$2:$A$51,ROWS(C$2:C4)+10*(COLUMNS($C4:E4)-1))</f>
        <v>1350</v>
      </c>
      <c r="F4" s="67">
        <f ca="1">INDEX($A$2:$A$51,ROWS(D$2:D4)+10*(COLUMNS($C4:F4)-1))</f>
        <v>1000</v>
      </c>
      <c r="G4" s="67">
        <f ca="1">INDEX($A$2:$A$51,ROWS(E$2:E4)+10*(COLUMNS($C4:G4)-1))</f>
        <v>1550</v>
      </c>
    </row>
    <row r="5" spans="1:7" ht="18.75" x14ac:dyDescent="0.3">
      <c r="A5" s="22">
        <f t="shared" ca="1" si="0"/>
        <v>1550</v>
      </c>
      <c r="C5" s="67">
        <f ca="1">INDEX($A$2:$A$51,ROWS(A$2:A5)+10*(COLUMNS($C5:C5)-1))</f>
        <v>1550</v>
      </c>
      <c r="D5" s="67">
        <f ca="1">INDEX($A$2:$A$51,ROWS(B$2:B5)+10*(COLUMNS($C5:D5)-1))</f>
        <v>1300</v>
      </c>
      <c r="E5" s="67">
        <f ca="1">INDEX($A$2:$A$51,ROWS(C$2:C5)+10*(COLUMNS($C5:E5)-1))</f>
        <v>1350</v>
      </c>
      <c r="F5" s="67">
        <f ca="1">INDEX($A$2:$A$51,ROWS(D$2:D5)+10*(COLUMNS($C5:F5)-1))</f>
        <v>1450</v>
      </c>
      <c r="G5" s="67">
        <f ca="1">INDEX($A$2:$A$51,ROWS(E$2:E5)+10*(COLUMNS($C5:G5)-1))</f>
        <v>1300</v>
      </c>
    </row>
    <row r="6" spans="1:7" ht="18.75" x14ac:dyDescent="0.3">
      <c r="A6" s="22">
        <f t="shared" ca="1" si="0"/>
        <v>850</v>
      </c>
      <c r="C6" s="67">
        <f ca="1">INDEX($A$2:$A$51,ROWS(A$2:A6)+10*(COLUMNS($C6:C6)-1))</f>
        <v>850</v>
      </c>
      <c r="D6" s="67">
        <f ca="1">INDEX($A$2:$A$51,ROWS(B$2:B6)+10*(COLUMNS($C6:D6)-1))</f>
        <v>1300</v>
      </c>
      <c r="E6" s="67">
        <f ca="1">INDEX($A$2:$A$51,ROWS(C$2:C6)+10*(COLUMNS($C6:E6)-1))</f>
        <v>1200</v>
      </c>
      <c r="F6" s="67">
        <f ca="1">INDEX($A$2:$A$51,ROWS(D$2:D6)+10*(COLUMNS($C6:F6)-1))</f>
        <v>850</v>
      </c>
      <c r="G6" s="67">
        <f ca="1">INDEX($A$2:$A$51,ROWS(E$2:E6)+10*(COLUMNS($C6:G6)-1))</f>
        <v>1500</v>
      </c>
    </row>
    <row r="7" spans="1:7" ht="18.75" x14ac:dyDescent="0.3">
      <c r="A7" s="22">
        <f t="shared" ca="1" si="0"/>
        <v>1150</v>
      </c>
      <c r="C7" s="67">
        <f ca="1">INDEX($A$2:$A$51,ROWS(A$2:A7)+10*(COLUMNS($C7:C7)-1))</f>
        <v>1150</v>
      </c>
      <c r="D7" s="67">
        <f ca="1">INDEX($A$2:$A$51,ROWS(B$2:B7)+10*(COLUMNS($C7:D7)-1))</f>
        <v>950</v>
      </c>
      <c r="E7" s="67">
        <f ca="1">INDEX($A$2:$A$51,ROWS(C$2:C7)+10*(COLUMNS($C7:E7)-1))</f>
        <v>900</v>
      </c>
      <c r="F7" s="67">
        <f ca="1">INDEX($A$2:$A$51,ROWS(D$2:D7)+10*(COLUMNS($C7:F7)-1))</f>
        <v>900</v>
      </c>
      <c r="G7" s="67">
        <f ca="1">INDEX($A$2:$A$51,ROWS(E$2:E7)+10*(COLUMNS($C7:G7)-1))</f>
        <v>900</v>
      </c>
    </row>
    <row r="8" spans="1:7" ht="18.75" x14ac:dyDescent="0.3">
      <c r="A8" s="22">
        <f t="shared" ca="1" si="0"/>
        <v>1350</v>
      </c>
      <c r="C8" s="67">
        <f ca="1">INDEX($A$2:$A$51,ROWS(A$2:A8)+10*(COLUMNS($C8:C8)-1))</f>
        <v>1350</v>
      </c>
      <c r="D8" s="67">
        <f ca="1">INDEX($A$2:$A$51,ROWS(B$2:B8)+10*(COLUMNS($C8:D8)-1))</f>
        <v>1550</v>
      </c>
      <c r="E8" s="67">
        <f ca="1">INDEX($A$2:$A$51,ROWS(C$2:C8)+10*(COLUMNS($C8:E8)-1))</f>
        <v>900</v>
      </c>
      <c r="F8" s="67">
        <f ca="1">INDEX($A$2:$A$51,ROWS(D$2:D8)+10*(COLUMNS($C8:F8)-1))</f>
        <v>850</v>
      </c>
      <c r="G8" s="67">
        <f ca="1">INDEX($A$2:$A$51,ROWS(E$2:E8)+10*(COLUMNS($C8:G8)-1))</f>
        <v>1450</v>
      </c>
    </row>
    <row r="9" spans="1:7" ht="18.75" x14ac:dyDescent="0.3">
      <c r="A9" s="22">
        <f t="shared" ca="1" si="0"/>
        <v>1050</v>
      </c>
      <c r="C9" s="67">
        <f ca="1">INDEX($A$2:$A$51,ROWS(A$2:A9)+10*(COLUMNS($C9:C9)-1))</f>
        <v>1050</v>
      </c>
      <c r="D9" s="67">
        <f ca="1">INDEX($A$2:$A$51,ROWS(B$2:B9)+10*(COLUMNS($C9:D9)-1))</f>
        <v>1000</v>
      </c>
      <c r="E9" s="67">
        <f ca="1">INDEX($A$2:$A$51,ROWS(C$2:C9)+10*(COLUMNS($C9:E9)-1))</f>
        <v>850</v>
      </c>
      <c r="F9" s="67">
        <f ca="1">INDEX($A$2:$A$51,ROWS(D$2:D9)+10*(COLUMNS($C9:F9)-1))</f>
        <v>1550</v>
      </c>
      <c r="G9" s="67">
        <f ca="1">INDEX($A$2:$A$51,ROWS(E$2:E9)+10*(COLUMNS($C9:G9)-1))</f>
        <v>1250</v>
      </c>
    </row>
    <row r="10" spans="1:7" ht="18.75" x14ac:dyDescent="0.3">
      <c r="A10" s="22">
        <f t="shared" ca="1" si="0"/>
        <v>1200</v>
      </c>
      <c r="C10" s="67">
        <f ca="1">INDEX($A$2:$A$51,ROWS(A$2:A10)+10*(COLUMNS($C10:C10)-1))</f>
        <v>1200</v>
      </c>
      <c r="D10" s="67">
        <f ca="1">INDEX($A$2:$A$51,ROWS(B$2:B10)+10*(COLUMNS($C10:D10)-1))</f>
        <v>950</v>
      </c>
      <c r="E10" s="67">
        <f ca="1">INDEX($A$2:$A$51,ROWS(C$2:C10)+10*(COLUMNS($C10:E10)-1))</f>
        <v>1550</v>
      </c>
      <c r="F10" s="67">
        <f ca="1">INDEX($A$2:$A$51,ROWS(D$2:D10)+10*(COLUMNS($C10:F10)-1))</f>
        <v>950</v>
      </c>
      <c r="G10" s="67">
        <f ca="1">INDEX($A$2:$A$51,ROWS(E$2:E10)+10*(COLUMNS($C10:G10)-1))</f>
        <v>1100</v>
      </c>
    </row>
    <row r="11" spans="1:7" ht="18.75" x14ac:dyDescent="0.3">
      <c r="A11" s="22">
        <f t="shared" ca="1" si="0"/>
        <v>1150</v>
      </c>
      <c r="C11" s="67">
        <f ca="1">INDEX($A$2:$A$51,ROWS(A$2:A11)+10*(COLUMNS($C11:C11)-1))</f>
        <v>1150</v>
      </c>
      <c r="D11" s="67">
        <f ca="1">INDEX($A$2:$A$51,ROWS(B$2:B11)+10*(COLUMNS($C11:D11)-1))</f>
        <v>1050</v>
      </c>
      <c r="E11" s="67">
        <f ca="1">INDEX($A$2:$A$51,ROWS(C$2:C11)+10*(COLUMNS($C11:E11)-1))</f>
        <v>1450</v>
      </c>
      <c r="F11" s="67">
        <f ca="1">INDEX($A$2:$A$51,ROWS(D$2:D11)+10*(COLUMNS($C11:F11)-1))</f>
        <v>1450</v>
      </c>
      <c r="G11" s="67">
        <f ca="1">INDEX($A$2:$A$51,ROWS(E$2:E11)+10*(COLUMNS($C11:G11)-1))</f>
        <v>1450</v>
      </c>
    </row>
    <row r="12" spans="1:7" ht="18.75" x14ac:dyDescent="0.3">
      <c r="A12" s="22">
        <f t="shared" ca="1" si="0"/>
        <v>1250</v>
      </c>
      <c r="B12" s="24"/>
    </row>
    <row r="13" spans="1:7" ht="18.75" x14ac:dyDescent="0.3">
      <c r="A13" s="22">
        <f t="shared" ca="1" si="0"/>
        <v>1150</v>
      </c>
      <c r="B13" s="25" t="s">
        <v>17</v>
      </c>
      <c r="C13" s="20"/>
      <c r="D13" s="20"/>
    </row>
    <row r="14" spans="1:7" ht="18.75" x14ac:dyDescent="0.3">
      <c r="A14" s="22">
        <f t="shared" ca="1" si="0"/>
        <v>1400</v>
      </c>
      <c r="B14" s="25" t="s">
        <v>18</v>
      </c>
      <c r="C14" s="20"/>
      <c r="D14" s="20"/>
    </row>
    <row r="15" spans="1:7" ht="18.75" x14ac:dyDescent="0.3">
      <c r="A15" s="22">
        <f t="shared" ca="1" si="0"/>
        <v>1300</v>
      </c>
      <c r="B15" s="25" t="s">
        <v>19</v>
      </c>
      <c r="C15" s="20"/>
      <c r="D15" s="20"/>
    </row>
    <row r="16" spans="1:7" ht="18.75" x14ac:dyDescent="0.3">
      <c r="A16" s="22">
        <f t="shared" ca="1" si="0"/>
        <v>1300</v>
      </c>
      <c r="B16" s="25" t="s">
        <v>20</v>
      </c>
      <c r="C16" s="20"/>
      <c r="D16" s="20"/>
    </row>
    <row r="17" spans="1:2" ht="18.75" x14ac:dyDescent="0.3">
      <c r="A17" s="22">
        <f t="shared" ca="1" si="0"/>
        <v>950</v>
      </c>
      <c r="B17" s="24"/>
    </row>
    <row r="18" spans="1:2" ht="18.75" x14ac:dyDescent="0.3">
      <c r="A18" s="22">
        <f t="shared" ca="1" si="0"/>
        <v>1550</v>
      </c>
      <c r="B18" s="24"/>
    </row>
    <row r="19" spans="1:2" ht="18.75" x14ac:dyDescent="0.3">
      <c r="A19" s="22">
        <f t="shared" ca="1" si="0"/>
        <v>1000</v>
      </c>
      <c r="B19" s="24"/>
    </row>
    <row r="20" spans="1:2" ht="18.75" x14ac:dyDescent="0.3">
      <c r="A20" s="22">
        <f t="shared" ca="1" si="0"/>
        <v>950</v>
      </c>
      <c r="B20" s="24"/>
    </row>
    <row r="21" spans="1:2" ht="18.75" x14ac:dyDescent="0.3">
      <c r="A21" s="22">
        <f t="shared" ca="1" si="0"/>
        <v>1050</v>
      </c>
      <c r="B21" s="24"/>
    </row>
    <row r="22" spans="1:2" ht="18.75" x14ac:dyDescent="0.3">
      <c r="A22" s="22">
        <f t="shared" ca="1" si="0"/>
        <v>950</v>
      </c>
      <c r="B22" s="24"/>
    </row>
    <row r="23" spans="1:2" ht="18.75" x14ac:dyDescent="0.3">
      <c r="A23" s="22">
        <f t="shared" ca="1" si="0"/>
        <v>900</v>
      </c>
      <c r="B23" s="24"/>
    </row>
    <row r="24" spans="1:2" ht="18.75" x14ac:dyDescent="0.3">
      <c r="A24" s="22">
        <f t="shared" ca="1" si="0"/>
        <v>1350</v>
      </c>
      <c r="B24" s="24"/>
    </row>
    <row r="25" spans="1:2" ht="18.75" x14ac:dyDescent="0.3">
      <c r="A25" s="22">
        <f t="shared" ca="1" si="0"/>
        <v>1350</v>
      </c>
      <c r="B25" s="24"/>
    </row>
    <row r="26" spans="1:2" ht="18.75" x14ac:dyDescent="0.3">
      <c r="A26" s="22">
        <f t="shared" ca="1" si="0"/>
        <v>1200</v>
      </c>
      <c r="B26" s="24"/>
    </row>
    <row r="27" spans="1:2" ht="18.75" x14ac:dyDescent="0.3">
      <c r="A27" s="22">
        <f t="shared" ca="1" si="0"/>
        <v>900</v>
      </c>
      <c r="B27" s="24"/>
    </row>
    <row r="28" spans="1:2" ht="18.75" x14ac:dyDescent="0.3">
      <c r="A28" s="22">
        <f t="shared" ca="1" si="0"/>
        <v>900</v>
      </c>
      <c r="B28" s="24"/>
    </row>
    <row r="29" spans="1:2" ht="18.75" x14ac:dyDescent="0.3">
      <c r="A29" s="22">
        <f t="shared" ca="1" si="0"/>
        <v>850</v>
      </c>
      <c r="B29" s="24"/>
    </row>
    <row r="30" spans="1:2" ht="18.75" x14ac:dyDescent="0.3">
      <c r="A30" s="22">
        <f t="shared" ca="1" si="0"/>
        <v>1550</v>
      </c>
      <c r="B30" s="24"/>
    </row>
    <row r="31" spans="1:2" ht="18.75" x14ac:dyDescent="0.3">
      <c r="A31" s="22">
        <f t="shared" ca="1" si="0"/>
        <v>1450</v>
      </c>
      <c r="B31" s="24"/>
    </row>
    <row r="32" spans="1:2" ht="18.75" x14ac:dyDescent="0.3">
      <c r="A32" s="22">
        <f t="shared" ca="1" si="0"/>
        <v>800</v>
      </c>
      <c r="B32" s="24"/>
    </row>
    <row r="33" spans="1:2" ht="18.75" x14ac:dyDescent="0.3">
      <c r="A33" s="22">
        <f t="shared" ca="1" si="0"/>
        <v>850</v>
      </c>
      <c r="B33" s="24"/>
    </row>
    <row r="34" spans="1:2" ht="18.75" x14ac:dyDescent="0.3">
      <c r="A34" s="22">
        <f t="shared" ca="1" si="0"/>
        <v>1000</v>
      </c>
      <c r="B34" s="24"/>
    </row>
    <row r="35" spans="1:2" ht="18.75" x14ac:dyDescent="0.3">
      <c r="A35" s="22">
        <f t="shared" ca="1" si="0"/>
        <v>1450</v>
      </c>
      <c r="B35" s="24"/>
    </row>
    <row r="36" spans="1:2" ht="18.75" x14ac:dyDescent="0.3">
      <c r="A36" s="22">
        <f t="shared" ca="1" si="0"/>
        <v>850</v>
      </c>
      <c r="B36" s="24"/>
    </row>
    <row r="37" spans="1:2" ht="18.75" x14ac:dyDescent="0.3">
      <c r="A37" s="22">
        <f t="shared" ca="1" si="0"/>
        <v>900</v>
      </c>
      <c r="B37" s="24"/>
    </row>
    <row r="38" spans="1:2" ht="18.75" x14ac:dyDescent="0.3">
      <c r="A38" s="22">
        <f t="shared" ca="1" si="0"/>
        <v>850</v>
      </c>
      <c r="B38" s="24"/>
    </row>
    <row r="39" spans="1:2" ht="18.75" x14ac:dyDescent="0.3">
      <c r="A39" s="22">
        <f t="shared" ca="1" si="0"/>
        <v>1550</v>
      </c>
      <c r="B39" s="24"/>
    </row>
    <row r="40" spans="1:2" ht="18.75" x14ac:dyDescent="0.3">
      <c r="A40" s="22">
        <f t="shared" ca="1" si="0"/>
        <v>950</v>
      </c>
      <c r="B40" s="24"/>
    </row>
    <row r="41" spans="1:2" ht="18.75" x14ac:dyDescent="0.3">
      <c r="A41" s="22">
        <f t="shared" ca="1" si="0"/>
        <v>1450</v>
      </c>
      <c r="B41" s="24"/>
    </row>
    <row r="42" spans="1:2" ht="18.75" x14ac:dyDescent="0.3">
      <c r="A42" s="22">
        <f t="shared" ca="1" si="0"/>
        <v>1050</v>
      </c>
    </row>
    <row r="43" spans="1:2" ht="18.75" x14ac:dyDescent="0.3">
      <c r="A43" s="22">
        <f t="shared" ca="1" si="0"/>
        <v>1500</v>
      </c>
    </row>
    <row r="44" spans="1:2" ht="18.75" x14ac:dyDescent="0.3">
      <c r="A44" s="22">
        <f t="shared" ca="1" si="0"/>
        <v>1550</v>
      </c>
    </row>
    <row r="45" spans="1:2" ht="18.75" x14ac:dyDescent="0.3">
      <c r="A45" s="22">
        <f t="shared" ca="1" si="0"/>
        <v>1300</v>
      </c>
    </row>
    <row r="46" spans="1:2" ht="18.75" x14ac:dyDescent="0.3">
      <c r="A46" s="22">
        <f t="shared" ca="1" si="0"/>
        <v>1500</v>
      </c>
    </row>
    <row r="47" spans="1:2" ht="18.75" x14ac:dyDescent="0.3">
      <c r="A47" s="22">
        <f t="shared" ca="1" si="0"/>
        <v>900</v>
      </c>
    </row>
    <row r="48" spans="1:2" ht="18.75" x14ac:dyDescent="0.3">
      <c r="A48" s="22">
        <f t="shared" ca="1" si="0"/>
        <v>1450</v>
      </c>
    </row>
    <row r="49" spans="1:1" ht="18.75" x14ac:dyDescent="0.3">
      <c r="A49" s="22">
        <f t="shared" ca="1" si="0"/>
        <v>1250</v>
      </c>
    </row>
    <row r="50" spans="1:1" ht="18.75" x14ac:dyDescent="0.3">
      <c r="A50" s="22">
        <f t="shared" ca="1" si="0"/>
        <v>1100</v>
      </c>
    </row>
    <row r="51" spans="1:1" ht="19.5" thickBot="1" x14ac:dyDescent="0.35">
      <c r="A51" s="23">
        <f t="shared" ca="1" si="0"/>
        <v>1450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2"/>
  <sheetViews>
    <sheetView zoomScale="160" zoomScaleNormal="160" workbookViewId="0">
      <selection activeCell="H11" sqref="H11"/>
    </sheetView>
  </sheetViews>
  <sheetFormatPr defaultRowHeight="15" x14ac:dyDescent="0.25"/>
  <cols>
    <col min="1" max="1" width="14.28515625" bestFit="1" customWidth="1"/>
    <col min="2" max="2" width="10.7109375" bestFit="1" customWidth="1"/>
    <col min="3" max="3" width="9.28515625" bestFit="1" customWidth="1"/>
    <col min="4" max="4" width="13.85546875" customWidth="1"/>
    <col min="5" max="5" width="9.28515625" bestFit="1" customWidth="1"/>
  </cols>
  <sheetData>
    <row r="1" spans="1:5" ht="18.75" customHeight="1" x14ac:dyDescent="0.25">
      <c r="A1" s="26" t="s">
        <v>24</v>
      </c>
      <c r="B1" s="26" t="s">
        <v>25</v>
      </c>
    </row>
    <row r="2" spans="1:5" ht="18.75" customHeight="1" x14ac:dyDescent="0.25">
      <c r="A2" s="26" t="s">
        <v>9</v>
      </c>
      <c r="B2" s="26" t="s">
        <v>26</v>
      </c>
      <c r="C2" s="26" t="s">
        <v>27</v>
      </c>
      <c r="D2" s="26" t="s">
        <v>28</v>
      </c>
      <c r="E2" s="26" t="s">
        <v>30</v>
      </c>
    </row>
    <row r="3" spans="1:5" x14ac:dyDescent="0.25">
      <c r="A3" s="29">
        <v>0</v>
      </c>
      <c r="B3" s="30">
        <v>0.05</v>
      </c>
      <c r="C3" s="26">
        <f>A3*B3</f>
        <v>0</v>
      </c>
      <c r="D3" s="26">
        <f>(A3-$C$9)^2</f>
        <v>9.6099999999999959</v>
      </c>
      <c r="E3" s="26">
        <f>B3*D3</f>
        <v>0.48049999999999982</v>
      </c>
    </row>
    <row r="4" spans="1:5" x14ac:dyDescent="0.25">
      <c r="A4" s="29">
        <v>1</v>
      </c>
      <c r="B4" s="30">
        <v>0.1</v>
      </c>
      <c r="C4" s="26">
        <f t="shared" ref="C4:C8" si="0">A4*B4</f>
        <v>0.1</v>
      </c>
      <c r="D4" s="26">
        <f t="shared" ref="D4:D8" si="1">(A4-$C$9)^2</f>
        <v>4.4099999999999966</v>
      </c>
      <c r="E4" s="26">
        <f t="shared" ref="E4:E8" si="2">B4*D4</f>
        <v>0.44099999999999967</v>
      </c>
    </row>
    <row r="5" spans="1:5" x14ac:dyDescent="0.25">
      <c r="A5" s="29">
        <v>2</v>
      </c>
      <c r="B5" s="30">
        <v>0.15</v>
      </c>
      <c r="C5" s="26">
        <f t="shared" si="0"/>
        <v>0.3</v>
      </c>
      <c r="D5" s="26">
        <f t="shared" si="1"/>
        <v>1.2099999999999982</v>
      </c>
      <c r="E5" s="26">
        <f t="shared" si="2"/>
        <v>0.18149999999999972</v>
      </c>
    </row>
    <row r="6" spans="1:5" x14ac:dyDescent="0.25">
      <c r="A6" s="29">
        <v>3</v>
      </c>
      <c r="B6" s="30">
        <v>0.25</v>
      </c>
      <c r="C6" s="26">
        <f t="shared" si="0"/>
        <v>0.75</v>
      </c>
      <c r="D6" s="26">
        <f t="shared" si="1"/>
        <v>9.9999999999998406E-3</v>
      </c>
      <c r="E6" s="26">
        <f t="shared" si="2"/>
        <v>2.4999999999999602E-3</v>
      </c>
    </row>
    <row r="7" spans="1:5" x14ac:dyDescent="0.25">
      <c r="A7" s="29">
        <v>4</v>
      </c>
      <c r="B7" s="30">
        <v>0.3</v>
      </c>
      <c r="C7" s="26">
        <f t="shared" si="0"/>
        <v>1.2</v>
      </c>
      <c r="D7" s="26">
        <f t="shared" si="1"/>
        <v>0.81000000000000139</v>
      </c>
      <c r="E7" s="26">
        <f t="shared" si="2"/>
        <v>0.24300000000000041</v>
      </c>
    </row>
    <row r="8" spans="1:5" x14ac:dyDescent="0.25">
      <c r="A8" s="29">
        <v>5</v>
      </c>
      <c r="B8" s="30">
        <f>1-SUM(B3:B7)</f>
        <v>0.14999999999999991</v>
      </c>
      <c r="C8" s="26">
        <f t="shared" si="0"/>
        <v>0.74999999999999956</v>
      </c>
      <c r="D8" s="26">
        <f t="shared" si="1"/>
        <v>3.610000000000003</v>
      </c>
      <c r="E8" s="26">
        <f t="shared" si="2"/>
        <v>0.54150000000000009</v>
      </c>
    </row>
    <row r="9" spans="1:5" x14ac:dyDescent="0.25">
      <c r="B9" t="s">
        <v>29</v>
      </c>
      <c r="C9" s="26">
        <f>SUM(C3:C8)</f>
        <v>3.0999999999999992</v>
      </c>
      <c r="E9" s="27">
        <f>SUM(E3:E8)</f>
        <v>1.8899999999999997</v>
      </c>
    </row>
    <row r="10" spans="1:5" x14ac:dyDescent="0.25">
      <c r="D10" s="28" t="s">
        <v>32</v>
      </c>
      <c r="E10">
        <f>SQRT(E9)</f>
        <v>1.3747727084867518</v>
      </c>
    </row>
    <row r="12" spans="1:5" ht="16.5" x14ac:dyDescent="0.25">
      <c r="D12" t="s">
        <v>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202"/>
  <sheetViews>
    <sheetView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7.28515625" style="64" customWidth="1"/>
    <col min="3" max="3" width="8.140625" bestFit="1" customWidth="1"/>
    <col min="4" max="4" width="7.28515625" bestFit="1" customWidth="1"/>
    <col min="5" max="5" width="7.28515625" customWidth="1"/>
    <col min="6" max="6" width="5.85546875" bestFit="1" customWidth="1"/>
    <col min="7" max="7" width="8.85546875" bestFit="1" customWidth="1"/>
    <col min="8" max="8" width="11.7109375" customWidth="1"/>
    <col min="9" max="9" width="12.28515625" customWidth="1"/>
    <col min="10" max="10" width="8.5703125" customWidth="1"/>
    <col min="11" max="11" width="19.85546875" customWidth="1"/>
    <col min="12" max="12" width="15" customWidth="1"/>
    <col min="13" max="13" width="10.5703125" customWidth="1"/>
    <col min="14" max="14" width="8.28515625" bestFit="1" customWidth="1"/>
    <col min="15" max="15" width="9.140625" customWidth="1"/>
    <col min="16" max="16" width="19.85546875" customWidth="1"/>
    <col min="17" max="17" width="9.140625" style="60" bestFit="1" customWidth="1"/>
    <col min="18" max="18" width="11.5703125" style="60" customWidth="1"/>
    <col min="19" max="19" width="19.85546875" style="60" customWidth="1"/>
    <col min="20" max="20" width="10.85546875" style="60" bestFit="1" customWidth="1"/>
    <col min="21" max="21" width="11.5703125" style="60" customWidth="1"/>
    <col min="22" max="22" width="20.5703125" style="60" customWidth="1"/>
    <col min="23" max="23" width="14" style="60" customWidth="1"/>
    <col min="24" max="24" width="6" customWidth="1"/>
    <col min="26" max="26" width="6.5703125" bestFit="1" customWidth="1"/>
    <col min="33" max="33" width="18.7109375" customWidth="1"/>
  </cols>
  <sheetData>
    <row r="1" spans="1:23" ht="78.75" customHeight="1" thickBot="1" x14ac:dyDescent="0.3">
      <c r="A1" s="31" t="s">
        <v>33</v>
      </c>
      <c r="B1" s="32" t="s">
        <v>34</v>
      </c>
      <c r="C1" s="33"/>
      <c r="M1" s="34"/>
      <c r="N1" s="35"/>
      <c r="Q1"/>
      <c r="R1"/>
      <c r="S1"/>
      <c r="T1"/>
      <c r="U1"/>
      <c r="V1"/>
      <c r="W1"/>
    </row>
    <row r="2" spans="1:23" ht="17.25" thickBot="1" x14ac:dyDescent="0.35">
      <c r="A2" s="36"/>
      <c r="B2" s="37"/>
      <c r="C2" s="38" t="s">
        <v>6</v>
      </c>
      <c r="D2" s="39" t="s">
        <v>35</v>
      </c>
      <c r="E2" s="39"/>
      <c r="F2" s="40" t="s">
        <v>36</v>
      </c>
      <c r="G2" s="41" t="s">
        <v>37</v>
      </c>
      <c r="H2" s="41" t="s">
        <v>38</v>
      </c>
      <c r="I2" s="41" t="s">
        <v>39</v>
      </c>
      <c r="J2" s="26" t="s">
        <v>40</v>
      </c>
      <c r="K2" s="26"/>
      <c r="L2" s="41" t="s">
        <v>41</v>
      </c>
      <c r="M2" s="41" t="s">
        <v>42</v>
      </c>
      <c r="N2" s="42" t="s">
        <v>43</v>
      </c>
      <c r="O2" s="41" t="s">
        <v>40</v>
      </c>
      <c r="P2" s="41"/>
      <c r="Q2" s="42" t="s">
        <v>44</v>
      </c>
      <c r="R2" s="42" t="s">
        <v>40</v>
      </c>
      <c r="S2" s="42"/>
      <c r="T2" s="42" t="s">
        <v>45</v>
      </c>
      <c r="U2" s="42" t="s">
        <v>40</v>
      </c>
      <c r="V2"/>
      <c r="W2"/>
    </row>
    <row r="3" spans="1:23" ht="16.5" thickBot="1" x14ac:dyDescent="0.3">
      <c r="A3" s="43">
        <f ca="1">CHOOSE(RANDBETWEEN(1,3),_xlfn.NORM.INV(RAND(),85,5),_xlfn.NORM.INV(RAND(),75,5),_xlfn.NORM.INV(RAND(),65,7))</f>
        <v>84.256812656672082</v>
      </c>
      <c r="B3" s="39">
        <f t="shared" ref="B3:B66" ca="1" si="0">ROUND(A3-INDEX($M$3:$M$15,1+(MATCH(A3,$M$3:$M$15,1))),2)</f>
        <v>-1.74</v>
      </c>
      <c r="C3" s="39">
        <f t="shared" ref="C3:C66" ca="1" si="1">_xlfn.RANK.EQ(A3,$A$3:$A$202,0)</f>
        <v>29</v>
      </c>
      <c r="D3" s="39" t="str">
        <f t="shared" ref="D3:D66" ca="1" si="2">VLOOKUP(A3,$F$3:$G$14,2)</f>
        <v>B</v>
      </c>
      <c r="E3" s="39">
        <f t="shared" ref="E3:E66" ca="1" si="3">VLOOKUP(A3,$F$3:$H$14,3)</f>
        <v>3</v>
      </c>
      <c r="F3" s="44">
        <f>M3</f>
        <v>0</v>
      </c>
      <c r="G3" s="45" t="s">
        <v>46</v>
      </c>
      <c r="H3" s="46">
        <v>0</v>
      </c>
      <c r="I3" s="26">
        <f t="shared" ref="I3:I14" ca="1" si="4">COUNTIFS($A$3:$A$202, "&gt;="&amp;F3,$A$3:$A$202, "&lt;"&amp;F4)</f>
        <v>14</v>
      </c>
      <c r="J3" s="47">
        <f t="shared" ref="J3:J14" ca="1" si="5">I3/$L$15</f>
        <v>7.0000000000000007E-2</v>
      </c>
      <c r="K3" s="48">
        <f t="shared" ref="K3:K14" ca="1" si="6">J3</f>
        <v>7.0000000000000007E-2</v>
      </c>
      <c r="L3" s="47">
        <f ca="1">SUM($J$3:J3)</f>
        <v>7.0000000000000007E-2</v>
      </c>
      <c r="M3" s="36">
        <v>0</v>
      </c>
      <c r="N3" s="49">
        <v>0</v>
      </c>
      <c r="O3" s="26">
        <f ca="1">(COUNTIFS($A$3:$A$202, "&gt;="&amp;N3,$A$3:$A$202, "&lt;"&amp;N4))/$J$17</f>
        <v>0.09</v>
      </c>
      <c r="P3" s="26">
        <f ca="1">O3</f>
        <v>0.09</v>
      </c>
      <c r="Q3" s="49">
        <v>0</v>
      </c>
      <c r="R3" s="26">
        <f ca="1">(COUNTIFS($A$3:$A$202, "&gt;="&amp;Q3,$A$3:$A$202, "&lt;"&amp;Q4))/$J$17</f>
        <v>5.0000000000000001E-3</v>
      </c>
      <c r="S3" s="26">
        <f ca="1">R3</f>
        <v>5.0000000000000001E-3</v>
      </c>
      <c r="T3" s="49">
        <f t="shared" ref="T3:T14" si="7">(M3+N3+Q3)/3</f>
        <v>0</v>
      </c>
      <c r="U3" s="26">
        <f ca="1">(COUNTIFS($A$3:$A$202, "&gt;="&amp;T3,$A$3:$A$202, "&lt;"&amp;T4))/$J$17</f>
        <v>4.4999999999999998E-2</v>
      </c>
      <c r="V3" s="26">
        <f ca="1">U3</f>
        <v>4.4999999999999998E-2</v>
      </c>
      <c r="W3"/>
    </row>
    <row r="4" spans="1:23" ht="16.5" thickBot="1" x14ac:dyDescent="0.3">
      <c r="A4" s="43">
        <f t="shared" ref="A4:A67" ca="1" si="8">CHOOSE(RANDBETWEEN(1,3),_xlfn.NORM.INV(RAND(),85,5),_xlfn.NORM.INV(RAND(),75,5),_xlfn.NORM.INV(RAND(),65,7))</f>
        <v>67.170753883266642</v>
      </c>
      <c r="B4" s="39">
        <f t="shared" ca="1" si="0"/>
        <v>-2.83</v>
      </c>
      <c r="C4" s="39">
        <f t="shared" ca="1" si="1"/>
        <v>162</v>
      </c>
      <c r="D4" s="39" t="str">
        <f t="shared" ca="1" si="2"/>
        <v>D+</v>
      </c>
      <c r="E4" s="39">
        <f t="shared" ca="1" si="3"/>
        <v>1.3</v>
      </c>
      <c r="F4" s="44">
        <f t="shared" ref="F4:F14" si="9">M4</f>
        <v>60</v>
      </c>
      <c r="G4" s="50" t="s">
        <v>47</v>
      </c>
      <c r="H4" s="51">
        <v>0.7</v>
      </c>
      <c r="I4" s="26">
        <f t="shared" ca="1" si="4"/>
        <v>5</v>
      </c>
      <c r="J4" s="47">
        <f t="shared" ca="1" si="5"/>
        <v>2.5000000000000001E-2</v>
      </c>
      <c r="K4" s="48">
        <f t="shared" ca="1" si="6"/>
        <v>2.5000000000000001E-2</v>
      </c>
      <c r="L4" s="47">
        <f ca="1">SUM($J$3:J4)</f>
        <v>9.5000000000000001E-2</v>
      </c>
      <c r="M4" s="52">
        <v>60</v>
      </c>
      <c r="N4" s="53">
        <f ca="1">ROUND(INDEX($A$3:$A$202,MATCH(INT($I$23*(12-ROWS($N$4:N4))/12),$C$3:$C$202,0)),1)</f>
        <v>62.2</v>
      </c>
      <c r="O4" s="26">
        <f t="shared" ref="O4:O13" ca="1" si="10">(COUNTIFS($A$3:$A$202, "&gt;="&amp;N4,$A$3:$A$202, "&lt;"&amp;N5))/$J$17</f>
        <v>0.08</v>
      </c>
      <c r="P4" s="26">
        <f t="shared" ref="P4:P14" ca="1" si="11">O4</f>
        <v>0.08</v>
      </c>
      <c r="Q4" s="53">
        <f>I26</f>
        <v>50</v>
      </c>
      <c r="R4" s="26">
        <f t="shared" ref="R4:U7" ca="1" si="12">(COUNTIFS($A$3:$A$202, "&gt;="&amp;Q4,$A$3:$A$202, "&lt;"&amp;Q5))/$J$17</f>
        <v>2.5000000000000001E-2</v>
      </c>
      <c r="S4" s="26">
        <f t="shared" ref="S4:S14" ca="1" si="13">R4</f>
        <v>2.5000000000000001E-2</v>
      </c>
      <c r="T4" s="53">
        <f t="shared" ca="1" si="7"/>
        <v>57.4</v>
      </c>
      <c r="U4" s="26">
        <f t="shared" ca="1" si="12"/>
        <v>3.5000000000000003E-2</v>
      </c>
      <c r="V4" s="26">
        <f t="shared" ref="V4:V14" ca="1" si="14">U4</f>
        <v>3.5000000000000003E-2</v>
      </c>
      <c r="W4"/>
    </row>
    <row r="5" spans="1:23" ht="16.5" thickBot="1" x14ac:dyDescent="0.3">
      <c r="A5" s="43">
        <f t="shared" ca="1" si="8"/>
        <v>78.673599219406924</v>
      </c>
      <c r="B5" s="39">
        <f t="shared" ca="1" si="0"/>
        <v>-1.33</v>
      </c>
      <c r="C5" s="39">
        <f t="shared" ca="1" si="1"/>
        <v>74</v>
      </c>
      <c r="D5" s="39" t="str">
        <f t="shared" ca="1" si="2"/>
        <v>C+</v>
      </c>
      <c r="E5" s="39">
        <f t="shared" ca="1" si="3"/>
        <v>2.2999999999999998</v>
      </c>
      <c r="F5" s="44">
        <f t="shared" si="9"/>
        <v>63</v>
      </c>
      <c r="G5" s="50" t="s">
        <v>48</v>
      </c>
      <c r="H5" s="51">
        <v>1</v>
      </c>
      <c r="I5" s="26">
        <f t="shared" ca="1" si="4"/>
        <v>18</v>
      </c>
      <c r="J5" s="47">
        <f t="shared" ca="1" si="5"/>
        <v>0.09</v>
      </c>
      <c r="K5" s="48">
        <f t="shared" ca="1" si="6"/>
        <v>0.09</v>
      </c>
      <c r="L5" s="47">
        <f ca="1">SUM($J$3:J5)</f>
        <v>0.185</v>
      </c>
      <c r="M5" s="52">
        <v>63</v>
      </c>
      <c r="N5" s="53">
        <f ca="1">ROUND(INDEX($A$3:$A$202,MATCH(INT($I$23*(12-ROWS($N$4:N5))/12),$C$3:$C$202,0)),1)</f>
        <v>66.599999999999994</v>
      </c>
      <c r="O5" s="26">
        <f t="shared" ca="1" si="10"/>
        <v>0.08</v>
      </c>
      <c r="P5" s="26">
        <f t="shared" ca="1" si="11"/>
        <v>0.08</v>
      </c>
      <c r="Q5" s="53">
        <f ca="1">50+(($I$20-$Q$4)/10)*ROWS($M$5:M5)</f>
        <v>54.830126628920674</v>
      </c>
      <c r="R5" s="26">
        <f t="shared" ca="1" si="12"/>
        <v>3.5000000000000003E-2</v>
      </c>
      <c r="S5" s="26">
        <f t="shared" ca="1" si="13"/>
        <v>3.5000000000000003E-2</v>
      </c>
      <c r="T5" s="53">
        <f t="shared" ca="1" si="7"/>
        <v>61.476708876306894</v>
      </c>
      <c r="U5" s="26">
        <f t="shared" ca="1" si="12"/>
        <v>6.5000000000000002E-2</v>
      </c>
      <c r="V5" s="26">
        <f t="shared" ca="1" si="14"/>
        <v>6.5000000000000002E-2</v>
      </c>
      <c r="W5"/>
    </row>
    <row r="6" spans="1:23" ht="16.5" thickBot="1" x14ac:dyDescent="0.3">
      <c r="A6" s="43">
        <f t="shared" ca="1" si="8"/>
        <v>74.847436935722712</v>
      </c>
      <c r="B6" s="39">
        <f t="shared" ca="1" si="0"/>
        <v>-1.1499999999999999</v>
      </c>
      <c r="C6" s="39">
        <f t="shared" ca="1" si="1"/>
        <v>105</v>
      </c>
      <c r="D6" s="39" t="str">
        <f t="shared" ca="1" si="2"/>
        <v>C</v>
      </c>
      <c r="E6" s="39">
        <f t="shared" ca="1" si="3"/>
        <v>2</v>
      </c>
      <c r="F6" s="44">
        <f t="shared" si="9"/>
        <v>67</v>
      </c>
      <c r="G6" s="50" t="s">
        <v>49</v>
      </c>
      <c r="H6" s="51">
        <v>1.3</v>
      </c>
      <c r="I6" s="26">
        <f t="shared" ca="1" si="4"/>
        <v>17</v>
      </c>
      <c r="J6" s="47">
        <f t="shared" ca="1" si="5"/>
        <v>8.5000000000000006E-2</v>
      </c>
      <c r="K6" s="48">
        <f t="shared" ca="1" si="6"/>
        <v>8.5000000000000006E-2</v>
      </c>
      <c r="L6" s="47">
        <f ca="1">SUM($J$3:J6)</f>
        <v>0.27</v>
      </c>
      <c r="M6" s="52">
        <v>67</v>
      </c>
      <c r="N6" s="53">
        <f ca="1">ROUND(INDEX($A$3:$A$202,MATCH(INT($I$23*(12-ROWS($N$4:N6))/12),$C$3:$C$202,0)),1)</f>
        <v>69.5</v>
      </c>
      <c r="O6" s="26">
        <f t="shared" ca="1" si="10"/>
        <v>0.09</v>
      </c>
      <c r="P6" s="26">
        <f t="shared" ca="1" si="11"/>
        <v>0.09</v>
      </c>
      <c r="Q6" s="53">
        <f ca="1">50+(($I$20-$Q$4)/10)*ROWS($M$5:M6)</f>
        <v>59.660253257841347</v>
      </c>
      <c r="R6" s="26">
        <f t="shared" ca="1" si="12"/>
        <v>5.5E-2</v>
      </c>
      <c r="S6" s="26">
        <f t="shared" ca="1" si="13"/>
        <v>5.5E-2</v>
      </c>
      <c r="T6" s="53">
        <f t="shared" ca="1" si="7"/>
        <v>65.386751085947125</v>
      </c>
      <c r="U6" s="26">
        <f t="shared" ca="1" si="12"/>
        <v>0.08</v>
      </c>
      <c r="V6" s="26">
        <f t="shared" ca="1" si="14"/>
        <v>0.08</v>
      </c>
      <c r="W6"/>
    </row>
    <row r="7" spans="1:23" ht="16.5" thickBot="1" x14ac:dyDescent="0.3">
      <c r="A7" s="43">
        <f t="shared" ca="1" si="8"/>
        <v>72.321959627330187</v>
      </c>
      <c r="B7" s="39">
        <f t="shared" ca="1" si="0"/>
        <v>-0.68</v>
      </c>
      <c r="C7" s="39">
        <f t="shared" ca="1" si="1"/>
        <v>123</v>
      </c>
      <c r="D7" s="39" t="str">
        <f t="shared" ca="1" si="2"/>
        <v>C-</v>
      </c>
      <c r="E7" s="39">
        <f t="shared" ca="1" si="3"/>
        <v>1.7</v>
      </c>
      <c r="F7" s="44">
        <f t="shared" si="9"/>
        <v>70</v>
      </c>
      <c r="G7" s="50" t="s">
        <v>50</v>
      </c>
      <c r="H7" s="51">
        <v>1.7</v>
      </c>
      <c r="I7" s="26">
        <f t="shared" ca="1" si="4"/>
        <v>29</v>
      </c>
      <c r="J7" s="47">
        <f t="shared" ca="1" si="5"/>
        <v>0.14499999999999999</v>
      </c>
      <c r="K7" s="48">
        <f t="shared" ca="1" si="6"/>
        <v>0.14499999999999999</v>
      </c>
      <c r="L7" s="47">
        <f ca="1">SUM($J$3:J7)</f>
        <v>0.41500000000000004</v>
      </c>
      <c r="M7" s="52">
        <v>70</v>
      </c>
      <c r="N7" s="53">
        <f ca="1">ROUND(INDEX($A$3:$A$202,MATCH(INT($I$23*(12-ROWS($N$4:N7))/12),$C$3:$C$202,0)),1)</f>
        <v>70.900000000000006</v>
      </c>
      <c r="O7" s="26">
        <f t="shared" ca="1" si="10"/>
        <v>7.4999999999999997E-2</v>
      </c>
      <c r="P7" s="26">
        <f t="shared" ca="1" si="11"/>
        <v>7.4999999999999997E-2</v>
      </c>
      <c r="Q7" s="53">
        <f ca="1">50+(($I$20-$Q$4)/10)*ROWS($M$5:M7)</f>
        <v>64.490379886762014</v>
      </c>
      <c r="R7" s="26">
        <f t="shared" ca="1" si="12"/>
        <v>0.13</v>
      </c>
      <c r="S7" s="26">
        <f t="shared" ca="1" si="13"/>
        <v>0.13</v>
      </c>
      <c r="T7" s="53">
        <f t="shared" ca="1" si="7"/>
        <v>68.463459962254007</v>
      </c>
      <c r="U7" s="26">
        <f t="shared" ca="1" si="12"/>
        <v>0.14000000000000001</v>
      </c>
      <c r="V7" s="26">
        <f t="shared" ca="1" si="14"/>
        <v>0.14000000000000001</v>
      </c>
      <c r="W7"/>
    </row>
    <row r="8" spans="1:23" ht="16.5" thickBot="1" x14ac:dyDescent="0.3">
      <c r="A8" s="43">
        <f t="shared" ca="1" si="8"/>
        <v>56.422330038317355</v>
      </c>
      <c r="B8" s="39">
        <f t="shared" ca="1" si="0"/>
        <v>-3.58</v>
      </c>
      <c r="C8" s="39">
        <f t="shared" ca="1" si="1"/>
        <v>193</v>
      </c>
      <c r="D8" s="39" t="str">
        <f t="shared" ca="1" si="2"/>
        <v>F</v>
      </c>
      <c r="E8" s="39">
        <f t="shared" ca="1" si="3"/>
        <v>0</v>
      </c>
      <c r="F8" s="44">
        <f t="shared" si="9"/>
        <v>73</v>
      </c>
      <c r="G8" s="50" t="s">
        <v>51</v>
      </c>
      <c r="H8" s="51">
        <v>2</v>
      </c>
      <c r="I8" s="26">
        <f t="shared" ca="1" si="4"/>
        <v>24</v>
      </c>
      <c r="J8" s="47">
        <f t="shared" ca="1" si="5"/>
        <v>0.12</v>
      </c>
      <c r="K8" s="48">
        <f t="shared" ca="1" si="6"/>
        <v>0.12</v>
      </c>
      <c r="L8" s="47">
        <f ca="1">SUM($J$3:J8)</f>
        <v>0.53500000000000003</v>
      </c>
      <c r="M8" s="52">
        <v>73</v>
      </c>
      <c r="N8" s="53">
        <f ca="1">ROUND(INDEX($A$3:$A$202,MATCH(INT($I$23*(12-ROWS($N$4:N8))/12),$C$3:$C$202,0)),1)</f>
        <v>73</v>
      </c>
      <c r="O8" s="26">
        <f ca="1">(COUNTIFS($A$3:$A$202, "&gt;="&amp;N8,$A$3:$A$202, "&lt;"&amp;N9))/$J$17</f>
        <v>9.5000000000000001E-2</v>
      </c>
      <c r="P8" s="26">
        <f t="shared" ca="1" si="11"/>
        <v>9.5000000000000001E-2</v>
      </c>
      <c r="Q8" s="53">
        <f ca="1">50+(($I$20-$Q$4)/10)*ROWS($M$5:M8)</f>
        <v>69.320506515682695</v>
      </c>
      <c r="R8" s="26">
        <f ca="1">(COUNTIFS($A$3:$A$202, "&gt;="&amp;Q8,$A$3:$A$202, "&lt;"&amp;Q9))/$J$17</f>
        <v>0.22</v>
      </c>
      <c r="S8" s="26">
        <f t="shared" ca="1" si="13"/>
        <v>0.22</v>
      </c>
      <c r="T8" s="53">
        <f t="shared" ca="1" si="7"/>
        <v>71.773502171894236</v>
      </c>
      <c r="U8" s="26">
        <f ca="1">(COUNTIFS($A$3:$A$202, "&gt;="&amp;T8,$A$3:$A$202, "&lt;"&amp;T9))/$J$17</f>
        <v>0.13500000000000001</v>
      </c>
      <c r="V8" s="26">
        <f t="shared" ca="1" si="14"/>
        <v>0.13500000000000001</v>
      </c>
      <c r="W8"/>
    </row>
    <row r="9" spans="1:23" ht="16.5" thickBot="1" x14ac:dyDescent="0.3">
      <c r="A9" s="43">
        <f t="shared" ca="1" si="8"/>
        <v>67.701070747227703</v>
      </c>
      <c r="B9" s="39">
        <f t="shared" ca="1" si="0"/>
        <v>-2.2999999999999998</v>
      </c>
      <c r="C9" s="39">
        <f t="shared" ca="1" si="1"/>
        <v>159</v>
      </c>
      <c r="D9" s="39" t="str">
        <f t="shared" ca="1" si="2"/>
        <v>D+</v>
      </c>
      <c r="E9" s="39">
        <f t="shared" ca="1" si="3"/>
        <v>1.3</v>
      </c>
      <c r="F9" s="44">
        <f t="shared" si="9"/>
        <v>76</v>
      </c>
      <c r="G9" s="50" t="s">
        <v>52</v>
      </c>
      <c r="H9" s="51">
        <v>2.2999999999999998</v>
      </c>
      <c r="I9" s="26">
        <f t="shared" ca="1" si="4"/>
        <v>30</v>
      </c>
      <c r="J9" s="47">
        <f t="shared" ca="1" si="5"/>
        <v>0.15</v>
      </c>
      <c r="K9" s="48">
        <f t="shared" ca="1" si="6"/>
        <v>0.15</v>
      </c>
      <c r="L9" s="47">
        <f ca="1">SUM($J$3:J9)</f>
        <v>0.68500000000000005</v>
      </c>
      <c r="M9" s="52">
        <v>76</v>
      </c>
      <c r="N9" s="53">
        <f ca="1">ROUND(INDEX($A$3:$A$202,MATCH(INT($I$23*(12-ROWS($N$4:N9))/12),$C$3:$C$202,0)),1)</f>
        <v>75.3</v>
      </c>
      <c r="O9" s="26">
        <f t="shared" ca="1" si="10"/>
        <v>0.08</v>
      </c>
      <c r="P9" s="26">
        <f t="shared" ca="1" si="11"/>
        <v>0.08</v>
      </c>
      <c r="Q9" s="53">
        <f ca="1">50+(($I$20-$Q$4)/10)*ROWS($M$5:M9)</f>
        <v>74.150633144603361</v>
      </c>
      <c r="R9" s="26">
        <f t="shared" ref="R9:U13" ca="1" si="15">(COUNTIFS($A$3:$A$202, "&gt;="&amp;Q9,$A$3:$A$202, "&lt;"&amp;Q10))/$J$17</f>
        <v>0.16500000000000001</v>
      </c>
      <c r="S9" s="26">
        <f t="shared" ca="1" si="13"/>
        <v>0.16500000000000001</v>
      </c>
      <c r="T9" s="53">
        <f t="shared" ca="1" si="7"/>
        <v>75.150211048201129</v>
      </c>
      <c r="U9" s="26">
        <f t="shared" ca="1" si="15"/>
        <v>0.13500000000000001</v>
      </c>
      <c r="V9" s="26">
        <f t="shared" ca="1" si="14"/>
        <v>0.13500000000000001</v>
      </c>
      <c r="W9"/>
    </row>
    <row r="10" spans="1:23" ht="16.5" thickBot="1" x14ac:dyDescent="0.3">
      <c r="A10" s="43">
        <f t="shared" ca="1" si="8"/>
        <v>87.081156222881901</v>
      </c>
      <c r="B10" s="39">
        <f t="shared" ca="1" si="0"/>
        <v>-0.92</v>
      </c>
      <c r="C10" s="39">
        <f t="shared" ca="1" si="1"/>
        <v>20</v>
      </c>
      <c r="D10" s="39" t="str">
        <f t="shared" ca="1" si="2"/>
        <v>B+</v>
      </c>
      <c r="E10" s="39">
        <f t="shared" ca="1" si="3"/>
        <v>3.3</v>
      </c>
      <c r="F10" s="44">
        <f t="shared" si="9"/>
        <v>80</v>
      </c>
      <c r="G10" s="50" t="s">
        <v>53</v>
      </c>
      <c r="H10" s="51">
        <v>2.7</v>
      </c>
      <c r="I10" s="26">
        <f t="shared" ca="1" si="4"/>
        <v>17</v>
      </c>
      <c r="J10" s="47">
        <f t="shared" ca="1" si="5"/>
        <v>8.5000000000000006E-2</v>
      </c>
      <c r="K10" s="48">
        <f t="shared" ca="1" si="6"/>
        <v>8.5000000000000006E-2</v>
      </c>
      <c r="L10" s="47">
        <f ca="1">SUM($J$3:J10)</f>
        <v>0.77</v>
      </c>
      <c r="M10" s="52">
        <v>80</v>
      </c>
      <c r="N10" s="53">
        <f ca="1">ROUND(INDEX($A$3:$A$202,MATCH(INT($I$23*(12-ROWS($N$4:N10))/12),$C$3:$C$202,0)),1)</f>
        <v>77.8</v>
      </c>
      <c r="O10" s="26">
        <f t="shared" ca="1" si="10"/>
        <v>8.5000000000000006E-2</v>
      </c>
      <c r="P10" s="26">
        <f t="shared" ca="1" si="11"/>
        <v>8.5000000000000006E-2</v>
      </c>
      <c r="Q10" s="53">
        <f ca="1">50+(($I$20-$Q$4)/10)*ROWS($M$5:M10)</f>
        <v>78.980759773524028</v>
      </c>
      <c r="R10" s="26">
        <f t="shared" ca="1" si="15"/>
        <v>0.2</v>
      </c>
      <c r="S10" s="26">
        <f t="shared" ca="1" si="13"/>
        <v>0.2</v>
      </c>
      <c r="T10" s="53">
        <f t="shared" ca="1" si="7"/>
        <v>78.926919924508013</v>
      </c>
      <c r="U10" s="26">
        <f t="shared" ca="1" si="15"/>
        <v>0.13500000000000001</v>
      </c>
      <c r="V10" s="26">
        <f t="shared" ca="1" si="14"/>
        <v>0.13500000000000001</v>
      </c>
      <c r="W10"/>
    </row>
    <row r="11" spans="1:23" ht="16.5" thickBot="1" x14ac:dyDescent="0.3">
      <c r="A11" s="43">
        <f t="shared" ca="1" si="8"/>
        <v>84.215427979174336</v>
      </c>
      <c r="B11" s="39">
        <f t="shared" ca="1" si="0"/>
        <v>-1.78</v>
      </c>
      <c r="C11" s="39">
        <f t="shared" ca="1" si="1"/>
        <v>30</v>
      </c>
      <c r="D11" s="39" t="str">
        <f t="shared" ca="1" si="2"/>
        <v>B</v>
      </c>
      <c r="E11" s="39">
        <f t="shared" ca="1" si="3"/>
        <v>3</v>
      </c>
      <c r="F11" s="44">
        <f t="shared" si="9"/>
        <v>82</v>
      </c>
      <c r="G11" s="50" t="s">
        <v>54</v>
      </c>
      <c r="H11" s="51">
        <v>3</v>
      </c>
      <c r="I11" s="26">
        <f t="shared" ca="1" si="4"/>
        <v>24</v>
      </c>
      <c r="J11" s="47">
        <f t="shared" ca="1" si="5"/>
        <v>0.12</v>
      </c>
      <c r="K11" s="48">
        <f t="shared" ca="1" si="6"/>
        <v>0.12</v>
      </c>
      <c r="L11" s="47">
        <f ca="1">SUM($J$3:J11)</f>
        <v>0.89</v>
      </c>
      <c r="M11" s="52">
        <v>82</v>
      </c>
      <c r="N11" s="53">
        <f ca="1">ROUND(INDEX($A$3:$A$202,MATCH(INT($I$23*(12-ROWS($N$4:N11))/12),$C$3:$C$202,0)),1)</f>
        <v>79.7</v>
      </c>
      <c r="O11" s="26">
        <f t="shared" ca="1" si="10"/>
        <v>0.08</v>
      </c>
      <c r="P11" s="26">
        <f t="shared" ca="1" si="11"/>
        <v>0.08</v>
      </c>
      <c r="Q11" s="53">
        <f ca="1">50+(($I$20-$Q$4)/10)*ROWS($M$5:M11)</f>
        <v>83.810886402444709</v>
      </c>
      <c r="R11" s="26">
        <f t="shared" ca="1" si="15"/>
        <v>9.5000000000000001E-2</v>
      </c>
      <c r="S11" s="26">
        <f t="shared" ca="1" si="13"/>
        <v>9.5000000000000001E-2</v>
      </c>
      <c r="T11" s="53">
        <f t="shared" ca="1" si="7"/>
        <v>81.836962134148237</v>
      </c>
      <c r="U11" s="26">
        <f t="shared" ca="1" si="15"/>
        <v>0.115</v>
      </c>
      <c r="V11" s="26">
        <f t="shared" ca="1" si="14"/>
        <v>0.115</v>
      </c>
      <c r="W11"/>
    </row>
    <row r="12" spans="1:23" ht="16.5" thickBot="1" x14ac:dyDescent="0.3">
      <c r="A12" s="43">
        <f t="shared" ca="1" si="8"/>
        <v>80.0057716089172</v>
      </c>
      <c r="B12" s="39">
        <f t="shared" ca="1" si="0"/>
        <v>-1.99</v>
      </c>
      <c r="C12" s="39">
        <f t="shared" ca="1" si="1"/>
        <v>63</v>
      </c>
      <c r="D12" s="39" t="str">
        <f t="shared" ca="1" si="2"/>
        <v>B-</v>
      </c>
      <c r="E12" s="39">
        <f t="shared" ca="1" si="3"/>
        <v>2.7</v>
      </c>
      <c r="F12" s="44">
        <f t="shared" si="9"/>
        <v>86</v>
      </c>
      <c r="G12" s="50" t="s">
        <v>55</v>
      </c>
      <c r="H12" s="51">
        <v>3.3</v>
      </c>
      <c r="I12" s="26">
        <f t="shared" ca="1" si="4"/>
        <v>5</v>
      </c>
      <c r="J12" s="47">
        <f t="shared" ca="1" si="5"/>
        <v>2.5000000000000001E-2</v>
      </c>
      <c r="K12" s="48">
        <f t="shared" ca="1" si="6"/>
        <v>2.5000000000000001E-2</v>
      </c>
      <c r="L12" s="47">
        <f ca="1">SUM($J$3:J12)</f>
        <v>0.91500000000000004</v>
      </c>
      <c r="M12" s="52">
        <v>86</v>
      </c>
      <c r="N12" s="53">
        <f ca="1">ROUND(INDEX($A$3:$A$202,MATCH(INT($I$23*(12-ROWS($N$4:N12))/12),$C$3:$C$202,0)),1)</f>
        <v>81.7</v>
      </c>
      <c r="O12" s="26">
        <f t="shared" ca="1" si="10"/>
        <v>8.5000000000000006E-2</v>
      </c>
      <c r="P12" s="26">
        <f t="shared" ca="1" si="11"/>
        <v>8.5000000000000006E-2</v>
      </c>
      <c r="Q12" s="53">
        <f ca="1">50+(($I$20-$Q$4)/10)*ROWS($M$5:M12)</f>
        <v>88.641013031365375</v>
      </c>
      <c r="R12" s="26">
        <f t="shared" ca="1" si="15"/>
        <v>0.04</v>
      </c>
      <c r="S12" s="26">
        <f t="shared" ca="1" si="13"/>
        <v>0.04</v>
      </c>
      <c r="T12" s="53">
        <f t="shared" ca="1" si="7"/>
        <v>85.447004343788464</v>
      </c>
      <c r="U12" s="26">
        <f t="shared" ca="1" si="15"/>
        <v>0.04</v>
      </c>
      <c r="V12" s="26">
        <f t="shared" ca="1" si="14"/>
        <v>0.04</v>
      </c>
      <c r="W12"/>
    </row>
    <row r="13" spans="1:23" ht="16.5" thickBot="1" x14ac:dyDescent="0.3">
      <c r="A13" s="43">
        <f t="shared" ca="1" si="8"/>
        <v>69.513773044883038</v>
      </c>
      <c r="B13" s="39">
        <f t="shared" ca="1" si="0"/>
        <v>-0.49</v>
      </c>
      <c r="C13" s="39">
        <f t="shared" ca="1" si="1"/>
        <v>150</v>
      </c>
      <c r="D13" s="39" t="str">
        <f t="shared" ca="1" si="2"/>
        <v>D+</v>
      </c>
      <c r="E13" s="39">
        <f t="shared" ca="1" si="3"/>
        <v>1.3</v>
      </c>
      <c r="F13" s="44">
        <f t="shared" si="9"/>
        <v>88</v>
      </c>
      <c r="G13" s="50" t="s">
        <v>56</v>
      </c>
      <c r="H13" s="51">
        <v>3.7</v>
      </c>
      <c r="I13" s="26">
        <f t="shared" ca="1" si="4"/>
        <v>10</v>
      </c>
      <c r="J13" s="47">
        <f t="shared" ca="1" si="5"/>
        <v>0.05</v>
      </c>
      <c r="K13" s="48">
        <f t="shared" ca="1" si="6"/>
        <v>0.05</v>
      </c>
      <c r="L13" s="47">
        <f ca="1">SUM($J$3:J13)</f>
        <v>0.96500000000000008</v>
      </c>
      <c r="M13" s="52">
        <v>88</v>
      </c>
      <c r="N13" s="53">
        <f ca="1">ROUND(INDEX($A$3:$A$202,MATCH(INT($I$23*(12-ROWS($N$4:N13))/12),$C$3:$C$202,0)),1)</f>
        <v>83.9</v>
      </c>
      <c r="O13" s="26">
        <f t="shared" ca="1" si="10"/>
        <v>8.5000000000000006E-2</v>
      </c>
      <c r="P13" s="26">
        <f t="shared" ca="1" si="11"/>
        <v>8.5000000000000006E-2</v>
      </c>
      <c r="Q13" s="53">
        <f ca="1">50+(($I$20-$Q$4)/10)*ROWS($M$5:M13)</f>
        <v>93.471139660286042</v>
      </c>
      <c r="R13" s="26">
        <f t="shared" ca="1" si="15"/>
        <v>2.5000000000000001E-2</v>
      </c>
      <c r="S13" s="26">
        <f t="shared" ca="1" si="13"/>
        <v>2.5000000000000001E-2</v>
      </c>
      <c r="T13" s="53">
        <f t="shared" ca="1" si="7"/>
        <v>88.457046553428697</v>
      </c>
      <c r="U13" s="26">
        <f t="shared" ca="1" si="15"/>
        <v>4.4999999999999998E-2</v>
      </c>
      <c r="V13" s="26">
        <f t="shared" ca="1" si="14"/>
        <v>4.4999999999999998E-2</v>
      </c>
      <c r="W13"/>
    </row>
    <row r="14" spans="1:23" ht="16.5" thickBot="1" x14ac:dyDescent="0.3">
      <c r="A14" s="43">
        <f t="shared" ca="1" si="8"/>
        <v>78.067035999891303</v>
      </c>
      <c r="B14" s="39">
        <f t="shared" ca="1" si="0"/>
        <v>-1.93</v>
      </c>
      <c r="C14" s="39">
        <f t="shared" ca="1" si="1"/>
        <v>79</v>
      </c>
      <c r="D14" s="39" t="str">
        <f t="shared" ca="1" si="2"/>
        <v>C+</v>
      </c>
      <c r="E14" s="39">
        <f t="shared" ca="1" si="3"/>
        <v>2.2999999999999998</v>
      </c>
      <c r="F14" s="44">
        <f t="shared" si="9"/>
        <v>93</v>
      </c>
      <c r="G14" s="50" t="s">
        <v>57</v>
      </c>
      <c r="H14" s="51">
        <v>4</v>
      </c>
      <c r="I14" s="26">
        <f t="shared" ca="1" si="4"/>
        <v>7</v>
      </c>
      <c r="J14" s="47">
        <f t="shared" ca="1" si="5"/>
        <v>3.5000000000000003E-2</v>
      </c>
      <c r="K14" s="48">
        <f t="shared" ca="1" si="6"/>
        <v>3.5000000000000003E-2</v>
      </c>
      <c r="L14" s="47">
        <f ca="1">SUM($J$3:J14)</f>
        <v>1</v>
      </c>
      <c r="M14" s="54">
        <v>93</v>
      </c>
      <c r="N14" s="53">
        <f ca="1">ROUND(INDEX($A$3:$A$202,MATCH(INT($I$23*(12-ROWS($N$4:N14))/12),$C$3:$C$202,0)),1)</f>
        <v>88.4</v>
      </c>
      <c r="O14" s="26">
        <f ca="1">(COUNTIFS($A$3:$A$202, "&gt;="&amp;N14,$A$3:$A$202, "&lt;"&amp;N15))/$J$17</f>
        <v>7.4999999999999997E-2</v>
      </c>
      <c r="P14" s="26">
        <f t="shared" ca="1" si="11"/>
        <v>7.4999999999999997E-2</v>
      </c>
      <c r="Q14" s="53">
        <f ca="1">50+(($I$20-$Q$4)/10)*ROWS($M$5:M14)</f>
        <v>98.301266289206723</v>
      </c>
      <c r="R14" s="26">
        <f ca="1">(COUNTIFS($A$3:$A$202, "&gt;="&amp;Q14,$A$3:$A$202, "&lt;"&amp;Q15))/$J$17</f>
        <v>5.0000000000000001E-3</v>
      </c>
      <c r="S14" s="26">
        <f t="shared" ca="1" si="13"/>
        <v>5.0000000000000001E-3</v>
      </c>
      <c r="T14" s="53">
        <f t="shared" ca="1" si="7"/>
        <v>93.233755429735581</v>
      </c>
      <c r="U14" s="26">
        <f ca="1">(COUNTIFS($A$3:$A$202, "&gt;="&amp;T14,$A$3:$A$202, "&lt;"&amp;T15))/$J$17</f>
        <v>0.03</v>
      </c>
      <c r="V14" s="26">
        <f t="shared" ca="1" si="14"/>
        <v>0.03</v>
      </c>
      <c r="W14"/>
    </row>
    <row r="15" spans="1:23" ht="16.5" thickBot="1" x14ac:dyDescent="0.3">
      <c r="A15" s="43">
        <f t="shared" ca="1" si="8"/>
        <v>79.261387084168533</v>
      </c>
      <c r="B15" s="39">
        <f t="shared" ca="1" si="0"/>
        <v>-0.74</v>
      </c>
      <c r="C15" s="39">
        <f t="shared" ca="1" si="1"/>
        <v>70</v>
      </c>
      <c r="D15" s="39" t="str">
        <f t="shared" ca="1" si="2"/>
        <v>C+</v>
      </c>
      <c r="E15" s="39">
        <f t="shared" ca="1" si="3"/>
        <v>2.2999999999999998</v>
      </c>
      <c r="F15" s="55">
        <v>120</v>
      </c>
      <c r="G15" s="56"/>
      <c r="H15" s="57"/>
      <c r="I15" s="58">
        <f ca="1">ROUND(SUMPRODUCT(H3:H14,J3:J14),1)</f>
        <v>2</v>
      </c>
      <c r="K15" s="59"/>
      <c r="L15">
        <f ca="1">SUM(I3:I14)</f>
        <v>200</v>
      </c>
      <c r="M15" s="52">
        <v>120</v>
      </c>
      <c r="N15" s="53">
        <v>120</v>
      </c>
      <c r="O15" s="58" t="s">
        <v>58</v>
      </c>
      <c r="P15" s="58"/>
      <c r="Q15" s="53">
        <v>120</v>
      </c>
      <c r="R15" s="58" t="s">
        <v>58</v>
      </c>
      <c r="S15" s="58"/>
      <c r="T15" s="53">
        <v>120</v>
      </c>
      <c r="U15" s="58" t="s">
        <v>58</v>
      </c>
      <c r="V15"/>
      <c r="W15"/>
    </row>
    <row r="16" spans="1:23" ht="15.75" x14ac:dyDescent="0.25">
      <c r="A16" s="43">
        <f t="shared" ca="1" si="8"/>
        <v>67.758018536599224</v>
      </c>
      <c r="B16" s="39">
        <f t="shared" ca="1" si="0"/>
        <v>-2.2400000000000002</v>
      </c>
      <c r="C16" s="39">
        <f t="shared" ca="1" si="1"/>
        <v>158</v>
      </c>
      <c r="D16" s="39" t="str">
        <f t="shared" ca="1" si="2"/>
        <v>D+</v>
      </c>
      <c r="E16" s="39">
        <f t="shared" ca="1" si="3"/>
        <v>1.3</v>
      </c>
      <c r="I16" s="58" t="s">
        <v>58</v>
      </c>
      <c r="O16" s="58">
        <f ca="1">ROUND(SUMPRODUCT($H$3:$H$14,O3:O14),1)</f>
        <v>2.1</v>
      </c>
      <c r="P16" s="58"/>
      <c r="R16" s="58">
        <f ca="1">ROUND(SUMPRODUCT($H$3:$H$14,R3:R14),1)</f>
        <v>2.2000000000000002</v>
      </c>
      <c r="S16" s="58"/>
      <c r="T16" s="61"/>
      <c r="U16" s="58">
        <f ca="1">ROUND(SUMPRODUCT($H$3:$H$14,U3:U14),1)</f>
        <v>2.1</v>
      </c>
      <c r="V16"/>
      <c r="W16"/>
    </row>
    <row r="17" spans="1:25" ht="16.5" x14ac:dyDescent="0.3">
      <c r="A17" s="43">
        <f t="shared" ca="1" si="8"/>
        <v>89.648764652226433</v>
      </c>
      <c r="B17" s="39">
        <f t="shared" ca="1" si="0"/>
        <v>-3.35</v>
      </c>
      <c r="C17" s="39">
        <f t="shared" ca="1" si="1"/>
        <v>10</v>
      </c>
      <c r="D17" s="39" t="str">
        <f t="shared" ca="1" si="2"/>
        <v>A-</v>
      </c>
      <c r="E17" s="39">
        <f t="shared" ca="1" si="3"/>
        <v>3.7</v>
      </c>
      <c r="H17" s="62" t="s">
        <v>59</v>
      </c>
      <c r="I17" s="40">
        <f ca="1">ROUND(AVERAGE($A$3:$A$202),2)</f>
        <v>75.010000000000005</v>
      </c>
      <c r="J17" s="41">
        <f ca="1">SUM(I3:I14)</f>
        <v>200</v>
      </c>
      <c r="K17" s="40"/>
      <c r="L17" s="40"/>
    </row>
    <row r="18" spans="1:25" ht="16.5" x14ac:dyDescent="0.3">
      <c r="A18" s="43">
        <f t="shared" ca="1" si="8"/>
        <v>64.906716091267157</v>
      </c>
      <c r="B18" s="39">
        <f t="shared" ca="1" si="0"/>
        <v>-2.09</v>
      </c>
      <c r="C18" s="39">
        <f t="shared" ca="1" si="1"/>
        <v>172</v>
      </c>
      <c r="D18" s="39" t="str">
        <f t="shared" ca="1" si="2"/>
        <v>D</v>
      </c>
      <c r="E18" s="39">
        <f t="shared" ca="1" si="3"/>
        <v>1</v>
      </c>
      <c r="H18" s="62" t="s">
        <v>60</v>
      </c>
      <c r="I18" s="40">
        <f ca="1">ROUND(MEDIAN($A$3:$A$202),2)</f>
        <v>75.13</v>
      </c>
      <c r="J18" s="40"/>
      <c r="K18" s="40">
        <v>0.21</v>
      </c>
      <c r="L18" s="40"/>
      <c r="M18">
        <f ca="1">M17-L15</f>
        <v>-200</v>
      </c>
    </row>
    <row r="19" spans="1:25" ht="16.5" x14ac:dyDescent="0.3">
      <c r="A19" s="43">
        <f t="shared" ca="1" si="8"/>
        <v>77.866101493584821</v>
      </c>
      <c r="B19" s="39">
        <f t="shared" ca="1" si="0"/>
        <v>-2.13</v>
      </c>
      <c r="C19" s="39">
        <f t="shared" ca="1" si="1"/>
        <v>82</v>
      </c>
      <c r="D19" s="39" t="str">
        <f t="shared" ca="1" si="2"/>
        <v>C+</v>
      </c>
      <c r="E19" s="39">
        <f t="shared" ca="1" si="3"/>
        <v>2.2999999999999998</v>
      </c>
      <c r="H19" s="62" t="s">
        <v>4</v>
      </c>
      <c r="I19" s="40">
        <f ca="1">MIN($A$3:$A$202)</f>
        <v>46.835911789790373</v>
      </c>
      <c r="J19" s="40"/>
      <c r="K19" s="40"/>
      <c r="L19" s="40"/>
      <c r="Y19" s="26"/>
    </row>
    <row r="20" spans="1:25" ht="16.5" x14ac:dyDescent="0.3">
      <c r="A20" s="43">
        <f t="shared" ca="1" si="8"/>
        <v>70.226120414741729</v>
      </c>
      <c r="B20" s="39">
        <f t="shared" ca="1" si="0"/>
        <v>-2.77</v>
      </c>
      <c r="C20" s="39">
        <f t="shared" ca="1" si="1"/>
        <v>144</v>
      </c>
      <c r="D20" s="39" t="str">
        <f t="shared" ca="1" si="2"/>
        <v>C-</v>
      </c>
      <c r="E20" s="39">
        <f t="shared" ca="1" si="3"/>
        <v>1.7</v>
      </c>
      <c r="H20" s="62" t="s">
        <v>3</v>
      </c>
      <c r="I20" s="40">
        <f ca="1">MAX($A$3:$A$202)</f>
        <v>98.301266289206723</v>
      </c>
      <c r="J20" s="40"/>
      <c r="K20" s="40"/>
      <c r="L20" s="40"/>
    </row>
    <row r="21" spans="1:25" ht="16.5" x14ac:dyDescent="0.3">
      <c r="A21" s="43">
        <f t="shared" ca="1" si="8"/>
        <v>70.152287426792583</v>
      </c>
      <c r="B21" s="39">
        <f t="shared" ca="1" si="0"/>
        <v>-2.85</v>
      </c>
      <c r="C21" s="39">
        <f t="shared" ca="1" si="1"/>
        <v>145</v>
      </c>
      <c r="D21" s="39" t="str">
        <f t="shared" ca="1" si="2"/>
        <v>C-</v>
      </c>
      <c r="E21" s="39">
        <f t="shared" ca="1" si="3"/>
        <v>1.7</v>
      </c>
      <c r="H21" s="62" t="s">
        <v>21</v>
      </c>
      <c r="I21" s="63">
        <f ca="1">ROUND(_xlfn.STDEV.S($A$3:$A$202),2)</f>
        <v>9.39</v>
      </c>
      <c r="J21" s="40"/>
      <c r="K21" s="40">
        <v>0.2</v>
      </c>
      <c r="L21" s="40"/>
    </row>
    <row r="22" spans="1:25" ht="16.5" x14ac:dyDescent="0.3">
      <c r="A22" s="43">
        <f t="shared" ca="1" si="8"/>
        <v>79.308659122585198</v>
      </c>
      <c r="B22" s="39">
        <f t="shared" ca="1" si="0"/>
        <v>-0.69</v>
      </c>
      <c r="C22" s="39">
        <f t="shared" ca="1" si="1"/>
        <v>69</v>
      </c>
      <c r="D22" s="39" t="str">
        <f t="shared" ca="1" si="2"/>
        <v>C+</v>
      </c>
      <c r="E22" s="39">
        <f t="shared" ca="1" si="3"/>
        <v>2.2999999999999998</v>
      </c>
      <c r="H22" s="62" t="s">
        <v>22</v>
      </c>
      <c r="I22" s="63">
        <f ca="1">ROUND(I21/I17,2)</f>
        <v>0.13</v>
      </c>
    </row>
    <row r="23" spans="1:25" ht="16.5" x14ac:dyDescent="0.3">
      <c r="A23" s="43">
        <f t="shared" ca="1" si="8"/>
        <v>73.012722003713932</v>
      </c>
      <c r="B23" s="39">
        <f t="shared" ca="1" si="0"/>
        <v>-2.99</v>
      </c>
      <c r="C23" s="39">
        <f t="shared" ca="1" si="1"/>
        <v>116</v>
      </c>
      <c r="D23" s="39" t="str">
        <f t="shared" ca="1" si="2"/>
        <v>C</v>
      </c>
      <c r="E23" s="39">
        <f t="shared" ca="1" si="3"/>
        <v>2</v>
      </c>
      <c r="H23" s="62" t="s">
        <v>5</v>
      </c>
      <c r="I23" s="40">
        <f ca="1">COUNT(A3:A202)</f>
        <v>200</v>
      </c>
    </row>
    <row r="24" spans="1:25" ht="16.5" x14ac:dyDescent="0.3">
      <c r="A24" s="43">
        <f t="shared" ca="1" si="8"/>
        <v>66.391389889586705</v>
      </c>
      <c r="B24" s="39">
        <f t="shared" ca="1" si="0"/>
        <v>-0.61</v>
      </c>
      <c r="C24" s="39">
        <f t="shared" ca="1" si="1"/>
        <v>168</v>
      </c>
      <c r="D24" s="39" t="str">
        <f t="shared" ca="1" si="2"/>
        <v>D</v>
      </c>
      <c r="E24" s="39">
        <f t="shared" ca="1" si="3"/>
        <v>1</v>
      </c>
      <c r="H24" s="62" t="s">
        <v>61</v>
      </c>
      <c r="I24" s="40">
        <f ca="1">(I20-I19)/5</f>
        <v>10.29307089988327</v>
      </c>
    </row>
    <row r="25" spans="1:25" ht="15.75" x14ac:dyDescent="0.25">
      <c r="A25" s="43">
        <f t="shared" ca="1" si="8"/>
        <v>81.660170250201048</v>
      </c>
      <c r="B25" s="39">
        <f t="shared" ca="1" si="0"/>
        <v>-0.34</v>
      </c>
      <c r="C25" s="39">
        <f t="shared" ca="1" si="1"/>
        <v>50</v>
      </c>
      <c r="D25" s="39" t="str">
        <f t="shared" ca="1" si="2"/>
        <v>B-</v>
      </c>
      <c r="E25" s="39">
        <f t="shared" ca="1" si="3"/>
        <v>2.7</v>
      </c>
      <c r="H25" t="str">
        <f ca="1">H18&amp;" = "&amp;I18&amp;H17&amp;" = "&amp;I17&amp;" ( " &amp;I15&amp;" )  "&amp;H22&amp;" = "&amp;I22</f>
        <v xml:space="preserve">  Median = 75.13  Mean = 75.01 ( 2 )  CV = 0.13</v>
      </c>
    </row>
    <row r="26" spans="1:25" ht="16.5" x14ac:dyDescent="0.3">
      <c r="A26" s="43">
        <f t="shared" ca="1" si="8"/>
        <v>79.995691541892043</v>
      </c>
      <c r="B26" s="39">
        <f t="shared" ca="1" si="0"/>
        <v>0</v>
      </c>
      <c r="C26" s="39">
        <f t="shared" ca="1" si="1"/>
        <v>64</v>
      </c>
      <c r="D26" s="39" t="str">
        <f t="shared" ca="1" si="2"/>
        <v>C+</v>
      </c>
      <c r="E26" s="39">
        <f t="shared" ca="1" si="3"/>
        <v>2.2999999999999998</v>
      </c>
      <c r="H26" s="62" t="s">
        <v>62</v>
      </c>
      <c r="I26">
        <v>50</v>
      </c>
    </row>
    <row r="27" spans="1:25" ht="15.75" x14ac:dyDescent="0.25">
      <c r="A27" s="43">
        <f t="shared" ca="1" si="8"/>
        <v>59.172402398841463</v>
      </c>
      <c r="B27" s="39">
        <f t="shared" ca="1" si="0"/>
        <v>-0.83</v>
      </c>
      <c r="C27" s="39">
        <f t="shared" ca="1" si="1"/>
        <v>190</v>
      </c>
      <c r="D27" s="39" t="str">
        <f t="shared" ca="1" si="2"/>
        <v>F</v>
      </c>
      <c r="E27" s="39">
        <f t="shared" ca="1" si="3"/>
        <v>0</v>
      </c>
    </row>
    <row r="28" spans="1:25" ht="15.75" x14ac:dyDescent="0.25">
      <c r="A28" s="43">
        <f t="shared" ca="1" si="8"/>
        <v>46.835911789790373</v>
      </c>
      <c r="B28" s="39">
        <f t="shared" ca="1" si="0"/>
        <v>-13.16</v>
      </c>
      <c r="C28" s="39">
        <f t="shared" ca="1" si="1"/>
        <v>200</v>
      </c>
      <c r="D28" s="39" t="str">
        <f t="shared" ca="1" si="2"/>
        <v>F</v>
      </c>
      <c r="E28" s="39">
        <f t="shared" ca="1" si="3"/>
        <v>0</v>
      </c>
    </row>
    <row r="29" spans="1:25" ht="15.75" x14ac:dyDescent="0.25">
      <c r="A29" s="43">
        <f t="shared" ca="1" si="8"/>
        <v>84.271587755250152</v>
      </c>
      <c r="B29" s="39">
        <f t="shared" ca="1" si="0"/>
        <v>-1.73</v>
      </c>
      <c r="C29" s="39">
        <f t="shared" ca="1" si="1"/>
        <v>28</v>
      </c>
      <c r="D29" s="39" t="str">
        <f t="shared" ca="1" si="2"/>
        <v>B</v>
      </c>
      <c r="E29" s="39">
        <f t="shared" ca="1" si="3"/>
        <v>3</v>
      </c>
    </row>
    <row r="30" spans="1:25" ht="15.75" x14ac:dyDescent="0.25">
      <c r="A30" s="43">
        <f t="shared" ca="1" si="8"/>
        <v>89.433333416355424</v>
      </c>
      <c r="B30" s="39">
        <f t="shared" ca="1" si="0"/>
        <v>-3.57</v>
      </c>
      <c r="C30" s="39">
        <f t="shared" ca="1" si="1"/>
        <v>11</v>
      </c>
      <c r="D30" s="39" t="str">
        <f t="shared" ca="1" si="2"/>
        <v>A-</v>
      </c>
      <c r="E30" s="39">
        <f t="shared" ca="1" si="3"/>
        <v>3.7</v>
      </c>
    </row>
    <row r="31" spans="1:25" ht="15.75" x14ac:dyDescent="0.25">
      <c r="A31" s="43">
        <f t="shared" ca="1" si="8"/>
        <v>54.091509694766614</v>
      </c>
      <c r="B31" s="39">
        <f t="shared" ca="1" si="0"/>
        <v>-5.91</v>
      </c>
      <c r="C31" s="39">
        <f t="shared" ca="1" si="1"/>
        <v>198</v>
      </c>
      <c r="D31" s="39" t="str">
        <f t="shared" ca="1" si="2"/>
        <v>F</v>
      </c>
      <c r="E31" s="39">
        <f t="shared" ca="1" si="3"/>
        <v>0</v>
      </c>
    </row>
    <row r="32" spans="1:25" ht="15.75" x14ac:dyDescent="0.25">
      <c r="A32" s="43">
        <f t="shared" ca="1" si="8"/>
        <v>73.757853613786196</v>
      </c>
      <c r="B32" s="39">
        <f t="shared" ca="1" si="0"/>
        <v>-2.2400000000000002</v>
      </c>
      <c r="C32" s="39">
        <f t="shared" ca="1" si="1"/>
        <v>108</v>
      </c>
      <c r="D32" s="39" t="str">
        <f t="shared" ca="1" si="2"/>
        <v>C</v>
      </c>
      <c r="E32" s="39">
        <f t="shared" ca="1" si="3"/>
        <v>2</v>
      </c>
    </row>
    <row r="33" spans="1:5" ht="15.75" x14ac:dyDescent="0.25">
      <c r="A33" s="43">
        <f t="shared" ca="1" si="8"/>
        <v>80.895874391107569</v>
      </c>
      <c r="B33" s="39">
        <f t="shared" ca="1" si="0"/>
        <v>-1.1000000000000001</v>
      </c>
      <c r="C33" s="39">
        <f t="shared" ca="1" si="1"/>
        <v>58</v>
      </c>
      <c r="D33" s="39" t="str">
        <f t="shared" ca="1" si="2"/>
        <v>B-</v>
      </c>
      <c r="E33" s="39">
        <f t="shared" ca="1" si="3"/>
        <v>2.7</v>
      </c>
    </row>
    <row r="34" spans="1:5" ht="15.75" x14ac:dyDescent="0.25">
      <c r="A34" s="43">
        <f t="shared" ca="1" si="8"/>
        <v>72.519380715254186</v>
      </c>
      <c r="B34" s="39">
        <f t="shared" ca="1" si="0"/>
        <v>-0.48</v>
      </c>
      <c r="C34" s="39">
        <f t="shared" ca="1" si="1"/>
        <v>122</v>
      </c>
      <c r="D34" s="39" t="str">
        <f t="shared" ca="1" si="2"/>
        <v>C-</v>
      </c>
      <c r="E34" s="39">
        <f t="shared" ca="1" si="3"/>
        <v>1.7</v>
      </c>
    </row>
    <row r="35" spans="1:5" ht="15.75" x14ac:dyDescent="0.25">
      <c r="A35" s="43">
        <f t="shared" ca="1" si="8"/>
        <v>77.790874505019289</v>
      </c>
      <c r="B35" s="39">
        <f t="shared" ca="1" si="0"/>
        <v>-2.21</v>
      </c>
      <c r="C35" s="39">
        <f t="shared" ca="1" si="1"/>
        <v>83</v>
      </c>
      <c r="D35" s="39" t="str">
        <f t="shared" ca="1" si="2"/>
        <v>C+</v>
      </c>
      <c r="E35" s="39">
        <f t="shared" ca="1" si="3"/>
        <v>2.2999999999999998</v>
      </c>
    </row>
    <row r="36" spans="1:5" ht="15.75" x14ac:dyDescent="0.25">
      <c r="A36" s="43">
        <f t="shared" ca="1" si="8"/>
        <v>54.681484297860401</v>
      </c>
      <c r="B36" s="39">
        <f t="shared" ca="1" si="0"/>
        <v>-5.32</v>
      </c>
      <c r="C36" s="39">
        <f t="shared" ca="1" si="1"/>
        <v>195</v>
      </c>
      <c r="D36" s="39" t="str">
        <f t="shared" ca="1" si="2"/>
        <v>F</v>
      </c>
      <c r="E36" s="39">
        <f t="shared" ca="1" si="3"/>
        <v>0</v>
      </c>
    </row>
    <row r="37" spans="1:5" ht="15.75" x14ac:dyDescent="0.25">
      <c r="A37" s="43">
        <f t="shared" ca="1" si="8"/>
        <v>82.779310983218011</v>
      </c>
      <c r="B37" s="39">
        <f t="shared" ca="1" si="0"/>
        <v>-3.22</v>
      </c>
      <c r="C37" s="39">
        <f t="shared" ca="1" si="1"/>
        <v>42</v>
      </c>
      <c r="D37" s="39" t="str">
        <f t="shared" ca="1" si="2"/>
        <v>B</v>
      </c>
      <c r="E37" s="39">
        <f t="shared" ca="1" si="3"/>
        <v>3</v>
      </c>
    </row>
    <row r="38" spans="1:5" ht="15.75" x14ac:dyDescent="0.25">
      <c r="A38" s="43">
        <f t="shared" ca="1" si="8"/>
        <v>69.722219631677859</v>
      </c>
      <c r="B38" s="39">
        <f t="shared" ca="1" si="0"/>
        <v>-0.28000000000000003</v>
      </c>
      <c r="C38" s="39">
        <f t="shared" ca="1" si="1"/>
        <v>148</v>
      </c>
      <c r="D38" s="39" t="str">
        <f t="shared" ca="1" si="2"/>
        <v>D+</v>
      </c>
      <c r="E38" s="39">
        <f t="shared" ca="1" si="3"/>
        <v>1.3</v>
      </c>
    </row>
    <row r="39" spans="1:5" ht="15.75" x14ac:dyDescent="0.25">
      <c r="A39" s="43">
        <f t="shared" ca="1" si="8"/>
        <v>73.224975778085891</v>
      </c>
      <c r="B39" s="39">
        <f t="shared" ca="1" si="0"/>
        <v>-2.78</v>
      </c>
      <c r="C39" s="39">
        <f t="shared" ca="1" si="1"/>
        <v>115</v>
      </c>
      <c r="D39" s="39" t="str">
        <f t="shared" ca="1" si="2"/>
        <v>C</v>
      </c>
      <c r="E39" s="39">
        <f t="shared" ca="1" si="3"/>
        <v>2</v>
      </c>
    </row>
    <row r="40" spans="1:5" ht="15.75" x14ac:dyDescent="0.25">
      <c r="A40" s="43">
        <f t="shared" ca="1" si="8"/>
        <v>82.626026909096908</v>
      </c>
      <c r="B40" s="39">
        <f t="shared" ca="1" si="0"/>
        <v>-3.37</v>
      </c>
      <c r="C40" s="39">
        <f t="shared" ca="1" si="1"/>
        <v>44</v>
      </c>
      <c r="D40" s="39" t="str">
        <f t="shared" ca="1" si="2"/>
        <v>B</v>
      </c>
      <c r="E40" s="39">
        <f t="shared" ca="1" si="3"/>
        <v>3</v>
      </c>
    </row>
    <row r="41" spans="1:5" ht="15.75" x14ac:dyDescent="0.25">
      <c r="A41" s="43">
        <f t="shared" ca="1" si="8"/>
        <v>81.513721673203818</v>
      </c>
      <c r="B41" s="39">
        <f t="shared" ca="1" si="0"/>
        <v>-0.49</v>
      </c>
      <c r="C41" s="39">
        <f t="shared" ca="1" si="1"/>
        <v>52</v>
      </c>
      <c r="D41" s="39" t="str">
        <f t="shared" ca="1" si="2"/>
        <v>B-</v>
      </c>
      <c r="E41" s="39">
        <f t="shared" ca="1" si="3"/>
        <v>2.7</v>
      </c>
    </row>
    <row r="42" spans="1:5" ht="15.75" x14ac:dyDescent="0.25">
      <c r="A42" s="43">
        <f t="shared" ca="1" si="8"/>
        <v>68.847870512211188</v>
      </c>
      <c r="B42" s="39">
        <f t="shared" ca="1" si="0"/>
        <v>-1.1499999999999999</v>
      </c>
      <c r="C42" s="39">
        <f t="shared" ca="1" si="1"/>
        <v>155</v>
      </c>
      <c r="D42" s="39" t="str">
        <f t="shared" ca="1" si="2"/>
        <v>D+</v>
      </c>
      <c r="E42" s="39">
        <f t="shared" ca="1" si="3"/>
        <v>1.3</v>
      </c>
    </row>
    <row r="43" spans="1:5" ht="15.75" x14ac:dyDescent="0.25">
      <c r="A43" s="43">
        <f t="shared" ca="1" si="8"/>
        <v>79.192803219316573</v>
      </c>
      <c r="B43" s="39">
        <f t="shared" ca="1" si="0"/>
        <v>-0.81</v>
      </c>
      <c r="C43" s="39">
        <f t="shared" ca="1" si="1"/>
        <v>72</v>
      </c>
      <c r="D43" s="39" t="str">
        <f t="shared" ca="1" si="2"/>
        <v>C+</v>
      </c>
      <c r="E43" s="39">
        <f t="shared" ca="1" si="3"/>
        <v>2.2999999999999998</v>
      </c>
    </row>
    <row r="44" spans="1:5" ht="15.75" x14ac:dyDescent="0.25">
      <c r="A44" s="43">
        <f t="shared" ca="1" si="8"/>
        <v>66.6838875948295</v>
      </c>
      <c r="B44" s="39">
        <f t="shared" ca="1" si="0"/>
        <v>-0.32</v>
      </c>
      <c r="C44" s="39">
        <f t="shared" ca="1" si="1"/>
        <v>165</v>
      </c>
      <c r="D44" s="39" t="str">
        <f t="shared" ca="1" si="2"/>
        <v>D</v>
      </c>
      <c r="E44" s="39">
        <f t="shared" ca="1" si="3"/>
        <v>1</v>
      </c>
    </row>
    <row r="45" spans="1:5" ht="15.75" x14ac:dyDescent="0.25">
      <c r="A45" s="43">
        <f t="shared" ca="1" si="8"/>
        <v>83.383697304495939</v>
      </c>
      <c r="B45" s="39">
        <f t="shared" ca="1" si="0"/>
        <v>-2.62</v>
      </c>
      <c r="C45" s="39">
        <f t="shared" ca="1" si="1"/>
        <v>34</v>
      </c>
      <c r="D45" s="39" t="str">
        <f t="shared" ca="1" si="2"/>
        <v>B</v>
      </c>
      <c r="E45" s="39">
        <f t="shared" ca="1" si="3"/>
        <v>3</v>
      </c>
    </row>
    <row r="46" spans="1:5" ht="15.75" x14ac:dyDescent="0.25">
      <c r="A46" s="43">
        <f t="shared" ca="1" si="8"/>
        <v>70.277883887529242</v>
      </c>
      <c r="B46" s="39">
        <f t="shared" ca="1" si="0"/>
        <v>-2.72</v>
      </c>
      <c r="C46" s="39">
        <f t="shared" ca="1" si="1"/>
        <v>141</v>
      </c>
      <c r="D46" s="39" t="str">
        <f t="shared" ca="1" si="2"/>
        <v>C-</v>
      </c>
      <c r="E46" s="39">
        <f t="shared" ca="1" si="3"/>
        <v>1.7</v>
      </c>
    </row>
    <row r="47" spans="1:5" ht="15.75" x14ac:dyDescent="0.25">
      <c r="A47" s="43">
        <f t="shared" ca="1" si="8"/>
        <v>71.829948420710792</v>
      </c>
      <c r="B47" s="39">
        <f t="shared" ca="1" si="0"/>
        <v>-1.17</v>
      </c>
      <c r="C47" s="39">
        <f t="shared" ca="1" si="1"/>
        <v>126</v>
      </c>
      <c r="D47" s="39" t="str">
        <f t="shared" ca="1" si="2"/>
        <v>C-</v>
      </c>
      <c r="E47" s="39">
        <f t="shared" ca="1" si="3"/>
        <v>1.7</v>
      </c>
    </row>
    <row r="48" spans="1:5" ht="15.75" x14ac:dyDescent="0.25">
      <c r="A48" s="43">
        <f t="shared" ca="1" si="8"/>
        <v>76.641028821252291</v>
      </c>
      <c r="B48" s="39">
        <f t="shared" ca="1" si="0"/>
        <v>-3.36</v>
      </c>
      <c r="C48" s="39">
        <f t="shared" ca="1" si="1"/>
        <v>92</v>
      </c>
      <c r="D48" s="39" t="str">
        <f t="shared" ca="1" si="2"/>
        <v>C+</v>
      </c>
      <c r="E48" s="39">
        <f t="shared" ca="1" si="3"/>
        <v>2.2999999999999998</v>
      </c>
    </row>
    <row r="49" spans="1:5" ht="15.75" x14ac:dyDescent="0.25">
      <c r="A49" s="43">
        <f t="shared" ca="1" si="8"/>
        <v>78.10646510125521</v>
      </c>
      <c r="B49" s="39">
        <f t="shared" ca="1" si="0"/>
        <v>-1.89</v>
      </c>
      <c r="C49" s="39">
        <f t="shared" ca="1" si="1"/>
        <v>78</v>
      </c>
      <c r="D49" s="39" t="str">
        <f t="shared" ca="1" si="2"/>
        <v>C+</v>
      </c>
      <c r="E49" s="39">
        <f t="shared" ca="1" si="3"/>
        <v>2.2999999999999998</v>
      </c>
    </row>
    <row r="50" spans="1:5" ht="15.75" x14ac:dyDescent="0.25">
      <c r="A50" s="43">
        <f t="shared" ca="1" si="8"/>
        <v>87.229566108215991</v>
      </c>
      <c r="B50" s="39">
        <f t="shared" ca="1" si="0"/>
        <v>-0.77</v>
      </c>
      <c r="C50" s="39">
        <f t="shared" ca="1" si="1"/>
        <v>18</v>
      </c>
      <c r="D50" s="39" t="str">
        <f t="shared" ca="1" si="2"/>
        <v>B+</v>
      </c>
      <c r="E50" s="39">
        <f t="shared" ca="1" si="3"/>
        <v>3.3</v>
      </c>
    </row>
    <row r="51" spans="1:5" ht="15.75" x14ac:dyDescent="0.25">
      <c r="A51" s="43">
        <f t="shared" ca="1" si="8"/>
        <v>70.737256238680416</v>
      </c>
      <c r="B51" s="39">
        <f t="shared" ca="1" si="0"/>
        <v>-2.2599999999999998</v>
      </c>
      <c r="C51" s="39">
        <f t="shared" ca="1" si="1"/>
        <v>137</v>
      </c>
      <c r="D51" s="39" t="str">
        <f t="shared" ca="1" si="2"/>
        <v>C-</v>
      </c>
      <c r="E51" s="39">
        <f t="shared" ca="1" si="3"/>
        <v>1.7</v>
      </c>
    </row>
    <row r="52" spans="1:5" ht="15.75" x14ac:dyDescent="0.25">
      <c r="A52" s="43">
        <f t="shared" ca="1" si="8"/>
        <v>75.498254702474526</v>
      </c>
      <c r="B52" s="39">
        <f t="shared" ca="1" si="0"/>
        <v>-0.5</v>
      </c>
      <c r="C52" s="39">
        <f t="shared" ca="1" si="1"/>
        <v>96</v>
      </c>
      <c r="D52" s="39" t="str">
        <f t="shared" ca="1" si="2"/>
        <v>C</v>
      </c>
      <c r="E52" s="39">
        <f t="shared" ca="1" si="3"/>
        <v>2</v>
      </c>
    </row>
    <row r="53" spans="1:5" ht="15.75" x14ac:dyDescent="0.25">
      <c r="A53" s="43">
        <f t="shared" ca="1" si="8"/>
        <v>64.567570496176444</v>
      </c>
      <c r="B53" s="39">
        <f t="shared" ca="1" si="0"/>
        <v>-2.4300000000000002</v>
      </c>
      <c r="C53" s="39">
        <f t="shared" ca="1" si="1"/>
        <v>176</v>
      </c>
      <c r="D53" s="39" t="str">
        <f t="shared" ca="1" si="2"/>
        <v>D</v>
      </c>
      <c r="E53" s="39">
        <f t="shared" ca="1" si="3"/>
        <v>1</v>
      </c>
    </row>
    <row r="54" spans="1:5" ht="15.75" x14ac:dyDescent="0.25">
      <c r="A54" s="43">
        <f t="shared" ca="1" si="8"/>
        <v>70.794526689851537</v>
      </c>
      <c r="B54" s="39">
        <f t="shared" ca="1" si="0"/>
        <v>-2.21</v>
      </c>
      <c r="C54" s="39">
        <f t="shared" ca="1" si="1"/>
        <v>135</v>
      </c>
      <c r="D54" s="39" t="str">
        <f t="shared" ca="1" si="2"/>
        <v>C-</v>
      </c>
      <c r="E54" s="39">
        <f t="shared" ca="1" si="3"/>
        <v>1.7</v>
      </c>
    </row>
    <row r="55" spans="1:5" ht="15.75" x14ac:dyDescent="0.25">
      <c r="A55" s="43">
        <f t="shared" ca="1" si="8"/>
        <v>74.92993237190916</v>
      </c>
      <c r="B55" s="39">
        <f t="shared" ca="1" si="0"/>
        <v>-1.07</v>
      </c>
      <c r="C55" s="39">
        <f t="shared" ca="1" si="1"/>
        <v>103</v>
      </c>
      <c r="D55" s="39" t="str">
        <f t="shared" ca="1" si="2"/>
        <v>C</v>
      </c>
      <c r="E55" s="39">
        <f t="shared" ca="1" si="3"/>
        <v>2</v>
      </c>
    </row>
    <row r="56" spans="1:5" ht="15.75" x14ac:dyDescent="0.25">
      <c r="A56" s="43">
        <f t="shared" ca="1" si="8"/>
        <v>86.787594777737084</v>
      </c>
      <c r="B56" s="39">
        <f t="shared" ca="1" si="0"/>
        <v>-1.21</v>
      </c>
      <c r="C56" s="39">
        <f t="shared" ca="1" si="1"/>
        <v>21</v>
      </c>
      <c r="D56" s="39" t="str">
        <f t="shared" ca="1" si="2"/>
        <v>B+</v>
      </c>
      <c r="E56" s="39">
        <f t="shared" ca="1" si="3"/>
        <v>3.3</v>
      </c>
    </row>
    <row r="57" spans="1:5" ht="15.75" x14ac:dyDescent="0.25">
      <c r="A57" s="43">
        <f t="shared" ca="1" si="8"/>
        <v>88.510400997095829</v>
      </c>
      <c r="B57" s="39">
        <f t="shared" ca="1" si="0"/>
        <v>-4.49</v>
      </c>
      <c r="C57" s="39">
        <f t="shared" ca="1" si="1"/>
        <v>15</v>
      </c>
      <c r="D57" s="39" t="str">
        <f t="shared" ca="1" si="2"/>
        <v>A-</v>
      </c>
      <c r="E57" s="39">
        <f t="shared" ca="1" si="3"/>
        <v>3.7</v>
      </c>
    </row>
    <row r="58" spans="1:5" ht="15.75" x14ac:dyDescent="0.25">
      <c r="A58" s="43">
        <f t="shared" ca="1" si="8"/>
        <v>84.697149067365885</v>
      </c>
      <c r="B58" s="39">
        <f t="shared" ca="1" si="0"/>
        <v>-1.3</v>
      </c>
      <c r="C58" s="39">
        <f t="shared" ca="1" si="1"/>
        <v>25</v>
      </c>
      <c r="D58" s="39" t="str">
        <f t="shared" ca="1" si="2"/>
        <v>B</v>
      </c>
      <c r="E58" s="39">
        <f t="shared" ca="1" si="3"/>
        <v>3</v>
      </c>
    </row>
    <row r="59" spans="1:5" ht="15.75" x14ac:dyDescent="0.25">
      <c r="A59" s="43">
        <f t="shared" ca="1" si="8"/>
        <v>61.55406533296938</v>
      </c>
      <c r="B59" s="39">
        <f t="shared" ca="1" si="0"/>
        <v>-1.45</v>
      </c>
      <c r="C59" s="39">
        <f t="shared" ca="1" si="1"/>
        <v>184</v>
      </c>
      <c r="D59" s="39" t="str">
        <f t="shared" ca="1" si="2"/>
        <v>D-</v>
      </c>
      <c r="E59" s="39">
        <f t="shared" ca="1" si="3"/>
        <v>0.7</v>
      </c>
    </row>
    <row r="60" spans="1:5" ht="15.75" x14ac:dyDescent="0.25">
      <c r="A60" s="43">
        <f t="shared" ca="1" si="8"/>
        <v>77.107595644239737</v>
      </c>
      <c r="B60" s="39">
        <f t="shared" ca="1" si="0"/>
        <v>-2.89</v>
      </c>
      <c r="C60" s="39">
        <f t="shared" ca="1" si="1"/>
        <v>87</v>
      </c>
      <c r="D60" s="39" t="str">
        <f t="shared" ca="1" si="2"/>
        <v>C+</v>
      </c>
      <c r="E60" s="39">
        <f t="shared" ca="1" si="3"/>
        <v>2.2999999999999998</v>
      </c>
    </row>
    <row r="61" spans="1:5" ht="15.75" x14ac:dyDescent="0.25">
      <c r="A61" s="43">
        <f t="shared" ca="1" si="8"/>
        <v>83.899735911072995</v>
      </c>
      <c r="B61" s="39">
        <f t="shared" ca="1" si="0"/>
        <v>-2.1</v>
      </c>
      <c r="C61" s="39">
        <f t="shared" ca="1" si="1"/>
        <v>33</v>
      </c>
      <c r="D61" s="39" t="str">
        <f t="shared" ca="1" si="2"/>
        <v>B</v>
      </c>
      <c r="E61" s="39">
        <f t="shared" ca="1" si="3"/>
        <v>3</v>
      </c>
    </row>
    <row r="62" spans="1:5" ht="15.75" x14ac:dyDescent="0.25">
      <c r="A62" s="43">
        <f t="shared" ca="1" si="8"/>
        <v>75.468446230687803</v>
      </c>
      <c r="B62" s="39">
        <f t="shared" ca="1" si="0"/>
        <v>-0.53</v>
      </c>
      <c r="C62" s="39">
        <f t="shared" ca="1" si="1"/>
        <v>97</v>
      </c>
      <c r="D62" s="39" t="str">
        <f t="shared" ca="1" si="2"/>
        <v>C</v>
      </c>
      <c r="E62" s="39">
        <f t="shared" ca="1" si="3"/>
        <v>2</v>
      </c>
    </row>
    <row r="63" spans="1:5" ht="15.75" x14ac:dyDescent="0.25">
      <c r="A63" s="43">
        <f t="shared" ca="1" si="8"/>
        <v>84.178476920847586</v>
      </c>
      <c r="B63" s="39">
        <f t="shared" ca="1" si="0"/>
        <v>-1.82</v>
      </c>
      <c r="C63" s="39">
        <f t="shared" ca="1" si="1"/>
        <v>31</v>
      </c>
      <c r="D63" s="39" t="str">
        <f t="shared" ca="1" si="2"/>
        <v>B</v>
      </c>
      <c r="E63" s="39">
        <f t="shared" ca="1" si="3"/>
        <v>3</v>
      </c>
    </row>
    <row r="64" spans="1:5" ht="15.75" x14ac:dyDescent="0.25">
      <c r="A64" s="43">
        <f t="shared" ca="1" si="8"/>
        <v>73.680219709315026</v>
      </c>
      <c r="B64" s="39">
        <f t="shared" ca="1" si="0"/>
        <v>-2.3199999999999998</v>
      </c>
      <c r="C64" s="39">
        <f t="shared" ca="1" si="1"/>
        <v>109</v>
      </c>
      <c r="D64" s="39" t="str">
        <f t="shared" ca="1" si="2"/>
        <v>C</v>
      </c>
      <c r="E64" s="39">
        <f t="shared" ca="1" si="3"/>
        <v>2</v>
      </c>
    </row>
    <row r="65" spans="1:5" ht="15.75" x14ac:dyDescent="0.25">
      <c r="A65" s="43">
        <f t="shared" ca="1" si="8"/>
        <v>60.190337039349075</v>
      </c>
      <c r="B65" s="39">
        <f t="shared" ca="1" si="0"/>
        <v>-2.81</v>
      </c>
      <c r="C65" s="39">
        <f t="shared" ca="1" si="1"/>
        <v>186</v>
      </c>
      <c r="D65" s="39" t="str">
        <f t="shared" ca="1" si="2"/>
        <v>D-</v>
      </c>
      <c r="E65" s="39">
        <f t="shared" ca="1" si="3"/>
        <v>0.7</v>
      </c>
    </row>
    <row r="66" spans="1:5" ht="15.75" x14ac:dyDescent="0.25">
      <c r="A66" s="43">
        <f t="shared" ca="1" si="8"/>
        <v>75.83065186819195</v>
      </c>
      <c r="B66" s="39">
        <f t="shared" ca="1" si="0"/>
        <v>-0.17</v>
      </c>
      <c r="C66" s="39">
        <f t="shared" ca="1" si="1"/>
        <v>94</v>
      </c>
      <c r="D66" s="39" t="str">
        <f t="shared" ca="1" si="2"/>
        <v>C</v>
      </c>
      <c r="E66" s="39">
        <f t="shared" ca="1" si="3"/>
        <v>2</v>
      </c>
    </row>
    <row r="67" spans="1:5" ht="15.75" x14ac:dyDescent="0.25">
      <c r="A67" s="43">
        <f t="shared" ca="1" si="8"/>
        <v>88.154310481906208</v>
      </c>
      <c r="B67" s="39">
        <f t="shared" ref="B67:B130" ca="1" si="16">ROUND(A67-INDEX($M$3:$M$15,1+(MATCH(A67,$M$3:$M$15,1))),2)</f>
        <v>-4.8499999999999996</v>
      </c>
      <c r="C67" s="39">
        <f t="shared" ref="C67:C130" ca="1" si="17">_xlfn.RANK.EQ(A67,$A$3:$A$202,0)</f>
        <v>17</v>
      </c>
      <c r="D67" s="39" t="str">
        <f t="shared" ref="D67:D130" ca="1" si="18">VLOOKUP(A67,$F$3:$G$14,2)</f>
        <v>A-</v>
      </c>
      <c r="E67" s="39">
        <f t="shared" ref="E67:E130" ca="1" si="19">VLOOKUP(A67,$F$3:$H$14,3)</f>
        <v>3.7</v>
      </c>
    </row>
    <row r="68" spans="1:5" ht="15.75" x14ac:dyDescent="0.25">
      <c r="A68" s="43">
        <f t="shared" ref="A68:A131" ca="1" si="20">CHOOSE(RANDBETWEEN(1,3),_xlfn.NORM.INV(RAND(),85,5),_xlfn.NORM.INV(RAND(),75,5),_xlfn.NORM.INV(RAND(),65,7))</f>
        <v>70.621822840661309</v>
      </c>
      <c r="B68" s="39">
        <f t="shared" ca="1" si="16"/>
        <v>-2.38</v>
      </c>
      <c r="C68" s="39">
        <f t="shared" ca="1" si="17"/>
        <v>138</v>
      </c>
      <c r="D68" s="39" t="str">
        <f t="shared" ca="1" si="18"/>
        <v>C-</v>
      </c>
      <c r="E68" s="39">
        <f t="shared" ca="1" si="19"/>
        <v>1.7</v>
      </c>
    </row>
    <row r="69" spans="1:5" ht="15.75" x14ac:dyDescent="0.25">
      <c r="A69" s="43">
        <f t="shared" ca="1" si="20"/>
        <v>90.62166395819834</v>
      </c>
      <c r="B69" s="39">
        <f t="shared" ca="1" si="16"/>
        <v>-2.38</v>
      </c>
      <c r="C69" s="39">
        <f t="shared" ca="1" si="17"/>
        <v>8</v>
      </c>
      <c r="D69" s="39" t="str">
        <f t="shared" ca="1" si="18"/>
        <v>A-</v>
      </c>
      <c r="E69" s="39">
        <f t="shared" ca="1" si="19"/>
        <v>3.7</v>
      </c>
    </row>
    <row r="70" spans="1:5" ht="15.75" x14ac:dyDescent="0.25">
      <c r="A70" s="43">
        <f t="shared" ca="1" si="20"/>
        <v>81.175222593616439</v>
      </c>
      <c r="B70" s="39">
        <f t="shared" ca="1" si="16"/>
        <v>-0.82</v>
      </c>
      <c r="C70" s="39">
        <f t="shared" ca="1" si="17"/>
        <v>56</v>
      </c>
      <c r="D70" s="39" t="str">
        <f t="shared" ca="1" si="18"/>
        <v>B-</v>
      </c>
      <c r="E70" s="39">
        <f t="shared" ca="1" si="19"/>
        <v>2.7</v>
      </c>
    </row>
    <row r="71" spans="1:5" ht="15.75" x14ac:dyDescent="0.25">
      <c r="A71" s="43">
        <f t="shared" ca="1" si="20"/>
        <v>74.95052260703531</v>
      </c>
      <c r="B71" s="39">
        <f t="shared" ca="1" si="16"/>
        <v>-1.05</v>
      </c>
      <c r="C71" s="39">
        <f t="shared" ca="1" si="17"/>
        <v>102</v>
      </c>
      <c r="D71" s="39" t="str">
        <f t="shared" ca="1" si="18"/>
        <v>C</v>
      </c>
      <c r="E71" s="39">
        <f t="shared" ca="1" si="19"/>
        <v>2</v>
      </c>
    </row>
    <row r="72" spans="1:5" ht="15.75" x14ac:dyDescent="0.25">
      <c r="A72" s="43">
        <f t="shared" ca="1" si="20"/>
        <v>94.997306864869742</v>
      </c>
      <c r="B72" s="39">
        <f t="shared" ca="1" si="16"/>
        <v>-25</v>
      </c>
      <c r="C72" s="39">
        <f t="shared" ca="1" si="17"/>
        <v>3</v>
      </c>
      <c r="D72" s="39" t="str">
        <f t="shared" ca="1" si="18"/>
        <v>A</v>
      </c>
      <c r="E72" s="39">
        <f t="shared" ca="1" si="19"/>
        <v>4</v>
      </c>
    </row>
    <row r="73" spans="1:5" ht="15.75" x14ac:dyDescent="0.25">
      <c r="A73" s="43">
        <f t="shared" ca="1" si="20"/>
        <v>70.945324067079625</v>
      </c>
      <c r="B73" s="39">
        <f t="shared" ca="1" si="16"/>
        <v>-2.0499999999999998</v>
      </c>
      <c r="C73" s="39">
        <f t="shared" ca="1" si="17"/>
        <v>132</v>
      </c>
      <c r="D73" s="39" t="str">
        <f t="shared" ca="1" si="18"/>
        <v>C-</v>
      </c>
      <c r="E73" s="39">
        <f t="shared" ca="1" si="19"/>
        <v>1.7</v>
      </c>
    </row>
    <row r="74" spans="1:5" ht="15.75" x14ac:dyDescent="0.25">
      <c r="A74" s="43">
        <f t="shared" ca="1" si="20"/>
        <v>82.48087446247348</v>
      </c>
      <c r="B74" s="39">
        <f t="shared" ca="1" si="16"/>
        <v>-3.52</v>
      </c>
      <c r="C74" s="39">
        <f t="shared" ca="1" si="17"/>
        <v>45</v>
      </c>
      <c r="D74" s="39" t="str">
        <f t="shared" ca="1" si="18"/>
        <v>B</v>
      </c>
      <c r="E74" s="39">
        <f t="shared" ca="1" si="19"/>
        <v>3</v>
      </c>
    </row>
    <row r="75" spans="1:5" ht="15.75" x14ac:dyDescent="0.25">
      <c r="A75" s="43">
        <f t="shared" ca="1" si="20"/>
        <v>79.157933816009844</v>
      </c>
      <c r="B75" s="39">
        <f t="shared" ca="1" si="16"/>
        <v>-0.84</v>
      </c>
      <c r="C75" s="39">
        <f t="shared" ca="1" si="17"/>
        <v>73</v>
      </c>
      <c r="D75" s="39" t="str">
        <f t="shared" ca="1" si="18"/>
        <v>C+</v>
      </c>
      <c r="E75" s="39">
        <f t="shared" ca="1" si="19"/>
        <v>2.2999999999999998</v>
      </c>
    </row>
    <row r="76" spans="1:5" ht="15.75" x14ac:dyDescent="0.25">
      <c r="A76" s="43">
        <f t="shared" ca="1" si="20"/>
        <v>71.044117805961704</v>
      </c>
      <c r="B76" s="39">
        <f t="shared" ca="1" si="16"/>
        <v>-1.96</v>
      </c>
      <c r="C76" s="39">
        <f t="shared" ca="1" si="17"/>
        <v>131</v>
      </c>
      <c r="D76" s="39" t="str">
        <f t="shared" ca="1" si="18"/>
        <v>C-</v>
      </c>
      <c r="E76" s="39">
        <f t="shared" ca="1" si="19"/>
        <v>1.7</v>
      </c>
    </row>
    <row r="77" spans="1:5" ht="15.75" x14ac:dyDescent="0.25">
      <c r="A77" s="43">
        <f t="shared" ca="1" si="20"/>
        <v>51.748112273887656</v>
      </c>
      <c r="B77" s="39">
        <f t="shared" ca="1" si="16"/>
        <v>-8.25</v>
      </c>
      <c r="C77" s="39">
        <f t="shared" ca="1" si="17"/>
        <v>199</v>
      </c>
      <c r="D77" s="39" t="str">
        <f t="shared" ca="1" si="18"/>
        <v>F</v>
      </c>
      <c r="E77" s="39">
        <f t="shared" ca="1" si="19"/>
        <v>0</v>
      </c>
    </row>
    <row r="78" spans="1:5" ht="15.75" x14ac:dyDescent="0.25">
      <c r="A78" s="43">
        <f t="shared" ca="1" si="20"/>
        <v>72.522051870450582</v>
      </c>
      <c r="B78" s="39">
        <f t="shared" ca="1" si="16"/>
        <v>-0.48</v>
      </c>
      <c r="C78" s="39">
        <f t="shared" ca="1" si="17"/>
        <v>121</v>
      </c>
      <c r="D78" s="39" t="str">
        <f t="shared" ca="1" si="18"/>
        <v>C-</v>
      </c>
      <c r="E78" s="39">
        <f t="shared" ca="1" si="19"/>
        <v>1.7</v>
      </c>
    </row>
    <row r="79" spans="1:5" ht="15.75" x14ac:dyDescent="0.25">
      <c r="A79" s="43">
        <f t="shared" ca="1" si="20"/>
        <v>63.109031494379437</v>
      </c>
      <c r="B79" s="39">
        <f t="shared" ca="1" si="16"/>
        <v>-3.89</v>
      </c>
      <c r="C79" s="39">
        <f t="shared" ca="1" si="17"/>
        <v>181</v>
      </c>
      <c r="D79" s="39" t="str">
        <f t="shared" ca="1" si="18"/>
        <v>D</v>
      </c>
      <c r="E79" s="39">
        <f t="shared" ca="1" si="19"/>
        <v>1</v>
      </c>
    </row>
    <row r="80" spans="1:5" ht="15.75" x14ac:dyDescent="0.25">
      <c r="A80" s="43">
        <f t="shared" ca="1" si="20"/>
        <v>67.183861144980838</v>
      </c>
      <c r="B80" s="39">
        <f t="shared" ca="1" si="16"/>
        <v>-2.82</v>
      </c>
      <c r="C80" s="39">
        <f t="shared" ca="1" si="17"/>
        <v>161</v>
      </c>
      <c r="D80" s="39" t="str">
        <f t="shared" ca="1" si="18"/>
        <v>D+</v>
      </c>
      <c r="E80" s="39">
        <f t="shared" ca="1" si="19"/>
        <v>1.3</v>
      </c>
    </row>
    <row r="81" spans="1:5" ht="15.75" x14ac:dyDescent="0.25">
      <c r="A81" s="43">
        <f t="shared" ca="1" si="20"/>
        <v>73.492365020458578</v>
      </c>
      <c r="B81" s="39">
        <f t="shared" ca="1" si="16"/>
        <v>-2.5099999999999998</v>
      </c>
      <c r="C81" s="39">
        <f t="shared" ca="1" si="17"/>
        <v>112</v>
      </c>
      <c r="D81" s="39" t="str">
        <f t="shared" ca="1" si="18"/>
        <v>C</v>
      </c>
      <c r="E81" s="39">
        <f t="shared" ca="1" si="19"/>
        <v>2</v>
      </c>
    </row>
    <row r="82" spans="1:5" ht="15.75" x14ac:dyDescent="0.25">
      <c r="A82" s="43">
        <f t="shared" ca="1" si="20"/>
        <v>73.42142586691071</v>
      </c>
      <c r="B82" s="39">
        <f t="shared" ca="1" si="16"/>
        <v>-2.58</v>
      </c>
      <c r="C82" s="39">
        <f t="shared" ca="1" si="17"/>
        <v>113</v>
      </c>
      <c r="D82" s="39" t="str">
        <f t="shared" ca="1" si="18"/>
        <v>C</v>
      </c>
      <c r="E82" s="39">
        <f t="shared" ca="1" si="19"/>
        <v>2</v>
      </c>
    </row>
    <row r="83" spans="1:5" ht="15.75" x14ac:dyDescent="0.25">
      <c r="A83" s="43">
        <f t="shared" ca="1" si="20"/>
        <v>64.765844526564265</v>
      </c>
      <c r="B83" s="39">
        <f t="shared" ca="1" si="16"/>
        <v>-2.23</v>
      </c>
      <c r="C83" s="39">
        <f t="shared" ca="1" si="17"/>
        <v>174</v>
      </c>
      <c r="D83" s="39" t="str">
        <f t="shared" ca="1" si="18"/>
        <v>D</v>
      </c>
      <c r="E83" s="39">
        <f t="shared" ca="1" si="19"/>
        <v>1</v>
      </c>
    </row>
    <row r="84" spans="1:5" ht="15.75" x14ac:dyDescent="0.25">
      <c r="A84" s="43">
        <f t="shared" ca="1" si="20"/>
        <v>77.339164388328967</v>
      </c>
      <c r="B84" s="39">
        <f t="shared" ca="1" si="16"/>
        <v>-2.66</v>
      </c>
      <c r="C84" s="39">
        <f t="shared" ca="1" si="17"/>
        <v>86</v>
      </c>
      <c r="D84" s="39" t="str">
        <f t="shared" ca="1" si="18"/>
        <v>C+</v>
      </c>
      <c r="E84" s="39">
        <f t="shared" ca="1" si="19"/>
        <v>2.2999999999999998</v>
      </c>
    </row>
    <row r="85" spans="1:5" ht="15.75" x14ac:dyDescent="0.25">
      <c r="A85" s="43">
        <f t="shared" ca="1" si="20"/>
        <v>72.190158852987324</v>
      </c>
      <c r="B85" s="39">
        <f t="shared" ca="1" si="16"/>
        <v>-0.81</v>
      </c>
      <c r="C85" s="39">
        <f t="shared" ca="1" si="17"/>
        <v>124</v>
      </c>
      <c r="D85" s="39" t="str">
        <f t="shared" ca="1" si="18"/>
        <v>C-</v>
      </c>
      <c r="E85" s="39">
        <f t="shared" ca="1" si="19"/>
        <v>1.7</v>
      </c>
    </row>
    <row r="86" spans="1:5" ht="15.75" x14ac:dyDescent="0.25">
      <c r="A86" s="43">
        <f t="shared" ca="1" si="20"/>
        <v>87.183926388639392</v>
      </c>
      <c r="B86" s="39">
        <f t="shared" ca="1" si="16"/>
        <v>-0.82</v>
      </c>
      <c r="C86" s="39">
        <f t="shared" ca="1" si="17"/>
        <v>19</v>
      </c>
      <c r="D86" s="39" t="str">
        <f t="shared" ca="1" si="18"/>
        <v>B+</v>
      </c>
      <c r="E86" s="39">
        <f t="shared" ca="1" si="19"/>
        <v>3.3</v>
      </c>
    </row>
    <row r="87" spans="1:5" ht="15.75" x14ac:dyDescent="0.25">
      <c r="A87" s="43">
        <f t="shared" ca="1" si="20"/>
        <v>70.230229402265451</v>
      </c>
      <c r="B87" s="39">
        <f t="shared" ca="1" si="16"/>
        <v>-2.77</v>
      </c>
      <c r="C87" s="39">
        <f t="shared" ca="1" si="17"/>
        <v>143</v>
      </c>
      <c r="D87" s="39" t="str">
        <f t="shared" ca="1" si="18"/>
        <v>C-</v>
      </c>
      <c r="E87" s="39">
        <f t="shared" ca="1" si="19"/>
        <v>1.7</v>
      </c>
    </row>
    <row r="88" spans="1:5" ht="15.75" x14ac:dyDescent="0.25">
      <c r="A88" s="43">
        <f t="shared" ca="1" si="20"/>
        <v>79.514544060413286</v>
      </c>
      <c r="B88" s="39">
        <f t="shared" ca="1" si="16"/>
        <v>-0.49</v>
      </c>
      <c r="C88" s="39">
        <f t="shared" ca="1" si="17"/>
        <v>68</v>
      </c>
      <c r="D88" s="39" t="str">
        <f t="shared" ca="1" si="18"/>
        <v>C+</v>
      </c>
      <c r="E88" s="39">
        <f t="shared" ca="1" si="19"/>
        <v>2.2999999999999998</v>
      </c>
    </row>
    <row r="89" spans="1:5" ht="15.75" x14ac:dyDescent="0.25">
      <c r="A89" s="43">
        <f t="shared" ca="1" si="20"/>
        <v>83.280952304650384</v>
      </c>
      <c r="B89" s="39">
        <f t="shared" ca="1" si="16"/>
        <v>-2.72</v>
      </c>
      <c r="C89" s="39">
        <f t="shared" ca="1" si="17"/>
        <v>37</v>
      </c>
      <c r="D89" s="39" t="str">
        <f t="shared" ca="1" si="18"/>
        <v>B</v>
      </c>
      <c r="E89" s="39">
        <f t="shared" ca="1" si="19"/>
        <v>3</v>
      </c>
    </row>
    <row r="90" spans="1:5" ht="15.75" x14ac:dyDescent="0.25">
      <c r="A90" s="43">
        <f t="shared" ca="1" si="20"/>
        <v>64.713460610257087</v>
      </c>
      <c r="B90" s="39">
        <f t="shared" ca="1" si="16"/>
        <v>-2.29</v>
      </c>
      <c r="C90" s="39">
        <f t="shared" ca="1" si="17"/>
        <v>175</v>
      </c>
      <c r="D90" s="39" t="str">
        <f t="shared" ca="1" si="18"/>
        <v>D</v>
      </c>
      <c r="E90" s="39">
        <f t="shared" ca="1" si="19"/>
        <v>1</v>
      </c>
    </row>
    <row r="91" spans="1:5" ht="15.75" x14ac:dyDescent="0.25">
      <c r="A91" s="43">
        <f t="shared" ca="1" si="20"/>
        <v>75.546973626451148</v>
      </c>
      <c r="B91" s="39">
        <f t="shared" ca="1" si="16"/>
        <v>-0.45</v>
      </c>
      <c r="C91" s="39">
        <f t="shared" ca="1" si="17"/>
        <v>95</v>
      </c>
      <c r="D91" s="39" t="str">
        <f t="shared" ca="1" si="18"/>
        <v>C</v>
      </c>
      <c r="E91" s="39">
        <f t="shared" ca="1" si="19"/>
        <v>2</v>
      </c>
    </row>
    <row r="92" spans="1:5" ht="15.75" x14ac:dyDescent="0.25">
      <c r="A92" s="43">
        <f t="shared" ca="1" si="20"/>
        <v>78.045293914142704</v>
      </c>
      <c r="B92" s="39">
        <f t="shared" ca="1" si="16"/>
        <v>-1.95</v>
      </c>
      <c r="C92" s="39">
        <f t="shared" ca="1" si="17"/>
        <v>80</v>
      </c>
      <c r="D92" s="39" t="str">
        <f t="shared" ca="1" si="18"/>
        <v>C+</v>
      </c>
      <c r="E92" s="39">
        <f t="shared" ca="1" si="19"/>
        <v>2.2999999999999998</v>
      </c>
    </row>
    <row r="93" spans="1:5" ht="15.75" x14ac:dyDescent="0.25">
      <c r="A93" s="43">
        <f t="shared" ca="1" si="20"/>
        <v>85.873817798779911</v>
      </c>
      <c r="B93" s="39">
        <f t="shared" ca="1" si="16"/>
        <v>-0.13</v>
      </c>
      <c r="C93" s="39">
        <f t="shared" ca="1" si="17"/>
        <v>23</v>
      </c>
      <c r="D93" s="39" t="str">
        <f t="shared" ca="1" si="18"/>
        <v>B</v>
      </c>
      <c r="E93" s="39">
        <f t="shared" ca="1" si="19"/>
        <v>3</v>
      </c>
    </row>
    <row r="94" spans="1:5" ht="15.75" x14ac:dyDescent="0.25">
      <c r="A94" s="43">
        <f t="shared" ca="1" si="20"/>
        <v>88.39764839708586</v>
      </c>
      <c r="B94" s="39">
        <f t="shared" ca="1" si="16"/>
        <v>-4.5999999999999996</v>
      </c>
      <c r="C94" s="39">
        <f t="shared" ca="1" si="17"/>
        <v>16</v>
      </c>
      <c r="D94" s="39" t="str">
        <f t="shared" ca="1" si="18"/>
        <v>A-</v>
      </c>
      <c r="E94" s="39">
        <f t="shared" ca="1" si="19"/>
        <v>3.7</v>
      </c>
    </row>
    <row r="95" spans="1:5" ht="15.75" x14ac:dyDescent="0.25">
      <c r="A95" s="43">
        <f t="shared" ca="1" si="20"/>
        <v>81.63417428426402</v>
      </c>
      <c r="B95" s="39">
        <f t="shared" ca="1" si="16"/>
        <v>-0.37</v>
      </c>
      <c r="C95" s="39">
        <f t="shared" ca="1" si="17"/>
        <v>51</v>
      </c>
      <c r="D95" s="39" t="str">
        <f t="shared" ca="1" si="18"/>
        <v>B-</v>
      </c>
      <c r="E95" s="39">
        <f t="shared" ca="1" si="19"/>
        <v>2.7</v>
      </c>
    </row>
    <row r="96" spans="1:5" ht="15.75" x14ac:dyDescent="0.25">
      <c r="A96" s="43">
        <f t="shared" ca="1" si="20"/>
        <v>54.661909086260181</v>
      </c>
      <c r="B96" s="39">
        <f t="shared" ca="1" si="16"/>
        <v>-5.34</v>
      </c>
      <c r="C96" s="39">
        <f t="shared" ca="1" si="17"/>
        <v>196</v>
      </c>
      <c r="D96" s="39" t="str">
        <f t="shared" ca="1" si="18"/>
        <v>F</v>
      </c>
      <c r="E96" s="39">
        <f t="shared" ca="1" si="19"/>
        <v>0</v>
      </c>
    </row>
    <row r="97" spans="1:5" ht="15.75" x14ac:dyDescent="0.25">
      <c r="A97" s="43">
        <f t="shared" ca="1" si="20"/>
        <v>80.520333854522619</v>
      </c>
      <c r="B97" s="39">
        <f t="shared" ca="1" si="16"/>
        <v>-1.48</v>
      </c>
      <c r="C97" s="39">
        <f t="shared" ca="1" si="17"/>
        <v>59</v>
      </c>
      <c r="D97" s="39" t="str">
        <f t="shared" ca="1" si="18"/>
        <v>B-</v>
      </c>
      <c r="E97" s="39">
        <f t="shared" ca="1" si="19"/>
        <v>2.7</v>
      </c>
    </row>
    <row r="98" spans="1:5" ht="15.75" x14ac:dyDescent="0.25">
      <c r="A98" s="43">
        <f t="shared" ca="1" si="20"/>
        <v>69.68028815564243</v>
      </c>
      <c r="B98" s="39">
        <f t="shared" ca="1" si="16"/>
        <v>-0.32</v>
      </c>
      <c r="C98" s="39">
        <f t="shared" ca="1" si="17"/>
        <v>149</v>
      </c>
      <c r="D98" s="39" t="str">
        <f t="shared" ca="1" si="18"/>
        <v>D+</v>
      </c>
      <c r="E98" s="39">
        <f t="shared" ca="1" si="19"/>
        <v>1.3</v>
      </c>
    </row>
    <row r="99" spans="1:5" ht="15.75" x14ac:dyDescent="0.25">
      <c r="A99" s="43">
        <f t="shared" ca="1" si="20"/>
        <v>67.84990850380288</v>
      </c>
      <c r="B99" s="39">
        <f t="shared" ca="1" si="16"/>
        <v>-2.15</v>
      </c>
      <c r="C99" s="39">
        <f t="shared" ca="1" si="17"/>
        <v>157</v>
      </c>
      <c r="D99" s="39" t="str">
        <f t="shared" ca="1" si="18"/>
        <v>D+</v>
      </c>
      <c r="E99" s="39">
        <f t="shared" ca="1" si="19"/>
        <v>1.3</v>
      </c>
    </row>
    <row r="100" spans="1:5" ht="15.75" x14ac:dyDescent="0.25">
      <c r="A100" s="43">
        <f t="shared" ca="1" si="20"/>
        <v>70.859651171005311</v>
      </c>
      <c r="B100" s="39">
        <f t="shared" ca="1" si="16"/>
        <v>-2.14</v>
      </c>
      <c r="C100" s="39">
        <f t="shared" ca="1" si="17"/>
        <v>134</v>
      </c>
      <c r="D100" s="39" t="str">
        <f t="shared" ca="1" si="18"/>
        <v>C-</v>
      </c>
      <c r="E100" s="39">
        <f t="shared" ca="1" si="19"/>
        <v>1.7</v>
      </c>
    </row>
    <row r="101" spans="1:5" ht="15.75" x14ac:dyDescent="0.25">
      <c r="A101" s="43">
        <f t="shared" ca="1" si="20"/>
        <v>76.289341974023671</v>
      </c>
      <c r="B101" s="39">
        <f t="shared" ca="1" si="16"/>
        <v>-3.71</v>
      </c>
      <c r="C101" s="39">
        <f t="shared" ca="1" si="17"/>
        <v>93</v>
      </c>
      <c r="D101" s="39" t="str">
        <f t="shared" ca="1" si="18"/>
        <v>C+</v>
      </c>
      <c r="E101" s="39">
        <f t="shared" ca="1" si="19"/>
        <v>2.2999999999999998</v>
      </c>
    </row>
    <row r="102" spans="1:5" ht="15.75" x14ac:dyDescent="0.25">
      <c r="A102" s="43">
        <f t="shared" ca="1" si="20"/>
        <v>82.739719076155538</v>
      </c>
      <c r="B102" s="39">
        <f t="shared" ca="1" si="16"/>
        <v>-3.26</v>
      </c>
      <c r="C102" s="39">
        <f t="shared" ca="1" si="17"/>
        <v>43</v>
      </c>
      <c r="D102" s="39" t="str">
        <f t="shared" ca="1" si="18"/>
        <v>B</v>
      </c>
      <c r="E102" s="39">
        <f t="shared" ca="1" si="19"/>
        <v>3</v>
      </c>
    </row>
    <row r="103" spans="1:5" ht="15.75" x14ac:dyDescent="0.25">
      <c r="A103" s="43">
        <f t="shared" ca="1" si="20"/>
        <v>60.862237677624648</v>
      </c>
      <c r="B103" s="39">
        <f t="shared" ca="1" si="16"/>
        <v>-2.14</v>
      </c>
      <c r="C103" s="39">
        <f t="shared" ca="1" si="17"/>
        <v>185</v>
      </c>
      <c r="D103" s="39" t="str">
        <f t="shared" ca="1" si="18"/>
        <v>D-</v>
      </c>
      <c r="E103" s="39">
        <f t="shared" ca="1" si="19"/>
        <v>0.7</v>
      </c>
    </row>
    <row r="104" spans="1:5" ht="15.75" x14ac:dyDescent="0.25">
      <c r="A104" s="43">
        <f t="shared" ca="1" si="20"/>
        <v>65.41929151007102</v>
      </c>
      <c r="B104" s="39">
        <f t="shared" ca="1" si="16"/>
        <v>-1.58</v>
      </c>
      <c r="C104" s="39">
        <f t="shared" ca="1" si="17"/>
        <v>171</v>
      </c>
      <c r="D104" s="39" t="str">
        <f t="shared" ca="1" si="18"/>
        <v>D</v>
      </c>
      <c r="E104" s="39">
        <f t="shared" ca="1" si="19"/>
        <v>1</v>
      </c>
    </row>
    <row r="105" spans="1:5" ht="15.75" x14ac:dyDescent="0.25">
      <c r="A105" s="43">
        <f t="shared" ca="1" si="20"/>
        <v>83.901935848698244</v>
      </c>
      <c r="B105" s="39">
        <f t="shared" ca="1" si="16"/>
        <v>-2.1</v>
      </c>
      <c r="C105" s="39">
        <f t="shared" ca="1" si="17"/>
        <v>32</v>
      </c>
      <c r="D105" s="39" t="str">
        <f t="shared" ca="1" si="18"/>
        <v>B</v>
      </c>
      <c r="E105" s="39">
        <f t="shared" ca="1" si="19"/>
        <v>3</v>
      </c>
    </row>
    <row r="106" spans="1:5" ht="15.75" x14ac:dyDescent="0.25">
      <c r="A106" s="43">
        <f t="shared" ca="1" si="20"/>
        <v>74.891667889195574</v>
      </c>
      <c r="B106" s="39">
        <f t="shared" ca="1" si="16"/>
        <v>-1.1100000000000001</v>
      </c>
      <c r="C106" s="39">
        <f t="shared" ca="1" si="17"/>
        <v>104</v>
      </c>
      <c r="D106" s="39" t="str">
        <f t="shared" ca="1" si="18"/>
        <v>C</v>
      </c>
      <c r="E106" s="39">
        <f t="shared" ca="1" si="19"/>
        <v>2</v>
      </c>
    </row>
    <row r="107" spans="1:5" ht="15.75" x14ac:dyDescent="0.25">
      <c r="A107" s="43">
        <f t="shared" ca="1" si="20"/>
        <v>78.227986437692209</v>
      </c>
      <c r="B107" s="39">
        <f t="shared" ca="1" si="16"/>
        <v>-1.77</v>
      </c>
      <c r="C107" s="39">
        <f t="shared" ca="1" si="17"/>
        <v>77</v>
      </c>
      <c r="D107" s="39" t="str">
        <f t="shared" ca="1" si="18"/>
        <v>C+</v>
      </c>
      <c r="E107" s="39">
        <f t="shared" ca="1" si="19"/>
        <v>2.2999999999999998</v>
      </c>
    </row>
    <row r="108" spans="1:5" ht="15.75" x14ac:dyDescent="0.25">
      <c r="A108" s="43">
        <f t="shared" ca="1" si="20"/>
        <v>76.646035998585063</v>
      </c>
      <c r="B108" s="39">
        <f t="shared" ca="1" si="16"/>
        <v>-3.35</v>
      </c>
      <c r="C108" s="39">
        <f t="shared" ca="1" si="17"/>
        <v>91</v>
      </c>
      <c r="D108" s="39" t="str">
        <f t="shared" ca="1" si="18"/>
        <v>C+</v>
      </c>
      <c r="E108" s="39">
        <f t="shared" ca="1" si="19"/>
        <v>2.2999999999999998</v>
      </c>
    </row>
    <row r="109" spans="1:5" ht="15.75" x14ac:dyDescent="0.25">
      <c r="A109" s="43">
        <f t="shared" ca="1" si="20"/>
        <v>80.367507426446537</v>
      </c>
      <c r="B109" s="39">
        <f t="shared" ca="1" si="16"/>
        <v>-1.63</v>
      </c>
      <c r="C109" s="39">
        <f t="shared" ca="1" si="17"/>
        <v>61</v>
      </c>
      <c r="D109" s="39" t="str">
        <f t="shared" ca="1" si="18"/>
        <v>B-</v>
      </c>
      <c r="E109" s="39">
        <f t="shared" ca="1" si="19"/>
        <v>2.7</v>
      </c>
    </row>
    <row r="110" spans="1:5" ht="15.75" x14ac:dyDescent="0.25">
      <c r="A110" s="43">
        <f t="shared" ca="1" si="20"/>
        <v>94.488097158315057</v>
      </c>
      <c r="B110" s="39">
        <f t="shared" ca="1" si="16"/>
        <v>-25.51</v>
      </c>
      <c r="C110" s="39">
        <f t="shared" ca="1" si="17"/>
        <v>5</v>
      </c>
      <c r="D110" s="39" t="str">
        <f t="shared" ca="1" si="18"/>
        <v>A</v>
      </c>
      <c r="E110" s="39">
        <f t="shared" ca="1" si="19"/>
        <v>4</v>
      </c>
    </row>
    <row r="111" spans="1:5" ht="15.75" x14ac:dyDescent="0.25">
      <c r="A111" s="43">
        <f t="shared" ca="1" si="20"/>
        <v>54.368779503413649</v>
      </c>
      <c r="B111" s="39">
        <f t="shared" ca="1" si="16"/>
        <v>-5.63</v>
      </c>
      <c r="C111" s="39">
        <f t="shared" ca="1" si="17"/>
        <v>197</v>
      </c>
      <c r="D111" s="39" t="str">
        <f t="shared" ca="1" si="18"/>
        <v>F</v>
      </c>
      <c r="E111" s="39">
        <f t="shared" ca="1" si="19"/>
        <v>0</v>
      </c>
    </row>
    <row r="112" spans="1:5" ht="15.75" x14ac:dyDescent="0.25">
      <c r="A112" s="43">
        <f t="shared" ca="1" si="20"/>
        <v>81.715519682472689</v>
      </c>
      <c r="B112" s="39">
        <f t="shared" ca="1" si="16"/>
        <v>-0.28000000000000003</v>
      </c>
      <c r="C112" s="39">
        <f t="shared" ca="1" si="17"/>
        <v>48</v>
      </c>
      <c r="D112" s="39" t="str">
        <f t="shared" ca="1" si="18"/>
        <v>B-</v>
      </c>
      <c r="E112" s="39">
        <f t="shared" ca="1" si="19"/>
        <v>2.7</v>
      </c>
    </row>
    <row r="113" spans="1:5" ht="15.75" x14ac:dyDescent="0.25">
      <c r="A113" s="43">
        <f t="shared" ca="1" si="20"/>
        <v>89.41630061768511</v>
      </c>
      <c r="B113" s="39">
        <f t="shared" ca="1" si="16"/>
        <v>-3.58</v>
      </c>
      <c r="C113" s="39">
        <f t="shared" ca="1" si="17"/>
        <v>12</v>
      </c>
      <c r="D113" s="39" t="str">
        <f t="shared" ca="1" si="18"/>
        <v>A-</v>
      </c>
      <c r="E113" s="39">
        <f t="shared" ca="1" si="19"/>
        <v>3.7</v>
      </c>
    </row>
    <row r="114" spans="1:5" ht="15.75" x14ac:dyDescent="0.25">
      <c r="A114" s="43">
        <f t="shared" ca="1" si="20"/>
        <v>76.979406342146447</v>
      </c>
      <c r="B114" s="39">
        <f t="shared" ca="1" si="16"/>
        <v>-3.02</v>
      </c>
      <c r="C114" s="39">
        <f t="shared" ca="1" si="17"/>
        <v>90</v>
      </c>
      <c r="D114" s="39" t="str">
        <f t="shared" ca="1" si="18"/>
        <v>C+</v>
      </c>
      <c r="E114" s="39">
        <f t="shared" ca="1" si="19"/>
        <v>2.2999999999999998</v>
      </c>
    </row>
    <row r="115" spans="1:5" ht="15.75" x14ac:dyDescent="0.25">
      <c r="A115" s="43">
        <f t="shared" ca="1" si="20"/>
        <v>78.372085301388722</v>
      </c>
      <c r="B115" s="39">
        <f t="shared" ca="1" si="16"/>
        <v>-1.63</v>
      </c>
      <c r="C115" s="39">
        <f t="shared" ca="1" si="17"/>
        <v>76</v>
      </c>
      <c r="D115" s="39" t="str">
        <f t="shared" ca="1" si="18"/>
        <v>C+</v>
      </c>
      <c r="E115" s="39">
        <f t="shared" ca="1" si="19"/>
        <v>2.2999999999999998</v>
      </c>
    </row>
    <row r="116" spans="1:5" ht="15.75" x14ac:dyDescent="0.25">
      <c r="A116" s="43">
        <f t="shared" ca="1" si="20"/>
        <v>82.9212828698235</v>
      </c>
      <c r="B116" s="39">
        <f t="shared" ca="1" si="16"/>
        <v>-3.08</v>
      </c>
      <c r="C116" s="39">
        <f t="shared" ca="1" si="17"/>
        <v>41</v>
      </c>
      <c r="D116" s="39" t="str">
        <f t="shared" ca="1" si="18"/>
        <v>B</v>
      </c>
      <c r="E116" s="39">
        <f t="shared" ca="1" si="19"/>
        <v>3</v>
      </c>
    </row>
    <row r="117" spans="1:5" ht="15.75" x14ac:dyDescent="0.25">
      <c r="A117" s="43">
        <f t="shared" ca="1" si="20"/>
        <v>70.402903157560772</v>
      </c>
      <c r="B117" s="39">
        <f t="shared" ca="1" si="16"/>
        <v>-2.6</v>
      </c>
      <c r="C117" s="39">
        <f t="shared" ca="1" si="17"/>
        <v>139</v>
      </c>
      <c r="D117" s="39" t="str">
        <f t="shared" ca="1" si="18"/>
        <v>C-</v>
      </c>
      <c r="E117" s="39">
        <f t="shared" ca="1" si="19"/>
        <v>1.7</v>
      </c>
    </row>
    <row r="118" spans="1:5" ht="15.75" x14ac:dyDescent="0.25">
      <c r="A118" s="43">
        <f t="shared" ca="1" si="20"/>
        <v>63.535976450753466</v>
      </c>
      <c r="B118" s="39">
        <f t="shared" ca="1" si="16"/>
        <v>-3.46</v>
      </c>
      <c r="C118" s="39">
        <f t="shared" ca="1" si="17"/>
        <v>178</v>
      </c>
      <c r="D118" s="39" t="str">
        <f t="shared" ca="1" si="18"/>
        <v>D</v>
      </c>
      <c r="E118" s="39">
        <f t="shared" ca="1" si="19"/>
        <v>1</v>
      </c>
    </row>
    <row r="119" spans="1:5" ht="15.75" x14ac:dyDescent="0.25">
      <c r="A119" s="43">
        <f t="shared" ca="1" si="20"/>
        <v>75.335099521515119</v>
      </c>
      <c r="B119" s="39">
        <f t="shared" ca="1" si="16"/>
        <v>-0.66</v>
      </c>
      <c r="C119" s="39">
        <f t="shared" ca="1" si="17"/>
        <v>98</v>
      </c>
      <c r="D119" s="39" t="str">
        <f t="shared" ca="1" si="18"/>
        <v>C</v>
      </c>
      <c r="E119" s="39">
        <f t="shared" ca="1" si="19"/>
        <v>2</v>
      </c>
    </row>
    <row r="120" spans="1:5" ht="15.75" x14ac:dyDescent="0.25">
      <c r="A120" s="43">
        <f t="shared" ca="1" si="20"/>
        <v>79.699354072923796</v>
      </c>
      <c r="B120" s="39">
        <f t="shared" ca="1" si="16"/>
        <v>-0.3</v>
      </c>
      <c r="C120" s="39">
        <f t="shared" ca="1" si="17"/>
        <v>66</v>
      </c>
      <c r="D120" s="39" t="str">
        <f t="shared" ca="1" si="18"/>
        <v>C+</v>
      </c>
      <c r="E120" s="39">
        <f t="shared" ca="1" si="19"/>
        <v>2.2999999999999998</v>
      </c>
    </row>
    <row r="121" spans="1:5" ht="15.75" x14ac:dyDescent="0.25">
      <c r="A121" s="43">
        <f t="shared" ca="1" si="20"/>
        <v>58.919414033185959</v>
      </c>
      <c r="B121" s="39">
        <f t="shared" ca="1" si="16"/>
        <v>-1.08</v>
      </c>
      <c r="C121" s="39">
        <f t="shared" ca="1" si="17"/>
        <v>191</v>
      </c>
      <c r="D121" s="39" t="str">
        <f t="shared" ca="1" si="18"/>
        <v>F</v>
      </c>
      <c r="E121" s="39">
        <f t="shared" ca="1" si="19"/>
        <v>0</v>
      </c>
    </row>
    <row r="122" spans="1:5" ht="15.75" x14ac:dyDescent="0.25">
      <c r="A122" s="43">
        <f t="shared" ca="1" si="20"/>
        <v>73.406677248001273</v>
      </c>
      <c r="B122" s="39">
        <f t="shared" ca="1" si="16"/>
        <v>-2.59</v>
      </c>
      <c r="C122" s="39">
        <f t="shared" ca="1" si="17"/>
        <v>114</v>
      </c>
      <c r="D122" s="39" t="str">
        <f t="shared" ca="1" si="18"/>
        <v>C</v>
      </c>
      <c r="E122" s="39">
        <f t="shared" ca="1" si="19"/>
        <v>2</v>
      </c>
    </row>
    <row r="123" spans="1:5" ht="15.75" x14ac:dyDescent="0.25">
      <c r="A123" s="43">
        <f t="shared" ca="1" si="20"/>
        <v>84.465380908489649</v>
      </c>
      <c r="B123" s="39">
        <f t="shared" ca="1" si="16"/>
        <v>-1.53</v>
      </c>
      <c r="C123" s="39">
        <f t="shared" ca="1" si="17"/>
        <v>26</v>
      </c>
      <c r="D123" s="39" t="str">
        <f t="shared" ca="1" si="18"/>
        <v>B</v>
      </c>
      <c r="E123" s="39">
        <f t="shared" ca="1" si="19"/>
        <v>3</v>
      </c>
    </row>
    <row r="124" spans="1:5" ht="15.75" x14ac:dyDescent="0.25">
      <c r="A124" s="43">
        <f t="shared" ca="1" si="20"/>
        <v>80.179924084384837</v>
      </c>
      <c r="B124" s="39">
        <f t="shared" ca="1" si="16"/>
        <v>-1.82</v>
      </c>
      <c r="C124" s="39">
        <f t="shared" ca="1" si="17"/>
        <v>62</v>
      </c>
      <c r="D124" s="39" t="str">
        <f t="shared" ca="1" si="18"/>
        <v>B-</v>
      </c>
      <c r="E124" s="39">
        <f t="shared" ca="1" si="19"/>
        <v>2.7</v>
      </c>
    </row>
    <row r="125" spans="1:5" ht="15.75" x14ac:dyDescent="0.25">
      <c r="A125" s="43">
        <f t="shared" ca="1" si="20"/>
        <v>83.363296392729424</v>
      </c>
      <c r="B125" s="39">
        <f t="shared" ca="1" si="16"/>
        <v>-2.64</v>
      </c>
      <c r="C125" s="39">
        <f t="shared" ca="1" si="17"/>
        <v>35</v>
      </c>
      <c r="D125" s="39" t="str">
        <f t="shared" ca="1" si="18"/>
        <v>B</v>
      </c>
      <c r="E125" s="39">
        <f t="shared" ca="1" si="19"/>
        <v>3</v>
      </c>
    </row>
    <row r="126" spans="1:5" ht="15.75" x14ac:dyDescent="0.25">
      <c r="A126" s="43">
        <f t="shared" ca="1" si="20"/>
        <v>81.777271788593836</v>
      </c>
      <c r="B126" s="39">
        <f t="shared" ca="1" si="16"/>
        <v>-0.22</v>
      </c>
      <c r="C126" s="39">
        <f t="shared" ca="1" si="17"/>
        <v>47</v>
      </c>
      <c r="D126" s="39" t="str">
        <f t="shared" ca="1" si="18"/>
        <v>B-</v>
      </c>
      <c r="E126" s="39">
        <f t="shared" ca="1" si="19"/>
        <v>2.7</v>
      </c>
    </row>
    <row r="127" spans="1:5" ht="15.75" x14ac:dyDescent="0.25">
      <c r="A127" s="43">
        <f t="shared" ca="1" si="20"/>
        <v>65.846166509490317</v>
      </c>
      <c r="B127" s="39">
        <f t="shared" ca="1" si="16"/>
        <v>-1.1499999999999999</v>
      </c>
      <c r="C127" s="39">
        <f t="shared" ca="1" si="17"/>
        <v>170</v>
      </c>
      <c r="D127" s="39" t="str">
        <f t="shared" ca="1" si="18"/>
        <v>D</v>
      </c>
      <c r="E127" s="39">
        <f t="shared" ca="1" si="19"/>
        <v>1</v>
      </c>
    </row>
    <row r="128" spans="1:5" ht="15.75" x14ac:dyDescent="0.25">
      <c r="A128" s="43">
        <f t="shared" ca="1" si="20"/>
        <v>86.175118478742775</v>
      </c>
      <c r="B128" s="39">
        <f t="shared" ca="1" si="16"/>
        <v>-1.82</v>
      </c>
      <c r="C128" s="39">
        <f t="shared" ca="1" si="17"/>
        <v>22</v>
      </c>
      <c r="D128" s="39" t="str">
        <f t="shared" ca="1" si="18"/>
        <v>B+</v>
      </c>
      <c r="E128" s="39">
        <f t="shared" ca="1" si="19"/>
        <v>3.3</v>
      </c>
    </row>
    <row r="129" spans="1:5" ht="15.75" x14ac:dyDescent="0.25">
      <c r="A129" s="43">
        <f t="shared" ca="1" si="20"/>
        <v>94.069336725400305</v>
      </c>
      <c r="B129" s="39">
        <f t="shared" ca="1" si="16"/>
        <v>-25.93</v>
      </c>
      <c r="C129" s="39">
        <f t="shared" ca="1" si="17"/>
        <v>6</v>
      </c>
      <c r="D129" s="39" t="str">
        <f t="shared" ca="1" si="18"/>
        <v>A</v>
      </c>
      <c r="E129" s="39">
        <f t="shared" ca="1" si="19"/>
        <v>4</v>
      </c>
    </row>
    <row r="130" spans="1:5" ht="15.75" x14ac:dyDescent="0.25">
      <c r="A130" s="43">
        <f t="shared" ca="1" si="20"/>
        <v>73.655404223941858</v>
      </c>
      <c r="B130" s="39">
        <f t="shared" ca="1" si="16"/>
        <v>-2.34</v>
      </c>
      <c r="C130" s="39">
        <f t="shared" ca="1" si="17"/>
        <v>110</v>
      </c>
      <c r="D130" s="39" t="str">
        <f t="shared" ca="1" si="18"/>
        <v>C</v>
      </c>
      <c r="E130" s="39">
        <f t="shared" ca="1" si="19"/>
        <v>2</v>
      </c>
    </row>
    <row r="131" spans="1:5" ht="15.75" x14ac:dyDescent="0.25">
      <c r="A131" s="43">
        <f t="shared" ca="1" si="20"/>
        <v>89.863796283850348</v>
      </c>
      <c r="B131" s="39">
        <f t="shared" ref="B131:B194" ca="1" si="21">ROUND(A131-INDEX($M$3:$M$15,1+(MATCH(A131,$M$3:$M$15,1))),2)</f>
        <v>-3.14</v>
      </c>
      <c r="C131" s="39">
        <f t="shared" ref="C131:C194" ca="1" si="22">_xlfn.RANK.EQ(A131,$A$3:$A$202,0)</f>
        <v>9</v>
      </c>
      <c r="D131" s="39" t="str">
        <f t="shared" ref="D131:D194" ca="1" si="23">VLOOKUP(A131,$F$3:$G$14,2)</f>
        <v>A-</v>
      </c>
      <c r="E131" s="39">
        <f t="shared" ref="E131:E194" ca="1" si="24">VLOOKUP(A131,$F$3:$H$14,3)</f>
        <v>3.7</v>
      </c>
    </row>
    <row r="132" spans="1:5" ht="15.75" x14ac:dyDescent="0.25">
      <c r="A132" s="43">
        <f t="shared" ref="A132:A195" ca="1" si="25">CHOOSE(RANDBETWEEN(1,3),_xlfn.NORM.INV(RAND(),85,5),_xlfn.NORM.INV(RAND(),75,5),_xlfn.NORM.INV(RAND(),65,7))</f>
        <v>70.232507321571731</v>
      </c>
      <c r="B132" s="39">
        <f t="shared" ca="1" si="21"/>
        <v>-2.77</v>
      </c>
      <c r="C132" s="39">
        <f t="shared" ca="1" si="22"/>
        <v>142</v>
      </c>
      <c r="D132" s="39" t="str">
        <f t="shared" ca="1" si="23"/>
        <v>C-</v>
      </c>
      <c r="E132" s="39">
        <f t="shared" ca="1" si="24"/>
        <v>1.7</v>
      </c>
    </row>
    <row r="133" spans="1:5" ht="15.75" x14ac:dyDescent="0.25">
      <c r="A133" s="43">
        <f t="shared" ca="1" si="25"/>
        <v>62.152784090155968</v>
      </c>
      <c r="B133" s="39">
        <f t="shared" ca="1" si="21"/>
        <v>-0.85</v>
      </c>
      <c r="C133" s="39">
        <f t="shared" ca="1" si="22"/>
        <v>183</v>
      </c>
      <c r="D133" s="39" t="str">
        <f t="shared" ca="1" si="23"/>
        <v>D-</v>
      </c>
      <c r="E133" s="39">
        <f t="shared" ca="1" si="24"/>
        <v>0.7</v>
      </c>
    </row>
    <row r="134" spans="1:5" ht="15.75" x14ac:dyDescent="0.25">
      <c r="A134" s="43">
        <f t="shared" ca="1" si="25"/>
        <v>70.054158546934929</v>
      </c>
      <c r="B134" s="39">
        <f t="shared" ca="1" si="21"/>
        <v>-2.95</v>
      </c>
      <c r="C134" s="39">
        <f t="shared" ca="1" si="22"/>
        <v>146</v>
      </c>
      <c r="D134" s="39" t="str">
        <f t="shared" ca="1" si="23"/>
        <v>C-</v>
      </c>
      <c r="E134" s="39">
        <f t="shared" ca="1" si="24"/>
        <v>1.7</v>
      </c>
    </row>
    <row r="135" spans="1:5" ht="15.75" x14ac:dyDescent="0.25">
      <c r="A135" s="43">
        <f t="shared" ca="1" si="25"/>
        <v>71.815530345288778</v>
      </c>
      <c r="B135" s="39">
        <f t="shared" ca="1" si="21"/>
        <v>-1.18</v>
      </c>
      <c r="C135" s="39">
        <f t="shared" ca="1" si="22"/>
        <v>127</v>
      </c>
      <c r="D135" s="39" t="str">
        <f t="shared" ca="1" si="23"/>
        <v>C-</v>
      </c>
      <c r="E135" s="39">
        <f t="shared" ca="1" si="24"/>
        <v>1.7</v>
      </c>
    </row>
    <row r="136" spans="1:5" ht="15.75" x14ac:dyDescent="0.25">
      <c r="A136" s="43">
        <f t="shared" ca="1" si="25"/>
        <v>98.301266289206723</v>
      </c>
      <c r="B136" s="39">
        <f t="shared" ca="1" si="21"/>
        <v>-21.7</v>
      </c>
      <c r="C136" s="39">
        <f t="shared" ca="1" si="22"/>
        <v>1</v>
      </c>
      <c r="D136" s="39" t="str">
        <f t="shared" ca="1" si="23"/>
        <v>A</v>
      </c>
      <c r="E136" s="39">
        <f t="shared" ca="1" si="24"/>
        <v>4</v>
      </c>
    </row>
    <row r="137" spans="1:5" ht="15.75" x14ac:dyDescent="0.25">
      <c r="A137" s="43">
        <f t="shared" ca="1" si="25"/>
        <v>69.22961590622802</v>
      </c>
      <c r="B137" s="39">
        <f t="shared" ca="1" si="21"/>
        <v>-0.77</v>
      </c>
      <c r="C137" s="39">
        <f t="shared" ca="1" si="22"/>
        <v>152</v>
      </c>
      <c r="D137" s="39" t="str">
        <f t="shared" ca="1" si="23"/>
        <v>D+</v>
      </c>
      <c r="E137" s="39">
        <f t="shared" ca="1" si="24"/>
        <v>1.3</v>
      </c>
    </row>
    <row r="138" spans="1:5" ht="15.75" x14ac:dyDescent="0.25">
      <c r="A138" s="43">
        <f t="shared" ca="1" si="25"/>
        <v>88.767939884661416</v>
      </c>
      <c r="B138" s="39">
        <f t="shared" ca="1" si="21"/>
        <v>-4.2300000000000004</v>
      </c>
      <c r="C138" s="39">
        <f t="shared" ca="1" si="22"/>
        <v>14</v>
      </c>
      <c r="D138" s="39" t="str">
        <f t="shared" ca="1" si="23"/>
        <v>A-</v>
      </c>
      <c r="E138" s="39">
        <f t="shared" ca="1" si="24"/>
        <v>3.7</v>
      </c>
    </row>
    <row r="139" spans="1:5" ht="15.75" x14ac:dyDescent="0.25">
      <c r="A139" s="43">
        <f t="shared" ca="1" si="25"/>
        <v>74.975651804389827</v>
      </c>
      <c r="B139" s="39">
        <f t="shared" ca="1" si="21"/>
        <v>-1.02</v>
      </c>
      <c r="C139" s="39">
        <f t="shared" ca="1" si="22"/>
        <v>101</v>
      </c>
      <c r="D139" s="39" t="str">
        <f t="shared" ca="1" si="23"/>
        <v>C</v>
      </c>
      <c r="E139" s="39">
        <f t="shared" ca="1" si="24"/>
        <v>2</v>
      </c>
    </row>
    <row r="140" spans="1:5" ht="15.75" x14ac:dyDescent="0.25">
      <c r="A140" s="43">
        <f t="shared" ca="1" si="25"/>
        <v>71.214530293948854</v>
      </c>
      <c r="B140" s="39">
        <f t="shared" ca="1" si="21"/>
        <v>-1.79</v>
      </c>
      <c r="C140" s="39">
        <f t="shared" ca="1" si="22"/>
        <v>130</v>
      </c>
      <c r="D140" s="39" t="str">
        <f t="shared" ca="1" si="23"/>
        <v>C-</v>
      </c>
      <c r="E140" s="39">
        <f t="shared" ca="1" si="24"/>
        <v>1.7</v>
      </c>
    </row>
    <row r="141" spans="1:5" ht="15.75" x14ac:dyDescent="0.25">
      <c r="A141" s="43">
        <f t="shared" ca="1" si="25"/>
        <v>59.331854118675857</v>
      </c>
      <c r="B141" s="39">
        <f t="shared" ca="1" si="21"/>
        <v>-0.67</v>
      </c>
      <c r="C141" s="39">
        <f t="shared" ca="1" si="22"/>
        <v>188</v>
      </c>
      <c r="D141" s="39" t="str">
        <f t="shared" ca="1" si="23"/>
        <v>F</v>
      </c>
      <c r="E141" s="39">
        <f t="shared" ca="1" si="24"/>
        <v>0</v>
      </c>
    </row>
    <row r="142" spans="1:5" ht="15.75" x14ac:dyDescent="0.25">
      <c r="A142" s="43">
        <f t="shared" ca="1" si="25"/>
        <v>67.090568696143791</v>
      </c>
      <c r="B142" s="39">
        <f t="shared" ca="1" si="21"/>
        <v>-2.91</v>
      </c>
      <c r="C142" s="39">
        <f t="shared" ca="1" si="22"/>
        <v>163</v>
      </c>
      <c r="D142" s="39" t="str">
        <f t="shared" ca="1" si="23"/>
        <v>D+</v>
      </c>
      <c r="E142" s="39">
        <f t="shared" ca="1" si="24"/>
        <v>1.3</v>
      </c>
    </row>
    <row r="143" spans="1:5" ht="15.75" x14ac:dyDescent="0.25">
      <c r="A143" s="43">
        <f t="shared" ca="1" si="25"/>
        <v>63.165365365523911</v>
      </c>
      <c r="B143" s="39">
        <f t="shared" ca="1" si="21"/>
        <v>-3.83</v>
      </c>
      <c r="C143" s="39">
        <f t="shared" ca="1" si="22"/>
        <v>180</v>
      </c>
      <c r="D143" s="39" t="str">
        <f t="shared" ca="1" si="23"/>
        <v>D</v>
      </c>
      <c r="E143" s="39">
        <f t="shared" ca="1" si="24"/>
        <v>1</v>
      </c>
    </row>
    <row r="144" spans="1:5" ht="15.75" x14ac:dyDescent="0.25">
      <c r="A144" s="43">
        <f t="shared" ca="1" si="25"/>
        <v>72.7700708636565</v>
      </c>
      <c r="B144" s="39">
        <f t="shared" ca="1" si="21"/>
        <v>-0.23</v>
      </c>
      <c r="C144" s="39">
        <f t="shared" ca="1" si="22"/>
        <v>118</v>
      </c>
      <c r="D144" s="39" t="str">
        <f t="shared" ca="1" si="23"/>
        <v>C-</v>
      </c>
      <c r="E144" s="39">
        <f t="shared" ca="1" si="24"/>
        <v>1.7</v>
      </c>
    </row>
    <row r="145" spans="1:5" ht="15.75" x14ac:dyDescent="0.25">
      <c r="A145" s="43">
        <f t="shared" ca="1" si="25"/>
        <v>94.614645620292634</v>
      </c>
      <c r="B145" s="39">
        <f t="shared" ca="1" si="21"/>
        <v>-25.39</v>
      </c>
      <c r="C145" s="39">
        <f t="shared" ca="1" si="22"/>
        <v>4</v>
      </c>
      <c r="D145" s="39" t="str">
        <f t="shared" ca="1" si="23"/>
        <v>A</v>
      </c>
      <c r="E145" s="39">
        <f t="shared" ca="1" si="24"/>
        <v>4</v>
      </c>
    </row>
    <row r="146" spans="1:5" ht="15.75" x14ac:dyDescent="0.25">
      <c r="A146" s="43">
        <f t="shared" ca="1" si="25"/>
        <v>62.674234111272867</v>
      </c>
      <c r="B146" s="39">
        <f t="shared" ca="1" si="21"/>
        <v>-0.33</v>
      </c>
      <c r="C146" s="39">
        <f t="shared" ca="1" si="22"/>
        <v>182</v>
      </c>
      <c r="D146" s="39" t="str">
        <f t="shared" ca="1" si="23"/>
        <v>D-</v>
      </c>
      <c r="E146" s="39">
        <f t="shared" ca="1" si="24"/>
        <v>0.7</v>
      </c>
    </row>
    <row r="147" spans="1:5" ht="15.75" x14ac:dyDescent="0.25">
      <c r="A147" s="43">
        <f t="shared" ca="1" si="25"/>
        <v>78.593368392618387</v>
      </c>
      <c r="B147" s="39">
        <f t="shared" ca="1" si="21"/>
        <v>-1.41</v>
      </c>
      <c r="C147" s="39">
        <f t="shared" ca="1" si="22"/>
        <v>75</v>
      </c>
      <c r="D147" s="39" t="str">
        <f t="shared" ca="1" si="23"/>
        <v>C+</v>
      </c>
      <c r="E147" s="39">
        <f t="shared" ca="1" si="24"/>
        <v>2.2999999999999998</v>
      </c>
    </row>
    <row r="148" spans="1:5" ht="15.75" x14ac:dyDescent="0.25">
      <c r="A148" s="43">
        <f t="shared" ca="1" si="25"/>
        <v>83.124516972643136</v>
      </c>
      <c r="B148" s="39">
        <f t="shared" ca="1" si="21"/>
        <v>-2.88</v>
      </c>
      <c r="C148" s="39">
        <f t="shared" ca="1" si="22"/>
        <v>39</v>
      </c>
      <c r="D148" s="39" t="str">
        <f t="shared" ca="1" si="23"/>
        <v>B</v>
      </c>
      <c r="E148" s="39">
        <f t="shared" ca="1" si="24"/>
        <v>3</v>
      </c>
    </row>
    <row r="149" spans="1:5" ht="15.75" x14ac:dyDescent="0.25">
      <c r="A149" s="43">
        <f t="shared" ca="1" si="25"/>
        <v>81.709117928332475</v>
      </c>
      <c r="B149" s="39">
        <f t="shared" ca="1" si="21"/>
        <v>-0.28999999999999998</v>
      </c>
      <c r="C149" s="39">
        <f t="shared" ca="1" si="22"/>
        <v>49</v>
      </c>
      <c r="D149" s="39" t="str">
        <f t="shared" ca="1" si="23"/>
        <v>B-</v>
      </c>
      <c r="E149" s="39">
        <f t="shared" ca="1" si="24"/>
        <v>2.7</v>
      </c>
    </row>
    <row r="150" spans="1:5" ht="15.75" x14ac:dyDescent="0.25">
      <c r="A150" s="43">
        <f t="shared" ca="1" si="25"/>
        <v>82.937267246971828</v>
      </c>
      <c r="B150" s="39">
        <f t="shared" ca="1" si="21"/>
        <v>-3.06</v>
      </c>
      <c r="C150" s="39">
        <f t="shared" ca="1" si="22"/>
        <v>40</v>
      </c>
      <c r="D150" s="39" t="str">
        <f t="shared" ca="1" si="23"/>
        <v>B</v>
      </c>
      <c r="E150" s="39">
        <f t="shared" ca="1" si="24"/>
        <v>3</v>
      </c>
    </row>
    <row r="151" spans="1:5" ht="15.75" x14ac:dyDescent="0.25">
      <c r="A151" s="43">
        <f t="shared" ca="1" si="25"/>
        <v>59.882077924502866</v>
      </c>
      <c r="B151" s="39">
        <f t="shared" ca="1" si="21"/>
        <v>-0.12</v>
      </c>
      <c r="C151" s="39">
        <f t="shared" ca="1" si="22"/>
        <v>187</v>
      </c>
      <c r="D151" s="39" t="str">
        <f t="shared" ca="1" si="23"/>
        <v>F</v>
      </c>
      <c r="E151" s="39">
        <f t="shared" ca="1" si="24"/>
        <v>0</v>
      </c>
    </row>
    <row r="152" spans="1:5" ht="15.75" x14ac:dyDescent="0.25">
      <c r="A152" s="43">
        <f t="shared" ca="1" si="25"/>
        <v>85.088809810853746</v>
      </c>
      <c r="B152" s="39">
        <f t="shared" ca="1" si="21"/>
        <v>-0.91</v>
      </c>
      <c r="C152" s="39">
        <f t="shared" ca="1" si="22"/>
        <v>24</v>
      </c>
      <c r="D152" s="39" t="str">
        <f t="shared" ca="1" si="23"/>
        <v>B</v>
      </c>
      <c r="E152" s="39">
        <f t="shared" ca="1" si="24"/>
        <v>3</v>
      </c>
    </row>
    <row r="153" spans="1:5" ht="15.75" x14ac:dyDescent="0.25">
      <c r="A153" s="43">
        <f t="shared" ca="1" si="25"/>
        <v>71.401626608976329</v>
      </c>
      <c r="B153" s="39">
        <f t="shared" ca="1" si="21"/>
        <v>-1.6</v>
      </c>
      <c r="C153" s="39">
        <f t="shared" ca="1" si="22"/>
        <v>129</v>
      </c>
      <c r="D153" s="39" t="str">
        <f t="shared" ca="1" si="23"/>
        <v>C-</v>
      </c>
      <c r="E153" s="39">
        <f t="shared" ca="1" si="24"/>
        <v>1.7</v>
      </c>
    </row>
    <row r="154" spans="1:5" ht="15.75" x14ac:dyDescent="0.25">
      <c r="A154" s="43">
        <f t="shared" ca="1" si="25"/>
        <v>95.104836311015347</v>
      </c>
      <c r="B154" s="39">
        <f t="shared" ca="1" si="21"/>
        <v>-24.9</v>
      </c>
      <c r="C154" s="39">
        <f t="shared" ca="1" si="22"/>
        <v>2</v>
      </c>
      <c r="D154" s="39" t="str">
        <f t="shared" ca="1" si="23"/>
        <v>A</v>
      </c>
      <c r="E154" s="39">
        <f t="shared" ca="1" si="24"/>
        <v>4</v>
      </c>
    </row>
    <row r="155" spans="1:5" ht="15.75" x14ac:dyDescent="0.25">
      <c r="A155" s="43">
        <f t="shared" ca="1" si="25"/>
        <v>77.54587057261665</v>
      </c>
      <c r="B155" s="39">
        <f t="shared" ca="1" si="21"/>
        <v>-2.4500000000000002</v>
      </c>
      <c r="C155" s="39">
        <f t="shared" ca="1" si="22"/>
        <v>85</v>
      </c>
      <c r="D155" s="39" t="str">
        <f t="shared" ca="1" si="23"/>
        <v>C+</v>
      </c>
      <c r="E155" s="39">
        <f t="shared" ca="1" si="24"/>
        <v>2.2999999999999998</v>
      </c>
    </row>
    <row r="156" spans="1:5" ht="15.75" x14ac:dyDescent="0.25">
      <c r="A156" s="43">
        <f t="shared" ca="1" si="25"/>
        <v>70.886480777529485</v>
      </c>
      <c r="B156" s="39">
        <f t="shared" ca="1" si="21"/>
        <v>-2.11</v>
      </c>
      <c r="C156" s="39">
        <f t="shared" ca="1" si="22"/>
        <v>133</v>
      </c>
      <c r="D156" s="39" t="str">
        <f t="shared" ca="1" si="23"/>
        <v>C-</v>
      </c>
      <c r="E156" s="39">
        <f t="shared" ca="1" si="24"/>
        <v>1.7</v>
      </c>
    </row>
    <row r="157" spans="1:5" ht="15.75" x14ac:dyDescent="0.25">
      <c r="A157" s="43">
        <f t="shared" ca="1" si="25"/>
        <v>74.067924968326722</v>
      </c>
      <c r="B157" s="39">
        <f t="shared" ca="1" si="21"/>
        <v>-1.93</v>
      </c>
      <c r="C157" s="39">
        <f t="shared" ca="1" si="22"/>
        <v>107</v>
      </c>
      <c r="D157" s="39" t="str">
        <f t="shared" ca="1" si="23"/>
        <v>C</v>
      </c>
      <c r="E157" s="39">
        <f t="shared" ca="1" si="24"/>
        <v>2</v>
      </c>
    </row>
    <row r="158" spans="1:5" ht="15.75" x14ac:dyDescent="0.25">
      <c r="A158" s="43">
        <f t="shared" ca="1" si="25"/>
        <v>70.361854033330644</v>
      </c>
      <c r="B158" s="39">
        <f t="shared" ca="1" si="21"/>
        <v>-2.64</v>
      </c>
      <c r="C158" s="39">
        <f t="shared" ca="1" si="22"/>
        <v>140</v>
      </c>
      <c r="D158" s="39" t="str">
        <f t="shared" ca="1" si="23"/>
        <v>C-</v>
      </c>
      <c r="E158" s="39">
        <f t="shared" ca="1" si="24"/>
        <v>1.7</v>
      </c>
    </row>
    <row r="159" spans="1:5" ht="15.75" x14ac:dyDescent="0.25">
      <c r="A159" s="43">
        <f t="shared" ca="1" si="25"/>
        <v>79.550349260796068</v>
      </c>
      <c r="B159" s="39">
        <f t="shared" ca="1" si="21"/>
        <v>-0.45</v>
      </c>
      <c r="C159" s="39">
        <f t="shared" ca="1" si="22"/>
        <v>67</v>
      </c>
      <c r="D159" s="39" t="str">
        <f t="shared" ca="1" si="23"/>
        <v>C+</v>
      </c>
      <c r="E159" s="39">
        <f t="shared" ca="1" si="24"/>
        <v>2.2999999999999998</v>
      </c>
    </row>
    <row r="160" spans="1:5" ht="15.75" x14ac:dyDescent="0.25">
      <c r="A160" s="43">
        <f t="shared" ca="1" si="25"/>
        <v>89.202332131044258</v>
      </c>
      <c r="B160" s="39">
        <f t="shared" ca="1" si="21"/>
        <v>-3.8</v>
      </c>
      <c r="C160" s="39">
        <f t="shared" ca="1" si="22"/>
        <v>13</v>
      </c>
      <c r="D160" s="39" t="str">
        <f t="shared" ca="1" si="23"/>
        <v>A-</v>
      </c>
      <c r="E160" s="39">
        <f t="shared" ca="1" si="24"/>
        <v>3.7</v>
      </c>
    </row>
    <row r="161" spans="1:5" ht="15.75" x14ac:dyDescent="0.25">
      <c r="A161" s="43">
        <f t="shared" ca="1" si="25"/>
        <v>55.423256612427394</v>
      </c>
      <c r="B161" s="39">
        <f t="shared" ca="1" si="21"/>
        <v>-4.58</v>
      </c>
      <c r="C161" s="39">
        <f t="shared" ca="1" si="22"/>
        <v>194</v>
      </c>
      <c r="D161" s="39" t="str">
        <f t="shared" ca="1" si="23"/>
        <v>F</v>
      </c>
      <c r="E161" s="39">
        <f t="shared" ca="1" si="24"/>
        <v>0</v>
      </c>
    </row>
    <row r="162" spans="1:5" ht="15.75" x14ac:dyDescent="0.25">
      <c r="A162" s="43">
        <f t="shared" ca="1" si="25"/>
        <v>82.13259633600515</v>
      </c>
      <c r="B162" s="39">
        <f t="shared" ca="1" si="21"/>
        <v>-3.87</v>
      </c>
      <c r="C162" s="39">
        <f t="shared" ca="1" si="22"/>
        <v>46</v>
      </c>
      <c r="D162" s="39" t="str">
        <f t="shared" ca="1" si="23"/>
        <v>B</v>
      </c>
      <c r="E162" s="39">
        <f t="shared" ca="1" si="24"/>
        <v>3</v>
      </c>
    </row>
    <row r="163" spans="1:5" ht="15.75" x14ac:dyDescent="0.25">
      <c r="A163" s="43">
        <f t="shared" ca="1" si="25"/>
        <v>72.702721107154019</v>
      </c>
      <c r="B163" s="39">
        <f t="shared" ca="1" si="21"/>
        <v>-0.3</v>
      </c>
      <c r="C163" s="39">
        <f t="shared" ca="1" si="22"/>
        <v>120</v>
      </c>
      <c r="D163" s="39" t="str">
        <f t="shared" ca="1" si="23"/>
        <v>C-</v>
      </c>
      <c r="E163" s="39">
        <f t="shared" ca="1" si="24"/>
        <v>1.7</v>
      </c>
    </row>
    <row r="164" spans="1:5" ht="15.75" x14ac:dyDescent="0.25">
      <c r="A164" s="43">
        <f t="shared" ca="1" si="25"/>
        <v>72.752804392093879</v>
      </c>
      <c r="B164" s="39">
        <f t="shared" ca="1" si="21"/>
        <v>-0.25</v>
      </c>
      <c r="C164" s="39">
        <f t="shared" ca="1" si="22"/>
        <v>119</v>
      </c>
      <c r="D164" s="39" t="str">
        <f t="shared" ca="1" si="23"/>
        <v>C-</v>
      </c>
      <c r="E164" s="39">
        <f t="shared" ca="1" si="24"/>
        <v>1.7</v>
      </c>
    </row>
    <row r="165" spans="1:5" ht="15.75" x14ac:dyDescent="0.25">
      <c r="A165" s="43">
        <f t="shared" ca="1" si="25"/>
        <v>81.452146960872426</v>
      </c>
      <c r="B165" s="39">
        <f t="shared" ca="1" si="21"/>
        <v>-0.55000000000000004</v>
      </c>
      <c r="C165" s="39">
        <f t="shared" ca="1" si="22"/>
        <v>53</v>
      </c>
      <c r="D165" s="39" t="str">
        <f t="shared" ca="1" si="23"/>
        <v>B-</v>
      </c>
      <c r="E165" s="39">
        <f t="shared" ca="1" si="24"/>
        <v>2.7</v>
      </c>
    </row>
    <row r="166" spans="1:5" ht="15.75" x14ac:dyDescent="0.25">
      <c r="A166" s="43">
        <f t="shared" ca="1" si="25"/>
        <v>70.77101893083406</v>
      </c>
      <c r="B166" s="39">
        <f t="shared" ca="1" si="21"/>
        <v>-2.23</v>
      </c>
      <c r="C166" s="39">
        <f t="shared" ca="1" si="22"/>
        <v>136</v>
      </c>
      <c r="D166" s="39" t="str">
        <f t="shared" ca="1" si="23"/>
        <v>C-</v>
      </c>
      <c r="E166" s="39">
        <f t="shared" ca="1" si="24"/>
        <v>1.7</v>
      </c>
    </row>
    <row r="167" spans="1:5" ht="15.75" x14ac:dyDescent="0.25">
      <c r="A167" s="43">
        <f t="shared" ca="1" si="25"/>
        <v>76.984424609810318</v>
      </c>
      <c r="B167" s="39">
        <f t="shared" ca="1" si="21"/>
        <v>-3.02</v>
      </c>
      <c r="C167" s="39">
        <f t="shared" ca="1" si="22"/>
        <v>89</v>
      </c>
      <c r="D167" s="39" t="str">
        <f t="shared" ca="1" si="23"/>
        <v>C+</v>
      </c>
      <c r="E167" s="39">
        <f t="shared" ca="1" si="24"/>
        <v>2.2999999999999998</v>
      </c>
    </row>
    <row r="168" spans="1:5" ht="15.75" x14ac:dyDescent="0.25">
      <c r="A168" s="43">
        <f t="shared" ca="1" si="25"/>
        <v>69.306520765296753</v>
      </c>
      <c r="B168" s="39">
        <f t="shared" ca="1" si="21"/>
        <v>-0.69</v>
      </c>
      <c r="C168" s="39">
        <f t="shared" ca="1" si="22"/>
        <v>151</v>
      </c>
      <c r="D168" s="39" t="str">
        <f t="shared" ca="1" si="23"/>
        <v>D+</v>
      </c>
      <c r="E168" s="39">
        <f t="shared" ca="1" si="24"/>
        <v>1.3</v>
      </c>
    </row>
    <row r="169" spans="1:5" ht="15.75" x14ac:dyDescent="0.25">
      <c r="A169" s="43">
        <f t="shared" ca="1" si="25"/>
        <v>59.302480168233856</v>
      </c>
      <c r="B169" s="39">
        <f t="shared" ca="1" si="21"/>
        <v>-0.7</v>
      </c>
      <c r="C169" s="39">
        <f t="shared" ca="1" si="22"/>
        <v>189</v>
      </c>
      <c r="D169" s="39" t="str">
        <f t="shared" ca="1" si="23"/>
        <v>F</v>
      </c>
      <c r="E169" s="39">
        <f t="shared" ca="1" si="24"/>
        <v>0</v>
      </c>
    </row>
    <row r="170" spans="1:5" ht="15.75" x14ac:dyDescent="0.25">
      <c r="A170" s="43">
        <f t="shared" ca="1" si="25"/>
        <v>69.950464687857107</v>
      </c>
      <c r="B170" s="39">
        <f t="shared" ca="1" si="21"/>
        <v>-0.05</v>
      </c>
      <c r="C170" s="39">
        <f t="shared" ca="1" si="22"/>
        <v>147</v>
      </c>
      <c r="D170" s="39" t="str">
        <f t="shared" ca="1" si="23"/>
        <v>D+</v>
      </c>
      <c r="E170" s="39">
        <f t="shared" ca="1" si="24"/>
        <v>1.3</v>
      </c>
    </row>
    <row r="171" spans="1:5" ht="15.75" x14ac:dyDescent="0.25">
      <c r="A171" s="43">
        <f t="shared" ca="1" si="25"/>
        <v>66.616136822498348</v>
      </c>
      <c r="B171" s="39">
        <f t="shared" ca="1" si="21"/>
        <v>-0.38</v>
      </c>
      <c r="C171" s="39">
        <f t="shared" ca="1" si="22"/>
        <v>166</v>
      </c>
      <c r="D171" s="39" t="str">
        <f t="shared" ca="1" si="23"/>
        <v>D</v>
      </c>
      <c r="E171" s="39">
        <f t="shared" ca="1" si="24"/>
        <v>1</v>
      </c>
    </row>
    <row r="172" spans="1:5" ht="15.75" x14ac:dyDescent="0.25">
      <c r="A172" s="43">
        <f t="shared" ca="1" si="25"/>
        <v>65.892176798031215</v>
      </c>
      <c r="B172" s="39">
        <f t="shared" ca="1" si="21"/>
        <v>-1.1100000000000001</v>
      </c>
      <c r="C172" s="39">
        <f t="shared" ca="1" si="22"/>
        <v>169</v>
      </c>
      <c r="D172" s="39" t="str">
        <f t="shared" ca="1" si="23"/>
        <v>D</v>
      </c>
      <c r="E172" s="39">
        <f t="shared" ca="1" si="24"/>
        <v>1</v>
      </c>
    </row>
    <row r="173" spans="1:5" ht="15.75" x14ac:dyDescent="0.25">
      <c r="A173" s="43">
        <f t="shared" ca="1" si="25"/>
        <v>66.396816725404747</v>
      </c>
      <c r="B173" s="39">
        <f t="shared" ca="1" si="21"/>
        <v>-0.6</v>
      </c>
      <c r="C173" s="39">
        <f t="shared" ca="1" si="22"/>
        <v>167</v>
      </c>
      <c r="D173" s="39" t="str">
        <f t="shared" ca="1" si="23"/>
        <v>D</v>
      </c>
      <c r="E173" s="39">
        <f t="shared" ca="1" si="24"/>
        <v>1</v>
      </c>
    </row>
    <row r="174" spans="1:5" ht="15.75" x14ac:dyDescent="0.25">
      <c r="A174" s="43">
        <f t="shared" ca="1" si="25"/>
        <v>80.47765298385805</v>
      </c>
      <c r="B174" s="39">
        <f t="shared" ca="1" si="21"/>
        <v>-1.52</v>
      </c>
      <c r="C174" s="39">
        <f t="shared" ca="1" si="22"/>
        <v>60</v>
      </c>
      <c r="D174" s="39" t="str">
        <f t="shared" ca="1" si="23"/>
        <v>B-</v>
      </c>
      <c r="E174" s="39">
        <f t="shared" ca="1" si="24"/>
        <v>2.7</v>
      </c>
    </row>
    <row r="175" spans="1:5" ht="15.75" x14ac:dyDescent="0.25">
      <c r="A175" s="43">
        <f t="shared" ca="1" si="25"/>
        <v>74.820060231094317</v>
      </c>
      <c r="B175" s="39">
        <f t="shared" ca="1" si="21"/>
        <v>-1.18</v>
      </c>
      <c r="C175" s="39">
        <f t="shared" ca="1" si="22"/>
        <v>106</v>
      </c>
      <c r="D175" s="39" t="str">
        <f t="shared" ca="1" si="23"/>
        <v>C</v>
      </c>
      <c r="E175" s="39">
        <f t="shared" ca="1" si="24"/>
        <v>2</v>
      </c>
    </row>
    <row r="176" spans="1:5" ht="15.75" x14ac:dyDescent="0.25">
      <c r="A176" s="43">
        <f t="shared" ca="1" si="25"/>
        <v>93.147590013127399</v>
      </c>
      <c r="B176" s="39">
        <f t="shared" ca="1" si="21"/>
        <v>-26.85</v>
      </c>
      <c r="C176" s="39">
        <f t="shared" ca="1" si="22"/>
        <v>7</v>
      </c>
      <c r="D176" s="39" t="str">
        <f t="shared" ca="1" si="23"/>
        <v>A</v>
      </c>
      <c r="E176" s="39">
        <f t="shared" ca="1" si="24"/>
        <v>4</v>
      </c>
    </row>
    <row r="177" spans="1:5" ht="15.75" x14ac:dyDescent="0.25">
      <c r="A177" s="43">
        <f t="shared" ca="1" si="25"/>
        <v>79.951922271139395</v>
      </c>
      <c r="B177" s="39">
        <f t="shared" ca="1" si="21"/>
        <v>-0.05</v>
      </c>
      <c r="C177" s="39">
        <f t="shared" ca="1" si="22"/>
        <v>65</v>
      </c>
      <c r="D177" s="39" t="str">
        <f t="shared" ca="1" si="23"/>
        <v>C+</v>
      </c>
      <c r="E177" s="39">
        <f t="shared" ca="1" si="24"/>
        <v>2.2999999999999998</v>
      </c>
    </row>
    <row r="178" spans="1:5" ht="15.75" x14ac:dyDescent="0.25">
      <c r="A178" s="43">
        <f t="shared" ca="1" si="25"/>
        <v>77.746716509897752</v>
      </c>
      <c r="B178" s="39">
        <f t="shared" ca="1" si="21"/>
        <v>-2.25</v>
      </c>
      <c r="C178" s="39">
        <f t="shared" ca="1" si="22"/>
        <v>84</v>
      </c>
      <c r="D178" s="39" t="str">
        <f t="shared" ca="1" si="23"/>
        <v>C+</v>
      </c>
      <c r="E178" s="39">
        <f t="shared" ca="1" si="24"/>
        <v>2.2999999999999998</v>
      </c>
    </row>
    <row r="179" spans="1:5" ht="15.75" x14ac:dyDescent="0.25">
      <c r="A179" s="43">
        <f t="shared" ca="1" si="25"/>
        <v>67.311146985112217</v>
      </c>
      <c r="B179" s="39">
        <f t="shared" ca="1" si="21"/>
        <v>-2.69</v>
      </c>
      <c r="C179" s="39">
        <f t="shared" ca="1" si="22"/>
        <v>160</v>
      </c>
      <c r="D179" s="39" t="str">
        <f t="shared" ca="1" si="23"/>
        <v>D+</v>
      </c>
      <c r="E179" s="39">
        <f t="shared" ca="1" si="24"/>
        <v>1.3</v>
      </c>
    </row>
    <row r="180" spans="1:5" ht="15.75" x14ac:dyDescent="0.25">
      <c r="A180" s="43">
        <f t="shared" ca="1" si="25"/>
        <v>83.25779219794002</v>
      </c>
      <c r="B180" s="39">
        <f t="shared" ca="1" si="21"/>
        <v>-2.74</v>
      </c>
      <c r="C180" s="39">
        <f t="shared" ca="1" si="22"/>
        <v>38</v>
      </c>
      <c r="D180" s="39" t="str">
        <f t="shared" ca="1" si="23"/>
        <v>B</v>
      </c>
      <c r="E180" s="39">
        <f t="shared" ca="1" si="24"/>
        <v>3</v>
      </c>
    </row>
    <row r="181" spans="1:5" ht="15.75" x14ac:dyDescent="0.25">
      <c r="A181" s="43">
        <f t="shared" ca="1" si="25"/>
        <v>68.374142279670949</v>
      </c>
      <c r="B181" s="39">
        <f t="shared" ca="1" si="21"/>
        <v>-1.63</v>
      </c>
      <c r="C181" s="39">
        <f t="shared" ca="1" si="22"/>
        <v>156</v>
      </c>
      <c r="D181" s="39" t="str">
        <f t="shared" ca="1" si="23"/>
        <v>D+</v>
      </c>
      <c r="E181" s="39">
        <f t="shared" ca="1" si="24"/>
        <v>1.3</v>
      </c>
    </row>
    <row r="182" spans="1:5" ht="15.75" x14ac:dyDescent="0.25">
      <c r="A182" s="43">
        <f t="shared" ca="1" si="25"/>
        <v>79.195331261019476</v>
      </c>
      <c r="B182" s="39">
        <f t="shared" ca="1" si="21"/>
        <v>-0.8</v>
      </c>
      <c r="C182" s="39">
        <f t="shared" ca="1" si="22"/>
        <v>71</v>
      </c>
      <c r="D182" s="39" t="str">
        <f t="shared" ca="1" si="23"/>
        <v>C+</v>
      </c>
      <c r="E182" s="39">
        <f t="shared" ca="1" si="24"/>
        <v>2.2999999999999998</v>
      </c>
    </row>
    <row r="183" spans="1:5" ht="15.75" x14ac:dyDescent="0.25">
      <c r="A183" s="43">
        <f t="shared" ca="1" si="25"/>
        <v>63.309667121563102</v>
      </c>
      <c r="B183" s="39">
        <f t="shared" ca="1" si="21"/>
        <v>-3.69</v>
      </c>
      <c r="C183" s="39">
        <f t="shared" ca="1" si="22"/>
        <v>179</v>
      </c>
      <c r="D183" s="39" t="str">
        <f t="shared" ca="1" si="23"/>
        <v>D</v>
      </c>
      <c r="E183" s="39">
        <f t="shared" ca="1" si="24"/>
        <v>1</v>
      </c>
    </row>
    <row r="184" spans="1:5" ht="15.75" x14ac:dyDescent="0.25">
      <c r="A184" s="43">
        <f t="shared" ca="1" si="25"/>
        <v>83.282382645839789</v>
      </c>
      <c r="B184" s="39">
        <f t="shared" ca="1" si="21"/>
        <v>-2.72</v>
      </c>
      <c r="C184" s="39">
        <f t="shared" ca="1" si="22"/>
        <v>36</v>
      </c>
      <c r="D184" s="39" t="str">
        <f t="shared" ca="1" si="23"/>
        <v>B</v>
      </c>
      <c r="E184" s="39">
        <f t="shared" ca="1" si="24"/>
        <v>3</v>
      </c>
    </row>
    <row r="185" spans="1:5" ht="15.75" x14ac:dyDescent="0.25">
      <c r="A185" s="43">
        <f t="shared" ca="1" si="25"/>
        <v>81.358814575733476</v>
      </c>
      <c r="B185" s="39">
        <f t="shared" ca="1" si="21"/>
        <v>-0.64</v>
      </c>
      <c r="C185" s="39">
        <f t="shared" ca="1" si="22"/>
        <v>54</v>
      </c>
      <c r="D185" s="39" t="str">
        <f t="shared" ca="1" si="23"/>
        <v>B-</v>
      </c>
      <c r="E185" s="39">
        <f t="shared" ca="1" si="24"/>
        <v>2.7</v>
      </c>
    </row>
    <row r="186" spans="1:5" ht="15.75" x14ac:dyDescent="0.25">
      <c r="A186" s="43">
        <f t="shared" ca="1" si="25"/>
        <v>75.28438546153032</v>
      </c>
      <c r="B186" s="39">
        <f t="shared" ca="1" si="21"/>
        <v>-0.72</v>
      </c>
      <c r="C186" s="39">
        <f t="shared" ca="1" si="22"/>
        <v>100</v>
      </c>
      <c r="D186" s="39" t="str">
        <f t="shared" ca="1" si="23"/>
        <v>C</v>
      </c>
      <c r="E186" s="39">
        <f t="shared" ca="1" si="24"/>
        <v>2</v>
      </c>
    </row>
    <row r="187" spans="1:5" ht="15.75" x14ac:dyDescent="0.25">
      <c r="A187" s="43">
        <f t="shared" ca="1" si="25"/>
        <v>64.133296397589859</v>
      </c>
      <c r="B187" s="39">
        <f t="shared" ca="1" si="21"/>
        <v>-2.87</v>
      </c>
      <c r="C187" s="39">
        <f t="shared" ca="1" si="22"/>
        <v>177</v>
      </c>
      <c r="D187" s="39" t="str">
        <f t="shared" ca="1" si="23"/>
        <v>D</v>
      </c>
      <c r="E187" s="39">
        <f t="shared" ca="1" si="24"/>
        <v>1</v>
      </c>
    </row>
    <row r="188" spans="1:5" ht="15.75" x14ac:dyDescent="0.25">
      <c r="A188" s="43">
        <f t="shared" ca="1" si="25"/>
        <v>81.262850944435769</v>
      </c>
      <c r="B188" s="39">
        <f t="shared" ca="1" si="21"/>
        <v>-0.74</v>
      </c>
      <c r="C188" s="39">
        <f t="shared" ca="1" si="22"/>
        <v>55</v>
      </c>
      <c r="D188" s="39" t="str">
        <f t="shared" ca="1" si="23"/>
        <v>B-</v>
      </c>
      <c r="E188" s="39">
        <f t="shared" ca="1" si="24"/>
        <v>2.7</v>
      </c>
    </row>
    <row r="189" spans="1:5" ht="15.75" x14ac:dyDescent="0.25">
      <c r="A189" s="43">
        <f t="shared" ca="1" si="25"/>
        <v>81.079327028749375</v>
      </c>
      <c r="B189" s="39">
        <f t="shared" ca="1" si="21"/>
        <v>-0.92</v>
      </c>
      <c r="C189" s="39">
        <f t="shared" ca="1" si="22"/>
        <v>57</v>
      </c>
      <c r="D189" s="39" t="str">
        <f t="shared" ca="1" si="23"/>
        <v>B-</v>
      </c>
      <c r="E189" s="39">
        <f t="shared" ca="1" si="24"/>
        <v>2.7</v>
      </c>
    </row>
    <row r="190" spans="1:5" ht="15.75" x14ac:dyDescent="0.25">
      <c r="A190" s="43">
        <f t="shared" ca="1" si="25"/>
        <v>73.004845686367432</v>
      </c>
      <c r="B190" s="39">
        <f t="shared" ca="1" si="21"/>
        <v>-3</v>
      </c>
      <c r="C190" s="39">
        <f t="shared" ca="1" si="22"/>
        <v>117</v>
      </c>
      <c r="D190" s="39" t="str">
        <f t="shared" ca="1" si="23"/>
        <v>C</v>
      </c>
      <c r="E190" s="39">
        <f t="shared" ca="1" si="24"/>
        <v>2</v>
      </c>
    </row>
    <row r="191" spans="1:5" ht="15.75" x14ac:dyDescent="0.25">
      <c r="A191" s="43">
        <f t="shared" ca="1" si="25"/>
        <v>66.805528219842785</v>
      </c>
      <c r="B191" s="39">
        <f t="shared" ca="1" si="21"/>
        <v>-0.19</v>
      </c>
      <c r="C191" s="39">
        <f t="shared" ca="1" si="22"/>
        <v>164</v>
      </c>
      <c r="D191" s="39" t="str">
        <f t="shared" ca="1" si="23"/>
        <v>D</v>
      </c>
      <c r="E191" s="39">
        <f t="shared" ca="1" si="24"/>
        <v>1</v>
      </c>
    </row>
    <row r="192" spans="1:5" ht="15.75" x14ac:dyDescent="0.25">
      <c r="A192" s="43">
        <f t="shared" ca="1" si="25"/>
        <v>72.114281295582771</v>
      </c>
      <c r="B192" s="39">
        <f t="shared" ca="1" si="21"/>
        <v>-0.89</v>
      </c>
      <c r="C192" s="39">
        <f t="shared" ca="1" si="22"/>
        <v>125</v>
      </c>
      <c r="D192" s="39" t="str">
        <f t="shared" ca="1" si="23"/>
        <v>C-</v>
      </c>
      <c r="E192" s="39">
        <f t="shared" ca="1" si="24"/>
        <v>1.7</v>
      </c>
    </row>
    <row r="193" spans="1:5" ht="15.75" x14ac:dyDescent="0.25">
      <c r="A193" s="43">
        <f t="shared" ca="1" si="25"/>
        <v>69.154829793826792</v>
      </c>
      <c r="B193" s="39">
        <f t="shared" ca="1" si="21"/>
        <v>-0.85</v>
      </c>
      <c r="C193" s="39">
        <f t="shared" ca="1" si="22"/>
        <v>153</v>
      </c>
      <c r="D193" s="39" t="str">
        <f t="shared" ca="1" si="23"/>
        <v>D+</v>
      </c>
      <c r="E193" s="39">
        <f t="shared" ca="1" si="24"/>
        <v>1.3</v>
      </c>
    </row>
    <row r="194" spans="1:5" ht="15.75" x14ac:dyDescent="0.25">
      <c r="A194" s="43">
        <f t="shared" ca="1" si="25"/>
        <v>56.765636447460238</v>
      </c>
      <c r="B194" s="39">
        <f t="shared" ca="1" si="21"/>
        <v>-3.23</v>
      </c>
      <c r="C194" s="39">
        <f t="shared" ca="1" si="22"/>
        <v>192</v>
      </c>
      <c r="D194" s="39" t="str">
        <f t="shared" ca="1" si="23"/>
        <v>F</v>
      </c>
      <c r="E194" s="39">
        <f t="shared" ca="1" si="24"/>
        <v>0</v>
      </c>
    </row>
    <row r="195" spans="1:5" ht="15.75" x14ac:dyDescent="0.25">
      <c r="A195" s="43">
        <f t="shared" ca="1" si="25"/>
        <v>77.959831853540024</v>
      </c>
      <c r="B195" s="39">
        <f t="shared" ref="B195:B202" ca="1" si="26">ROUND(A195-INDEX($M$3:$M$15,1+(MATCH(A195,$M$3:$M$15,1))),2)</f>
        <v>-2.04</v>
      </c>
      <c r="C195" s="39">
        <f t="shared" ref="C195:C202" ca="1" si="27">_xlfn.RANK.EQ(A195,$A$3:$A$202,0)</f>
        <v>81</v>
      </c>
      <c r="D195" s="39" t="str">
        <f t="shared" ref="D195:D202" ca="1" si="28">VLOOKUP(A195,$F$3:$G$14,2)</f>
        <v>C+</v>
      </c>
      <c r="E195" s="39">
        <f t="shared" ref="E195:E202" ca="1" si="29">VLOOKUP(A195,$F$3:$H$14,3)</f>
        <v>2.2999999999999998</v>
      </c>
    </row>
    <row r="196" spans="1:5" ht="15.75" x14ac:dyDescent="0.25">
      <c r="A196" s="43">
        <f t="shared" ref="A196:A202" ca="1" si="30">CHOOSE(RANDBETWEEN(1,3),_xlfn.NORM.INV(RAND(),85,5),_xlfn.NORM.INV(RAND(),75,5),_xlfn.NORM.INV(RAND(),65,7))</f>
        <v>77.042460739177926</v>
      </c>
      <c r="B196" s="39">
        <f t="shared" ca="1" si="26"/>
        <v>-2.96</v>
      </c>
      <c r="C196" s="39">
        <f t="shared" ca="1" si="27"/>
        <v>88</v>
      </c>
      <c r="D196" s="39" t="str">
        <f t="shared" ca="1" si="28"/>
        <v>C+</v>
      </c>
      <c r="E196" s="39">
        <f t="shared" ca="1" si="29"/>
        <v>2.2999999999999998</v>
      </c>
    </row>
    <row r="197" spans="1:5" ht="15.75" x14ac:dyDescent="0.25">
      <c r="A197" s="43">
        <f t="shared" ca="1" si="30"/>
        <v>69.041897060565447</v>
      </c>
      <c r="B197" s="39">
        <f t="shared" ca="1" si="26"/>
        <v>-0.96</v>
      </c>
      <c r="C197" s="39">
        <f t="shared" ca="1" si="27"/>
        <v>154</v>
      </c>
      <c r="D197" s="39" t="str">
        <f t="shared" ca="1" si="28"/>
        <v>D+</v>
      </c>
      <c r="E197" s="39">
        <f t="shared" ca="1" si="29"/>
        <v>1.3</v>
      </c>
    </row>
    <row r="198" spans="1:5" ht="15.75" x14ac:dyDescent="0.25">
      <c r="A198" s="43">
        <f t="shared" ca="1" si="30"/>
        <v>75.292880155673885</v>
      </c>
      <c r="B198" s="39">
        <f t="shared" ca="1" si="26"/>
        <v>-0.71</v>
      </c>
      <c r="C198" s="39">
        <f t="shared" ca="1" si="27"/>
        <v>99</v>
      </c>
      <c r="D198" s="39" t="str">
        <f t="shared" ca="1" si="28"/>
        <v>C</v>
      </c>
      <c r="E198" s="39">
        <f t="shared" ca="1" si="29"/>
        <v>2</v>
      </c>
    </row>
    <row r="199" spans="1:5" ht="15.75" x14ac:dyDescent="0.25">
      <c r="A199" s="43">
        <f t="shared" ca="1" si="30"/>
        <v>71.6138285892048</v>
      </c>
      <c r="B199" s="39">
        <f t="shared" ca="1" si="26"/>
        <v>-1.39</v>
      </c>
      <c r="C199" s="39">
        <f t="shared" ca="1" si="27"/>
        <v>128</v>
      </c>
      <c r="D199" s="39" t="str">
        <f t="shared" ca="1" si="28"/>
        <v>C-</v>
      </c>
      <c r="E199" s="39">
        <f t="shared" ca="1" si="29"/>
        <v>1.7</v>
      </c>
    </row>
    <row r="200" spans="1:5" ht="15.75" x14ac:dyDescent="0.25">
      <c r="A200" s="43">
        <f t="shared" ca="1" si="30"/>
        <v>73.616985404693395</v>
      </c>
      <c r="B200" s="39">
        <f t="shared" ca="1" si="26"/>
        <v>-2.38</v>
      </c>
      <c r="C200" s="39">
        <f t="shared" ca="1" si="27"/>
        <v>111</v>
      </c>
      <c r="D200" s="39" t="str">
        <f t="shared" ca="1" si="28"/>
        <v>C</v>
      </c>
      <c r="E200" s="39">
        <f t="shared" ca="1" si="29"/>
        <v>2</v>
      </c>
    </row>
    <row r="201" spans="1:5" ht="15.75" x14ac:dyDescent="0.25">
      <c r="A201" s="43">
        <f t="shared" ca="1" si="30"/>
        <v>64.778210550632181</v>
      </c>
      <c r="B201" s="39">
        <f t="shared" ca="1" si="26"/>
        <v>-2.2200000000000002</v>
      </c>
      <c r="C201" s="39">
        <f t="shared" ca="1" si="27"/>
        <v>173</v>
      </c>
      <c r="D201" s="39" t="str">
        <f t="shared" ca="1" si="28"/>
        <v>D</v>
      </c>
      <c r="E201" s="39">
        <f t="shared" ca="1" si="29"/>
        <v>1</v>
      </c>
    </row>
    <row r="202" spans="1:5" ht="15.75" x14ac:dyDescent="0.25">
      <c r="A202" s="43">
        <f t="shared" ca="1" si="30"/>
        <v>84.37567996094738</v>
      </c>
      <c r="B202" s="39">
        <f t="shared" ca="1" si="26"/>
        <v>-1.62</v>
      </c>
      <c r="C202" s="39">
        <f t="shared" ca="1" si="27"/>
        <v>27</v>
      </c>
      <c r="D202" s="39" t="str">
        <f t="shared" ca="1" si="28"/>
        <v>B</v>
      </c>
      <c r="E202" s="39">
        <f t="shared" ca="1" si="29"/>
        <v>3</v>
      </c>
    </row>
  </sheetData>
  <conditionalFormatting sqref="K3:K14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{D3092B87-F7EC-4C11-8C07-C744CDC3E5F7}</x14:id>
        </ext>
      </extLst>
    </cfRule>
  </conditionalFormatting>
  <conditionalFormatting sqref="P3:P14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{CF13F536-C6EB-48AA-A14F-9A21551DBFFF}</x14:id>
        </ext>
      </extLst>
    </cfRule>
  </conditionalFormatting>
  <conditionalFormatting sqref="S3:S14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{ACD8CD07-DAE7-40EA-BF23-8B0364F32747}</x14:id>
        </ext>
      </extLst>
    </cfRule>
  </conditionalFormatting>
  <conditionalFormatting sqref="V3:V14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{8D206263-DE88-4612-90B5-44CD4D87068F}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092B87-F7EC-4C11-8C07-C744CDC3E5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K3:K14</xm:sqref>
        </x14:conditionalFormatting>
        <x14:conditionalFormatting xmlns:xm="http://schemas.microsoft.com/office/excel/2006/main">
          <x14:cfRule type="dataBar" id="{CF13F536-C6EB-48AA-A14F-9A21551DBF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P3:P14</xm:sqref>
        </x14:conditionalFormatting>
        <x14:conditionalFormatting xmlns:xm="http://schemas.microsoft.com/office/excel/2006/main">
          <x14:cfRule type="dataBar" id="{ACD8CD07-DAE7-40EA-BF23-8B0364F327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S3:S14</xm:sqref>
        </x14:conditionalFormatting>
        <x14:conditionalFormatting xmlns:xm="http://schemas.microsoft.com/office/excel/2006/main">
          <x14:cfRule type="dataBar" id="{8D206263-DE88-4612-90B5-44CD4D8706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V3:V14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'10.Grades'!K3:K14</xm:f>
              <xm:sqref>K1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1"/>
  <sheetViews>
    <sheetView zoomScale="178" zoomScaleNormal="178" workbookViewId="0">
      <selection activeCell="C18" sqref="C18"/>
    </sheetView>
  </sheetViews>
  <sheetFormatPr defaultRowHeight="15" x14ac:dyDescent="0.25"/>
  <cols>
    <col min="2" max="2" width="10" bestFit="1" customWidth="1"/>
    <col min="4" max="4" width="10.85546875" bestFit="1" customWidth="1"/>
    <col min="7" max="7" width="10" bestFit="1" customWidth="1"/>
  </cols>
  <sheetData>
    <row r="1" spans="1:12" ht="15.75" thickBot="1" x14ac:dyDescent="0.3">
      <c r="A1" s="122" t="s">
        <v>77</v>
      </c>
      <c r="B1" s="123" t="s">
        <v>23</v>
      </c>
      <c r="D1" t="s">
        <v>8</v>
      </c>
    </row>
    <row r="2" spans="1:12" ht="18.75" x14ac:dyDescent="0.3">
      <c r="A2" s="120">
        <v>10</v>
      </c>
      <c r="B2" s="124">
        <f ca="1">INT(_xlfn.NORM.INV(RAND(),70,9))</f>
        <v>67</v>
      </c>
      <c r="D2" s="2">
        <v>0.1</v>
      </c>
      <c r="G2" s="2"/>
      <c r="H2" s="2"/>
      <c r="I2" s="3"/>
      <c r="L2" t="str">
        <f ca="1">G4&amp;"="&amp;H4&amp;"  "&amp;G5&amp;"="&amp;H5&amp;"  "&amp;G6&amp;"="&amp;H6</f>
        <v>Mean=67.9  Median=67  Mode=65</v>
      </c>
    </row>
    <row r="3" spans="1:12" ht="18.75" x14ac:dyDescent="0.3">
      <c r="A3" s="120">
        <v>20</v>
      </c>
      <c r="B3" s="124">
        <f t="shared" ref="B3:B51" ca="1" si="0">INT(_xlfn.NORM.INV(RAND(),70,9))</f>
        <v>47</v>
      </c>
      <c r="D3" s="2">
        <v>0.1</v>
      </c>
      <c r="G3" s="2"/>
      <c r="H3" s="2"/>
      <c r="I3" s="3"/>
    </row>
    <row r="4" spans="1:12" ht="18.75" x14ac:dyDescent="0.3">
      <c r="A4" s="120">
        <v>30</v>
      </c>
      <c r="B4" s="124">
        <f t="shared" ca="1" si="0"/>
        <v>66</v>
      </c>
      <c r="D4" s="2">
        <v>0.1</v>
      </c>
      <c r="G4" s="2" t="s">
        <v>0</v>
      </c>
      <c r="H4" s="2">
        <f ca="1">ROUND(AVERAGE(B2:B51),1)</f>
        <v>67.900000000000006</v>
      </c>
      <c r="I4" s="3">
        <v>0.2</v>
      </c>
    </row>
    <row r="5" spans="1:12" ht="18.75" x14ac:dyDescent="0.3">
      <c r="A5" s="120">
        <v>40</v>
      </c>
      <c r="B5" s="124">
        <f t="shared" ca="1" si="0"/>
        <v>73</v>
      </c>
      <c r="D5" s="2">
        <v>0.1</v>
      </c>
      <c r="G5" s="2" t="s">
        <v>1</v>
      </c>
      <c r="H5" s="2">
        <f ca="1">MEDIAN(B2:B51)</f>
        <v>67</v>
      </c>
      <c r="I5" s="3">
        <v>0.3</v>
      </c>
    </row>
    <row r="6" spans="1:12" ht="18.75" x14ac:dyDescent="0.3">
      <c r="A6" s="120">
        <v>50</v>
      </c>
      <c r="B6" s="124">
        <f t="shared" ca="1" si="0"/>
        <v>78</v>
      </c>
      <c r="D6" s="2">
        <v>0.1</v>
      </c>
      <c r="G6" s="2" t="s">
        <v>2</v>
      </c>
      <c r="H6" s="2">
        <f ca="1">_xlfn.MODE.SNGL(B2:B51)</f>
        <v>65</v>
      </c>
      <c r="I6" s="3">
        <v>0.4</v>
      </c>
    </row>
    <row r="7" spans="1:12" ht="18.75" x14ac:dyDescent="0.3">
      <c r="A7" s="120">
        <v>60</v>
      </c>
      <c r="B7" s="124">
        <f t="shared" ca="1" si="0"/>
        <v>65</v>
      </c>
      <c r="D7" s="2">
        <v>0.1</v>
      </c>
      <c r="H7" s="83" t="str">
        <f ca="1">G4&amp;" "&amp;H4&amp;" "&amp;G5&amp;" "&amp;H5&amp;" "&amp;G6&amp;" "&amp;H6</f>
        <v>Mean 67.9 Median 67 Mode 65</v>
      </c>
    </row>
    <row r="8" spans="1:12" ht="18.75" x14ac:dyDescent="0.3">
      <c r="A8" s="120">
        <v>70</v>
      </c>
      <c r="B8" s="124">
        <f t="shared" ca="1" si="0"/>
        <v>72</v>
      </c>
      <c r="D8" s="2">
        <v>0.1</v>
      </c>
    </row>
    <row r="9" spans="1:12" ht="18.75" x14ac:dyDescent="0.3">
      <c r="A9" s="120">
        <v>80</v>
      </c>
      <c r="B9" s="124">
        <f t="shared" ca="1" si="0"/>
        <v>57</v>
      </c>
      <c r="D9" s="2">
        <v>0.1</v>
      </c>
    </row>
    <row r="10" spans="1:12" ht="18.75" x14ac:dyDescent="0.3">
      <c r="A10" s="120">
        <v>90</v>
      </c>
      <c r="B10" s="124">
        <f t="shared" ca="1" si="0"/>
        <v>62</v>
      </c>
      <c r="D10" s="2">
        <v>0.1</v>
      </c>
      <c r="G10" s="1"/>
    </row>
    <row r="11" spans="1:12" ht="18.75" x14ac:dyDescent="0.3">
      <c r="A11" s="120">
        <v>100</v>
      </c>
      <c r="B11" s="124">
        <f t="shared" ca="1" si="0"/>
        <v>63</v>
      </c>
      <c r="D11" s="2">
        <v>0.1</v>
      </c>
      <c r="G11" s="1"/>
    </row>
    <row r="12" spans="1:12" ht="18.75" x14ac:dyDescent="0.3">
      <c r="A12" s="120">
        <v>110</v>
      </c>
      <c r="B12" s="124">
        <f t="shared" ca="1" si="0"/>
        <v>63</v>
      </c>
      <c r="D12" s="2">
        <v>0.1</v>
      </c>
    </row>
    <row r="13" spans="1:12" ht="18.75" x14ac:dyDescent="0.3">
      <c r="A13" s="120">
        <v>120</v>
      </c>
      <c r="B13" s="124">
        <f t="shared" ca="1" si="0"/>
        <v>60</v>
      </c>
      <c r="D13" s="2">
        <v>0.1</v>
      </c>
    </row>
    <row r="14" spans="1:12" ht="18.75" x14ac:dyDescent="0.3">
      <c r="A14" s="120">
        <v>130</v>
      </c>
      <c r="B14" s="124">
        <f t="shared" ca="1" si="0"/>
        <v>65</v>
      </c>
      <c r="D14" s="2">
        <v>0.1</v>
      </c>
    </row>
    <row r="15" spans="1:12" ht="18.75" x14ac:dyDescent="0.3">
      <c r="A15" s="120">
        <v>140</v>
      </c>
      <c r="B15" s="124">
        <f t="shared" ca="1" si="0"/>
        <v>70</v>
      </c>
      <c r="D15" s="2">
        <v>0.1</v>
      </c>
    </row>
    <row r="16" spans="1:12" ht="18.75" x14ac:dyDescent="0.3">
      <c r="A16" s="120">
        <v>150</v>
      </c>
      <c r="B16" s="124">
        <f t="shared" ca="1" si="0"/>
        <v>76</v>
      </c>
      <c r="D16" s="2">
        <v>0.1</v>
      </c>
    </row>
    <row r="17" spans="1:4" ht="18.75" x14ac:dyDescent="0.3">
      <c r="A17" s="120">
        <v>160</v>
      </c>
      <c r="B17" s="124">
        <f t="shared" ca="1" si="0"/>
        <v>75</v>
      </c>
      <c r="D17" s="2">
        <v>0.1</v>
      </c>
    </row>
    <row r="18" spans="1:4" ht="18.75" x14ac:dyDescent="0.3">
      <c r="A18" s="120">
        <v>170</v>
      </c>
      <c r="B18" s="124">
        <f t="shared" ca="1" si="0"/>
        <v>64</v>
      </c>
      <c r="D18" s="2">
        <v>0.1</v>
      </c>
    </row>
    <row r="19" spans="1:4" ht="18.75" x14ac:dyDescent="0.3">
      <c r="A19" s="120">
        <v>180</v>
      </c>
      <c r="B19" s="124">
        <f t="shared" ca="1" si="0"/>
        <v>78</v>
      </c>
      <c r="D19" s="2">
        <v>0.1</v>
      </c>
    </row>
    <row r="20" spans="1:4" ht="18.75" x14ac:dyDescent="0.3">
      <c r="A20" s="120">
        <v>190</v>
      </c>
      <c r="B20" s="124">
        <f t="shared" ca="1" si="0"/>
        <v>65</v>
      </c>
      <c r="D20" s="2">
        <v>0.1</v>
      </c>
    </row>
    <row r="21" spans="1:4" ht="18.75" x14ac:dyDescent="0.3">
      <c r="A21" s="120">
        <v>200</v>
      </c>
      <c r="B21" s="124">
        <f t="shared" ca="1" si="0"/>
        <v>57</v>
      </c>
      <c r="D21" s="2">
        <v>0.1</v>
      </c>
    </row>
    <row r="22" spans="1:4" ht="18.75" x14ac:dyDescent="0.3">
      <c r="A22" s="120">
        <v>210</v>
      </c>
      <c r="B22" s="124">
        <f t="shared" ca="1" si="0"/>
        <v>65</v>
      </c>
      <c r="D22" s="2">
        <v>0.1</v>
      </c>
    </row>
    <row r="23" spans="1:4" ht="18.75" x14ac:dyDescent="0.3">
      <c r="A23" s="120">
        <v>220</v>
      </c>
      <c r="B23" s="124">
        <f t="shared" ca="1" si="0"/>
        <v>51</v>
      </c>
      <c r="D23" s="2">
        <v>0.1</v>
      </c>
    </row>
    <row r="24" spans="1:4" ht="18.75" x14ac:dyDescent="0.3">
      <c r="A24" s="120">
        <v>230</v>
      </c>
      <c r="B24" s="124">
        <f t="shared" ca="1" si="0"/>
        <v>60</v>
      </c>
      <c r="D24" s="2">
        <v>0.1</v>
      </c>
    </row>
    <row r="25" spans="1:4" ht="18.75" x14ac:dyDescent="0.3">
      <c r="A25" s="120">
        <v>240</v>
      </c>
      <c r="B25" s="124">
        <f t="shared" ca="1" si="0"/>
        <v>69</v>
      </c>
      <c r="D25" s="2">
        <v>0.1</v>
      </c>
    </row>
    <row r="26" spans="1:4" ht="18.75" x14ac:dyDescent="0.3">
      <c r="A26" s="120">
        <v>250</v>
      </c>
      <c r="B26" s="124">
        <f t="shared" ca="1" si="0"/>
        <v>66</v>
      </c>
      <c r="D26" s="2">
        <v>0.1</v>
      </c>
    </row>
    <row r="27" spans="1:4" ht="18.75" x14ac:dyDescent="0.3">
      <c r="A27" s="120">
        <v>260</v>
      </c>
      <c r="B27" s="124">
        <f t="shared" ca="1" si="0"/>
        <v>67</v>
      </c>
      <c r="D27" s="2">
        <v>0.1</v>
      </c>
    </row>
    <row r="28" spans="1:4" ht="18.75" x14ac:dyDescent="0.3">
      <c r="A28" s="120">
        <v>270</v>
      </c>
      <c r="B28" s="124">
        <f t="shared" ca="1" si="0"/>
        <v>64</v>
      </c>
      <c r="D28" s="2">
        <v>0.1</v>
      </c>
    </row>
    <row r="29" spans="1:4" ht="18.75" x14ac:dyDescent="0.3">
      <c r="A29" s="120">
        <v>280</v>
      </c>
      <c r="B29" s="124">
        <f t="shared" ca="1" si="0"/>
        <v>61</v>
      </c>
      <c r="D29" s="2">
        <v>0.1</v>
      </c>
    </row>
    <row r="30" spans="1:4" ht="18.75" x14ac:dyDescent="0.3">
      <c r="A30" s="120">
        <v>290</v>
      </c>
      <c r="B30" s="124">
        <f t="shared" ca="1" si="0"/>
        <v>82</v>
      </c>
      <c r="D30" s="2">
        <v>0.1</v>
      </c>
    </row>
    <row r="31" spans="1:4" ht="18.75" x14ac:dyDescent="0.3">
      <c r="A31" s="120">
        <v>300</v>
      </c>
      <c r="B31" s="124">
        <f t="shared" ca="1" si="0"/>
        <v>68</v>
      </c>
      <c r="D31" s="2">
        <v>0.1</v>
      </c>
    </row>
    <row r="32" spans="1:4" ht="18.75" x14ac:dyDescent="0.3">
      <c r="A32" s="120">
        <v>310</v>
      </c>
      <c r="B32" s="124">
        <f t="shared" ca="1" si="0"/>
        <v>69</v>
      </c>
      <c r="D32" s="2">
        <v>0.1</v>
      </c>
    </row>
    <row r="33" spans="1:4" ht="18.75" x14ac:dyDescent="0.3">
      <c r="A33" s="120">
        <v>320</v>
      </c>
      <c r="B33" s="124">
        <f t="shared" ca="1" si="0"/>
        <v>83</v>
      </c>
      <c r="D33" s="2">
        <v>0.1</v>
      </c>
    </row>
    <row r="34" spans="1:4" ht="18.75" x14ac:dyDescent="0.3">
      <c r="A34" s="120">
        <v>330</v>
      </c>
      <c r="B34" s="124">
        <f t="shared" ca="1" si="0"/>
        <v>78</v>
      </c>
      <c r="D34" s="2">
        <v>0.1</v>
      </c>
    </row>
    <row r="35" spans="1:4" ht="18.75" x14ac:dyDescent="0.3">
      <c r="A35" s="120">
        <v>340</v>
      </c>
      <c r="B35" s="124">
        <f t="shared" ca="1" si="0"/>
        <v>76</v>
      </c>
      <c r="D35" s="2">
        <v>0.1</v>
      </c>
    </row>
    <row r="36" spans="1:4" ht="18.75" x14ac:dyDescent="0.3">
      <c r="A36" s="120">
        <v>350</v>
      </c>
      <c r="B36" s="124">
        <f t="shared" ca="1" si="0"/>
        <v>59</v>
      </c>
      <c r="D36" s="2">
        <v>0.1</v>
      </c>
    </row>
    <row r="37" spans="1:4" ht="18.75" x14ac:dyDescent="0.3">
      <c r="A37" s="120">
        <v>360</v>
      </c>
      <c r="B37" s="124">
        <f t="shared" ca="1" si="0"/>
        <v>61</v>
      </c>
      <c r="D37" s="2">
        <v>0.1</v>
      </c>
    </row>
    <row r="38" spans="1:4" ht="18.75" x14ac:dyDescent="0.3">
      <c r="A38" s="120">
        <v>370</v>
      </c>
      <c r="B38" s="124">
        <f t="shared" ca="1" si="0"/>
        <v>71</v>
      </c>
      <c r="D38" s="2">
        <v>0.1</v>
      </c>
    </row>
    <row r="39" spans="1:4" ht="18.75" x14ac:dyDescent="0.3">
      <c r="A39" s="120">
        <v>380</v>
      </c>
      <c r="B39" s="124">
        <f t="shared" ca="1" si="0"/>
        <v>79</v>
      </c>
      <c r="D39" s="2">
        <v>0.1</v>
      </c>
    </row>
    <row r="40" spans="1:4" ht="18.75" x14ac:dyDescent="0.3">
      <c r="A40" s="120">
        <v>390</v>
      </c>
      <c r="B40" s="124">
        <f t="shared" ca="1" si="0"/>
        <v>74</v>
      </c>
      <c r="D40" s="2">
        <v>0.1</v>
      </c>
    </row>
    <row r="41" spans="1:4" ht="18.75" x14ac:dyDescent="0.3">
      <c r="A41" s="120">
        <v>400</v>
      </c>
      <c r="B41" s="124">
        <f t="shared" ca="1" si="0"/>
        <v>71</v>
      </c>
      <c r="D41" s="2">
        <v>0.1</v>
      </c>
    </row>
    <row r="42" spans="1:4" ht="18.75" x14ac:dyDescent="0.3">
      <c r="A42" s="120">
        <v>410</v>
      </c>
      <c r="B42" s="124">
        <f t="shared" ca="1" si="0"/>
        <v>71</v>
      </c>
      <c r="D42" s="2">
        <v>0.1</v>
      </c>
    </row>
    <row r="43" spans="1:4" ht="18.75" x14ac:dyDescent="0.3">
      <c r="A43" s="120">
        <v>420</v>
      </c>
      <c r="B43" s="124">
        <f t="shared" ca="1" si="0"/>
        <v>63</v>
      </c>
      <c r="D43" s="2">
        <v>0.1</v>
      </c>
    </row>
    <row r="44" spans="1:4" ht="18.75" x14ac:dyDescent="0.3">
      <c r="A44" s="120">
        <v>430</v>
      </c>
      <c r="B44" s="124">
        <f t="shared" ca="1" si="0"/>
        <v>74</v>
      </c>
      <c r="D44" s="2">
        <v>0.1</v>
      </c>
    </row>
    <row r="45" spans="1:4" ht="18.75" x14ac:dyDescent="0.3">
      <c r="A45" s="120">
        <v>440</v>
      </c>
      <c r="B45" s="124">
        <f t="shared" ca="1" si="0"/>
        <v>61</v>
      </c>
      <c r="D45" s="2">
        <v>0.1</v>
      </c>
    </row>
    <row r="46" spans="1:4" ht="18.75" x14ac:dyDescent="0.3">
      <c r="A46" s="120">
        <v>450</v>
      </c>
      <c r="B46" s="124">
        <f t="shared" ca="1" si="0"/>
        <v>71</v>
      </c>
      <c r="D46" s="2">
        <v>0.1</v>
      </c>
    </row>
    <row r="47" spans="1:4" ht="18.75" x14ac:dyDescent="0.3">
      <c r="A47" s="120">
        <v>460</v>
      </c>
      <c r="B47" s="124">
        <f t="shared" ca="1" si="0"/>
        <v>79</v>
      </c>
      <c r="D47" s="2">
        <v>0.1</v>
      </c>
    </row>
    <row r="48" spans="1:4" ht="18.75" x14ac:dyDescent="0.3">
      <c r="A48" s="120">
        <v>470</v>
      </c>
      <c r="B48" s="124">
        <f t="shared" ca="1" si="0"/>
        <v>65</v>
      </c>
      <c r="D48" s="2">
        <v>0.1</v>
      </c>
    </row>
    <row r="49" spans="1:4" ht="18.75" x14ac:dyDescent="0.3">
      <c r="A49" s="120">
        <v>480</v>
      </c>
      <c r="B49" s="124">
        <f t="shared" ca="1" si="0"/>
        <v>58</v>
      </c>
      <c r="D49" s="2">
        <v>0.1</v>
      </c>
    </row>
    <row r="50" spans="1:4" ht="18.75" x14ac:dyDescent="0.3">
      <c r="A50" s="120">
        <v>490</v>
      </c>
      <c r="B50" s="124">
        <f t="shared" ca="1" si="0"/>
        <v>72</v>
      </c>
      <c r="D50" s="2">
        <v>0.1</v>
      </c>
    </row>
    <row r="51" spans="1:4" ht="19.5" thickBot="1" x14ac:dyDescent="0.35">
      <c r="A51" s="121">
        <v>500</v>
      </c>
      <c r="B51" s="125">
        <f t="shared" ca="1" si="0"/>
        <v>84</v>
      </c>
      <c r="D51" s="2">
        <v>0.1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V103"/>
  <sheetViews>
    <sheetView showGridLines="0" zoomScale="175" zoomScaleNormal="175" workbookViewId="0">
      <selection activeCell="I4" sqref="I4"/>
    </sheetView>
  </sheetViews>
  <sheetFormatPr defaultRowHeight="15" x14ac:dyDescent="0.25"/>
  <cols>
    <col min="1" max="2" width="12.85546875" customWidth="1"/>
    <col min="3" max="3" width="6" customWidth="1"/>
    <col min="4" max="4" width="9.28515625" customWidth="1"/>
    <col min="5" max="5" width="6.140625" hidden="1" customWidth="1"/>
    <col min="6" max="6" width="14.28515625" customWidth="1"/>
    <col min="7" max="7" width="12.42578125" customWidth="1"/>
    <col min="8" max="8" width="12.85546875" bestFit="1" customWidth="1"/>
    <col min="9" max="9" width="30.7109375" customWidth="1"/>
    <col min="10" max="10" width="10.5703125" bestFit="1" customWidth="1"/>
    <col min="11" max="11" width="12.5703125" customWidth="1"/>
    <col min="12" max="13" width="13.5703125" customWidth="1"/>
    <col min="14" max="14" width="5.7109375" style="26" customWidth="1"/>
    <col min="15" max="15" width="4.5703125" customWidth="1"/>
    <col min="16" max="16" width="3.85546875" customWidth="1"/>
    <col min="17" max="17" width="7.140625" customWidth="1"/>
    <col min="18" max="18" width="6.28515625" customWidth="1"/>
    <col min="19" max="19" width="5.140625" customWidth="1"/>
    <col min="20" max="20" width="6" customWidth="1"/>
  </cols>
  <sheetData>
    <row r="1" spans="1:22" x14ac:dyDescent="0.25">
      <c r="A1" t="s">
        <v>10</v>
      </c>
      <c r="N1" s="24"/>
      <c r="O1" s="24"/>
      <c r="P1" s="24"/>
      <c r="Q1" s="24"/>
      <c r="R1" s="24"/>
      <c r="S1" s="24"/>
      <c r="T1" s="24"/>
    </row>
    <row r="3" spans="1:22" ht="15.75" customHeight="1" thickBot="1" x14ac:dyDescent="0.3">
      <c r="A3" s="93" t="s">
        <v>66</v>
      </c>
      <c r="B3" s="93" t="s">
        <v>67</v>
      </c>
      <c r="C3" s="5"/>
      <c r="N3"/>
    </row>
    <row r="4" spans="1:22" ht="15.75" x14ac:dyDescent="0.25">
      <c r="A4" s="19">
        <f ca="1">1000*RAND()*ROUND(CHOOSE(RANDBETWEEN(1,3),_xlfn.NORM.INV(RAND(),88,7),_xlfn.NORM.INV(RAND(),75,5),_xlfn.NORM.INV(RAND(),60,10)),0)</f>
        <v>71871.491290810533</v>
      </c>
      <c r="B4" s="92">
        <v>47382.271909222611</v>
      </c>
      <c r="D4" s="8" t="s">
        <v>16</v>
      </c>
      <c r="E4" s="9"/>
      <c r="F4" s="13">
        <f>COUNT(B4:B103)</f>
        <v>100</v>
      </c>
      <c r="N4"/>
    </row>
    <row r="5" spans="1:22" ht="15.75" x14ac:dyDescent="0.25">
      <c r="A5" s="19">
        <f t="shared" ref="A5:A68" ca="1" si="0">1000*RAND()*ROUND(CHOOSE(RANDBETWEEN(1,3),_xlfn.NORM.INV(RAND(),88,7),_xlfn.NORM.INV(RAND(),75,5),_xlfn.NORM.INV(RAND(),60,10)),0)</f>
        <v>27749.057972105762</v>
      </c>
      <c r="B5" s="92">
        <v>37305.476164060448</v>
      </c>
      <c r="D5" s="10" t="s">
        <v>4</v>
      </c>
      <c r="E5" s="7"/>
      <c r="F5" s="11">
        <f>MIN($B$4:$B$96)</f>
        <v>372.54896937938395</v>
      </c>
      <c r="N5"/>
    </row>
    <row r="6" spans="1:22" ht="15.75" x14ac:dyDescent="0.25">
      <c r="A6" s="19">
        <f t="shared" ca="1" si="0"/>
        <v>38850.111530069647</v>
      </c>
      <c r="B6" s="92">
        <v>58693.129558978144</v>
      </c>
      <c r="D6" s="10" t="s">
        <v>3</v>
      </c>
      <c r="E6" s="7"/>
      <c r="F6" s="11">
        <f>MAX($B$4:$B$96)</f>
        <v>86880.960983330282</v>
      </c>
      <c r="G6" t="s">
        <v>68</v>
      </c>
      <c r="N6"/>
    </row>
    <row r="7" spans="1:22" ht="15.75" x14ac:dyDescent="0.25">
      <c r="A7" s="19">
        <f t="shared" ca="1" si="0"/>
        <v>12384.027604389641</v>
      </c>
      <c r="B7" s="92">
        <v>9891.4069669148812</v>
      </c>
      <c r="D7" s="10" t="s">
        <v>0</v>
      </c>
      <c r="E7" s="7"/>
      <c r="F7" s="70">
        <f>ROUND(AVERAGE($B$4:$B$96),2)</f>
        <v>36660.35</v>
      </c>
      <c r="G7" t="s">
        <v>71</v>
      </c>
      <c r="N7"/>
    </row>
    <row r="8" spans="1:22" ht="15.75" x14ac:dyDescent="0.25">
      <c r="A8" s="19">
        <f t="shared" ca="1" si="0"/>
        <v>51051.689515498634</v>
      </c>
      <c r="B8" s="92">
        <v>2215.2306289803528</v>
      </c>
      <c r="D8" s="10" t="s">
        <v>1</v>
      </c>
      <c r="E8" s="7"/>
      <c r="F8" s="11">
        <f>MEDIAN($B$4:$B$96)</f>
        <v>36681.920418914116</v>
      </c>
      <c r="G8" t="s">
        <v>69</v>
      </c>
      <c r="N8"/>
    </row>
    <row r="9" spans="1:22" ht="15.75" x14ac:dyDescent="0.25">
      <c r="A9" s="19">
        <f t="shared" ca="1" si="0"/>
        <v>42730.90942019919</v>
      </c>
      <c r="B9" s="92">
        <v>66686.851566155194</v>
      </c>
      <c r="D9" s="10" t="s">
        <v>7</v>
      </c>
      <c r="E9" s="7"/>
      <c r="F9" s="11">
        <f>F6-F5</f>
        <v>86508.412013950903</v>
      </c>
      <c r="G9" t="s">
        <v>70</v>
      </c>
      <c r="N9"/>
      <c r="R9" s="26"/>
      <c r="S9" s="26"/>
      <c r="T9" s="26"/>
      <c r="U9" s="26"/>
      <c r="V9" s="26"/>
    </row>
    <row r="10" spans="1:22" ht="16.5" thickBot="1" x14ac:dyDescent="0.3">
      <c r="A10" s="19">
        <f t="shared" ca="1" si="0"/>
        <v>68132.196467801856</v>
      </c>
      <c r="B10" s="92">
        <v>34056.958939445663</v>
      </c>
      <c r="D10" s="65" t="s">
        <v>5</v>
      </c>
      <c r="E10" s="66"/>
      <c r="F10" s="82">
        <f>COUNT(B4:B103)</f>
        <v>100</v>
      </c>
      <c r="N10"/>
    </row>
    <row r="11" spans="1:22" ht="18" thickBot="1" x14ac:dyDescent="0.3">
      <c r="A11" s="19">
        <f t="shared" ca="1" si="0"/>
        <v>47052.215763763706</v>
      </c>
      <c r="B11" s="92">
        <v>75732.472623578695</v>
      </c>
      <c r="F11" s="81" t="s">
        <v>64</v>
      </c>
      <c r="G11" s="80" t="s">
        <v>13</v>
      </c>
      <c r="H11" s="81" t="s">
        <v>65</v>
      </c>
      <c r="N11"/>
    </row>
    <row r="12" spans="1:22" ht="15.75" x14ac:dyDescent="0.25">
      <c r="A12" s="19">
        <f t="shared" ca="1" si="0"/>
        <v>17047.347582039551</v>
      </c>
      <c r="B12" s="92">
        <v>59034.848155367108</v>
      </c>
      <c r="E12" s="71"/>
      <c r="F12" s="79" t="str">
        <f t="shared" ref="F12:F18" si="1">IF(H12&lt;$F$10,"Continue","Stop")</f>
        <v>Continue</v>
      </c>
      <c r="G12" s="84">
        <v>4</v>
      </c>
      <c r="H12" s="76">
        <f>2^G12</f>
        <v>16</v>
      </c>
      <c r="I12" t="str">
        <f ca="1">_xlfn.FORMULATEXT(F12)</f>
        <v>=IF(H12&lt;$F$10,"Continue","Stop")</v>
      </c>
      <c r="N12"/>
    </row>
    <row r="13" spans="1:22" ht="15.75" x14ac:dyDescent="0.25">
      <c r="A13" s="19">
        <f t="shared" ca="1" si="0"/>
        <v>31336.441693747987</v>
      </c>
      <c r="B13" s="92">
        <v>61342.304172388394</v>
      </c>
      <c r="E13" s="72"/>
      <c r="F13" s="76" t="str">
        <f t="shared" si="1"/>
        <v>Continue</v>
      </c>
      <c r="G13" s="84">
        <v>5</v>
      </c>
      <c r="H13" s="76">
        <f t="shared" ref="H13:H18" si="2">2^G13</f>
        <v>32</v>
      </c>
      <c r="N13"/>
      <c r="Q13" s="6"/>
      <c r="R13" s="6"/>
    </row>
    <row r="14" spans="1:22" ht="15.75" x14ac:dyDescent="0.25">
      <c r="A14" s="19">
        <f t="shared" ca="1" si="0"/>
        <v>84550.626560986333</v>
      </c>
      <c r="B14" s="92">
        <v>3073.7940273887966</v>
      </c>
      <c r="E14" s="72"/>
      <c r="F14" s="76" t="str">
        <f t="shared" si="1"/>
        <v>Continue</v>
      </c>
      <c r="G14" s="84">
        <v>6</v>
      </c>
      <c r="H14" s="76">
        <f t="shared" si="2"/>
        <v>64</v>
      </c>
      <c r="N14"/>
    </row>
    <row r="15" spans="1:22" ht="15.75" x14ac:dyDescent="0.25">
      <c r="A15" s="19">
        <f t="shared" ca="1" si="0"/>
        <v>54333.432204296252</v>
      </c>
      <c r="B15" s="92">
        <v>35421.973313670744</v>
      </c>
      <c r="E15" s="72"/>
      <c r="F15" s="76" t="str">
        <f t="shared" si="1"/>
        <v>Stop</v>
      </c>
      <c r="G15" s="84">
        <v>7</v>
      </c>
      <c r="H15" s="76">
        <f t="shared" si="2"/>
        <v>128</v>
      </c>
      <c r="N15"/>
    </row>
    <row r="16" spans="1:22" ht="15.75" x14ac:dyDescent="0.25">
      <c r="A16" s="19">
        <f t="shared" ca="1" si="0"/>
        <v>8538.4913559952165</v>
      </c>
      <c r="B16" s="92">
        <v>6888.4329775119049</v>
      </c>
      <c r="E16" s="72"/>
      <c r="F16" s="76" t="str">
        <f t="shared" si="1"/>
        <v>Stop</v>
      </c>
      <c r="G16" s="84">
        <v>8</v>
      </c>
      <c r="H16" s="76">
        <f t="shared" si="2"/>
        <v>256</v>
      </c>
      <c r="N16"/>
    </row>
    <row r="17" spans="1:14" ht="15.75" x14ac:dyDescent="0.25">
      <c r="A17" s="19">
        <f t="shared" ca="1" si="0"/>
        <v>42079.773428728695</v>
      </c>
      <c r="B17" s="92">
        <v>24155.824093932151</v>
      </c>
      <c r="E17" s="72"/>
      <c r="F17" s="76" t="str">
        <f t="shared" si="1"/>
        <v>Stop</v>
      </c>
      <c r="G17" s="84">
        <v>9</v>
      </c>
      <c r="H17" s="76">
        <f t="shared" si="2"/>
        <v>512</v>
      </c>
      <c r="N17"/>
    </row>
    <row r="18" spans="1:14" ht="16.5" thickBot="1" x14ac:dyDescent="0.3">
      <c r="A18" s="19">
        <f t="shared" ca="1" si="0"/>
        <v>58576.110616457212</v>
      </c>
      <c r="B18" s="92">
        <v>50298.705822010525</v>
      </c>
      <c r="E18" s="72"/>
      <c r="F18" s="77" t="str">
        <f t="shared" si="1"/>
        <v>Stop</v>
      </c>
      <c r="G18" s="85">
        <v>10</v>
      </c>
      <c r="H18" s="77">
        <f t="shared" si="2"/>
        <v>1024</v>
      </c>
      <c r="N18"/>
    </row>
    <row r="19" spans="1:14" ht="15.75" x14ac:dyDescent="0.25">
      <c r="A19" s="19">
        <f t="shared" ca="1" si="0"/>
        <v>45740.858446648017</v>
      </c>
      <c r="B19" s="92">
        <v>55248.81379968315</v>
      </c>
      <c r="E19" s="72"/>
      <c r="N19"/>
    </row>
    <row r="20" spans="1:14" ht="15.75" x14ac:dyDescent="0.25">
      <c r="A20" s="19">
        <f t="shared" ca="1" si="0"/>
        <v>24549.88903170608</v>
      </c>
      <c r="B20" s="92">
        <v>71782.019697073352</v>
      </c>
      <c r="N20"/>
    </row>
    <row r="21" spans="1:14" ht="15.75" x14ac:dyDescent="0.25">
      <c r="A21" s="19">
        <f t="shared" ca="1" si="0"/>
        <v>14558.74257743666</v>
      </c>
      <c r="B21" s="92">
        <v>23243.421773605111</v>
      </c>
      <c r="N21"/>
    </row>
    <row r="22" spans="1:14" ht="15.75" x14ac:dyDescent="0.25">
      <c r="A22" s="19">
        <f t="shared" ca="1" si="0"/>
        <v>33153.00547941219</v>
      </c>
      <c r="B22" s="92">
        <v>15651.238359752595</v>
      </c>
      <c r="N22"/>
    </row>
    <row r="23" spans="1:14" ht="16.5" customHeight="1" x14ac:dyDescent="0.25">
      <c r="A23" s="19">
        <f t="shared" ca="1" si="0"/>
        <v>23897.806711366287</v>
      </c>
      <c r="B23" s="92">
        <v>66600.19291193939</v>
      </c>
      <c r="N23"/>
    </row>
    <row r="24" spans="1:14" ht="15.75" x14ac:dyDescent="0.25">
      <c r="A24" s="19">
        <f t="shared" ca="1" si="0"/>
        <v>2106.7617293283665</v>
      </c>
      <c r="B24" s="92">
        <v>10409.355256446934</v>
      </c>
      <c r="N24"/>
    </row>
    <row r="25" spans="1:14" ht="15.75" x14ac:dyDescent="0.25">
      <c r="A25" s="19">
        <f t="shared" ca="1" si="0"/>
        <v>1650.9571278013361</v>
      </c>
      <c r="B25" s="92">
        <v>57454.403875561191</v>
      </c>
      <c r="N25"/>
    </row>
    <row r="26" spans="1:14" ht="15.75" x14ac:dyDescent="0.25">
      <c r="A26" s="19">
        <f t="shared" ca="1" si="0"/>
        <v>46395.338691362624</v>
      </c>
      <c r="B26" s="92">
        <v>9853.2992897782497</v>
      </c>
      <c r="N26"/>
    </row>
    <row r="27" spans="1:14" ht="15.75" x14ac:dyDescent="0.25">
      <c r="A27" s="19">
        <f t="shared" ca="1" si="0"/>
        <v>48998.238413134866</v>
      </c>
      <c r="B27" s="92">
        <v>43541.730594478431</v>
      </c>
      <c r="N27"/>
    </row>
    <row r="28" spans="1:14" ht="15.75" x14ac:dyDescent="0.25">
      <c r="A28" s="19">
        <f t="shared" ca="1" si="0"/>
        <v>56214.870500963698</v>
      </c>
      <c r="B28" s="92">
        <v>71183.72746030624</v>
      </c>
      <c r="N28"/>
    </row>
    <row r="29" spans="1:14" ht="15.75" x14ac:dyDescent="0.25">
      <c r="A29" s="19">
        <f t="shared" ca="1" si="0"/>
        <v>41232.800729292583</v>
      </c>
      <c r="B29" s="92">
        <v>28979.689375639071</v>
      </c>
      <c r="N29"/>
    </row>
    <row r="30" spans="1:14" ht="15.75" x14ac:dyDescent="0.25">
      <c r="A30" s="19">
        <f t="shared" ca="1" si="0"/>
        <v>49194.872192026225</v>
      </c>
      <c r="B30" s="92">
        <v>84317.547217947606</v>
      </c>
      <c r="N30"/>
    </row>
    <row r="31" spans="1:14" ht="15.75" x14ac:dyDescent="0.25">
      <c r="A31" s="19">
        <f t="shared" ca="1" si="0"/>
        <v>30011.356075943011</v>
      </c>
      <c r="B31" s="92">
        <v>6961.1611537362469</v>
      </c>
      <c r="N31"/>
    </row>
    <row r="32" spans="1:14" ht="15.75" x14ac:dyDescent="0.25">
      <c r="A32" s="19">
        <f t="shared" ca="1" si="0"/>
        <v>38762.991202936704</v>
      </c>
      <c r="B32" s="92">
        <v>1889.2938138438637</v>
      </c>
      <c r="E32" s="73"/>
      <c r="N32"/>
    </row>
    <row r="33" spans="1:14" ht="15.75" x14ac:dyDescent="0.25">
      <c r="A33" s="19">
        <f t="shared" ca="1" si="0"/>
        <v>78505.4545135753</v>
      </c>
      <c r="B33" s="92">
        <v>22947.822446800528</v>
      </c>
      <c r="N33"/>
    </row>
    <row r="34" spans="1:14" ht="15.75" x14ac:dyDescent="0.25">
      <c r="A34" s="19">
        <f t="shared" ca="1" si="0"/>
        <v>614.51692976743641</v>
      </c>
      <c r="B34" s="92">
        <v>33693.709150892319</v>
      </c>
      <c r="N34"/>
    </row>
    <row r="35" spans="1:14" ht="15.75" x14ac:dyDescent="0.25">
      <c r="A35" s="19">
        <f t="shared" ca="1" si="0"/>
        <v>47601.90530189663</v>
      </c>
      <c r="B35" s="92">
        <v>22562.884769039349</v>
      </c>
      <c r="N35"/>
    </row>
    <row r="36" spans="1:14" ht="15.75" x14ac:dyDescent="0.25">
      <c r="A36" s="19">
        <f t="shared" ca="1" si="0"/>
        <v>69360.855277079536</v>
      </c>
      <c r="B36" s="92">
        <v>58759.040785181518</v>
      </c>
    </row>
    <row r="37" spans="1:14" ht="15.75" x14ac:dyDescent="0.25">
      <c r="A37" s="19">
        <f t="shared" ca="1" si="0"/>
        <v>28283.775803964032</v>
      </c>
      <c r="B37" s="92">
        <v>56713.792029246171</v>
      </c>
    </row>
    <row r="38" spans="1:14" ht="15.75" x14ac:dyDescent="0.25">
      <c r="A38" s="19">
        <f t="shared" ca="1" si="0"/>
        <v>13932.938449619824</v>
      </c>
      <c r="B38" s="92">
        <v>23900.921082166406</v>
      </c>
    </row>
    <row r="39" spans="1:14" ht="15.75" x14ac:dyDescent="0.25">
      <c r="A39" s="19">
        <f t="shared" ca="1" si="0"/>
        <v>70578.578290198988</v>
      </c>
      <c r="B39" s="92">
        <v>12254.571757963791</v>
      </c>
    </row>
    <row r="40" spans="1:14" ht="15.75" x14ac:dyDescent="0.25">
      <c r="A40" s="19">
        <f t="shared" ca="1" si="0"/>
        <v>61791.623885379231</v>
      </c>
      <c r="B40" s="92">
        <v>15110.541715706313</v>
      </c>
    </row>
    <row r="41" spans="1:14" ht="15.75" x14ac:dyDescent="0.25">
      <c r="A41" s="19">
        <f t="shared" ca="1" si="0"/>
        <v>11229.384729079287</v>
      </c>
      <c r="B41" s="92">
        <v>11406.604072583776</v>
      </c>
    </row>
    <row r="42" spans="1:14" ht="15.75" x14ac:dyDescent="0.25">
      <c r="A42" s="19">
        <f t="shared" ca="1" si="0"/>
        <v>22088.333078983949</v>
      </c>
      <c r="B42" s="92">
        <v>47649.153826789108</v>
      </c>
    </row>
    <row r="43" spans="1:14" ht="15.75" x14ac:dyDescent="0.25">
      <c r="A43" s="19">
        <f t="shared" ca="1" si="0"/>
        <v>35140.307643885215</v>
      </c>
      <c r="B43" s="92">
        <v>6737.1347573498588</v>
      </c>
    </row>
    <row r="44" spans="1:14" ht="15.75" x14ac:dyDescent="0.25">
      <c r="A44" s="19">
        <f t="shared" ca="1" si="0"/>
        <v>24873.564841885036</v>
      </c>
      <c r="B44" s="92">
        <v>56778.942063376373</v>
      </c>
    </row>
    <row r="45" spans="1:14" ht="15.75" x14ac:dyDescent="0.25">
      <c r="A45" s="19">
        <f t="shared" ca="1" si="0"/>
        <v>3282.609055475164</v>
      </c>
      <c r="B45" s="92">
        <v>70431.178383872248</v>
      </c>
    </row>
    <row r="46" spans="1:14" ht="15.75" x14ac:dyDescent="0.25">
      <c r="A46" s="19">
        <f t="shared" ca="1" si="0"/>
        <v>11266.488674374368</v>
      </c>
      <c r="B46" s="92">
        <v>68079.943187108263</v>
      </c>
    </row>
    <row r="47" spans="1:14" ht="15.75" x14ac:dyDescent="0.25">
      <c r="A47" s="19">
        <f t="shared" ca="1" si="0"/>
        <v>9243.7829558762623</v>
      </c>
      <c r="B47" s="92">
        <v>1999.5598045666343</v>
      </c>
    </row>
    <row r="48" spans="1:14" ht="15.75" x14ac:dyDescent="0.25">
      <c r="A48" s="19">
        <f t="shared" ca="1" si="0"/>
        <v>3619.7075003097784</v>
      </c>
      <c r="B48" s="92">
        <v>30056.843806957309</v>
      </c>
    </row>
    <row r="49" spans="1:2" ht="15.75" x14ac:dyDescent="0.25">
      <c r="A49" s="19">
        <f t="shared" ca="1" si="0"/>
        <v>28910.633228579718</v>
      </c>
      <c r="B49" s="92">
        <v>64436.903713036503</v>
      </c>
    </row>
    <row r="50" spans="1:2" ht="15.75" x14ac:dyDescent="0.25">
      <c r="A50" s="19">
        <f t="shared" ca="1" si="0"/>
        <v>16155.627127700631</v>
      </c>
      <c r="B50" s="92">
        <v>7544.781834048692</v>
      </c>
    </row>
    <row r="51" spans="1:2" ht="15.75" x14ac:dyDescent="0.25">
      <c r="A51" s="19">
        <f t="shared" ca="1" si="0"/>
        <v>44763.983346888599</v>
      </c>
      <c r="B51" s="92">
        <v>77837.64943864636</v>
      </c>
    </row>
    <row r="52" spans="1:2" ht="15.75" x14ac:dyDescent="0.25">
      <c r="A52" s="19">
        <f t="shared" ca="1" si="0"/>
        <v>34025.875215665576</v>
      </c>
      <c r="B52" s="92">
        <v>47998.895215734476</v>
      </c>
    </row>
    <row r="53" spans="1:2" ht="15.75" x14ac:dyDescent="0.25">
      <c r="A53" s="19">
        <f t="shared" ca="1" si="0"/>
        <v>13258.353969287642</v>
      </c>
      <c r="B53" s="92">
        <v>83059.616252041538</v>
      </c>
    </row>
    <row r="54" spans="1:2" ht="15.75" x14ac:dyDescent="0.25">
      <c r="A54" s="19">
        <f t="shared" ca="1" si="0"/>
        <v>36260.337881801941</v>
      </c>
      <c r="B54" s="92">
        <v>3505.7387203411449</v>
      </c>
    </row>
    <row r="55" spans="1:2" ht="15.75" x14ac:dyDescent="0.25">
      <c r="A55" s="19">
        <f t="shared" ca="1" si="0"/>
        <v>12510.211184746729</v>
      </c>
      <c r="B55" s="92">
        <v>14450.980909892145</v>
      </c>
    </row>
    <row r="56" spans="1:2" ht="15.75" x14ac:dyDescent="0.25">
      <c r="A56" s="19">
        <f t="shared" ca="1" si="0"/>
        <v>71603.380552916467</v>
      </c>
      <c r="B56" s="92">
        <v>86880.960983330282</v>
      </c>
    </row>
    <row r="57" spans="1:2" ht="15.75" x14ac:dyDescent="0.25">
      <c r="A57" s="19">
        <f t="shared" ca="1" si="0"/>
        <v>64162.397472219105</v>
      </c>
      <c r="B57" s="92">
        <v>25585.516248258755</v>
      </c>
    </row>
    <row r="58" spans="1:2" ht="15.75" x14ac:dyDescent="0.25">
      <c r="A58" s="19">
        <f t="shared" ca="1" si="0"/>
        <v>49865.026895450785</v>
      </c>
      <c r="B58" s="92">
        <v>22598.27556539233</v>
      </c>
    </row>
    <row r="59" spans="1:2" ht="15.75" x14ac:dyDescent="0.25">
      <c r="A59" s="19">
        <f t="shared" ca="1" si="0"/>
        <v>2071.6575248550735</v>
      </c>
      <c r="B59" s="92">
        <v>25476.042754156566</v>
      </c>
    </row>
    <row r="60" spans="1:2" ht="15.75" x14ac:dyDescent="0.25">
      <c r="A60" s="19">
        <f t="shared" ca="1" si="0"/>
        <v>18110.456780809945</v>
      </c>
      <c r="B60" s="92">
        <v>46587.919748270091</v>
      </c>
    </row>
    <row r="61" spans="1:2" ht="15.75" x14ac:dyDescent="0.25">
      <c r="A61" s="19">
        <f t="shared" ca="1" si="0"/>
        <v>18167.602910985424</v>
      </c>
      <c r="B61" s="92">
        <v>36441.855479515485</v>
      </c>
    </row>
    <row r="62" spans="1:2" ht="15.75" x14ac:dyDescent="0.25">
      <c r="A62" s="19">
        <f t="shared" ca="1" si="0"/>
        <v>64703.829171652593</v>
      </c>
      <c r="B62" s="92">
        <v>2499.3686901091251</v>
      </c>
    </row>
    <row r="63" spans="1:2" ht="15.75" x14ac:dyDescent="0.25">
      <c r="A63" s="19">
        <f t="shared" ca="1" si="0"/>
        <v>23235.755395297496</v>
      </c>
      <c r="B63" s="92">
        <v>15013.555274664324</v>
      </c>
    </row>
    <row r="64" spans="1:2" ht="15.75" x14ac:dyDescent="0.25">
      <c r="A64" s="19">
        <f t="shared" ca="1" si="0"/>
        <v>79572.740344740028</v>
      </c>
      <c r="B64" s="92">
        <v>50919.935472957113</v>
      </c>
    </row>
    <row r="65" spans="1:2" ht="15.75" x14ac:dyDescent="0.25">
      <c r="A65" s="19">
        <f t="shared" ca="1" si="0"/>
        <v>2486.5068161746822</v>
      </c>
      <c r="B65" s="92">
        <v>42975.37128431903</v>
      </c>
    </row>
    <row r="66" spans="1:2" ht="15.75" x14ac:dyDescent="0.25">
      <c r="A66" s="19">
        <f t="shared" ca="1" si="0"/>
        <v>30281.703979964735</v>
      </c>
      <c r="B66" s="92">
        <v>4085.2064361885127</v>
      </c>
    </row>
    <row r="67" spans="1:2" ht="15.75" x14ac:dyDescent="0.25">
      <c r="A67" s="19">
        <f t="shared" ca="1" si="0"/>
        <v>15307.275852079452</v>
      </c>
      <c r="B67" s="92">
        <v>68784.015546960989</v>
      </c>
    </row>
    <row r="68" spans="1:2" ht="15.75" x14ac:dyDescent="0.25">
      <c r="A68" s="19">
        <f t="shared" ca="1" si="0"/>
        <v>3945.6795429711406</v>
      </c>
      <c r="B68" s="92">
        <v>73891.375066979075</v>
      </c>
    </row>
    <row r="69" spans="1:2" ht="15.75" x14ac:dyDescent="0.25">
      <c r="A69" s="19">
        <f t="shared" ref="A69:A103" ca="1" si="3">1000*RAND()*ROUND(CHOOSE(RANDBETWEEN(1,3),_xlfn.NORM.INV(RAND(),88,7),_xlfn.NORM.INV(RAND(),75,5),_xlfn.NORM.INV(RAND(),60,10)),0)</f>
        <v>39761.472983772335</v>
      </c>
      <c r="B69" s="92">
        <v>1229.5965726246918</v>
      </c>
    </row>
    <row r="70" spans="1:2" ht="15.75" x14ac:dyDescent="0.25">
      <c r="A70" s="19">
        <f t="shared" ca="1" si="3"/>
        <v>20073.078184712074</v>
      </c>
      <c r="B70" s="92">
        <v>56347.062571588285</v>
      </c>
    </row>
    <row r="71" spans="1:2" ht="15.75" x14ac:dyDescent="0.25">
      <c r="A71" s="19">
        <f t="shared" ca="1" si="3"/>
        <v>41348.551382266895</v>
      </c>
      <c r="B71" s="92">
        <v>38796.84276443415</v>
      </c>
    </row>
    <row r="72" spans="1:2" ht="15.75" x14ac:dyDescent="0.25">
      <c r="A72" s="19">
        <f t="shared" ca="1" si="3"/>
        <v>71636.432269700905</v>
      </c>
      <c r="B72" s="92">
        <v>34450.12440126099</v>
      </c>
    </row>
    <row r="73" spans="1:2" ht="15.75" x14ac:dyDescent="0.25">
      <c r="A73" s="19">
        <f t="shared" ca="1" si="3"/>
        <v>60695.268504052139</v>
      </c>
      <c r="B73" s="92">
        <v>36165.136752247687</v>
      </c>
    </row>
    <row r="74" spans="1:2" ht="15.75" x14ac:dyDescent="0.25">
      <c r="A74" s="19">
        <f t="shared" ca="1" si="3"/>
        <v>16127.467224149783</v>
      </c>
      <c r="B74" s="92">
        <v>372.54896937938395</v>
      </c>
    </row>
    <row r="75" spans="1:2" ht="15.75" x14ac:dyDescent="0.25">
      <c r="A75" s="19">
        <f t="shared" ca="1" si="3"/>
        <v>33036.545060010045</v>
      </c>
      <c r="B75" s="92">
        <v>48801.157583114888</v>
      </c>
    </row>
    <row r="76" spans="1:2" ht="15.75" x14ac:dyDescent="0.25">
      <c r="A76" s="19">
        <f t="shared" ca="1" si="3"/>
        <v>34708.825746174611</v>
      </c>
      <c r="B76" s="92">
        <v>71266.285901457333</v>
      </c>
    </row>
    <row r="77" spans="1:2" ht="15.75" x14ac:dyDescent="0.25">
      <c r="A77" s="19">
        <f t="shared" ca="1" si="3"/>
        <v>5211.0924190800051</v>
      </c>
      <c r="B77" s="92">
        <v>50191.742530025673</v>
      </c>
    </row>
    <row r="78" spans="1:2" ht="15.75" x14ac:dyDescent="0.25">
      <c r="A78" s="19">
        <f t="shared" ca="1" si="3"/>
        <v>88780.057023756744</v>
      </c>
      <c r="B78" s="92">
        <v>9362.2310108383081</v>
      </c>
    </row>
    <row r="79" spans="1:2" ht="15.75" x14ac:dyDescent="0.25">
      <c r="A79" s="19">
        <f t="shared" ca="1" si="3"/>
        <v>22159.513287551687</v>
      </c>
      <c r="B79" s="92">
        <v>47224.798732411204</v>
      </c>
    </row>
    <row r="80" spans="1:2" ht="15.75" x14ac:dyDescent="0.25">
      <c r="A80" s="19">
        <f t="shared" ca="1" si="3"/>
        <v>45209.582360104483</v>
      </c>
      <c r="B80" s="92">
        <v>37275.390975594149</v>
      </c>
    </row>
    <row r="81" spans="1:2" ht="15.75" x14ac:dyDescent="0.25">
      <c r="A81" s="19">
        <f t="shared" ca="1" si="3"/>
        <v>18490.998000649237</v>
      </c>
      <c r="B81" s="92">
        <v>79003.381914845173</v>
      </c>
    </row>
    <row r="82" spans="1:2" ht="15.75" x14ac:dyDescent="0.25">
      <c r="A82" s="19">
        <f t="shared" ca="1" si="3"/>
        <v>47527.519249858255</v>
      </c>
      <c r="B82" s="92">
        <v>39357.864154079296</v>
      </c>
    </row>
    <row r="83" spans="1:2" ht="15.75" x14ac:dyDescent="0.25">
      <c r="A83" s="19">
        <f t="shared" ca="1" si="3"/>
        <v>40883.300869672967</v>
      </c>
      <c r="B83" s="92">
        <v>16132.554557696623</v>
      </c>
    </row>
    <row r="84" spans="1:2" ht="15.75" x14ac:dyDescent="0.25">
      <c r="A84" s="19">
        <f t="shared" ca="1" si="3"/>
        <v>14514.617865261323</v>
      </c>
      <c r="B84" s="92">
        <v>5045.8994350753519</v>
      </c>
    </row>
    <row r="85" spans="1:2" ht="15.75" x14ac:dyDescent="0.25">
      <c r="A85" s="19">
        <f t="shared" ca="1" si="3"/>
        <v>19163.834312236479</v>
      </c>
      <c r="B85" s="92">
        <v>20476.075194131645</v>
      </c>
    </row>
    <row r="86" spans="1:2" ht="15.75" x14ac:dyDescent="0.25">
      <c r="A86" s="19">
        <f t="shared" ca="1" si="3"/>
        <v>71635.701785510886</v>
      </c>
      <c r="B86" s="92">
        <v>21733.663266574284</v>
      </c>
    </row>
    <row r="87" spans="1:2" ht="15.75" x14ac:dyDescent="0.25">
      <c r="A87" s="19">
        <f t="shared" ca="1" si="3"/>
        <v>30836.410483011328</v>
      </c>
      <c r="B87" s="92">
        <v>42399.650048114614</v>
      </c>
    </row>
    <row r="88" spans="1:2" ht="15.75" x14ac:dyDescent="0.25">
      <c r="A88" s="19">
        <f t="shared" ca="1" si="3"/>
        <v>22120.267630119819</v>
      </c>
      <c r="B88" s="92">
        <v>4559.6131801568481</v>
      </c>
    </row>
    <row r="89" spans="1:2" ht="15.75" x14ac:dyDescent="0.25">
      <c r="A89" s="19">
        <f t="shared" ca="1" si="3"/>
        <v>1903.8396838964911</v>
      </c>
      <c r="B89" s="92">
        <v>36681.920418914116</v>
      </c>
    </row>
    <row r="90" spans="1:2" ht="15.75" x14ac:dyDescent="0.25">
      <c r="A90" s="19">
        <f t="shared" ca="1" si="3"/>
        <v>40549.082265407298</v>
      </c>
      <c r="B90" s="92">
        <v>53532.620195678719</v>
      </c>
    </row>
    <row r="91" spans="1:2" ht="15.75" x14ac:dyDescent="0.25">
      <c r="A91" s="19">
        <f t="shared" ca="1" si="3"/>
        <v>84178.111889655367</v>
      </c>
      <c r="B91" s="92">
        <v>49221.429211843657</v>
      </c>
    </row>
    <row r="92" spans="1:2" ht="15.75" x14ac:dyDescent="0.25">
      <c r="A92" s="19">
        <f t="shared" ca="1" si="3"/>
        <v>40993.857892747823</v>
      </c>
      <c r="B92" s="92">
        <v>13212.223951107757</v>
      </c>
    </row>
    <row r="93" spans="1:2" ht="15.75" x14ac:dyDescent="0.25">
      <c r="A93" s="19">
        <f t="shared" ca="1" si="3"/>
        <v>2003.6117084277923</v>
      </c>
      <c r="B93" s="92">
        <v>7813.247158900419</v>
      </c>
    </row>
    <row r="94" spans="1:2" ht="15.75" x14ac:dyDescent="0.25">
      <c r="A94" s="19">
        <f t="shared" ca="1" si="3"/>
        <v>53781.764882541567</v>
      </c>
      <c r="B94" s="92">
        <v>39588.598631019755</v>
      </c>
    </row>
    <row r="95" spans="1:2" ht="15.75" x14ac:dyDescent="0.25">
      <c r="A95" s="19">
        <f t="shared" ca="1" si="3"/>
        <v>19181.594331534357</v>
      </c>
      <c r="B95" s="92">
        <v>51503.117237872364</v>
      </c>
    </row>
    <row r="96" spans="1:2" ht="15.75" x14ac:dyDescent="0.25">
      <c r="A96" s="19">
        <f t="shared" ca="1" si="3"/>
        <v>14839.663245652062</v>
      </c>
      <c r="B96" s="92">
        <v>38715.635314785432</v>
      </c>
    </row>
    <row r="97" spans="1:2" ht="15.75" x14ac:dyDescent="0.25">
      <c r="A97" s="19">
        <f t="shared" ca="1" si="3"/>
        <v>12212.824552520478</v>
      </c>
      <c r="B97" s="92">
        <v>41897.933101498595</v>
      </c>
    </row>
    <row r="98" spans="1:2" ht="15.75" x14ac:dyDescent="0.25">
      <c r="A98" s="19">
        <f t="shared" ca="1" si="3"/>
        <v>46094.936409644535</v>
      </c>
      <c r="B98" s="92">
        <v>24378.673918930152</v>
      </c>
    </row>
    <row r="99" spans="1:2" ht="15.75" x14ac:dyDescent="0.25">
      <c r="A99" s="19">
        <f t="shared" ca="1" si="3"/>
        <v>5958.7567944147204</v>
      </c>
      <c r="B99" s="92">
        <v>44472.901333243222</v>
      </c>
    </row>
    <row r="100" spans="1:2" ht="15.75" x14ac:dyDescent="0.25">
      <c r="A100" s="19">
        <f t="shared" ca="1" si="3"/>
        <v>54250.787971425983</v>
      </c>
      <c r="B100" s="92">
        <v>12426.319837191082</v>
      </c>
    </row>
    <row r="101" spans="1:2" ht="15.75" x14ac:dyDescent="0.25">
      <c r="A101" s="19">
        <f t="shared" ca="1" si="3"/>
        <v>71921.01000441068</v>
      </c>
      <c r="B101" s="92">
        <v>2780.1904219722906</v>
      </c>
    </row>
    <row r="102" spans="1:2" ht="15.75" x14ac:dyDescent="0.25">
      <c r="A102" s="19">
        <f t="shared" ca="1" si="3"/>
        <v>72444.199805743061</v>
      </c>
      <c r="B102" s="92">
        <v>38208.985002398658</v>
      </c>
    </row>
    <row r="103" spans="1:2" ht="15.75" x14ac:dyDescent="0.25">
      <c r="A103" s="19">
        <f t="shared" ca="1" si="3"/>
        <v>32832.150094942677</v>
      </c>
      <c r="B103" s="92">
        <v>21290.642855016413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U102"/>
  <sheetViews>
    <sheetView showGridLines="0" topLeftCell="B1" zoomScale="175" zoomScaleNormal="175" workbookViewId="0">
      <selection activeCell="I5" sqref="I5"/>
    </sheetView>
  </sheetViews>
  <sheetFormatPr defaultRowHeight="15" x14ac:dyDescent="0.25"/>
  <cols>
    <col min="1" max="2" width="12.85546875" customWidth="1"/>
    <col min="3" max="3" width="6" customWidth="1"/>
    <col min="4" max="4" width="10.42578125" customWidth="1"/>
    <col min="5" max="5" width="14" customWidth="1"/>
    <col min="6" max="6" width="12.42578125" customWidth="1"/>
    <col min="7" max="7" width="12.85546875" bestFit="1" customWidth="1"/>
    <col min="8" max="8" width="6.42578125" customWidth="1"/>
    <col min="9" max="9" width="10.5703125" bestFit="1" customWidth="1"/>
    <col min="10" max="10" width="12.5703125" customWidth="1"/>
    <col min="11" max="12" width="13.5703125" customWidth="1"/>
    <col min="13" max="13" width="5.7109375" style="26" customWidth="1"/>
    <col min="14" max="14" width="4.5703125" customWidth="1"/>
    <col min="15" max="15" width="3.85546875" customWidth="1"/>
    <col min="16" max="16" width="7.140625" customWidth="1"/>
    <col min="17" max="17" width="6.28515625" customWidth="1"/>
    <col min="18" max="18" width="5.140625" customWidth="1"/>
    <col min="19" max="19" width="6" customWidth="1"/>
  </cols>
  <sheetData>
    <row r="1" spans="1:21" ht="15.75" thickBot="1" x14ac:dyDescent="0.3">
      <c r="A1" t="s">
        <v>10</v>
      </c>
      <c r="M1" s="24"/>
      <c r="N1" s="24"/>
      <c r="O1" s="24"/>
      <c r="P1" s="24"/>
      <c r="Q1" s="24"/>
      <c r="R1" s="24"/>
      <c r="S1" s="24"/>
    </row>
    <row r="2" spans="1:21" ht="13.5" customHeight="1" thickBot="1" x14ac:dyDescent="0.3">
      <c r="A2" s="4"/>
      <c r="B2" s="68"/>
      <c r="I2" s="14" t="s">
        <v>14</v>
      </c>
      <c r="J2" s="15" t="s">
        <v>15</v>
      </c>
      <c r="K2" s="12"/>
      <c r="N2" s="26"/>
      <c r="O2" s="26"/>
      <c r="P2" s="26"/>
      <c r="Q2" s="26"/>
      <c r="R2" s="26"/>
      <c r="S2" s="26"/>
    </row>
    <row r="3" spans="1:21" ht="16.5" thickBot="1" x14ac:dyDescent="0.3">
      <c r="A3" s="19">
        <f ca="1">'3.1 NumberOfBinsHisto'!A4</f>
        <v>71871.491290810533</v>
      </c>
      <c r="B3" s="69">
        <f>'3.1 NumberOfBinsHisto'!B4</f>
        <v>47382.271909222611</v>
      </c>
      <c r="D3" s="8" t="s">
        <v>16</v>
      </c>
      <c r="E3" s="13">
        <f>COUNT(B3:B102)</f>
        <v>100</v>
      </c>
      <c r="I3" s="88">
        <f>VLOOKUP("stop",E12:F18,2,0)</f>
        <v>7</v>
      </c>
      <c r="J3" s="89">
        <f>E8/I3</f>
        <v>12358.344573421558</v>
      </c>
      <c r="K3" s="16"/>
      <c r="L3" t="str">
        <f ca="1">_xlfn.FORMULATEXT(I3)</f>
        <v>=VLOOKUP("stop",E12:F18,2,0)</v>
      </c>
      <c r="N3" s="26"/>
      <c r="O3" s="26"/>
      <c r="P3" s="26"/>
      <c r="Q3" s="26"/>
      <c r="R3" s="26"/>
      <c r="S3" s="26"/>
    </row>
    <row r="4" spans="1:21" ht="16.5" thickBot="1" x14ac:dyDescent="0.3">
      <c r="A4" s="19">
        <f ca="1">'3.1 NumberOfBinsHisto'!A5</f>
        <v>27749.057972105762</v>
      </c>
      <c r="B4" s="69">
        <f>'3.1 NumberOfBinsHisto'!B5</f>
        <v>37305.476164060448</v>
      </c>
      <c r="D4" s="10" t="s">
        <v>4</v>
      </c>
      <c r="E4" s="11">
        <f>MIN($B$3:$B$95)</f>
        <v>372.54896937938395</v>
      </c>
      <c r="I4" s="86"/>
      <c r="J4" s="96" t="s">
        <v>11</v>
      </c>
      <c r="K4" s="98" t="s">
        <v>12</v>
      </c>
      <c r="M4" s="24"/>
      <c r="N4" s="24"/>
      <c r="O4" s="24"/>
      <c r="P4" s="24"/>
      <c r="Q4" s="24"/>
      <c r="R4" s="24"/>
      <c r="S4" s="24"/>
    </row>
    <row r="5" spans="1:21" ht="15.75" x14ac:dyDescent="0.25">
      <c r="A5" s="19">
        <f ca="1">'3.1 NumberOfBinsHisto'!A6</f>
        <v>38850.111530069647</v>
      </c>
      <c r="B5" s="69">
        <f>'3.1 NumberOfBinsHisto'!B6</f>
        <v>58693.129558978144</v>
      </c>
      <c r="D5" s="10" t="s">
        <v>3</v>
      </c>
      <c r="E5" s="11">
        <f>MAX($B$3:$B$95)</f>
        <v>86880.960983330282</v>
      </c>
      <c r="I5" s="94" t="b">
        <f>J5&lt;$E$5</f>
        <v>1</v>
      </c>
      <c r="J5" s="94">
        <f>E4</f>
        <v>372.54896937938395</v>
      </c>
      <c r="K5" s="94">
        <f>J5+$J$3</f>
        <v>12730.893542800943</v>
      </c>
      <c r="L5" s="99"/>
    </row>
    <row r="6" spans="1:21" ht="15.75" x14ac:dyDescent="0.25">
      <c r="A6" s="19">
        <f ca="1">'3.1 NumberOfBinsHisto'!A7</f>
        <v>12384.027604389641</v>
      </c>
      <c r="B6" s="69">
        <f>'3.1 NumberOfBinsHisto'!B7</f>
        <v>9891.4069669148812</v>
      </c>
      <c r="D6" s="10" t="s">
        <v>0</v>
      </c>
      <c r="E6" s="70">
        <f>ROUND(AVERAGE($B$3:$B$95),2)</f>
        <v>36660.35</v>
      </c>
      <c r="I6" s="94" t="b">
        <f>J6&lt;$E$5</f>
        <v>1</v>
      </c>
      <c r="J6" s="94">
        <f>K5</f>
        <v>12730.893542800943</v>
      </c>
      <c r="K6" s="94">
        <f>J6+$J$3</f>
        <v>25089.238116222499</v>
      </c>
    </row>
    <row r="7" spans="1:21" ht="15.75" x14ac:dyDescent="0.25">
      <c r="A7" s="19">
        <f ca="1">'3.1 NumberOfBinsHisto'!A8</f>
        <v>51051.689515498634</v>
      </c>
      <c r="B7" s="69">
        <f>'3.1 NumberOfBinsHisto'!B8</f>
        <v>2215.2306289803528</v>
      </c>
      <c r="D7" s="10" t="s">
        <v>1</v>
      </c>
      <c r="E7" s="11">
        <f>MEDIAN($B$3:$B$95)</f>
        <v>36681.920418914116</v>
      </c>
      <c r="I7" s="94" t="b">
        <f t="shared" ref="I7:I11" si="0">J7&lt;$E$5</f>
        <v>1</v>
      </c>
      <c r="J7" s="94">
        <f t="shared" ref="J7:J15" si="1">K6</f>
        <v>25089.238116222499</v>
      </c>
      <c r="K7" s="94">
        <f t="shared" ref="K7:K15" si="2">J7+$J$3</f>
        <v>37447.582689644056</v>
      </c>
    </row>
    <row r="8" spans="1:21" ht="15.75" x14ac:dyDescent="0.25">
      <c r="A8" s="19">
        <f ca="1">'3.1 NumberOfBinsHisto'!A9</f>
        <v>42730.90942019919</v>
      </c>
      <c r="B8" s="69">
        <f>'3.1 NumberOfBinsHisto'!B9</f>
        <v>66686.851566155194</v>
      </c>
      <c r="D8" s="10" t="s">
        <v>7</v>
      </c>
      <c r="E8" s="11">
        <f>E5-E4</f>
        <v>86508.412013950903</v>
      </c>
      <c r="I8" s="94" t="b">
        <f t="shared" si="0"/>
        <v>1</v>
      </c>
      <c r="J8" s="94">
        <f t="shared" si="1"/>
        <v>37447.582689644056</v>
      </c>
      <c r="K8" s="94">
        <f t="shared" si="2"/>
        <v>49805.927263065612</v>
      </c>
      <c r="Q8" s="26"/>
      <c r="R8" s="26"/>
      <c r="S8" s="26"/>
      <c r="T8" s="26"/>
      <c r="U8" s="26"/>
    </row>
    <row r="9" spans="1:21" ht="16.5" thickBot="1" x14ac:dyDescent="0.3">
      <c r="A9" s="19">
        <f ca="1">'3.1 NumberOfBinsHisto'!A10</f>
        <v>68132.196467801856</v>
      </c>
      <c r="B9" s="69">
        <f>'3.1 NumberOfBinsHisto'!B10</f>
        <v>34056.958939445663</v>
      </c>
      <c r="D9" s="65" t="s">
        <v>5</v>
      </c>
      <c r="E9" s="82">
        <f>COUNT(B3:B102)</f>
        <v>100</v>
      </c>
      <c r="I9" s="94" t="b">
        <f t="shared" si="0"/>
        <v>1</v>
      </c>
      <c r="J9" s="94">
        <f t="shared" si="1"/>
        <v>49805.927263065612</v>
      </c>
      <c r="K9" s="94">
        <f t="shared" si="2"/>
        <v>62164.271836487169</v>
      </c>
    </row>
    <row r="10" spans="1:21" ht="16.5" thickBot="1" x14ac:dyDescent="0.3">
      <c r="A10" s="19">
        <f ca="1">'3.1 NumberOfBinsHisto'!A11</f>
        <v>47052.215763763706</v>
      </c>
      <c r="B10" s="69">
        <f>'3.1 NumberOfBinsHisto'!B11</f>
        <v>75732.472623578695</v>
      </c>
      <c r="I10" s="94" t="b">
        <f t="shared" si="0"/>
        <v>1</v>
      </c>
      <c r="J10" s="94">
        <f t="shared" si="1"/>
        <v>62164.271836487169</v>
      </c>
      <c r="K10" s="94">
        <f t="shared" si="2"/>
        <v>74522.616409908733</v>
      </c>
    </row>
    <row r="11" spans="1:21" ht="18" thickBot="1" x14ac:dyDescent="0.3">
      <c r="A11" s="19">
        <f ca="1">'3.1 NumberOfBinsHisto'!A12</f>
        <v>17047.347582039551</v>
      </c>
      <c r="B11" s="69">
        <f>'3.1 NumberOfBinsHisto'!B12</f>
        <v>59034.848155367108</v>
      </c>
      <c r="E11" s="81" t="s">
        <v>64</v>
      </c>
      <c r="F11" s="80" t="s">
        <v>13</v>
      </c>
      <c r="G11" s="81" t="s">
        <v>65</v>
      </c>
      <c r="I11" s="94" t="b">
        <f t="shared" si="0"/>
        <v>1</v>
      </c>
      <c r="J11" s="94">
        <f t="shared" si="1"/>
        <v>74522.616409908733</v>
      </c>
      <c r="K11" s="94">
        <f t="shared" si="2"/>
        <v>86880.960983330297</v>
      </c>
    </row>
    <row r="12" spans="1:21" ht="15.75" x14ac:dyDescent="0.25">
      <c r="A12" s="19">
        <f ca="1">'3.1 NumberOfBinsHisto'!A13</f>
        <v>31336.441693747987</v>
      </c>
      <c r="B12" s="69">
        <f>'3.1 NumberOfBinsHisto'!B13</f>
        <v>61342.304172388394</v>
      </c>
      <c r="E12" s="79" t="str">
        <f t="shared" ref="E12:E18" si="3">IF(G12&gt;$E$9,"Stop","Continue")</f>
        <v>Continue</v>
      </c>
      <c r="F12" s="78">
        <v>4</v>
      </c>
      <c r="G12" s="79">
        <f t="shared" ref="G12:G18" si="4">2^F12</f>
        <v>16</v>
      </c>
      <c r="I12" s="94" t="b">
        <f>J12&lt;$E$5</f>
        <v>0</v>
      </c>
      <c r="J12" s="94">
        <f t="shared" si="1"/>
        <v>86880.960983330297</v>
      </c>
      <c r="K12" s="94">
        <f t="shared" si="2"/>
        <v>99239.30555675186</v>
      </c>
      <c r="P12" s="6"/>
      <c r="Q12" s="6"/>
    </row>
    <row r="13" spans="1:21" ht="15.75" x14ac:dyDescent="0.25">
      <c r="A13" s="19">
        <f ca="1">'3.1 NumberOfBinsHisto'!A14</f>
        <v>84550.626560986333</v>
      </c>
      <c r="B13" s="69">
        <f>'3.1 NumberOfBinsHisto'!B14</f>
        <v>3073.7940273887966</v>
      </c>
      <c r="E13" s="76" t="str">
        <f t="shared" si="3"/>
        <v>Continue</v>
      </c>
      <c r="F13" s="74">
        <v>5</v>
      </c>
      <c r="G13" s="76">
        <f t="shared" si="4"/>
        <v>32</v>
      </c>
      <c r="I13" s="94" t="b">
        <f>J13&lt;$E$5</f>
        <v>0</v>
      </c>
      <c r="J13" s="94">
        <f t="shared" si="1"/>
        <v>99239.30555675186</v>
      </c>
      <c r="K13" s="94">
        <f t="shared" si="2"/>
        <v>111597.65013017342</v>
      </c>
    </row>
    <row r="14" spans="1:21" ht="15.75" x14ac:dyDescent="0.25">
      <c r="A14" s="19">
        <f ca="1">'3.1 NumberOfBinsHisto'!A15</f>
        <v>54333.432204296252</v>
      </c>
      <c r="B14" s="69">
        <f>'3.1 NumberOfBinsHisto'!B15</f>
        <v>35421.973313670744</v>
      </c>
      <c r="E14" s="76" t="str">
        <f t="shared" si="3"/>
        <v>Continue</v>
      </c>
      <c r="F14" s="74">
        <v>6</v>
      </c>
      <c r="G14" s="76">
        <f t="shared" si="4"/>
        <v>64</v>
      </c>
      <c r="I14" s="94" t="b">
        <f t="shared" ref="I14:I15" si="5">J14&lt;$E$5</f>
        <v>0</v>
      </c>
      <c r="J14" s="94">
        <f t="shared" si="1"/>
        <v>111597.65013017342</v>
      </c>
      <c r="K14" s="94">
        <f t="shared" si="2"/>
        <v>123955.99470359499</v>
      </c>
    </row>
    <row r="15" spans="1:21" ht="15.75" x14ac:dyDescent="0.25">
      <c r="A15" s="19">
        <f ca="1">'3.1 NumberOfBinsHisto'!A16</f>
        <v>8538.4913559952165</v>
      </c>
      <c r="B15" s="69">
        <f>'3.1 NumberOfBinsHisto'!B16</f>
        <v>6888.4329775119049</v>
      </c>
      <c r="E15" s="76" t="str">
        <f t="shared" si="3"/>
        <v>Stop</v>
      </c>
      <c r="F15" s="74">
        <v>7</v>
      </c>
      <c r="G15" s="76">
        <f t="shared" si="4"/>
        <v>128</v>
      </c>
      <c r="I15" s="94" t="b">
        <f t="shared" si="5"/>
        <v>0</v>
      </c>
      <c r="J15" s="94">
        <f t="shared" si="1"/>
        <v>123955.99470359499</v>
      </c>
      <c r="K15" s="94">
        <f t="shared" si="2"/>
        <v>136314.33927701655</v>
      </c>
    </row>
    <row r="16" spans="1:21" ht="15.75" x14ac:dyDescent="0.25">
      <c r="A16" s="19">
        <f ca="1">'3.1 NumberOfBinsHisto'!A17</f>
        <v>42079.773428728695</v>
      </c>
      <c r="B16" s="69">
        <f>'3.1 NumberOfBinsHisto'!B17</f>
        <v>24155.824093932151</v>
      </c>
      <c r="E16" s="76" t="str">
        <f t="shared" si="3"/>
        <v>Stop</v>
      </c>
      <c r="F16" s="74">
        <v>8</v>
      </c>
      <c r="G16" s="76">
        <f t="shared" si="4"/>
        <v>256</v>
      </c>
    </row>
    <row r="17" spans="1:7" ht="15.75" x14ac:dyDescent="0.25">
      <c r="A17" s="19">
        <f ca="1">'3.1 NumberOfBinsHisto'!A18</f>
        <v>58576.110616457212</v>
      </c>
      <c r="B17" s="69">
        <f>'3.1 NumberOfBinsHisto'!B18</f>
        <v>50298.705822010525</v>
      </c>
      <c r="E17" s="76" t="str">
        <f t="shared" si="3"/>
        <v>Stop</v>
      </c>
      <c r="F17" s="74">
        <v>9</v>
      </c>
      <c r="G17" s="76">
        <f t="shared" si="4"/>
        <v>512</v>
      </c>
    </row>
    <row r="18" spans="1:7" ht="16.5" thickBot="1" x14ac:dyDescent="0.3">
      <c r="A18" s="19">
        <f ca="1">'3.1 NumberOfBinsHisto'!A19</f>
        <v>45740.858446648017</v>
      </c>
      <c r="B18" s="69">
        <f>'3.1 NumberOfBinsHisto'!B19</f>
        <v>55248.81379968315</v>
      </c>
      <c r="E18" s="77" t="str">
        <f t="shared" si="3"/>
        <v>Stop</v>
      </c>
      <c r="F18" s="75">
        <v>10</v>
      </c>
      <c r="G18" s="77">
        <f t="shared" si="4"/>
        <v>1024</v>
      </c>
    </row>
    <row r="19" spans="1:7" ht="15.75" x14ac:dyDescent="0.25">
      <c r="A19" s="19">
        <f ca="1">'3.1 NumberOfBinsHisto'!A20</f>
        <v>24549.88903170608</v>
      </c>
      <c r="B19" s="69">
        <f>'3.1 NumberOfBinsHisto'!B20</f>
        <v>71782.019697073352</v>
      </c>
    </row>
    <row r="20" spans="1:7" ht="15.75" x14ac:dyDescent="0.25">
      <c r="A20" s="19">
        <f ca="1">'3.1 NumberOfBinsHisto'!A21</f>
        <v>14558.74257743666</v>
      </c>
      <c r="B20" s="69">
        <f>'3.1 NumberOfBinsHisto'!B21</f>
        <v>23243.421773605111</v>
      </c>
    </row>
    <row r="21" spans="1:7" ht="15.75" x14ac:dyDescent="0.25">
      <c r="A21" s="19">
        <f ca="1">'3.1 NumberOfBinsHisto'!A22</f>
        <v>33153.00547941219</v>
      </c>
      <c r="B21" s="69">
        <f>'3.1 NumberOfBinsHisto'!B22</f>
        <v>15651.238359752595</v>
      </c>
    </row>
    <row r="22" spans="1:7" ht="16.5" customHeight="1" x14ac:dyDescent="0.25">
      <c r="A22" s="19">
        <f ca="1">'3.1 NumberOfBinsHisto'!A23</f>
        <v>23897.806711366287</v>
      </c>
      <c r="B22" s="69">
        <f>'3.1 NumberOfBinsHisto'!B23</f>
        <v>66600.19291193939</v>
      </c>
    </row>
    <row r="23" spans="1:7" ht="15.75" x14ac:dyDescent="0.25">
      <c r="A23" s="19">
        <f ca="1">'3.1 NumberOfBinsHisto'!A24</f>
        <v>2106.7617293283665</v>
      </c>
      <c r="B23" s="69">
        <f>'3.1 NumberOfBinsHisto'!B24</f>
        <v>10409.355256446934</v>
      </c>
    </row>
    <row r="24" spans="1:7" ht="15.75" x14ac:dyDescent="0.25">
      <c r="A24" s="19">
        <f ca="1">'3.1 NumberOfBinsHisto'!A25</f>
        <v>1650.9571278013361</v>
      </c>
      <c r="B24" s="69">
        <f>'3.1 NumberOfBinsHisto'!B25</f>
        <v>57454.403875561191</v>
      </c>
    </row>
    <row r="25" spans="1:7" ht="15.75" x14ac:dyDescent="0.25">
      <c r="A25" s="19">
        <f ca="1">'3.1 NumberOfBinsHisto'!A26</f>
        <v>46395.338691362624</v>
      </c>
      <c r="B25" s="69">
        <f>'3.1 NumberOfBinsHisto'!B26</f>
        <v>9853.2992897782497</v>
      </c>
    </row>
    <row r="26" spans="1:7" ht="15.75" x14ac:dyDescent="0.25">
      <c r="A26" s="19">
        <f ca="1">'3.1 NumberOfBinsHisto'!A27</f>
        <v>48998.238413134866</v>
      </c>
      <c r="B26" s="69">
        <f>'3.1 NumberOfBinsHisto'!B27</f>
        <v>43541.730594478431</v>
      </c>
    </row>
    <row r="27" spans="1:7" ht="15.75" x14ac:dyDescent="0.25">
      <c r="A27" s="19">
        <f ca="1">'3.1 NumberOfBinsHisto'!A28</f>
        <v>56214.870500963698</v>
      </c>
      <c r="B27" s="69">
        <f>'3.1 NumberOfBinsHisto'!B28</f>
        <v>71183.72746030624</v>
      </c>
    </row>
    <row r="28" spans="1:7" ht="15.75" x14ac:dyDescent="0.25">
      <c r="A28" s="19">
        <f ca="1">'3.1 NumberOfBinsHisto'!A29</f>
        <v>41232.800729292583</v>
      </c>
      <c r="B28" s="69">
        <f>'3.1 NumberOfBinsHisto'!B29</f>
        <v>28979.689375639071</v>
      </c>
    </row>
    <row r="29" spans="1:7" ht="15.75" x14ac:dyDescent="0.25">
      <c r="A29" s="19">
        <f ca="1">'3.1 NumberOfBinsHisto'!A30</f>
        <v>49194.872192026225</v>
      </c>
      <c r="B29" s="69">
        <f>'3.1 NumberOfBinsHisto'!B30</f>
        <v>84317.547217947606</v>
      </c>
    </row>
    <row r="30" spans="1:7" ht="15.75" x14ac:dyDescent="0.25">
      <c r="A30" s="19">
        <f ca="1">'3.1 NumberOfBinsHisto'!A31</f>
        <v>30011.356075943011</v>
      </c>
      <c r="B30" s="69">
        <f>'3.1 NumberOfBinsHisto'!B31</f>
        <v>6961.1611537362469</v>
      </c>
    </row>
    <row r="31" spans="1:7" ht="15.75" x14ac:dyDescent="0.25">
      <c r="A31" s="19">
        <f ca="1">'3.1 NumberOfBinsHisto'!A32</f>
        <v>38762.991202936704</v>
      </c>
      <c r="B31" s="69">
        <f>'3.1 NumberOfBinsHisto'!B32</f>
        <v>1889.2938138438637</v>
      </c>
    </row>
    <row r="32" spans="1:7" ht="15.75" x14ac:dyDescent="0.25">
      <c r="A32" s="19">
        <f ca="1">'3.1 NumberOfBinsHisto'!A33</f>
        <v>78505.4545135753</v>
      </c>
      <c r="B32" s="69">
        <f>'3.1 NumberOfBinsHisto'!B33</f>
        <v>22947.822446800528</v>
      </c>
    </row>
    <row r="33" spans="1:2" ht="15.75" x14ac:dyDescent="0.25">
      <c r="A33" s="19">
        <f ca="1">'3.1 NumberOfBinsHisto'!A34</f>
        <v>614.51692976743641</v>
      </c>
      <c r="B33" s="69">
        <f>'3.1 NumberOfBinsHisto'!B34</f>
        <v>33693.709150892319</v>
      </c>
    </row>
    <row r="34" spans="1:2" ht="15.75" x14ac:dyDescent="0.25">
      <c r="A34" s="19">
        <f ca="1">'3.1 NumberOfBinsHisto'!A35</f>
        <v>47601.90530189663</v>
      </c>
      <c r="B34" s="69">
        <f>'3.1 NumberOfBinsHisto'!B35</f>
        <v>22562.884769039349</v>
      </c>
    </row>
    <row r="35" spans="1:2" ht="15.75" x14ac:dyDescent="0.25">
      <c r="A35" s="19">
        <f ca="1">'3.1 NumberOfBinsHisto'!A36</f>
        <v>69360.855277079536</v>
      </c>
      <c r="B35" s="69">
        <f>'3.1 NumberOfBinsHisto'!B36</f>
        <v>58759.040785181518</v>
      </c>
    </row>
    <row r="36" spans="1:2" ht="15.75" x14ac:dyDescent="0.25">
      <c r="A36" s="19">
        <f ca="1">'3.1 NumberOfBinsHisto'!A37</f>
        <v>28283.775803964032</v>
      </c>
      <c r="B36" s="69">
        <f>'3.1 NumberOfBinsHisto'!B37</f>
        <v>56713.792029246171</v>
      </c>
    </row>
    <row r="37" spans="1:2" ht="15.75" x14ac:dyDescent="0.25">
      <c r="A37" s="19">
        <f ca="1">'3.1 NumberOfBinsHisto'!A38</f>
        <v>13932.938449619824</v>
      </c>
      <c r="B37" s="69">
        <f>'3.1 NumberOfBinsHisto'!B38</f>
        <v>23900.921082166406</v>
      </c>
    </row>
    <row r="38" spans="1:2" ht="15.75" x14ac:dyDescent="0.25">
      <c r="A38" s="19">
        <f ca="1">'3.1 NumberOfBinsHisto'!A39</f>
        <v>70578.578290198988</v>
      </c>
      <c r="B38" s="69">
        <f>'3.1 NumberOfBinsHisto'!B39</f>
        <v>12254.571757963791</v>
      </c>
    </row>
    <row r="39" spans="1:2" ht="15.75" x14ac:dyDescent="0.25">
      <c r="A39" s="19">
        <f ca="1">'3.1 NumberOfBinsHisto'!A40</f>
        <v>61791.623885379231</v>
      </c>
      <c r="B39" s="69">
        <f>'3.1 NumberOfBinsHisto'!B40</f>
        <v>15110.541715706313</v>
      </c>
    </row>
    <row r="40" spans="1:2" ht="15.75" x14ac:dyDescent="0.25">
      <c r="A40" s="19">
        <f ca="1">'3.1 NumberOfBinsHisto'!A41</f>
        <v>11229.384729079287</v>
      </c>
      <c r="B40" s="69">
        <f>'3.1 NumberOfBinsHisto'!B41</f>
        <v>11406.604072583776</v>
      </c>
    </row>
    <row r="41" spans="1:2" ht="15.75" x14ac:dyDescent="0.25">
      <c r="A41" s="19">
        <f ca="1">'3.1 NumberOfBinsHisto'!A42</f>
        <v>22088.333078983949</v>
      </c>
      <c r="B41" s="69">
        <f>'3.1 NumberOfBinsHisto'!B42</f>
        <v>47649.153826789108</v>
      </c>
    </row>
    <row r="42" spans="1:2" ht="15.75" x14ac:dyDescent="0.25">
      <c r="A42" s="19">
        <f ca="1">'3.1 NumberOfBinsHisto'!A43</f>
        <v>35140.307643885215</v>
      </c>
      <c r="B42" s="69">
        <f>'3.1 NumberOfBinsHisto'!B43</f>
        <v>6737.1347573498588</v>
      </c>
    </row>
    <row r="43" spans="1:2" ht="15.75" x14ac:dyDescent="0.25">
      <c r="A43" s="19">
        <f ca="1">'3.1 NumberOfBinsHisto'!A44</f>
        <v>24873.564841885036</v>
      </c>
      <c r="B43" s="69">
        <f>'3.1 NumberOfBinsHisto'!B44</f>
        <v>56778.942063376373</v>
      </c>
    </row>
    <row r="44" spans="1:2" ht="15.75" x14ac:dyDescent="0.25">
      <c r="A44" s="19">
        <f ca="1">'3.1 NumberOfBinsHisto'!A45</f>
        <v>3282.609055475164</v>
      </c>
      <c r="B44" s="69">
        <f>'3.1 NumberOfBinsHisto'!B45</f>
        <v>70431.178383872248</v>
      </c>
    </row>
    <row r="45" spans="1:2" ht="15.75" x14ac:dyDescent="0.25">
      <c r="A45" s="19">
        <f ca="1">'3.1 NumberOfBinsHisto'!A46</f>
        <v>11266.488674374368</v>
      </c>
      <c r="B45" s="69">
        <f>'3.1 NumberOfBinsHisto'!B46</f>
        <v>68079.943187108263</v>
      </c>
    </row>
    <row r="46" spans="1:2" ht="15.75" x14ac:dyDescent="0.25">
      <c r="A46" s="19">
        <f ca="1">'3.1 NumberOfBinsHisto'!A47</f>
        <v>9243.7829558762623</v>
      </c>
      <c r="B46" s="69">
        <f>'3.1 NumberOfBinsHisto'!B47</f>
        <v>1999.5598045666343</v>
      </c>
    </row>
    <row r="47" spans="1:2" ht="15.75" x14ac:dyDescent="0.25">
      <c r="A47" s="19">
        <f ca="1">'3.1 NumberOfBinsHisto'!A48</f>
        <v>3619.7075003097784</v>
      </c>
      <c r="B47" s="69">
        <f>'3.1 NumberOfBinsHisto'!B48</f>
        <v>30056.843806957309</v>
      </c>
    </row>
    <row r="48" spans="1:2" ht="15.75" x14ac:dyDescent="0.25">
      <c r="A48" s="19">
        <f ca="1">'3.1 NumberOfBinsHisto'!A49</f>
        <v>28910.633228579718</v>
      </c>
      <c r="B48" s="69">
        <f>'3.1 NumberOfBinsHisto'!B49</f>
        <v>64436.903713036503</v>
      </c>
    </row>
    <row r="49" spans="1:2" ht="15.75" x14ac:dyDescent="0.25">
      <c r="A49" s="19">
        <f ca="1">'3.1 NumberOfBinsHisto'!A50</f>
        <v>16155.627127700631</v>
      </c>
      <c r="B49" s="69">
        <f>'3.1 NumberOfBinsHisto'!B50</f>
        <v>7544.781834048692</v>
      </c>
    </row>
    <row r="50" spans="1:2" ht="15.75" x14ac:dyDescent="0.25">
      <c r="A50" s="19">
        <f ca="1">'3.1 NumberOfBinsHisto'!A51</f>
        <v>44763.983346888599</v>
      </c>
      <c r="B50" s="69">
        <f>'3.1 NumberOfBinsHisto'!B51</f>
        <v>77837.64943864636</v>
      </c>
    </row>
    <row r="51" spans="1:2" ht="15.75" x14ac:dyDescent="0.25">
      <c r="A51" s="19">
        <f ca="1">'3.1 NumberOfBinsHisto'!A52</f>
        <v>34025.875215665576</v>
      </c>
      <c r="B51" s="69">
        <f>'3.1 NumberOfBinsHisto'!B52</f>
        <v>47998.895215734476</v>
      </c>
    </row>
    <row r="52" spans="1:2" ht="15.75" x14ac:dyDescent="0.25">
      <c r="A52" s="19">
        <f ca="1">'3.1 NumberOfBinsHisto'!A53</f>
        <v>13258.353969287642</v>
      </c>
      <c r="B52" s="69">
        <f>'3.1 NumberOfBinsHisto'!B53</f>
        <v>83059.616252041538</v>
      </c>
    </row>
    <row r="53" spans="1:2" ht="15.75" x14ac:dyDescent="0.25">
      <c r="A53" s="19">
        <f ca="1">'3.1 NumberOfBinsHisto'!A54</f>
        <v>36260.337881801941</v>
      </c>
      <c r="B53" s="69">
        <f>'3.1 NumberOfBinsHisto'!B54</f>
        <v>3505.7387203411449</v>
      </c>
    </row>
    <row r="54" spans="1:2" ht="15.75" x14ac:dyDescent="0.25">
      <c r="A54" s="19">
        <f ca="1">'3.1 NumberOfBinsHisto'!A55</f>
        <v>12510.211184746729</v>
      </c>
      <c r="B54" s="69">
        <f>'3.1 NumberOfBinsHisto'!B55</f>
        <v>14450.980909892145</v>
      </c>
    </row>
    <row r="55" spans="1:2" ht="15.75" x14ac:dyDescent="0.25">
      <c r="A55" s="19">
        <f ca="1">'3.1 NumberOfBinsHisto'!A56</f>
        <v>71603.380552916467</v>
      </c>
      <c r="B55" s="69">
        <f>'3.1 NumberOfBinsHisto'!B56</f>
        <v>86880.960983330282</v>
      </c>
    </row>
    <row r="56" spans="1:2" ht="15.75" x14ac:dyDescent="0.25">
      <c r="A56" s="19">
        <f ca="1">'3.1 NumberOfBinsHisto'!A57</f>
        <v>64162.397472219105</v>
      </c>
      <c r="B56" s="69">
        <f>'3.1 NumberOfBinsHisto'!B57</f>
        <v>25585.516248258755</v>
      </c>
    </row>
    <row r="57" spans="1:2" ht="15.75" x14ac:dyDescent="0.25">
      <c r="A57" s="19">
        <f ca="1">'3.1 NumberOfBinsHisto'!A58</f>
        <v>49865.026895450785</v>
      </c>
      <c r="B57" s="69">
        <f>'3.1 NumberOfBinsHisto'!B58</f>
        <v>22598.27556539233</v>
      </c>
    </row>
    <row r="58" spans="1:2" ht="15.75" x14ac:dyDescent="0.25">
      <c r="A58" s="19">
        <f ca="1">'3.1 NumberOfBinsHisto'!A59</f>
        <v>2071.6575248550735</v>
      </c>
      <c r="B58" s="69">
        <f>'3.1 NumberOfBinsHisto'!B59</f>
        <v>25476.042754156566</v>
      </c>
    </row>
    <row r="59" spans="1:2" ht="15.75" x14ac:dyDescent="0.25">
      <c r="A59" s="19">
        <f ca="1">'3.1 NumberOfBinsHisto'!A60</f>
        <v>18110.456780809945</v>
      </c>
      <c r="B59" s="69">
        <f>'3.1 NumberOfBinsHisto'!B60</f>
        <v>46587.919748270091</v>
      </c>
    </row>
    <row r="60" spans="1:2" ht="15.75" x14ac:dyDescent="0.25">
      <c r="A60" s="19">
        <f ca="1">'3.1 NumberOfBinsHisto'!A61</f>
        <v>18167.602910985424</v>
      </c>
      <c r="B60" s="69">
        <f>'3.1 NumberOfBinsHisto'!B61</f>
        <v>36441.855479515485</v>
      </c>
    </row>
    <row r="61" spans="1:2" ht="15.75" x14ac:dyDescent="0.25">
      <c r="A61" s="19">
        <f ca="1">'3.1 NumberOfBinsHisto'!A62</f>
        <v>64703.829171652593</v>
      </c>
      <c r="B61" s="69">
        <f>'3.1 NumberOfBinsHisto'!B62</f>
        <v>2499.3686901091251</v>
      </c>
    </row>
    <row r="62" spans="1:2" ht="15.75" x14ac:dyDescent="0.25">
      <c r="A62" s="19">
        <f ca="1">'3.1 NumberOfBinsHisto'!A63</f>
        <v>23235.755395297496</v>
      </c>
      <c r="B62" s="69">
        <f>'3.1 NumberOfBinsHisto'!B63</f>
        <v>15013.555274664324</v>
      </c>
    </row>
    <row r="63" spans="1:2" ht="15.75" x14ac:dyDescent="0.25">
      <c r="A63" s="19">
        <f ca="1">'3.1 NumberOfBinsHisto'!A64</f>
        <v>79572.740344740028</v>
      </c>
      <c r="B63" s="69">
        <f>'3.1 NumberOfBinsHisto'!B64</f>
        <v>50919.935472957113</v>
      </c>
    </row>
    <row r="64" spans="1:2" ht="15.75" x14ac:dyDescent="0.25">
      <c r="A64" s="19">
        <f ca="1">'3.1 NumberOfBinsHisto'!A65</f>
        <v>2486.5068161746822</v>
      </c>
      <c r="B64" s="69">
        <f>'3.1 NumberOfBinsHisto'!B65</f>
        <v>42975.37128431903</v>
      </c>
    </row>
    <row r="65" spans="1:2" ht="15.75" x14ac:dyDescent="0.25">
      <c r="A65" s="19">
        <f ca="1">'3.1 NumberOfBinsHisto'!A66</f>
        <v>30281.703979964735</v>
      </c>
      <c r="B65" s="69">
        <f>'3.1 NumberOfBinsHisto'!B66</f>
        <v>4085.2064361885127</v>
      </c>
    </row>
    <row r="66" spans="1:2" ht="15.75" x14ac:dyDescent="0.25">
      <c r="A66" s="19">
        <f ca="1">'3.1 NumberOfBinsHisto'!A67</f>
        <v>15307.275852079452</v>
      </c>
      <c r="B66" s="69">
        <f>'3.1 NumberOfBinsHisto'!B67</f>
        <v>68784.015546960989</v>
      </c>
    </row>
    <row r="67" spans="1:2" ht="15.75" x14ac:dyDescent="0.25">
      <c r="A67" s="19">
        <f ca="1">'3.1 NumberOfBinsHisto'!A68</f>
        <v>3945.6795429711406</v>
      </c>
      <c r="B67" s="69">
        <f>'3.1 NumberOfBinsHisto'!B68</f>
        <v>73891.375066979075</v>
      </c>
    </row>
    <row r="68" spans="1:2" ht="15.75" x14ac:dyDescent="0.25">
      <c r="A68" s="19">
        <f ca="1">'3.1 NumberOfBinsHisto'!A69</f>
        <v>39761.472983772335</v>
      </c>
      <c r="B68" s="69">
        <f>'3.1 NumberOfBinsHisto'!B69</f>
        <v>1229.5965726246918</v>
      </c>
    </row>
    <row r="69" spans="1:2" ht="15.75" x14ac:dyDescent="0.25">
      <c r="A69" s="19">
        <f ca="1">'3.1 NumberOfBinsHisto'!A70</f>
        <v>20073.078184712074</v>
      </c>
      <c r="B69" s="69">
        <f>'3.1 NumberOfBinsHisto'!B70</f>
        <v>56347.062571588285</v>
      </c>
    </row>
    <row r="70" spans="1:2" ht="15.75" x14ac:dyDescent="0.25">
      <c r="A70" s="19">
        <f ca="1">'3.1 NumberOfBinsHisto'!A71</f>
        <v>41348.551382266895</v>
      </c>
      <c r="B70" s="69">
        <f>'3.1 NumberOfBinsHisto'!B71</f>
        <v>38796.84276443415</v>
      </c>
    </row>
    <row r="71" spans="1:2" ht="15.75" x14ac:dyDescent="0.25">
      <c r="A71" s="19">
        <f ca="1">'3.1 NumberOfBinsHisto'!A72</f>
        <v>71636.432269700905</v>
      </c>
      <c r="B71" s="69">
        <f>'3.1 NumberOfBinsHisto'!B72</f>
        <v>34450.12440126099</v>
      </c>
    </row>
    <row r="72" spans="1:2" ht="15.75" x14ac:dyDescent="0.25">
      <c r="A72" s="19">
        <f ca="1">'3.1 NumberOfBinsHisto'!A73</f>
        <v>60695.268504052139</v>
      </c>
      <c r="B72" s="69">
        <f>'3.1 NumberOfBinsHisto'!B73</f>
        <v>36165.136752247687</v>
      </c>
    </row>
    <row r="73" spans="1:2" ht="15.75" x14ac:dyDescent="0.25">
      <c r="A73" s="19">
        <f ca="1">'3.1 NumberOfBinsHisto'!A74</f>
        <v>16127.467224149783</v>
      </c>
      <c r="B73" s="69">
        <f>'3.1 NumberOfBinsHisto'!B74</f>
        <v>372.54896937938395</v>
      </c>
    </row>
    <row r="74" spans="1:2" ht="15.75" x14ac:dyDescent="0.25">
      <c r="A74" s="19">
        <f ca="1">'3.1 NumberOfBinsHisto'!A75</f>
        <v>33036.545060010045</v>
      </c>
      <c r="B74" s="69">
        <f>'3.1 NumberOfBinsHisto'!B75</f>
        <v>48801.157583114888</v>
      </c>
    </row>
    <row r="75" spans="1:2" ht="15.75" x14ac:dyDescent="0.25">
      <c r="A75" s="19">
        <f ca="1">'3.1 NumberOfBinsHisto'!A76</f>
        <v>34708.825746174611</v>
      </c>
      <c r="B75" s="69">
        <f>'3.1 NumberOfBinsHisto'!B76</f>
        <v>71266.285901457333</v>
      </c>
    </row>
    <row r="76" spans="1:2" ht="15.75" x14ac:dyDescent="0.25">
      <c r="A76" s="19">
        <f ca="1">'3.1 NumberOfBinsHisto'!A77</f>
        <v>5211.0924190800051</v>
      </c>
      <c r="B76" s="69">
        <f>'3.1 NumberOfBinsHisto'!B77</f>
        <v>50191.742530025673</v>
      </c>
    </row>
    <row r="77" spans="1:2" ht="15.75" x14ac:dyDescent="0.25">
      <c r="A77" s="19">
        <f ca="1">'3.1 NumberOfBinsHisto'!A78</f>
        <v>88780.057023756744</v>
      </c>
      <c r="B77" s="69">
        <f>'3.1 NumberOfBinsHisto'!B78</f>
        <v>9362.2310108383081</v>
      </c>
    </row>
    <row r="78" spans="1:2" ht="15.75" x14ac:dyDescent="0.25">
      <c r="A78" s="19">
        <f ca="1">'3.1 NumberOfBinsHisto'!A79</f>
        <v>22159.513287551687</v>
      </c>
      <c r="B78" s="69">
        <f>'3.1 NumberOfBinsHisto'!B79</f>
        <v>47224.798732411204</v>
      </c>
    </row>
    <row r="79" spans="1:2" ht="15.75" x14ac:dyDescent="0.25">
      <c r="A79" s="19">
        <f ca="1">'3.1 NumberOfBinsHisto'!A80</f>
        <v>45209.582360104483</v>
      </c>
      <c r="B79" s="69">
        <f>'3.1 NumberOfBinsHisto'!B80</f>
        <v>37275.390975594149</v>
      </c>
    </row>
    <row r="80" spans="1:2" ht="15.75" x14ac:dyDescent="0.25">
      <c r="A80" s="19">
        <f ca="1">'3.1 NumberOfBinsHisto'!A81</f>
        <v>18490.998000649237</v>
      </c>
      <c r="B80" s="69">
        <f>'3.1 NumberOfBinsHisto'!B81</f>
        <v>79003.381914845173</v>
      </c>
    </row>
    <row r="81" spans="1:2" ht="15.75" x14ac:dyDescent="0.25">
      <c r="A81" s="19">
        <f ca="1">'3.1 NumberOfBinsHisto'!A82</f>
        <v>47527.519249858255</v>
      </c>
      <c r="B81" s="69">
        <f>'3.1 NumberOfBinsHisto'!B82</f>
        <v>39357.864154079296</v>
      </c>
    </row>
    <row r="82" spans="1:2" ht="15.75" x14ac:dyDescent="0.25">
      <c r="A82" s="19">
        <f ca="1">'3.1 NumberOfBinsHisto'!A83</f>
        <v>40883.300869672967</v>
      </c>
      <c r="B82" s="69">
        <f>'3.1 NumberOfBinsHisto'!B83</f>
        <v>16132.554557696623</v>
      </c>
    </row>
    <row r="83" spans="1:2" ht="15.75" x14ac:dyDescent="0.25">
      <c r="A83" s="19">
        <f ca="1">'3.1 NumberOfBinsHisto'!A84</f>
        <v>14514.617865261323</v>
      </c>
      <c r="B83" s="69">
        <f>'3.1 NumberOfBinsHisto'!B84</f>
        <v>5045.8994350753519</v>
      </c>
    </row>
    <row r="84" spans="1:2" ht="15.75" x14ac:dyDescent="0.25">
      <c r="A84" s="19">
        <f ca="1">'3.1 NumberOfBinsHisto'!A85</f>
        <v>19163.834312236479</v>
      </c>
      <c r="B84" s="69">
        <f>'3.1 NumberOfBinsHisto'!B85</f>
        <v>20476.075194131645</v>
      </c>
    </row>
    <row r="85" spans="1:2" ht="15.75" x14ac:dyDescent="0.25">
      <c r="A85" s="19">
        <f ca="1">'3.1 NumberOfBinsHisto'!A86</f>
        <v>71635.701785510886</v>
      </c>
      <c r="B85" s="69">
        <f>'3.1 NumberOfBinsHisto'!B86</f>
        <v>21733.663266574284</v>
      </c>
    </row>
    <row r="86" spans="1:2" ht="15.75" x14ac:dyDescent="0.25">
      <c r="A86" s="19">
        <f ca="1">'3.1 NumberOfBinsHisto'!A87</f>
        <v>30836.410483011328</v>
      </c>
      <c r="B86" s="69">
        <f>'3.1 NumberOfBinsHisto'!B87</f>
        <v>42399.650048114614</v>
      </c>
    </row>
    <row r="87" spans="1:2" ht="15.75" x14ac:dyDescent="0.25">
      <c r="A87" s="19">
        <f ca="1">'3.1 NumberOfBinsHisto'!A88</f>
        <v>22120.267630119819</v>
      </c>
      <c r="B87" s="69">
        <f>'3.1 NumberOfBinsHisto'!B88</f>
        <v>4559.6131801568481</v>
      </c>
    </row>
    <row r="88" spans="1:2" ht="15.75" x14ac:dyDescent="0.25">
      <c r="A88" s="19">
        <f ca="1">'3.1 NumberOfBinsHisto'!A89</f>
        <v>1903.8396838964911</v>
      </c>
      <c r="B88" s="69">
        <f>'3.1 NumberOfBinsHisto'!B89</f>
        <v>36681.920418914116</v>
      </c>
    </row>
    <row r="89" spans="1:2" ht="15.75" x14ac:dyDescent="0.25">
      <c r="A89" s="19">
        <f ca="1">'3.1 NumberOfBinsHisto'!A90</f>
        <v>40549.082265407298</v>
      </c>
      <c r="B89" s="69">
        <f>'3.1 NumberOfBinsHisto'!B90</f>
        <v>53532.620195678719</v>
      </c>
    </row>
    <row r="90" spans="1:2" ht="15.75" x14ac:dyDescent="0.25">
      <c r="A90" s="19">
        <f ca="1">'3.1 NumberOfBinsHisto'!A91</f>
        <v>84178.111889655367</v>
      </c>
      <c r="B90" s="69">
        <f>'3.1 NumberOfBinsHisto'!B91</f>
        <v>49221.429211843657</v>
      </c>
    </row>
    <row r="91" spans="1:2" ht="15.75" x14ac:dyDescent="0.25">
      <c r="A91" s="19">
        <f ca="1">'3.1 NumberOfBinsHisto'!A92</f>
        <v>40993.857892747823</v>
      </c>
      <c r="B91" s="69">
        <f>'3.1 NumberOfBinsHisto'!B92</f>
        <v>13212.223951107757</v>
      </c>
    </row>
    <row r="92" spans="1:2" ht="15.75" x14ac:dyDescent="0.25">
      <c r="A92" s="19">
        <f ca="1">'3.1 NumberOfBinsHisto'!A93</f>
        <v>2003.6117084277923</v>
      </c>
      <c r="B92" s="69">
        <f>'3.1 NumberOfBinsHisto'!B93</f>
        <v>7813.247158900419</v>
      </c>
    </row>
    <row r="93" spans="1:2" ht="15.75" x14ac:dyDescent="0.25">
      <c r="A93" s="19">
        <f ca="1">'3.1 NumberOfBinsHisto'!A94</f>
        <v>53781.764882541567</v>
      </c>
      <c r="B93" s="69">
        <f>'3.1 NumberOfBinsHisto'!B94</f>
        <v>39588.598631019755</v>
      </c>
    </row>
    <row r="94" spans="1:2" ht="15.75" x14ac:dyDescent="0.25">
      <c r="A94" s="19">
        <f ca="1">'3.1 NumberOfBinsHisto'!A95</f>
        <v>19181.594331534357</v>
      </c>
      <c r="B94" s="69">
        <f>'3.1 NumberOfBinsHisto'!B95</f>
        <v>51503.117237872364</v>
      </c>
    </row>
    <row r="95" spans="1:2" ht="15.75" x14ac:dyDescent="0.25">
      <c r="A95" s="19">
        <f ca="1">'3.1 NumberOfBinsHisto'!A96</f>
        <v>14839.663245652062</v>
      </c>
      <c r="B95" s="69">
        <f>'3.1 NumberOfBinsHisto'!B96</f>
        <v>38715.635314785432</v>
      </c>
    </row>
    <row r="96" spans="1:2" ht="15.75" x14ac:dyDescent="0.25">
      <c r="A96" s="19">
        <f ca="1">'3.1 NumberOfBinsHisto'!A97</f>
        <v>12212.824552520478</v>
      </c>
      <c r="B96" s="69">
        <f>'3.1 NumberOfBinsHisto'!B97</f>
        <v>41897.933101498595</v>
      </c>
    </row>
    <row r="97" spans="1:2" ht="15.75" x14ac:dyDescent="0.25">
      <c r="A97" s="19">
        <f ca="1">'3.1 NumberOfBinsHisto'!A98</f>
        <v>46094.936409644535</v>
      </c>
      <c r="B97" s="69">
        <f>'3.1 NumberOfBinsHisto'!B98</f>
        <v>24378.673918930152</v>
      </c>
    </row>
    <row r="98" spans="1:2" ht="15.75" x14ac:dyDescent="0.25">
      <c r="A98" s="19">
        <f ca="1">'3.1 NumberOfBinsHisto'!A99</f>
        <v>5958.7567944147204</v>
      </c>
      <c r="B98" s="69">
        <f>'3.1 NumberOfBinsHisto'!B99</f>
        <v>44472.901333243222</v>
      </c>
    </row>
    <row r="99" spans="1:2" ht="15.75" x14ac:dyDescent="0.25">
      <c r="A99" s="19">
        <f ca="1">'3.1 NumberOfBinsHisto'!A100</f>
        <v>54250.787971425983</v>
      </c>
      <c r="B99" s="69">
        <f>'3.1 NumberOfBinsHisto'!B100</f>
        <v>12426.319837191082</v>
      </c>
    </row>
    <row r="100" spans="1:2" ht="15.75" x14ac:dyDescent="0.25">
      <c r="A100" s="19">
        <f ca="1">'3.1 NumberOfBinsHisto'!A101</f>
        <v>71921.01000441068</v>
      </c>
      <c r="B100" s="69">
        <f>'3.1 NumberOfBinsHisto'!B101</f>
        <v>2780.1904219722906</v>
      </c>
    </row>
    <row r="101" spans="1:2" ht="15.75" x14ac:dyDescent="0.25">
      <c r="A101" s="19">
        <f ca="1">'3.1 NumberOfBinsHisto'!A102</f>
        <v>72444.199805743061</v>
      </c>
      <c r="B101" s="69">
        <f>'3.1 NumberOfBinsHisto'!B102</f>
        <v>38208.985002398658</v>
      </c>
    </row>
    <row r="102" spans="1:2" ht="15.75" x14ac:dyDescent="0.25">
      <c r="A102" s="19">
        <f ca="1">'3.1 NumberOfBinsHisto'!A103</f>
        <v>32832.150094942677</v>
      </c>
      <c r="B102" s="69">
        <f>'3.1 NumberOfBinsHisto'!B103</f>
        <v>21290.642855016413</v>
      </c>
    </row>
  </sheetData>
  <conditionalFormatting sqref="I5:I15">
    <cfRule type="expression" dxfId="12" priority="3">
      <formula>$I5=FALSE</formula>
    </cfRule>
  </conditionalFormatting>
  <conditionalFormatting sqref="J5:J15">
    <cfRule type="expression" dxfId="11" priority="2">
      <formula>$I5=FALSE</formula>
    </cfRule>
  </conditionalFormatting>
  <conditionalFormatting sqref="K5:K15">
    <cfRule type="expression" dxfId="10" priority="1">
      <formula>$I5=FALSE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02"/>
  <sheetViews>
    <sheetView showGridLines="0" topLeftCell="B1" zoomScale="175" zoomScaleNormal="175" workbookViewId="0">
      <selection activeCell="H19" sqref="H19"/>
    </sheetView>
  </sheetViews>
  <sheetFormatPr defaultRowHeight="15" x14ac:dyDescent="0.25"/>
  <cols>
    <col min="1" max="2" width="12.85546875" customWidth="1"/>
    <col min="3" max="3" width="6" customWidth="1"/>
    <col min="4" max="4" width="10.42578125" customWidth="1"/>
    <col min="5" max="5" width="14" customWidth="1"/>
    <col min="6" max="6" width="12.42578125" customWidth="1"/>
    <col min="7" max="7" width="12.85546875" bestFit="1" customWidth="1"/>
    <col min="8" max="8" width="6.42578125" customWidth="1"/>
    <col min="9" max="9" width="10.5703125" bestFit="1" customWidth="1"/>
    <col min="10" max="10" width="12.5703125" customWidth="1"/>
    <col min="11" max="12" width="13.5703125" customWidth="1"/>
    <col min="13" max="13" width="5.7109375" style="26" customWidth="1"/>
    <col min="14" max="14" width="4.5703125" customWidth="1"/>
    <col min="15" max="15" width="3.85546875" customWidth="1"/>
    <col min="16" max="16" width="7.140625" customWidth="1"/>
    <col min="17" max="17" width="6.28515625" customWidth="1"/>
    <col min="18" max="18" width="5.140625" customWidth="1"/>
    <col min="19" max="19" width="6" customWidth="1"/>
  </cols>
  <sheetData>
    <row r="1" spans="1:21" ht="15.75" thickBot="1" x14ac:dyDescent="0.3">
      <c r="A1" t="s">
        <v>10</v>
      </c>
      <c r="M1" s="24"/>
      <c r="N1" s="24"/>
      <c r="O1" s="24"/>
      <c r="P1" s="24"/>
      <c r="Q1" s="24"/>
      <c r="R1" s="24"/>
      <c r="S1" s="24"/>
    </row>
    <row r="2" spans="1:21" ht="13.5" customHeight="1" thickBot="1" x14ac:dyDescent="0.3">
      <c r="A2" s="4"/>
      <c r="B2" s="68"/>
      <c r="I2" s="14" t="s">
        <v>14</v>
      </c>
      <c r="J2" s="15" t="s">
        <v>15</v>
      </c>
      <c r="K2" s="12"/>
      <c r="N2" s="26"/>
      <c r="O2" s="26"/>
      <c r="P2" s="26"/>
      <c r="Q2" s="26"/>
      <c r="R2" s="26"/>
      <c r="S2" s="26"/>
    </row>
    <row r="3" spans="1:21" ht="16.5" thickBot="1" x14ac:dyDescent="0.3">
      <c r="A3" s="19">
        <f ca="1">'3.1 NumberOfBinsHisto'!A4</f>
        <v>71871.491290810533</v>
      </c>
      <c r="B3" s="69">
        <f>'3.1 NumberOfBinsHisto'!B4</f>
        <v>47382.271909222611</v>
      </c>
      <c r="D3" s="8" t="s">
        <v>16</v>
      </c>
      <c r="E3" s="13">
        <f>COUNT(B3:B102)</f>
        <v>100</v>
      </c>
      <c r="I3" s="88">
        <f>VLOOKUP("stop",E12:F18,2,0)</f>
        <v>7</v>
      </c>
      <c r="J3" s="126">
        <f>INT(E8/I3)</f>
        <v>12358</v>
      </c>
      <c r="K3" s="16"/>
      <c r="L3" s="99">
        <f>INT(J3)</f>
        <v>12358</v>
      </c>
      <c r="M3" s="100" t="str">
        <f ca="1">_xlfn.FORMULATEXT(L3)</f>
        <v>=INT(J3)</v>
      </c>
      <c r="N3" s="26"/>
      <c r="O3" s="26"/>
      <c r="P3" s="26"/>
      <c r="Q3" s="26"/>
      <c r="R3" s="26"/>
      <c r="S3" s="26"/>
    </row>
    <row r="4" spans="1:21" ht="16.5" thickBot="1" x14ac:dyDescent="0.3">
      <c r="A4" s="19">
        <f ca="1">'3.1 NumberOfBinsHisto'!A5</f>
        <v>27749.057972105762</v>
      </c>
      <c r="B4" s="69">
        <f>'3.1 NumberOfBinsHisto'!B5</f>
        <v>37305.476164060448</v>
      </c>
      <c r="D4" s="10" t="s">
        <v>4</v>
      </c>
      <c r="E4" s="11">
        <f>MIN($B$3:$B$95)</f>
        <v>372.54896937938395</v>
      </c>
      <c r="I4" s="86"/>
      <c r="J4" s="96" t="s">
        <v>11</v>
      </c>
      <c r="K4" s="98" t="s">
        <v>12</v>
      </c>
      <c r="L4" s="99">
        <f>LEN(L3)</f>
        <v>5</v>
      </c>
      <c r="M4" s="100" t="str">
        <f t="shared" ref="M4:M6" ca="1" si="0">_xlfn.FORMULATEXT(L4)</f>
        <v>=LEN(L3)</v>
      </c>
      <c r="N4" s="24"/>
      <c r="O4" s="24"/>
      <c r="P4" s="24"/>
      <c r="Q4" s="24"/>
      <c r="R4" s="24"/>
      <c r="S4" s="24"/>
    </row>
    <row r="5" spans="1:21" ht="15.75" x14ac:dyDescent="0.25">
      <c r="A5" s="19">
        <f ca="1">'3.1 NumberOfBinsHisto'!A6</f>
        <v>38850.111530069647</v>
      </c>
      <c r="B5" s="69">
        <f>'3.1 NumberOfBinsHisto'!B6</f>
        <v>58693.129558978144</v>
      </c>
      <c r="D5" s="10" t="s">
        <v>3</v>
      </c>
      <c r="E5" s="11">
        <f>MAX($B$3:$B$95)</f>
        <v>86880.960983330282</v>
      </c>
      <c r="I5" s="94" t="b">
        <f>J5&lt;$E$5</f>
        <v>1</v>
      </c>
      <c r="J5" s="87">
        <f>E4</f>
        <v>372.54896937938395</v>
      </c>
      <c r="K5" s="94">
        <f t="shared" ref="K5:K15" si="1">J5+$J$3</f>
        <v>12730.548969379384</v>
      </c>
      <c r="L5" s="99">
        <f>L4-1</f>
        <v>4</v>
      </c>
      <c r="M5" s="100" t="str">
        <f t="shared" ca="1" si="0"/>
        <v>=L4-1</v>
      </c>
    </row>
    <row r="6" spans="1:21" ht="15.75" x14ac:dyDescent="0.25">
      <c r="A6" s="19">
        <f ca="1">'3.1 NumberOfBinsHisto'!A7</f>
        <v>12384.027604389641</v>
      </c>
      <c r="B6" s="69">
        <f>'3.1 NumberOfBinsHisto'!B7</f>
        <v>9891.4069669148812</v>
      </c>
      <c r="D6" s="10" t="s">
        <v>0</v>
      </c>
      <c r="E6" s="70">
        <f>ROUND(AVERAGE($B$3:$B$95),2)</f>
        <v>36660.35</v>
      </c>
      <c r="I6" s="94" t="b">
        <f t="shared" ref="I6:I15" si="2">J6&lt;$E$5</f>
        <v>1</v>
      </c>
      <c r="J6" s="87">
        <f>K5</f>
        <v>12730.548969379384</v>
      </c>
      <c r="K6" s="94">
        <f t="shared" si="1"/>
        <v>25088.548969379386</v>
      </c>
      <c r="L6" s="99">
        <f>ROUND(L3,-L5)</f>
        <v>10000</v>
      </c>
      <c r="M6" s="100" t="str">
        <f t="shared" ca="1" si="0"/>
        <v>=ROUND(L3,-L5)</v>
      </c>
    </row>
    <row r="7" spans="1:21" ht="15.75" x14ac:dyDescent="0.25">
      <c r="A7" s="19">
        <f ca="1">'3.1 NumberOfBinsHisto'!A8</f>
        <v>51051.689515498634</v>
      </c>
      <c r="B7" s="69">
        <f>'3.1 NumberOfBinsHisto'!B8</f>
        <v>2215.2306289803528</v>
      </c>
      <c r="D7" s="10" t="s">
        <v>1</v>
      </c>
      <c r="E7" s="11">
        <f>MEDIAN($B$3:$B$95)</f>
        <v>36681.920418914116</v>
      </c>
      <c r="I7" s="94" t="b">
        <f t="shared" si="2"/>
        <v>1</v>
      </c>
      <c r="J7" s="87">
        <f t="shared" ref="J7:J15" si="3">K6</f>
        <v>25088.548969379386</v>
      </c>
      <c r="K7" s="94">
        <f t="shared" si="1"/>
        <v>37446.548969379386</v>
      </c>
    </row>
    <row r="8" spans="1:21" ht="15.75" x14ac:dyDescent="0.25">
      <c r="A8" s="19">
        <f ca="1">'3.1 NumberOfBinsHisto'!A9</f>
        <v>42730.90942019919</v>
      </c>
      <c r="B8" s="69">
        <f>'3.1 NumberOfBinsHisto'!B9</f>
        <v>66686.851566155194</v>
      </c>
      <c r="D8" s="10" t="s">
        <v>7</v>
      </c>
      <c r="E8" s="11">
        <f>E5-E4</f>
        <v>86508.412013950903</v>
      </c>
      <c r="I8" s="94" t="b">
        <f t="shared" si="2"/>
        <v>1</v>
      </c>
      <c r="J8" s="87">
        <f t="shared" si="3"/>
        <v>37446.548969379386</v>
      </c>
      <c r="K8" s="94">
        <f t="shared" si="1"/>
        <v>49804.548969379386</v>
      </c>
      <c r="Q8" s="26"/>
      <c r="R8" s="26"/>
      <c r="S8" s="26"/>
      <c r="T8" s="26"/>
      <c r="U8" s="26"/>
    </row>
    <row r="9" spans="1:21" ht="16.5" thickBot="1" x14ac:dyDescent="0.3">
      <c r="A9" s="19">
        <f ca="1">'3.1 NumberOfBinsHisto'!A10</f>
        <v>68132.196467801856</v>
      </c>
      <c r="B9" s="69">
        <f>'3.1 NumberOfBinsHisto'!B10</f>
        <v>34056.958939445663</v>
      </c>
      <c r="D9" s="65" t="s">
        <v>5</v>
      </c>
      <c r="E9" s="82">
        <f>COUNT(B3:B102)</f>
        <v>100</v>
      </c>
      <c r="I9" s="94" t="b">
        <f t="shared" si="2"/>
        <v>1</v>
      </c>
      <c r="J9" s="87">
        <f t="shared" si="3"/>
        <v>49804.548969379386</v>
      </c>
      <c r="K9" s="94">
        <f t="shared" si="1"/>
        <v>62162.548969379386</v>
      </c>
    </row>
    <row r="10" spans="1:21" ht="16.5" thickBot="1" x14ac:dyDescent="0.3">
      <c r="A10" s="19">
        <f ca="1">'3.1 NumberOfBinsHisto'!A11</f>
        <v>47052.215763763706</v>
      </c>
      <c r="B10" s="69">
        <f>'3.1 NumberOfBinsHisto'!B11</f>
        <v>75732.472623578695</v>
      </c>
      <c r="I10" s="94" t="b">
        <f t="shared" si="2"/>
        <v>1</v>
      </c>
      <c r="J10" s="87">
        <f t="shared" si="3"/>
        <v>62162.548969379386</v>
      </c>
      <c r="K10" s="94">
        <f t="shared" si="1"/>
        <v>74520.548969379393</v>
      </c>
    </row>
    <row r="11" spans="1:21" ht="18" thickBot="1" x14ac:dyDescent="0.3">
      <c r="A11" s="19">
        <f ca="1">'3.1 NumberOfBinsHisto'!A12</f>
        <v>17047.347582039551</v>
      </c>
      <c r="B11" s="69">
        <f>'3.1 NumberOfBinsHisto'!B12</f>
        <v>59034.848155367108</v>
      </c>
      <c r="E11" s="81" t="s">
        <v>64</v>
      </c>
      <c r="F11" s="80" t="s">
        <v>13</v>
      </c>
      <c r="G11" s="81" t="s">
        <v>65</v>
      </c>
      <c r="I11" s="94" t="b">
        <f t="shared" si="2"/>
        <v>1</v>
      </c>
      <c r="J11" s="87">
        <f t="shared" si="3"/>
        <v>74520.548969379393</v>
      </c>
      <c r="K11" s="94">
        <f t="shared" si="1"/>
        <v>86878.548969379393</v>
      </c>
    </row>
    <row r="12" spans="1:21" ht="15.75" x14ac:dyDescent="0.25">
      <c r="A12" s="19">
        <f ca="1">'3.1 NumberOfBinsHisto'!A13</f>
        <v>31336.441693747987</v>
      </c>
      <c r="B12" s="69">
        <f>'3.1 NumberOfBinsHisto'!B13</f>
        <v>61342.304172388394</v>
      </c>
      <c r="E12" s="79" t="str">
        <f t="shared" ref="E12:E18" si="4">IF(G12&gt;$E$9,"Stop","Continue")</f>
        <v>Continue</v>
      </c>
      <c r="F12" s="78">
        <v>4</v>
      </c>
      <c r="G12" s="79">
        <f t="shared" ref="G12:G18" si="5">2^F12</f>
        <v>16</v>
      </c>
      <c r="I12" s="94" t="b">
        <f t="shared" si="2"/>
        <v>1</v>
      </c>
      <c r="J12" s="87">
        <f t="shared" si="3"/>
        <v>86878.548969379393</v>
      </c>
      <c r="K12" s="94">
        <f t="shared" si="1"/>
        <v>99236.548969379393</v>
      </c>
      <c r="P12" s="6"/>
      <c r="Q12" s="6"/>
    </row>
    <row r="13" spans="1:21" ht="15.75" x14ac:dyDescent="0.25">
      <c r="A13" s="19">
        <f ca="1">'3.1 NumberOfBinsHisto'!A14</f>
        <v>84550.626560986333</v>
      </c>
      <c r="B13" s="69">
        <f>'3.1 NumberOfBinsHisto'!B14</f>
        <v>3073.7940273887966</v>
      </c>
      <c r="E13" s="76" t="str">
        <f t="shared" si="4"/>
        <v>Continue</v>
      </c>
      <c r="F13" s="74">
        <v>5</v>
      </c>
      <c r="G13" s="76">
        <f t="shared" si="5"/>
        <v>32</v>
      </c>
      <c r="I13" s="94" t="b">
        <f t="shared" si="2"/>
        <v>0</v>
      </c>
      <c r="J13" s="87">
        <f t="shared" si="3"/>
        <v>99236.548969379393</v>
      </c>
      <c r="K13" s="94">
        <f t="shared" si="1"/>
        <v>111594.54896937939</v>
      </c>
    </row>
    <row r="14" spans="1:21" ht="15.75" x14ac:dyDescent="0.25">
      <c r="A14" s="19">
        <f ca="1">'3.1 NumberOfBinsHisto'!A15</f>
        <v>54333.432204296252</v>
      </c>
      <c r="B14" s="69">
        <f>'3.1 NumberOfBinsHisto'!B15</f>
        <v>35421.973313670744</v>
      </c>
      <c r="E14" s="76" t="str">
        <f t="shared" si="4"/>
        <v>Continue</v>
      </c>
      <c r="F14" s="74">
        <v>6</v>
      </c>
      <c r="G14" s="76">
        <f t="shared" si="5"/>
        <v>64</v>
      </c>
      <c r="I14" s="94" t="b">
        <f t="shared" si="2"/>
        <v>0</v>
      </c>
      <c r="J14" s="87">
        <f t="shared" si="3"/>
        <v>111594.54896937939</v>
      </c>
      <c r="K14" s="94">
        <f t="shared" si="1"/>
        <v>123952.54896937939</v>
      </c>
    </row>
    <row r="15" spans="1:21" ht="15.75" x14ac:dyDescent="0.25">
      <c r="A15" s="19">
        <f ca="1">'3.1 NumberOfBinsHisto'!A16</f>
        <v>8538.4913559952165</v>
      </c>
      <c r="B15" s="69">
        <f>'3.1 NumberOfBinsHisto'!B16</f>
        <v>6888.4329775119049</v>
      </c>
      <c r="E15" s="76" t="str">
        <f t="shared" si="4"/>
        <v>Stop</v>
      </c>
      <c r="F15" s="74">
        <v>7</v>
      </c>
      <c r="G15" s="76">
        <f t="shared" si="5"/>
        <v>128</v>
      </c>
      <c r="I15" s="94" t="b">
        <f t="shared" si="2"/>
        <v>0</v>
      </c>
      <c r="J15" s="87">
        <f t="shared" si="3"/>
        <v>123952.54896937939</v>
      </c>
      <c r="K15" s="94">
        <f t="shared" si="1"/>
        <v>136310.54896937939</v>
      </c>
    </row>
    <row r="16" spans="1:21" ht="15.75" x14ac:dyDescent="0.25">
      <c r="A16" s="19">
        <f ca="1">'3.1 NumberOfBinsHisto'!A17</f>
        <v>42079.773428728695</v>
      </c>
      <c r="B16" s="69">
        <f>'3.1 NumberOfBinsHisto'!B17</f>
        <v>24155.824093932151</v>
      </c>
      <c r="E16" s="76" t="str">
        <f t="shared" si="4"/>
        <v>Stop</v>
      </c>
      <c r="F16" s="74">
        <v>8</v>
      </c>
      <c r="G16" s="76">
        <f t="shared" si="5"/>
        <v>256</v>
      </c>
    </row>
    <row r="17" spans="1:7" ht="15.75" x14ac:dyDescent="0.25">
      <c r="A17" s="19">
        <f ca="1">'3.1 NumberOfBinsHisto'!A18</f>
        <v>58576.110616457212</v>
      </c>
      <c r="B17" s="69">
        <f>'3.1 NumberOfBinsHisto'!B18</f>
        <v>50298.705822010525</v>
      </c>
      <c r="E17" s="76" t="str">
        <f t="shared" si="4"/>
        <v>Stop</v>
      </c>
      <c r="F17" s="74">
        <v>9</v>
      </c>
      <c r="G17" s="76">
        <f t="shared" si="5"/>
        <v>512</v>
      </c>
    </row>
    <row r="18" spans="1:7" ht="16.5" thickBot="1" x14ac:dyDescent="0.3">
      <c r="A18" s="19">
        <f ca="1">'3.1 NumberOfBinsHisto'!A19</f>
        <v>45740.858446648017</v>
      </c>
      <c r="B18" s="69">
        <f>'3.1 NumberOfBinsHisto'!B19</f>
        <v>55248.81379968315</v>
      </c>
      <c r="E18" s="77" t="str">
        <f t="shared" si="4"/>
        <v>Stop</v>
      </c>
      <c r="F18" s="75">
        <v>10</v>
      </c>
      <c r="G18" s="77">
        <f t="shared" si="5"/>
        <v>1024</v>
      </c>
    </row>
    <row r="19" spans="1:7" ht="15.75" x14ac:dyDescent="0.25">
      <c r="A19" s="19">
        <f ca="1">'3.1 NumberOfBinsHisto'!A20</f>
        <v>24549.88903170608</v>
      </c>
      <c r="B19" s="69">
        <f>'3.1 NumberOfBinsHisto'!B20</f>
        <v>71782.019697073352</v>
      </c>
    </row>
    <row r="20" spans="1:7" ht="15.75" x14ac:dyDescent="0.25">
      <c r="A20" s="19">
        <f ca="1">'3.1 NumberOfBinsHisto'!A21</f>
        <v>14558.74257743666</v>
      </c>
      <c r="B20" s="69">
        <f>'3.1 NumberOfBinsHisto'!B21</f>
        <v>23243.421773605111</v>
      </c>
    </row>
    <row r="21" spans="1:7" ht="15.75" x14ac:dyDescent="0.25">
      <c r="A21" s="19">
        <f ca="1">'3.1 NumberOfBinsHisto'!A22</f>
        <v>33153.00547941219</v>
      </c>
      <c r="B21" s="69">
        <f>'3.1 NumberOfBinsHisto'!B22</f>
        <v>15651.238359752595</v>
      </c>
    </row>
    <row r="22" spans="1:7" ht="16.5" customHeight="1" x14ac:dyDescent="0.25">
      <c r="A22" s="19">
        <f ca="1">'3.1 NumberOfBinsHisto'!A23</f>
        <v>23897.806711366287</v>
      </c>
      <c r="B22" s="69">
        <f>'3.1 NumberOfBinsHisto'!B23</f>
        <v>66600.19291193939</v>
      </c>
    </row>
    <row r="23" spans="1:7" ht="15.75" x14ac:dyDescent="0.25">
      <c r="A23" s="19">
        <f ca="1">'3.1 NumberOfBinsHisto'!A24</f>
        <v>2106.7617293283665</v>
      </c>
      <c r="B23" s="69">
        <f>'3.1 NumberOfBinsHisto'!B24</f>
        <v>10409.355256446934</v>
      </c>
    </row>
    <row r="24" spans="1:7" ht="15.75" x14ac:dyDescent="0.25">
      <c r="A24" s="19">
        <f ca="1">'3.1 NumberOfBinsHisto'!A25</f>
        <v>1650.9571278013361</v>
      </c>
      <c r="B24" s="69">
        <f>'3.1 NumberOfBinsHisto'!B25</f>
        <v>57454.403875561191</v>
      </c>
    </row>
    <row r="25" spans="1:7" ht="15.75" x14ac:dyDescent="0.25">
      <c r="A25" s="19">
        <f ca="1">'3.1 NumberOfBinsHisto'!A26</f>
        <v>46395.338691362624</v>
      </c>
      <c r="B25" s="69">
        <f>'3.1 NumberOfBinsHisto'!B26</f>
        <v>9853.2992897782497</v>
      </c>
    </row>
    <row r="26" spans="1:7" ht="15.75" x14ac:dyDescent="0.25">
      <c r="A26" s="19">
        <f ca="1">'3.1 NumberOfBinsHisto'!A27</f>
        <v>48998.238413134866</v>
      </c>
      <c r="B26" s="69">
        <f>'3.1 NumberOfBinsHisto'!B27</f>
        <v>43541.730594478431</v>
      </c>
    </row>
    <row r="27" spans="1:7" ht="15.75" x14ac:dyDescent="0.25">
      <c r="A27" s="19">
        <f ca="1">'3.1 NumberOfBinsHisto'!A28</f>
        <v>56214.870500963698</v>
      </c>
      <c r="B27" s="69">
        <f>'3.1 NumberOfBinsHisto'!B28</f>
        <v>71183.72746030624</v>
      </c>
    </row>
    <row r="28" spans="1:7" ht="15.75" x14ac:dyDescent="0.25">
      <c r="A28" s="19">
        <f ca="1">'3.1 NumberOfBinsHisto'!A29</f>
        <v>41232.800729292583</v>
      </c>
      <c r="B28" s="69">
        <f>'3.1 NumberOfBinsHisto'!B29</f>
        <v>28979.689375639071</v>
      </c>
    </row>
    <row r="29" spans="1:7" ht="15.75" x14ac:dyDescent="0.25">
      <c r="A29" s="19">
        <f ca="1">'3.1 NumberOfBinsHisto'!A30</f>
        <v>49194.872192026225</v>
      </c>
      <c r="B29" s="69">
        <f>'3.1 NumberOfBinsHisto'!B30</f>
        <v>84317.547217947606</v>
      </c>
    </row>
    <row r="30" spans="1:7" ht="15.75" x14ac:dyDescent="0.25">
      <c r="A30" s="19">
        <f ca="1">'3.1 NumberOfBinsHisto'!A31</f>
        <v>30011.356075943011</v>
      </c>
      <c r="B30" s="69">
        <f>'3.1 NumberOfBinsHisto'!B31</f>
        <v>6961.1611537362469</v>
      </c>
    </row>
    <row r="31" spans="1:7" ht="15.75" x14ac:dyDescent="0.25">
      <c r="A31" s="19">
        <f ca="1">'3.1 NumberOfBinsHisto'!A32</f>
        <v>38762.991202936704</v>
      </c>
      <c r="B31" s="69">
        <f>'3.1 NumberOfBinsHisto'!B32</f>
        <v>1889.2938138438637</v>
      </c>
    </row>
    <row r="32" spans="1:7" ht="15.75" x14ac:dyDescent="0.25">
      <c r="A32" s="19">
        <f ca="1">'3.1 NumberOfBinsHisto'!A33</f>
        <v>78505.4545135753</v>
      </c>
      <c r="B32" s="69">
        <f>'3.1 NumberOfBinsHisto'!B33</f>
        <v>22947.822446800528</v>
      </c>
    </row>
    <row r="33" spans="1:2" ht="15.75" x14ac:dyDescent="0.25">
      <c r="A33" s="19">
        <f ca="1">'3.1 NumberOfBinsHisto'!A34</f>
        <v>614.51692976743641</v>
      </c>
      <c r="B33" s="69">
        <f>'3.1 NumberOfBinsHisto'!B34</f>
        <v>33693.709150892319</v>
      </c>
    </row>
    <row r="34" spans="1:2" ht="15.75" x14ac:dyDescent="0.25">
      <c r="A34" s="19">
        <f ca="1">'3.1 NumberOfBinsHisto'!A35</f>
        <v>47601.90530189663</v>
      </c>
      <c r="B34" s="69">
        <f>'3.1 NumberOfBinsHisto'!B35</f>
        <v>22562.884769039349</v>
      </c>
    </row>
    <row r="35" spans="1:2" ht="15.75" x14ac:dyDescent="0.25">
      <c r="A35" s="19">
        <f ca="1">'3.1 NumberOfBinsHisto'!A36</f>
        <v>69360.855277079536</v>
      </c>
      <c r="B35" s="69">
        <f>'3.1 NumberOfBinsHisto'!B36</f>
        <v>58759.040785181518</v>
      </c>
    </row>
    <row r="36" spans="1:2" ht="15.75" x14ac:dyDescent="0.25">
      <c r="A36" s="19">
        <f ca="1">'3.1 NumberOfBinsHisto'!A37</f>
        <v>28283.775803964032</v>
      </c>
      <c r="B36" s="69">
        <f>'3.1 NumberOfBinsHisto'!B37</f>
        <v>56713.792029246171</v>
      </c>
    </row>
    <row r="37" spans="1:2" ht="15.75" x14ac:dyDescent="0.25">
      <c r="A37" s="19">
        <f ca="1">'3.1 NumberOfBinsHisto'!A38</f>
        <v>13932.938449619824</v>
      </c>
      <c r="B37" s="69">
        <f>'3.1 NumberOfBinsHisto'!B38</f>
        <v>23900.921082166406</v>
      </c>
    </row>
    <row r="38" spans="1:2" ht="15.75" x14ac:dyDescent="0.25">
      <c r="A38" s="19">
        <f ca="1">'3.1 NumberOfBinsHisto'!A39</f>
        <v>70578.578290198988</v>
      </c>
      <c r="B38" s="69">
        <f>'3.1 NumberOfBinsHisto'!B39</f>
        <v>12254.571757963791</v>
      </c>
    </row>
    <row r="39" spans="1:2" ht="15.75" x14ac:dyDescent="0.25">
      <c r="A39" s="19">
        <f ca="1">'3.1 NumberOfBinsHisto'!A40</f>
        <v>61791.623885379231</v>
      </c>
      <c r="B39" s="69">
        <f>'3.1 NumberOfBinsHisto'!B40</f>
        <v>15110.541715706313</v>
      </c>
    </row>
    <row r="40" spans="1:2" ht="15.75" x14ac:dyDescent="0.25">
      <c r="A40" s="19">
        <f ca="1">'3.1 NumberOfBinsHisto'!A41</f>
        <v>11229.384729079287</v>
      </c>
      <c r="B40" s="69">
        <f>'3.1 NumberOfBinsHisto'!B41</f>
        <v>11406.604072583776</v>
      </c>
    </row>
    <row r="41" spans="1:2" ht="15.75" x14ac:dyDescent="0.25">
      <c r="A41" s="19">
        <f ca="1">'3.1 NumberOfBinsHisto'!A42</f>
        <v>22088.333078983949</v>
      </c>
      <c r="B41" s="69">
        <f>'3.1 NumberOfBinsHisto'!B42</f>
        <v>47649.153826789108</v>
      </c>
    </row>
    <row r="42" spans="1:2" ht="15.75" x14ac:dyDescent="0.25">
      <c r="A42" s="19">
        <f ca="1">'3.1 NumberOfBinsHisto'!A43</f>
        <v>35140.307643885215</v>
      </c>
      <c r="B42" s="69">
        <f>'3.1 NumberOfBinsHisto'!B43</f>
        <v>6737.1347573498588</v>
      </c>
    </row>
    <row r="43" spans="1:2" ht="15.75" x14ac:dyDescent="0.25">
      <c r="A43" s="19">
        <f ca="1">'3.1 NumberOfBinsHisto'!A44</f>
        <v>24873.564841885036</v>
      </c>
      <c r="B43" s="69">
        <f>'3.1 NumberOfBinsHisto'!B44</f>
        <v>56778.942063376373</v>
      </c>
    </row>
    <row r="44" spans="1:2" ht="15.75" x14ac:dyDescent="0.25">
      <c r="A44" s="19">
        <f ca="1">'3.1 NumberOfBinsHisto'!A45</f>
        <v>3282.609055475164</v>
      </c>
      <c r="B44" s="69">
        <f>'3.1 NumberOfBinsHisto'!B45</f>
        <v>70431.178383872248</v>
      </c>
    </row>
    <row r="45" spans="1:2" ht="15.75" x14ac:dyDescent="0.25">
      <c r="A45" s="19">
        <f ca="1">'3.1 NumberOfBinsHisto'!A46</f>
        <v>11266.488674374368</v>
      </c>
      <c r="B45" s="69">
        <f>'3.1 NumberOfBinsHisto'!B46</f>
        <v>68079.943187108263</v>
      </c>
    </row>
    <row r="46" spans="1:2" ht="15.75" x14ac:dyDescent="0.25">
      <c r="A46" s="19">
        <f ca="1">'3.1 NumberOfBinsHisto'!A47</f>
        <v>9243.7829558762623</v>
      </c>
      <c r="B46" s="69">
        <f>'3.1 NumberOfBinsHisto'!B47</f>
        <v>1999.5598045666343</v>
      </c>
    </row>
    <row r="47" spans="1:2" ht="15.75" x14ac:dyDescent="0.25">
      <c r="A47" s="19">
        <f ca="1">'3.1 NumberOfBinsHisto'!A48</f>
        <v>3619.7075003097784</v>
      </c>
      <c r="B47" s="69">
        <f>'3.1 NumberOfBinsHisto'!B48</f>
        <v>30056.843806957309</v>
      </c>
    </row>
    <row r="48" spans="1:2" ht="15.75" x14ac:dyDescent="0.25">
      <c r="A48" s="19">
        <f ca="1">'3.1 NumberOfBinsHisto'!A49</f>
        <v>28910.633228579718</v>
      </c>
      <c r="B48" s="69">
        <f>'3.1 NumberOfBinsHisto'!B49</f>
        <v>64436.903713036503</v>
      </c>
    </row>
    <row r="49" spans="1:2" ht="15.75" x14ac:dyDescent="0.25">
      <c r="A49" s="19">
        <f ca="1">'3.1 NumberOfBinsHisto'!A50</f>
        <v>16155.627127700631</v>
      </c>
      <c r="B49" s="69">
        <f>'3.1 NumberOfBinsHisto'!B50</f>
        <v>7544.781834048692</v>
      </c>
    </row>
    <row r="50" spans="1:2" ht="15.75" x14ac:dyDescent="0.25">
      <c r="A50" s="19">
        <f ca="1">'3.1 NumberOfBinsHisto'!A51</f>
        <v>44763.983346888599</v>
      </c>
      <c r="B50" s="69">
        <f>'3.1 NumberOfBinsHisto'!B51</f>
        <v>77837.64943864636</v>
      </c>
    </row>
    <row r="51" spans="1:2" ht="15.75" x14ac:dyDescent="0.25">
      <c r="A51" s="19">
        <f ca="1">'3.1 NumberOfBinsHisto'!A52</f>
        <v>34025.875215665576</v>
      </c>
      <c r="B51" s="69">
        <f>'3.1 NumberOfBinsHisto'!B52</f>
        <v>47998.895215734476</v>
      </c>
    </row>
    <row r="52" spans="1:2" ht="15.75" x14ac:dyDescent="0.25">
      <c r="A52" s="19">
        <f ca="1">'3.1 NumberOfBinsHisto'!A53</f>
        <v>13258.353969287642</v>
      </c>
      <c r="B52" s="69">
        <f>'3.1 NumberOfBinsHisto'!B53</f>
        <v>83059.616252041538</v>
      </c>
    </row>
    <row r="53" spans="1:2" ht="15.75" x14ac:dyDescent="0.25">
      <c r="A53" s="19">
        <f ca="1">'3.1 NumberOfBinsHisto'!A54</f>
        <v>36260.337881801941</v>
      </c>
      <c r="B53" s="69">
        <f>'3.1 NumberOfBinsHisto'!B54</f>
        <v>3505.7387203411449</v>
      </c>
    </row>
    <row r="54" spans="1:2" ht="15.75" x14ac:dyDescent="0.25">
      <c r="A54" s="19">
        <f ca="1">'3.1 NumberOfBinsHisto'!A55</f>
        <v>12510.211184746729</v>
      </c>
      <c r="B54" s="69">
        <f>'3.1 NumberOfBinsHisto'!B55</f>
        <v>14450.980909892145</v>
      </c>
    </row>
    <row r="55" spans="1:2" ht="15.75" x14ac:dyDescent="0.25">
      <c r="A55" s="19">
        <f ca="1">'3.1 NumberOfBinsHisto'!A56</f>
        <v>71603.380552916467</v>
      </c>
      <c r="B55" s="69">
        <f>'3.1 NumberOfBinsHisto'!B56</f>
        <v>86880.960983330282</v>
      </c>
    </row>
    <row r="56" spans="1:2" ht="15.75" x14ac:dyDescent="0.25">
      <c r="A56" s="19">
        <f ca="1">'3.1 NumberOfBinsHisto'!A57</f>
        <v>64162.397472219105</v>
      </c>
      <c r="B56" s="69">
        <f>'3.1 NumberOfBinsHisto'!B57</f>
        <v>25585.516248258755</v>
      </c>
    </row>
    <row r="57" spans="1:2" ht="15.75" x14ac:dyDescent="0.25">
      <c r="A57" s="19">
        <f ca="1">'3.1 NumberOfBinsHisto'!A58</f>
        <v>49865.026895450785</v>
      </c>
      <c r="B57" s="69">
        <f>'3.1 NumberOfBinsHisto'!B58</f>
        <v>22598.27556539233</v>
      </c>
    </row>
    <row r="58" spans="1:2" ht="15.75" x14ac:dyDescent="0.25">
      <c r="A58" s="19">
        <f ca="1">'3.1 NumberOfBinsHisto'!A59</f>
        <v>2071.6575248550735</v>
      </c>
      <c r="B58" s="69">
        <f>'3.1 NumberOfBinsHisto'!B59</f>
        <v>25476.042754156566</v>
      </c>
    </row>
    <row r="59" spans="1:2" ht="15.75" x14ac:dyDescent="0.25">
      <c r="A59" s="19">
        <f ca="1">'3.1 NumberOfBinsHisto'!A60</f>
        <v>18110.456780809945</v>
      </c>
      <c r="B59" s="69">
        <f>'3.1 NumberOfBinsHisto'!B60</f>
        <v>46587.919748270091</v>
      </c>
    </row>
    <row r="60" spans="1:2" ht="15.75" x14ac:dyDescent="0.25">
      <c r="A60" s="19">
        <f ca="1">'3.1 NumberOfBinsHisto'!A61</f>
        <v>18167.602910985424</v>
      </c>
      <c r="B60" s="69">
        <f>'3.1 NumberOfBinsHisto'!B61</f>
        <v>36441.855479515485</v>
      </c>
    </row>
    <row r="61" spans="1:2" ht="15.75" x14ac:dyDescent="0.25">
      <c r="A61" s="19">
        <f ca="1">'3.1 NumberOfBinsHisto'!A62</f>
        <v>64703.829171652593</v>
      </c>
      <c r="B61" s="69">
        <f>'3.1 NumberOfBinsHisto'!B62</f>
        <v>2499.3686901091251</v>
      </c>
    </row>
    <row r="62" spans="1:2" ht="15.75" x14ac:dyDescent="0.25">
      <c r="A62" s="19">
        <f ca="1">'3.1 NumberOfBinsHisto'!A63</f>
        <v>23235.755395297496</v>
      </c>
      <c r="B62" s="69">
        <f>'3.1 NumberOfBinsHisto'!B63</f>
        <v>15013.555274664324</v>
      </c>
    </row>
    <row r="63" spans="1:2" ht="15.75" x14ac:dyDescent="0.25">
      <c r="A63" s="19">
        <f ca="1">'3.1 NumberOfBinsHisto'!A64</f>
        <v>79572.740344740028</v>
      </c>
      <c r="B63" s="69">
        <f>'3.1 NumberOfBinsHisto'!B64</f>
        <v>50919.935472957113</v>
      </c>
    </row>
    <row r="64" spans="1:2" ht="15.75" x14ac:dyDescent="0.25">
      <c r="A64" s="19">
        <f ca="1">'3.1 NumberOfBinsHisto'!A65</f>
        <v>2486.5068161746822</v>
      </c>
      <c r="B64" s="69">
        <f>'3.1 NumberOfBinsHisto'!B65</f>
        <v>42975.37128431903</v>
      </c>
    </row>
    <row r="65" spans="1:2" ht="15.75" x14ac:dyDescent="0.25">
      <c r="A65" s="19">
        <f ca="1">'3.1 NumberOfBinsHisto'!A66</f>
        <v>30281.703979964735</v>
      </c>
      <c r="B65" s="69">
        <f>'3.1 NumberOfBinsHisto'!B66</f>
        <v>4085.2064361885127</v>
      </c>
    </row>
    <row r="66" spans="1:2" ht="15.75" x14ac:dyDescent="0.25">
      <c r="A66" s="19">
        <f ca="1">'3.1 NumberOfBinsHisto'!A67</f>
        <v>15307.275852079452</v>
      </c>
      <c r="B66" s="69">
        <f>'3.1 NumberOfBinsHisto'!B67</f>
        <v>68784.015546960989</v>
      </c>
    </row>
    <row r="67" spans="1:2" ht="15.75" x14ac:dyDescent="0.25">
      <c r="A67" s="19">
        <f ca="1">'3.1 NumberOfBinsHisto'!A68</f>
        <v>3945.6795429711406</v>
      </c>
      <c r="B67" s="69">
        <f>'3.1 NumberOfBinsHisto'!B68</f>
        <v>73891.375066979075</v>
      </c>
    </row>
    <row r="68" spans="1:2" ht="15.75" x14ac:dyDescent="0.25">
      <c r="A68" s="19">
        <f ca="1">'3.1 NumberOfBinsHisto'!A69</f>
        <v>39761.472983772335</v>
      </c>
      <c r="B68" s="69">
        <f>'3.1 NumberOfBinsHisto'!B69</f>
        <v>1229.5965726246918</v>
      </c>
    </row>
    <row r="69" spans="1:2" ht="15.75" x14ac:dyDescent="0.25">
      <c r="A69" s="19">
        <f ca="1">'3.1 NumberOfBinsHisto'!A70</f>
        <v>20073.078184712074</v>
      </c>
      <c r="B69" s="69">
        <f>'3.1 NumberOfBinsHisto'!B70</f>
        <v>56347.062571588285</v>
      </c>
    </row>
    <row r="70" spans="1:2" ht="15.75" x14ac:dyDescent="0.25">
      <c r="A70" s="19">
        <f ca="1">'3.1 NumberOfBinsHisto'!A71</f>
        <v>41348.551382266895</v>
      </c>
      <c r="B70" s="69">
        <f>'3.1 NumberOfBinsHisto'!B71</f>
        <v>38796.84276443415</v>
      </c>
    </row>
    <row r="71" spans="1:2" ht="15.75" x14ac:dyDescent="0.25">
      <c r="A71" s="19">
        <f ca="1">'3.1 NumberOfBinsHisto'!A72</f>
        <v>71636.432269700905</v>
      </c>
      <c r="B71" s="69">
        <f>'3.1 NumberOfBinsHisto'!B72</f>
        <v>34450.12440126099</v>
      </c>
    </row>
    <row r="72" spans="1:2" ht="15.75" x14ac:dyDescent="0.25">
      <c r="A72" s="19">
        <f ca="1">'3.1 NumberOfBinsHisto'!A73</f>
        <v>60695.268504052139</v>
      </c>
      <c r="B72" s="69">
        <f>'3.1 NumberOfBinsHisto'!B73</f>
        <v>36165.136752247687</v>
      </c>
    </row>
    <row r="73" spans="1:2" ht="15.75" x14ac:dyDescent="0.25">
      <c r="A73" s="19">
        <f ca="1">'3.1 NumberOfBinsHisto'!A74</f>
        <v>16127.467224149783</v>
      </c>
      <c r="B73" s="69">
        <f>'3.1 NumberOfBinsHisto'!B74</f>
        <v>372.54896937938395</v>
      </c>
    </row>
    <row r="74" spans="1:2" ht="15.75" x14ac:dyDescent="0.25">
      <c r="A74" s="19">
        <f ca="1">'3.1 NumberOfBinsHisto'!A75</f>
        <v>33036.545060010045</v>
      </c>
      <c r="B74" s="69">
        <f>'3.1 NumberOfBinsHisto'!B75</f>
        <v>48801.157583114888</v>
      </c>
    </row>
    <row r="75" spans="1:2" ht="15.75" x14ac:dyDescent="0.25">
      <c r="A75" s="19">
        <f ca="1">'3.1 NumberOfBinsHisto'!A76</f>
        <v>34708.825746174611</v>
      </c>
      <c r="B75" s="69">
        <f>'3.1 NumberOfBinsHisto'!B76</f>
        <v>71266.285901457333</v>
      </c>
    </row>
    <row r="76" spans="1:2" ht="15.75" x14ac:dyDescent="0.25">
      <c r="A76" s="19">
        <f ca="1">'3.1 NumberOfBinsHisto'!A77</f>
        <v>5211.0924190800051</v>
      </c>
      <c r="B76" s="69">
        <f>'3.1 NumberOfBinsHisto'!B77</f>
        <v>50191.742530025673</v>
      </c>
    </row>
    <row r="77" spans="1:2" ht="15.75" x14ac:dyDescent="0.25">
      <c r="A77" s="19">
        <f ca="1">'3.1 NumberOfBinsHisto'!A78</f>
        <v>88780.057023756744</v>
      </c>
      <c r="B77" s="69">
        <f>'3.1 NumberOfBinsHisto'!B78</f>
        <v>9362.2310108383081</v>
      </c>
    </row>
    <row r="78" spans="1:2" ht="15.75" x14ac:dyDescent="0.25">
      <c r="A78" s="19">
        <f ca="1">'3.1 NumberOfBinsHisto'!A79</f>
        <v>22159.513287551687</v>
      </c>
      <c r="B78" s="69">
        <f>'3.1 NumberOfBinsHisto'!B79</f>
        <v>47224.798732411204</v>
      </c>
    </row>
    <row r="79" spans="1:2" ht="15.75" x14ac:dyDescent="0.25">
      <c r="A79" s="19">
        <f ca="1">'3.1 NumberOfBinsHisto'!A80</f>
        <v>45209.582360104483</v>
      </c>
      <c r="B79" s="69">
        <f>'3.1 NumberOfBinsHisto'!B80</f>
        <v>37275.390975594149</v>
      </c>
    </row>
    <row r="80" spans="1:2" ht="15.75" x14ac:dyDescent="0.25">
      <c r="A80" s="19">
        <f ca="1">'3.1 NumberOfBinsHisto'!A81</f>
        <v>18490.998000649237</v>
      </c>
      <c r="B80" s="69">
        <f>'3.1 NumberOfBinsHisto'!B81</f>
        <v>79003.381914845173</v>
      </c>
    </row>
    <row r="81" spans="1:2" ht="15.75" x14ac:dyDescent="0.25">
      <c r="A81" s="19">
        <f ca="1">'3.1 NumberOfBinsHisto'!A82</f>
        <v>47527.519249858255</v>
      </c>
      <c r="B81" s="69">
        <f>'3.1 NumberOfBinsHisto'!B82</f>
        <v>39357.864154079296</v>
      </c>
    </row>
    <row r="82" spans="1:2" ht="15.75" x14ac:dyDescent="0.25">
      <c r="A82" s="19">
        <f ca="1">'3.1 NumberOfBinsHisto'!A83</f>
        <v>40883.300869672967</v>
      </c>
      <c r="B82" s="69">
        <f>'3.1 NumberOfBinsHisto'!B83</f>
        <v>16132.554557696623</v>
      </c>
    </row>
    <row r="83" spans="1:2" ht="15.75" x14ac:dyDescent="0.25">
      <c r="A83" s="19">
        <f ca="1">'3.1 NumberOfBinsHisto'!A84</f>
        <v>14514.617865261323</v>
      </c>
      <c r="B83" s="69">
        <f>'3.1 NumberOfBinsHisto'!B84</f>
        <v>5045.8994350753519</v>
      </c>
    </row>
    <row r="84" spans="1:2" ht="15.75" x14ac:dyDescent="0.25">
      <c r="A84" s="19">
        <f ca="1">'3.1 NumberOfBinsHisto'!A85</f>
        <v>19163.834312236479</v>
      </c>
      <c r="B84" s="69">
        <f>'3.1 NumberOfBinsHisto'!B85</f>
        <v>20476.075194131645</v>
      </c>
    </row>
    <row r="85" spans="1:2" ht="15.75" x14ac:dyDescent="0.25">
      <c r="A85" s="19">
        <f ca="1">'3.1 NumberOfBinsHisto'!A86</f>
        <v>71635.701785510886</v>
      </c>
      <c r="B85" s="69">
        <f>'3.1 NumberOfBinsHisto'!B86</f>
        <v>21733.663266574284</v>
      </c>
    </row>
    <row r="86" spans="1:2" ht="15.75" x14ac:dyDescent="0.25">
      <c r="A86" s="19">
        <f ca="1">'3.1 NumberOfBinsHisto'!A87</f>
        <v>30836.410483011328</v>
      </c>
      <c r="B86" s="69">
        <f>'3.1 NumberOfBinsHisto'!B87</f>
        <v>42399.650048114614</v>
      </c>
    </row>
    <row r="87" spans="1:2" ht="15.75" x14ac:dyDescent="0.25">
      <c r="A87" s="19">
        <f ca="1">'3.1 NumberOfBinsHisto'!A88</f>
        <v>22120.267630119819</v>
      </c>
      <c r="B87" s="69">
        <f>'3.1 NumberOfBinsHisto'!B88</f>
        <v>4559.6131801568481</v>
      </c>
    </row>
    <row r="88" spans="1:2" ht="15.75" x14ac:dyDescent="0.25">
      <c r="A88" s="19">
        <f ca="1">'3.1 NumberOfBinsHisto'!A89</f>
        <v>1903.8396838964911</v>
      </c>
      <c r="B88" s="69">
        <f>'3.1 NumberOfBinsHisto'!B89</f>
        <v>36681.920418914116</v>
      </c>
    </row>
    <row r="89" spans="1:2" ht="15.75" x14ac:dyDescent="0.25">
      <c r="A89" s="19">
        <f ca="1">'3.1 NumberOfBinsHisto'!A90</f>
        <v>40549.082265407298</v>
      </c>
      <c r="B89" s="69">
        <f>'3.1 NumberOfBinsHisto'!B90</f>
        <v>53532.620195678719</v>
      </c>
    </row>
    <row r="90" spans="1:2" ht="15.75" x14ac:dyDescent="0.25">
      <c r="A90" s="19">
        <f ca="1">'3.1 NumberOfBinsHisto'!A91</f>
        <v>84178.111889655367</v>
      </c>
      <c r="B90" s="69">
        <f>'3.1 NumberOfBinsHisto'!B91</f>
        <v>49221.429211843657</v>
      </c>
    </row>
    <row r="91" spans="1:2" ht="15.75" x14ac:dyDescent="0.25">
      <c r="A91" s="19">
        <f ca="1">'3.1 NumberOfBinsHisto'!A92</f>
        <v>40993.857892747823</v>
      </c>
      <c r="B91" s="69">
        <f>'3.1 NumberOfBinsHisto'!B92</f>
        <v>13212.223951107757</v>
      </c>
    </row>
    <row r="92" spans="1:2" ht="15.75" x14ac:dyDescent="0.25">
      <c r="A92" s="19">
        <f ca="1">'3.1 NumberOfBinsHisto'!A93</f>
        <v>2003.6117084277923</v>
      </c>
      <c r="B92" s="69">
        <f>'3.1 NumberOfBinsHisto'!B93</f>
        <v>7813.247158900419</v>
      </c>
    </row>
    <row r="93" spans="1:2" ht="15.75" x14ac:dyDescent="0.25">
      <c r="A93" s="19">
        <f ca="1">'3.1 NumberOfBinsHisto'!A94</f>
        <v>53781.764882541567</v>
      </c>
      <c r="B93" s="69">
        <f>'3.1 NumberOfBinsHisto'!B94</f>
        <v>39588.598631019755</v>
      </c>
    </row>
    <row r="94" spans="1:2" ht="15.75" x14ac:dyDescent="0.25">
      <c r="A94" s="19">
        <f ca="1">'3.1 NumberOfBinsHisto'!A95</f>
        <v>19181.594331534357</v>
      </c>
      <c r="B94" s="69">
        <f>'3.1 NumberOfBinsHisto'!B95</f>
        <v>51503.117237872364</v>
      </c>
    </row>
    <row r="95" spans="1:2" ht="15.75" x14ac:dyDescent="0.25">
      <c r="A95" s="19">
        <f ca="1">'3.1 NumberOfBinsHisto'!A96</f>
        <v>14839.663245652062</v>
      </c>
      <c r="B95" s="69">
        <f>'3.1 NumberOfBinsHisto'!B96</f>
        <v>38715.635314785432</v>
      </c>
    </row>
    <row r="96" spans="1:2" ht="15.75" x14ac:dyDescent="0.25">
      <c r="A96" s="19">
        <f ca="1">'3.1 NumberOfBinsHisto'!A97</f>
        <v>12212.824552520478</v>
      </c>
      <c r="B96" s="69">
        <f>'3.1 NumberOfBinsHisto'!B97</f>
        <v>41897.933101498595</v>
      </c>
    </row>
    <row r="97" spans="1:2" ht="15.75" x14ac:dyDescent="0.25">
      <c r="A97" s="19">
        <f ca="1">'3.1 NumberOfBinsHisto'!A98</f>
        <v>46094.936409644535</v>
      </c>
      <c r="B97" s="69">
        <f>'3.1 NumberOfBinsHisto'!B98</f>
        <v>24378.673918930152</v>
      </c>
    </row>
    <row r="98" spans="1:2" ht="15.75" x14ac:dyDescent="0.25">
      <c r="A98" s="19">
        <f ca="1">'3.1 NumberOfBinsHisto'!A99</f>
        <v>5958.7567944147204</v>
      </c>
      <c r="B98" s="69">
        <f>'3.1 NumberOfBinsHisto'!B99</f>
        <v>44472.901333243222</v>
      </c>
    </row>
    <row r="99" spans="1:2" ht="15.75" x14ac:dyDescent="0.25">
      <c r="A99" s="19">
        <f ca="1">'3.1 NumberOfBinsHisto'!A100</f>
        <v>54250.787971425983</v>
      </c>
      <c r="B99" s="69">
        <f>'3.1 NumberOfBinsHisto'!B100</f>
        <v>12426.319837191082</v>
      </c>
    </row>
    <row r="100" spans="1:2" ht="15.75" x14ac:dyDescent="0.25">
      <c r="A100" s="19">
        <f ca="1">'3.1 NumberOfBinsHisto'!A101</f>
        <v>71921.01000441068</v>
      </c>
      <c r="B100" s="69">
        <f>'3.1 NumberOfBinsHisto'!B101</f>
        <v>2780.1904219722906</v>
      </c>
    </row>
    <row r="101" spans="1:2" ht="15.75" x14ac:dyDescent="0.25">
      <c r="A101" s="19">
        <f ca="1">'3.1 NumberOfBinsHisto'!A102</f>
        <v>72444.199805743061</v>
      </c>
      <c r="B101" s="69">
        <f>'3.1 NumberOfBinsHisto'!B102</f>
        <v>38208.985002398658</v>
      </c>
    </row>
    <row r="102" spans="1:2" ht="15.75" x14ac:dyDescent="0.25">
      <c r="A102" s="19">
        <f ca="1">'3.1 NumberOfBinsHisto'!A103</f>
        <v>32832.150094942677</v>
      </c>
      <c r="B102" s="69">
        <f>'3.1 NumberOfBinsHisto'!B103</f>
        <v>21290.642855016413</v>
      </c>
    </row>
  </sheetData>
  <conditionalFormatting sqref="J5:K15">
    <cfRule type="expression" dxfId="9" priority="2">
      <formula>$I5=FALSE</formula>
    </cfRule>
  </conditionalFormatting>
  <conditionalFormatting sqref="I5:I15">
    <cfRule type="expression" dxfId="8" priority="1">
      <formula>$I5=FALSE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02"/>
  <sheetViews>
    <sheetView showGridLines="0" zoomScale="175" zoomScaleNormal="175" workbookViewId="0">
      <selection activeCell="F5" sqref="F5"/>
    </sheetView>
  </sheetViews>
  <sheetFormatPr defaultRowHeight="15" x14ac:dyDescent="0.25"/>
  <cols>
    <col min="1" max="2" width="12.85546875" customWidth="1"/>
    <col min="3" max="3" width="6" customWidth="1"/>
    <col min="4" max="4" width="10.42578125" customWidth="1"/>
    <col min="5" max="5" width="14" customWidth="1"/>
    <col min="6" max="6" width="12.42578125" customWidth="1"/>
    <col min="7" max="7" width="12.85546875" bestFit="1" customWidth="1"/>
    <col min="8" max="8" width="6.42578125" customWidth="1"/>
    <col min="9" max="9" width="10.5703125" bestFit="1" customWidth="1"/>
    <col min="10" max="10" width="12.5703125" customWidth="1"/>
    <col min="11" max="12" width="13.5703125" customWidth="1"/>
    <col min="13" max="13" width="5.7109375" style="26" customWidth="1"/>
    <col min="14" max="14" width="4.5703125" customWidth="1"/>
    <col min="15" max="15" width="3.85546875" customWidth="1"/>
    <col min="16" max="16" width="7.140625" customWidth="1"/>
    <col min="17" max="17" width="6.28515625" customWidth="1"/>
    <col min="18" max="18" width="5.140625" customWidth="1"/>
    <col min="19" max="19" width="6" customWidth="1"/>
  </cols>
  <sheetData>
    <row r="1" spans="1:21" ht="15.75" thickBot="1" x14ac:dyDescent="0.3">
      <c r="A1" t="s">
        <v>10</v>
      </c>
      <c r="M1" s="24"/>
      <c r="N1" s="24"/>
      <c r="O1" s="24"/>
      <c r="P1" s="24"/>
      <c r="Q1" s="24"/>
      <c r="R1" s="24"/>
      <c r="S1" s="24"/>
    </row>
    <row r="2" spans="1:21" ht="13.5" customHeight="1" thickBot="1" x14ac:dyDescent="0.3">
      <c r="A2" s="4"/>
      <c r="B2" s="68"/>
      <c r="I2" s="14" t="s">
        <v>14</v>
      </c>
      <c r="J2" s="15" t="s">
        <v>15</v>
      </c>
      <c r="K2" s="12"/>
      <c r="N2" s="26"/>
      <c r="O2" s="26"/>
      <c r="P2" s="26"/>
      <c r="Q2" s="26"/>
      <c r="R2" s="26"/>
      <c r="S2" s="26"/>
    </row>
    <row r="3" spans="1:21" ht="16.5" thickBot="1" x14ac:dyDescent="0.3">
      <c r="A3" s="19">
        <f ca="1">'3.1 NumberOfBinsHisto'!A4</f>
        <v>71871.491290810533</v>
      </c>
      <c r="B3" s="69">
        <f ca="1">A3</f>
        <v>71871.491290810533</v>
      </c>
      <c r="D3" s="8" t="s">
        <v>16</v>
      </c>
      <c r="E3" s="13">
        <f ca="1">COUNT(B3:B102)</f>
        <v>100</v>
      </c>
      <c r="I3" s="88">
        <f ca="1">VLOOKUP("stop",E12:F18,2,0)</f>
        <v>7</v>
      </c>
      <c r="J3" s="89">
        <f ca="1">ROUND(E8/I3,-(LEN(INT(E8/I3))-1))</f>
        <v>10000</v>
      </c>
      <c r="K3" s="16"/>
      <c r="L3" s="99"/>
      <c r="M3" s="100"/>
      <c r="N3" s="26"/>
      <c r="O3" s="26"/>
      <c r="P3" s="26"/>
      <c r="Q3" s="26"/>
      <c r="R3" s="26"/>
      <c r="S3" s="26"/>
    </row>
    <row r="4" spans="1:21" ht="16.5" thickBot="1" x14ac:dyDescent="0.3">
      <c r="A4" s="19">
        <f ca="1">'3.1 NumberOfBinsHisto'!A5</f>
        <v>27749.057972105762</v>
      </c>
      <c r="B4" s="69">
        <f t="shared" ref="B4:B67" ca="1" si="0">A4</f>
        <v>27749.057972105762</v>
      </c>
      <c r="D4" s="10" t="s">
        <v>4</v>
      </c>
      <c r="E4" s="11">
        <f ca="1">MIN(B3:B102)</f>
        <v>614.51692976743641</v>
      </c>
      <c r="I4" s="86"/>
      <c r="J4" s="97" t="s">
        <v>11</v>
      </c>
      <c r="K4" s="98" t="s">
        <v>12</v>
      </c>
      <c r="L4" s="99"/>
      <c r="M4" s="100"/>
      <c r="N4" s="24"/>
      <c r="O4" s="24"/>
      <c r="P4" s="24"/>
      <c r="Q4" s="24"/>
      <c r="R4" s="24"/>
      <c r="S4" s="24"/>
    </row>
    <row r="5" spans="1:21" ht="15.75" x14ac:dyDescent="0.25">
      <c r="A5" s="19">
        <f ca="1">'3.1 NumberOfBinsHisto'!A6</f>
        <v>38850.111530069647</v>
      </c>
      <c r="B5" s="69">
        <f t="shared" ca="1" si="0"/>
        <v>38850.111530069647</v>
      </c>
      <c r="D5" s="10" t="s">
        <v>3</v>
      </c>
      <c r="E5" s="11">
        <f ca="1">MAX(B3:B102)</f>
        <v>88780.057023756744</v>
      </c>
      <c r="I5" s="94" t="b">
        <f ca="1">J5&lt;$E$5</f>
        <v>1</v>
      </c>
      <c r="J5" s="17">
        <f ca="1">INT(E4/J3)*J3</f>
        <v>0</v>
      </c>
      <c r="K5" s="90">
        <f ca="1">J5+$J$3</f>
        <v>10000</v>
      </c>
      <c r="L5" s="99"/>
      <c r="M5" s="100"/>
    </row>
    <row r="6" spans="1:21" ht="15.75" x14ac:dyDescent="0.25">
      <c r="A6" s="19">
        <f ca="1">'3.1 NumberOfBinsHisto'!A7</f>
        <v>12384.027604389641</v>
      </c>
      <c r="B6" s="69">
        <f t="shared" ca="1" si="0"/>
        <v>12384.027604389641</v>
      </c>
      <c r="D6" s="10" t="s">
        <v>0</v>
      </c>
      <c r="E6" s="70">
        <f ca="1">ROUND(AVERAGE($B$3:$B$95),2)</f>
        <v>34784.06</v>
      </c>
      <c r="I6" s="94" t="b">
        <f t="shared" ref="I6:I15" ca="1" si="1">J6&lt;$E$5</f>
        <v>1</v>
      </c>
      <c r="J6" s="17">
        <f ca="1">K5</f>
        <v>10000</v>
      </c>
      <c r="K6" s="90">
        <f ca="1">J6+$J$3</f>
        <v>20000</v>
      </c>
      <c r="L6" s="99"/>
      <c r="M6" s="100"/>
    </row>
    <row r="7" spans="1:21" ht="15.75" x14ac:dyDescent="0.25">
      <c r="A7" s="19">
        <f ca="1">'3.1 NumberOfBinsHisto'!A8</f>
        <v>51051.689515498634</v>
      </c>
      <c r="B7" s="69">
        <f t="shared" ca="1" si="0"/>
        <v>51051.689515498634</v>
      </c>
      <c r="D7" s="10" t="s">
        <v>1</v>
      </c>
      <c r="E7" s="11">
        <f ca="1">MEDIAN($B$3:$B$95)</f>
        <v>33036.545060010045</v>
      </c>
      <c r="I7" s="94" t="b">
        <f t="shared" ca="1" si="1"/>
        <v>1</v>
      </c>
      <c r="J7" s="17">
        <f t="shared" ref="J7:J15" ca="1" si="2">K6</f>
        <v>20000</v>
      </c>
      <c r="K7" s="90">
        <f t="shared" ref="K7:K15" ca="1" si="3">J7+$J$3</f>
        <v>30000</v>
      </c>
    </row>
    <row r="8" spans="1:21" ht="15.75" x14ac:dyDescent="0.25">
      <c r="A8" s="19">
        <f ca="1">'3.1 NumberOfBinsHisto'!A9</f>
        <v>42730.90942019919</v>
      </c>
      <c r="B8" s="69">
        <f t="shared" ca="1" si="0"/>
        <v>42730.90942019919</v>
      </c>
      <c r="D8" s="10" t="s">
        <v>7</v>
      </c>
      <c r="E8" s="11">
        <f ca="1">E5-E4</f>
        <v>88165.540093989315</v>
      </c>
      <c r="I8" s="94" t="b">
        <f t="shared" ca="1" si="1"/>
        <v>1</v>
      </c>
      <c r="J8" s="17">
        <f t="shared" ca="1" si="2"/>
        <v>30000</v>
      </c>
      <c r="K8" s="90">
        <f t="shared" ca="1" si="3"/>
        <v>40000</v>
      </c>
      <c r="Q8" s="26"/>
      <c r="R8" s="26"/>
      <c r="S8" s="26"/>
      <c r="T8" s="26"/>
      <c r="U8" s="26"/>
    </row>
    <row r="9" spans="1:21" ht="16.5" thickBot="1" x14ac:dyDescent="0.3">
      <c r="A9" s="19">
        <f ca="1">'3.1 NumberOfBinsHisto'!A10</f>
        <v>68132.196467801856</v>
      </c>
      <c r="B9" s="69">
        <f t="shared" ca="1" si="0"/>
        <v>68132.196467801856</v>
      </c>
      <c r="D9" s="65" t="s">
        <v>5</v>
      </c>
      <c r="E9" s="82">
        <f ca="1">COUNT(B3:B102)</f>
        <v>100</v>
      </c>
      <c r="I9" s="94" t="b">
        <f t="shared" ca="1" si="1"/>
        <v>1</v>
      </c>
      <c r="J9" s="17">
        <f t="shared" ca="1" si="2"/>
        <v>40000</v>
      </c>
      <c r="K9" s="90">
        <f t="shared" ca="1" si="3"/>
        <v>50000</v>
      </c>
    </row>
    <row r="10" spans="1:21" ht="16.5" thickBot="1" x14ac:dyDescent="0.3">
      <c r="A10" s="19">
        <f ca="1">'3.1 NumberOfBinsHisto'!A11</f>
        <v>47052.215763763706</v>
      </c>
      <c r="B10" s="69">
        <f t="shared" ca="1" si="0"/>
        <v>47052.215763763706</v>
      </c>
      <c r="I10" s="94" t="b">
        <f t="shared" ca="1" si="1"/>
        <v>1</v>
      </c>
      <c r="J10" s="17">
        <f t="shared" ca="1" si="2"/>
        <v>50000</v>
      </c>
      <c r="K10" s="90">
        <f t="shared" ca="1" si="3"/>
        <v>60000</v>
      </c>
    </row>
    <row r="11" spans="1:21" ht="18" thickBot="1" x14ac:dyDescent="0.3">
      <c r="A11" s="19">
        <f ca="1">'3.1 NumberOfBinsHisto'!A12</f>
        <v>17047.347582039551</v>
      </c>
      <c r="B11" s="69">
        <f t="shared" ca="1" si="0"/>
        <v>17047.347582039551</v>
      </c>
      <c r="E11" s="81" t="s">
        <v>64</v>
      </c>
      <c r="F11" s="80" t="s">
        <v>13</v>
      </c>
      <c r="G11" s="81" t="s">
        <v>65</v>
      </c>
      <c r="I11" s="94" t="b">
        <f t="shared" ca="1" si="1"/>
        <v>1</v>
      </c>
      <c r="J11" s="17">
        <f t="shared" ca="1" si="2"/>
        <v>60000</v>
      </c>
      <c r="K11" s="90">
        <f t="shared" ca="1" si="3"/>
        <v>70000</v>
      </c>
    </row>
    <row r="12" spans="1:21" ht="15.75" x14ac:dyDescent="0.25">
      <c r="A12" s="19">
        <f ca="1">'3.1 NumberOfBinsHisto'!A13</f>
        <v>31336.441693747987</v>
      </c>
      <c r="B12" s="69">
        <f t="shared" ca="1" si="0"/>
        <v>31336.441693747987</v>
      </c>
      <c r="E12" s="79" t="str">
        <f t="shared" ref="E12:E18" ca="1" si="4">IF(G12&gt;$E$9,"Stop","Continue")</f>
        <v>Continue</v>
      </c>
      <c r="F12" s="78">
        <v>4</v>
      </c>
      <c r="G12" s="79">
        <f t="shared" ref="G12:G18" si="5">2^F12</f>
        <v>16</v>
      </c>
      <c r="I12" s="94" t="b">
        <f t="shared" ca="1" si="1"/>
        <v>1</v>
      </c>
      <c r="J12" s="17">
        <f t="shared" ca="1" si="2"/>
        <v>70000</v>
      </c>
      <c r="K12" s="90">
        <f t="shared" ca="1" si="3"/>
        <v>80000</v>
      </c>
      <c r="P12" s="6"/>
      <c r="Q12" s="6"/>
    </row>
    <row r="13" spans="1:21" ht="15.75" x14ac:dyDescent="0.25">
      <c r="A13" s="19">
        <f ca="1">'3.1 NumberOfBinsHisto'!A14</f>
        <v>84550.626560986333</v>
      </c>
      <c r="B13" s="69">
        <f t="shared" ca="1" si="0"/>
        <v>84550.626560986333</v>
      </c>
      <c r="E13" s="76" t="str">
        <f t="shared" ca="1" si="4"/>
        <v>Continue</v>
      </c>
      <c r="F13" s="74">
        <v>5</v>
      </c>
      <c r="G13" s="76">
        <f t="shared" si="5"/>
        <v>32</v>
      </c>
      <c r="I13" s="94" t="b">
        <f t="shared" ca="1" si="1"/>
        <v>1</v>
      </c>
      <c r="J13" s="17">
        <f t="shared" ca="1" si="2"/>
        <v>80000</v>
      </c>
      <c r="K13" s="90">
        <f t="shared" ca="1" si="3"/>
        <v>90000</v>
      </c>
    </row>
    <row r="14" spans="1:21" ht="15.75" x14ac:dyDescent="0.25">
      <c r="A14" s="19">
        <f ca="1">'3.1 NumberOfBinsHisto'!A15</f>
        <v>54333.432204296252</v>
      </c>
      <c r="B14" s="69">
        <f t="shared" ca="1" si="0"/>
        <v>54333.432204296252</v>
      </c>
      <c r="E14" s="76" t="str">
        <f t="shared" ca="1" si="4"/>
        <v>Continue</v>
      </c>
      <c r="F14" s="74">
        <v>6</v>
      </c>
      <c r="G14" s="76">
        <f t="shared" si="5"/>
        <v>64</v>
      </c>
      <c r="I14" s="94" t="b">
        <f t="shared" ca="1" si="1"/>
        <v>0</v>
      </c>
      <c r="J14" s="17">
        <f t="shared" ca="1" si="2"/>
        <v>90000</v>
      </c>
      <c r="K14" s="90">
        <f t="shared" ca="1" si="3"/>
        <v>100000</v>
      </c>
    </row>
    <row r="15" spans="1:21" ht="15.75" x14ac:dyDescent="0.25">
      <c r="A15" s="19">
        <f ca="1">'3.1 NumberOfBinsHisto'!A16</f>
        <v>8538.4913559952165</v>
      </c>
      <c r="B15" s="69">
        <f t="shared" ca="1" si="0"/>
        <v>8538.4913559952165</v>
      </c>
      <c r="E15" s="76" t="str">
        <f t="shared" ca="1" si="4"/>
        <v>Stop</v>
      </c>
      <c r="F15" s="74">
        <v>7</v>
      </c>
      <c r="G15" s="76">
        <f t="shared" si="5"/>
        <v>128</v>
      </c>
      <c r="I15" s="94" t="b">
        <f t="shared" ca="1" si="1"/>
        <v>0</v>
      </c>
      <c r="J15" s="17">
        <f t="shared" ca="1" si="2"/>
        <v>100000</v>
      </c>
      <c r="K15" s="90">
        <f t="shared" ca="1" si="3"/>
        <v>110000</v>
      </c>
    </row>
    <row r="16" spans="1:21" ht="15.75" x14ac:dyDescent="0.25">
      <c r="A16" s="19">
        <f ca="1">'3.1 NumberOfBinsHisto'!A17</f>
        <v>42079.773428728695</v>
      </c>
      <c r="B16" s="69">
        <f t="shared" ca="1" si="0"/>
        <v>42079.773428728695</v>
      </c>
      <c r="E16" s="76" t="str">
        <f t="shared" ca="1" si="4"/>
        <v>Stop</v>
      </c>
      <c r="F16" s="74">
        <v>8</v>
      </c>
      <c r="G16" s="76">
        <f t="shared" si="5"/>
        <v>256</v>
      </c>
    </row>
    <row r="17" spans="1:7" ht="15.75" x14ac:dyDescent="0.25">
      <c r="A17" s="19">
        <f ca="1">'3.1 NumberOfBinsHisto'!A18</f>
        <v>58576.110616457212</v>
      </c>
      <c r="B17" s="69">
        <f t="shared" ca="1" si="0"/>
        <v>58576.110616457212</v>
      </c>
      <c r="E17" s="76" t="str">
        <f t="shared" ca="1" si="4"/>
        <v>Stop</v>
      </c>
      <c r="F17" s="74">
        <v>9</v>
      </c>
      <c r="G17" s="76">
        <f t="shared" si="5"/>
        <v>512</v>
      </c>
    </row>
    <row r="18" spans="1:7" ht="16.5" thickBot="1" x14ac:dyDescent="0.3">
      <c r="A18" s="19">
        <f ca="1">'3.1 NumberOfBinsHisto'!A19</f>
        <v>45740.858446648017</v>
      </c>
      <c r="B18" s="69">
        <f t="shared" ca="1" si="0"/>
        <v>45740.858446648017</v>
      </c>
      <c r="E18" s="77" t="str">
        <f t="shared" ca="1" si="4"/>
        <v>Stop</v>
      </c>
      <c r="F18" s="75">
        <v>10</v>
      </c>
      <c r="G18" s="77">
        <f t="shared" si="5"/>
        <v>1024</v>
      </c>
    </row>
    <row r="19" spans="1:7" ht="15.75" x14ac:dyDescent="0.25">
      <c r="A19" s="19">
        <f ca="1">'3.1 NumberOfBinsHisto'!A20</f>
        <v>24549.88903170608</v>
      </c>
      <c r="B19" s="69">
        <f t="shared" ca="1" si="0"/>
        <v>24549.88903170608</v>
      </c>
    </row>
    <row r="20" spans="1:7" ht="15.75" x14ac:dyDescent="0.25">
      <c r="A20" s="19">
        <f ca="1">'3.1 NumberOfBinsHisto'!A21</f>
        <v>14558.74257743666</v>
      </c>
      <c r="B20" s="69">
        <f t="shared" ca="1" si="0"/>
        <v>14558.74257743666</v>
      </c>
    </row>
    <row r="21" spans="1:7" ht="15.75" x14ac:dyDescent="0.25">
      <c r="A21" s="19">
        <f ca="1">'3.1 NumberOfBinsHisto'!A22</f>
        <v>33153.00547941219</v>
      </c>
      <c r="B21" s="69">
        <f t="shared" ca="1" si="0"/>
        <v>33153.00547941219</v>
      </c>
    </row>
    <row r="22" spans="1:7" ht="16.5" customHeight="1" x14ac:dyDescent="0.25">
      <c r="A22" s="19">
        <f ca="1">'3.1 NumberOfBinsHisto'!A23</f>
        <v>23897.806711366287</v>
      </c>
      <c r="B22" s="69">
        <f t="shared" ca="1" si="0"/>
        <v>23897.806711366287</v>
      </c>
    </row>
    <row r="23" spans="1:7" ht="15.75" x14ac:dyDescent="0.25">
      <c r="A23" s="19">
        <f ca="1">'3.1 NumberOfBinsHisto'!A24</f>
        <v>2106.7617293283665</v>
      </c>
      <c r="B23" s="69">
        <f t="shared" ca="1" si="0"/>
        <v>2106.7617293283665</v>
      </c>
    </row>
    <row r="24" spans="1:7" ht="15.75" x14ac:dyDescent="0.25">
      <c r="A24" s="19">
        <f ca="1">'3.1 NumberOfBinsHisto'!A25</f>
        <v>1650.9571278013361</v>
      </c>
      <c r="B24" s="69">
        <f t="shared" ca="1" si="0"/>
        <v>1650.9571278013361</v>
      </c>
    </row>
    <row r="25" spans="1:7" ht="15.75" x14ac:dyDescent="0.25">
      <c r="A25" s="19">
        <f ca="1">'3.1 NumberOfBinsHisto'!A26</f>
        <v>46395.338691362624</v>
      </c>
      <c r="B25" s="69">
        <f t="shared" ca="1" si="0"/>
        <v>46395.338691362624</v>
      </c>
    </row>
    <row r="26" spans="1:7" ht="15.75" x14ac:dyDescent="0.25">
      <c r="A26" s="19">
        <f ca="1">'3.1 NumberOfBinsHisto'!A27</f>
        <v>48998.238413134866</v>
      </c>
      <c r="B26" s="69">
        <f t="shared" ca="1" si="0"/>
        <v>48998.238413134866</v>
      </c>
    </row>
    <row r="27" spans="1:7" ht="15.75" x14ac:dyDescent="0.25">
      <c r="A27" s="19">
        <f ca="1">'3.1 NumberOfBinsHisto'!A28</f>
        <v>56214.870500963698</v>
      </c>
      <c r="B27" s="69">
        <f t="shared" ca="1" si="0"/>
        <v>56214.870500963698</v>
      </c>
    </row>
    <row r="28" spans="1:7" ht="15.75" x14ac:dyDescent="0.25">
      <c r="A28" s="19">
        <f ca="1">'3.1 NumberOfBinsHisto'!A29</f>
        <v>41232.800729292583</v>
      </c>
      <c r="B28" s="69">
        <f t="shared" ca="1" si="0"/>
        <v>41232.800729292583</v>
      </c>
    </row>
    <row r="29" spans="1:7" ht="15.75" x14ac:dyDescent="0.25">
      <c r="A29" s="19">
        <f ca="1">'3.1 NumberOfBinsHisto'!A30</f>
        <v>49194.872192026225</v>
      </c>
      <c r="B29" s="69">
        <f t="shared" ca="1" si="0"/>
        <v>49194.872192026225</v>
      </c>
    </row>
    <row r="30" spans="1:7" ht="15.75" x14ac:dyDescent="0.25">
      <c r="A30" s="19">
        <f ca="1">'3.1 NumberOfBinsHisto'!A31</f>
        <v>30011.356075943011</v>
      </c>
      <c r="B30" s="69">
        <f t="shared" ca="1" si="0"/>
        <v>30011.356075943011</v>
      </c>
    </row>
    <row r="31" spans="1:7" ht="15.75" x14ac:dyDescent="0.25">
      <c r="A31" s="19">
        <f ca="1">'3.1 NumberOfBinsHisto'!A32</f>
        <v>38762.991202936704</v>
      </c>
      <c r="B31" s="69">
        <f t="shared" ca="1" si="0"/>
        <v>38762.991202936704</v>
      </c>
    </row>
    <row r="32" spans="1:7" ht="15.75" x14ac:dyDescent="0.25">
      <c r="A32" s="19">
        <f ca="1">'3.1 NumberOfBinsHisto'!A33</f>
        <v>78505.4545135753</v>
      </c>
      <c r="B32" s="69">
        <f t="shared" ca="1" si="0"/>
        <v>78505.4545135753</v>
      </c>
    </row>
    <row r="33" spans="1:2" ht="15.75" x14ac:dyDescent="0.25">
      <c r="A33" s="19">
        <f ca="1">'3.1 NumberOfBinsHisto'!A34</f>
        <v>614.51692976743641</v>
      </c>
      <c r="B33" s="69">
        <f t="shared" ca="1" si="0"/>
        <v>614.51692976743641</v>
      </c>
    </row>
    <row r="34" spans="1:2" ht="15.75" x14ac:dyDescent="0.25">
      <c r="A34" s="19">
        <f ca="1">'3.1 NumberOfBinsHisto'!A35</f>
        <v>47601.90530189663</v>
      </c>
      <c r="B34" s="69">
        <f t="shared" ca="1" si="0"/>
        <v>47601.90530189663</v>
      </c>
    </row>
    <row r="35" spans="1:2" ht="15.75" x14ac:dyDescent="0.25">
      <c r="A35" s="19">
        <f ca="1">'3.1 NumberOfBinsHisto'!A36</f>
        <v>69360.855277079536</v>
      </c>
      <c r="B35" s="69">
        <f t="shared" ca="1" si="0"/>
        <v>69360.855277079536</v>
      </c>
    </row>
    <row r="36" spans="1:2" ht="15.75" x14ac:dyDescent="0.25">
      <c r="A36" s="19">
        <f ca="1">'3.1 NumberOfBinsHisto'!A37</f>
        <v>28283.775803964032</v>
      </c>
      <c r="B36" s="69">
        <f t="shared" ca="1" si="0"/>
        <v>28283.775803964032</v>
      </c>
    </row>
    <row r="37" spans="1:2" ht="15.75" x14ac:dyDescent="0.25">
      <c r="A37" s="19">
        <f ca="1">'3.1 NumberOfBinsHisto'!A38</f>
        <v>13932.938449619824</v>
      </c>
      <c r="B37" s="69">
        <f t="shared" ca="1" si="0"/>
        <v>13932.938449619824</v>
      </c>
    </row>
    <row r="38" spans="1:2" ht="15.75" x14ac:dyDescent="0.25">
      <c r="A38" s="19">
        <f ca="1">'3.1 NumberOfBinsHisto'!A39</f>
        <v>70578.578290198988</v>
      </c>
      <c r="B38" s="69">
        <f t="shared" ca="1" si="0"/>
        <v>70578.578290198988</v>
      </c>
    </row>
    <row r="39" spans="1:2" ht="15.75" x14ac:dyDescent="0.25">
      <c r="A39" s="19">
        <f ca="1">'3.1 NumberOfBinsHisto'!A40</f>
        <v>61791.623885379231</v>
      </c>
      <c r="B39" s="69">
        <f t="shared" ca="1" si="0"/>
        <v>61791.623885379231</v>
      </c>
    </row>
    <row r="40" spans="1:2" ht="15.75" x14ac:dyDescent="0.25">
      <c r="A40" s="19">
        <f ca="1">'3.1 NumberOfBinsHisto'!A41</f>
        <v>11229.384729079287</v>
      </c>
      <c r="B40" s="69">
        <f t="shared" ca="1" si="0"/>
        <v>11229.384729079287</v>
      </c>
    </row>
    <row r="41" spans="1:2" ht="15.75" x14ac:dyDescent="0.25">
      <c r="A41" s="19">
        <f ca="1">'3.1 NumberOfBinsHisto'!A42</f>
        <v>22088.333078983949</v>
      </c>
      <c r="B41" s="69">
        <f t="shared" ca="1" si="0"/>
        <v>22088.333078983949</v>
      </c>
    </row>
    <row r="42" spans="1:2" ht="15.75" x14ac:dyDescent="0.25">
      <c r="A42" s="19">
        <f ca="1">'3.1 NumberOfBinsHisto'!A43</f>
        <v>35140.307643885215</v>
      </c>
      <c r="B42" s="69">
        <f t="shared" ca="1" si="0"/>
        <v>35140.307643885215</v>
      </c>
    </row>
    <row r="43" spans="1:2" ht="15.75" x14ac:dyDescent="0.25">
      <c r="A43" s="19">
        <f ca="1">'3.1 NumberOfBinsHisto'!A44</f>
        <v>24873.564841885036</v>
      </c>
      <c r="B43" s="69">
        <f t="shared" ca="1" si="0"/>
        <v>24873.564841885036</v>
      </c>
    </row>
    <row r="44" spans="1:2" ht="15.75" x14ac:dyDescent="0.25">
      <c r="A44" s="19">
        <f ca="1">'3.1 NumberOfBinsHisto'!A45</f>
        <v>3282.609055475164</v>
      </c>
      <c r="B44" s="69">
        <f t="shared" ca="1" si="0"/>
        <v>3282.609055475164</v>
      </c>
    </row>
    <row r="45" spans="1:2" ht="15.75" x14ac:dyDescent="0.25">
      <c r="A45" s="19">
        <f ca="1">'3.1 NumberOfBinsHisto'!A46</f>
        <v>11266.488674374368</v>
      </c>
      <c r="B45" s="69">
        <f t="shared" ca="1" si="0"/>
        <v>11266.488674374368</v>
      </c>
    </row>
    <row r="46" spans="1:2" ht="15.75" x14ac:dyDescent="0.25">
      <c r="A46" s="19">
        <f ca="1">'3.1 NumberOfBinsHisto'!A47</f>
        <v>9243.7829558762623</v>
      </c>
      <c r="B46" s="69">
        <f t="shared" ca="1" si="0"/>
        <v>9243.7829558762623</v>
      </c>
    </row>
    <row r="47" spans="1:2" ht="15.75" x14ac:dyDescent="0.25">
      <c r="A47" s="19">
        <f ca="1">'3.1 NumberOfBinsHisto'!A48</f>
        <v>3619.7075003097784</v>
      </c>
      <c r="B47" s="69">
        <f t="shared" ca="1" si="0"/>
        <v>3619.7075003097784</v>
      </c>
    </row>
    <row r="48" spans="1:2" ht="15.75" x14ac:dyDescent="0.25">
      <c r="A48" s="19">
        <f ca="1">'3.1 NumberOfBinsHisto'!A49</f>
        <v>28910.633228579718</v>
      </c>
      <c r="B48" s="69">
        <f t="shared" ca="1" si="0"/>
        <v>28910.633228579718</v>
      </c>
    </row>
    <row r="49" spans="1:2" ht="15.75" x14ac:dyDescent="0.25">
      <c r="A49" s="19">
        <f ca="1">'3.1 NumberOfBinsHisto'!A50</f>
        <v>16155.627127700631</v>
      </c>
      <c r="B49" s="69">
        <f t="shared" ca="1" si="0"/>
        <v>16155.627127700631</v>
      </c>
    </row>
    <row r="50" spans="1:2" ht="15.75" x14ac:dyDescent="0.25">
      <c r="A50" s="19">
        <f ca="1">'3.1 NumberOfBinsHisto'!A51</f>
        <v>44763.983346888599</v>
      </c>
      <c r="B50" s="69">
        <f t="shared" ca="1" si="0"/>
        <v>44763.983346888599</v>
      </c>
    </row>
    <row r="51" spans="1:2" ht="15.75" x14ac:dyDescent="0.25">
      <c r="A51" s="19">
        <f ca="1">'3.1 NumberOfBinsHisto'!A52</f>
        <v>34025.875215665576</v>
      </c>
      <c r="B51" s="69">
        <f t="shared" ca="1" si="0"/>
        <v>34025.875215665576</v>
      </c>
    </row>
    <row r="52" spans="1:2" ht="15.75" x14ac:dyDescent="0.25">
      <c r="A52" s="19">
        <f ca="1">'3.1 NumberOfBinsHisto'!A53</f>
        <v>13258.353969287642</v>
      </c>
      <c r="B52" s="69">
        <f t="shared" ca="1" si="0"/>
        <v>13258.353969287642</v>
      </c>
    </row>
    <row r="53" spans="1:2" ht="15.75" x14ac:dyDescent="0.25">
      <c r="A53" s="19">
        <f ca="1">'3.1 NumberOfBinsHisto'!A54</f>
        <v>36260.337881801941</v>
      </c>
      <c r="B53" s="69">
        <f t="shared" ca="1" si="0"/>
        <v>36260.337881801941</v>
      </c>
    </row>
    <row r="54" spans="1:2" ht="15.75" x14ac:dyDescent="0.25">
      <c r="A54" s="19">
        <f ca="1">'3.1 NumberOfBinsHisto'!A55</f>
        <v>12510.211184746729</v>
      </c>
      <c r="B54" s="69">
        <f t="shared" ca="1" si="0"/>
        <v>12510.211184746729</v>
      </c>
    </row>
    <row r="55" spans="1:2" ht="15.75" x14ac:dyDescent="0.25">
      <c r="A55" s="19">
        <f ca="1">'3.1 NumberOfBinsHisto'!A56</f>
        <v>71603.380552916467</v>
      </c>
      <c r="B55" s="69">
        <f t="shared" ca="1" si="0"/>
        <v>71603.380552916467</v>
      </c>
    </row>
    <row r="56" spans="1:2" ht="15.75" x14ac:dyDescent="0.25">
      <c r="A56" s="19">
        <f ca="1">'3.1 NumberOfBinsHisto'!A57</f>
        <v>64162.397472219105</v>
      </c>
      <c r="B56" s="69">
        <f t="shared" ca="1" si="0"/>
        <v>64162.397472219105</v>
      </c>
    </row>
    <row r="57" spans="1:2" ht="15.75" x14ac:dyDescent="0.25">
      <c r="A57" s="19">
        <f ca="1">'3.1 NumberOfBinsHisto'!A58</f>
        <v>49865.026895450785</v>
      </c>
      <c r="B57" s="69">
        <f t="shared" ca="1" si="0"/>
        <v>49865.026895450785</v>
      </c>
    </row>
    <row r="58" spans="1:2" ht="15.75" x14ac:dyDescent="0.25">
      <c r="A58" s="19">
        <f ca="1">'3.1 NumberOfBinsHisto'!A59</f>
        <v>2071.6575248550735</v>
      </c>
      <c r="B58" s="69">
        <f t="shared" ca="1" si="0"/>
        <v>2071.6575248550735</v>
      </c>
    </row>
    <row r="59" spans="1:2" ht="15.75" x14ac:dyDescent="0.25">
      <c r="A59" s="19">
        <f ca="1">'3.1 NumberOfBinsHisto'!A60</f>
        <v>18110.456780809945</v>
      </c>
      <c r="B59" s="69">
        <f t="shared" ca="1" si="0"/>
        <v>18110.456780809945</v>
      </c>
    </row>
    <row r="60" spans="1:2" ht="15.75" x14ac:dyDescent="0.25">
      <c r="A60" s="19">
        <f ca="1">'3.1 NumberOfBinsHisto'!A61</f>
        <v>18167.602910985424</v>
      </c>
      <c r="B60" s="69">
        <f t="shared" ca="1" si="0"/>
        <v>18167.602910985424</v>
      </c>
    </row>
    <row r="61" spans="1:2" ht="15.75" x14ac:dyDescent="0.25">
      <c r="A61" s="19">
        <f ca="1">'3.1 NumberOfBinsHisto'!A62</f>
        <v>64703.829171652593</v>
      </c>
      <c r="B61" s="69">
        <f t="shared" ca="1" si="0"/>
        <v>64703.829171652593</v>
      </c>
    </row>
    <row r="62" spans="1:2" ht="15.75" x14ac:dyDescent="0.25">
      <c r="A62" s="19">
        <f ca="1">'3.1 NumberOfBinsHisto'!A63</f>
        <v>23235.755395297496</v>
      </c>
      <c r="B62" s="69">
        <f t="shared" ca="1" si="0"/>
        <v>23235.755395297496</v>
      </c>
    </row>
    <row r="63" spans="1:2" ht="15.75" x14ac:dyDescent="0.25">
      <c r="A63" s="19">
        <f ca="1">'3.1 NumberOfBinsHisto'!A64</f>
        <v>79572.740344740028</v>
      </c>
      <c r="B63" s="69">
        <f t="shared" ca="1" si="0"/>
        <v>79572.740344740028</v>
      </c>
    </row>
    <row r="64" spans="1:2" ht="15.75" x14ac:dyDescent="0.25">
      <c r="A64" s="19">
        <f ca="1">'3.1 NumberOfBinsHisto'!A65</f>
        <v>2486.5068161746822</v>
      </c>
      <c r="B64" s="69">
        <f t="shared" ca="1" si="0"/>
        <v>2486.5068161746822</v>
      </c>
    </row>
    <row r="65" spans="1:2" ht="15.75" x14ac:dyDescent="0.25">
      <c r="A65" s="19">
        <f ca="1">'3.1 NumberOfBinsHisto'!A66</f>
        <v>30281.703979964735</v>
      </c>
      <c r="B65" s="69">
        <f t="shared" ca="1" si="0"/>
        <v>30281.703979964735</v>
      </c>
    </row>
    <row r="66" spans="1:2" ht="15.75" x14ac:dyDescent="0.25">
      <c r="A66" s="19">
        <f ca="1">'3.1 NumberOfBinsHisto'!A67</f>
        <v>15307.275852079452</v>
      </c>
      <c r="B66" s="69">
        <f t="shared" ca="1" si="0"/>
        <v>15307.275852079452</v>
      </c>
    </row>
    <row r="67" spans="1:2" ht="15.75" x14ac:dyDescent="0.25">
      <c r="A67" s="19">
        <f ca="1">'3.1 NumberOfBinsHisto'!A68</f>
        <v>3945.6795429711406</v>
      </c>
      <c r="B67" s="69">
        <f t="shared" ca="1" si="0"/>
        <v>3945.6795429711406</v>
      </c>
    </row>
    <row r="68" spans="1:2" ht="15.75" x14ac:dyDescent="0.25">
      <c r="A68" s="19">
        <f ca="1">'3.1 NumberOfBinsHisto'!A69</f>
        <v>39761.472983772335</v>
      </c>
      <c r="B68" s="69">
        <f t="shared" ref="B68:B102" ca="1" si="6">A68</f>
        <v>39761.472983772335</v>
      </c>
    </row>
    <row r="69" spans="1:2" ht="15.75" x14ac:dyDescent="0.25">
      <c r="A69" s="19">
        <f ca="1">'3.1 NumberOfBinsHisto'!A70</f>
        <v>20073.078184712074</v>
      </c>
      <c r="B69" s="69">
        <f t="shared" ca="1" si="6"/>
        <v>20073.078184712074</v>
      </c>
    </row>
    <row r="70" spans="1:2" ht="15.75" x14ac:dyDescent="0.25">
      <c r="A70" s="19">
        <f ca="1">'3.1 NumberOfBinsHisto'!A71</f>
        <v>41348.551382266895</v>
      </c>
      <c r="B70" s="69">
        <f t="shared" ca="1" si="6"/>
        <v>41348.551382266895</v>
      </c>
    </row>
    <row r="71" spans="1:2" ht="15.75" x14ac:dyDescent="0.25">
      <c r="A71" s="19">
        <f ca="1">'3.1 NumberOfBinsHisto'!A72</f>
        <v>71636.432269700905</v>
      </c>
      <c r="B71" s="69">
        <f t="shared" ca="1" si="6"/>
        <v>71636.432269700905</v>
      </c>
    </row>
    <row r="72" spans="1:2" ht="15.75" x14ac:dyDescent="0.25">
      <c r="A72" s="19">
        <f ca="1">'3.1 NumberOfBinsHisto'!A73</f>
        <v>60695.268504052139</v>
      </c>
      <c r="B72" s="69">
        <f t="shared" ca="1" si="6"/>
        <v>60695.268504052139</v>
      </c>
    </row>
    <row r="73" spans="1:2" ht="15.75" x14ac:dyDescent="0.25">
      <c r="A73" s="19">
        <f ca="1">'3.1 NumberOfBinsHisto'!A74</f>
        <v>16127.467224149783</v>
      </c>
      <c r="B73" s="69">
        <f t="shared" ca="1" si="6"/>
        <v>16127.467224149783</v>
      </c>
    </row>
    <row r="74" spans="1:2" ht="15.75" x14ac:dyDescent="0.25">
      <c r="A74" s="19">
        <f ca="1">'3.1 NumberOfBinsHisto'!A75</f>
        <v>33036.545060010045</v>
      </c>
      <c r="B74" s="69">
        <f t="shared" ca="1" si="6"/>
        <v>33036.545060010045</v>
      </c>
    </row>
    <row r="75" spans="1:2" ht="15.75" x14ac:dyDescent="0.25">
      <c r="A75" s="19">
        <f ca="1">'3.1 NumberOfBinsHisto'!A76</f>
        <v>34708.825746174611</v>
      </c>
      <c r="B75" s="69">
        <f t="shared" ca="1" si="6"/>
        <v>34708.825746174611</v>
      </c>
    </row>
    <row r="76" spans="1:2" ht="15.75" x14ac:dyDescent="0.25">
      <c r="A76" s="19">
        <f ca="1">'3.1 NumberOfBinsHisto'!A77</f>
        <v>5211.0924190800051</v>
      </c>
      <c r="B76" s="69">
        <f t="shared" ca="1" si="6"/>
        <v>5211.0924190800051</v>
      </c>
    </row>
    <row r="77" spans="1:2" ht="15.75" x14ac:dyDescent="0.25">
      <c r="A77" s="19">
        <f ca="1">'3.1 NumberOfBinsHisto'!A78</f>
        <v>88780.057023756744</v>
      </c>
      <c r="B77" s="69">
        <f t="shared" ca="1" si="6"/>
        <v>88780.057023756744</v>
      </c>
    </row>
    <row r="78" spans="1:2" ht="15.75" x14ac:dyDescent="0.25">
      <c r="A78" s="19">
        <f ca="1">'3.1 NumberOfBinsHisto'!A79</f>
        <v>22159.513287551687</v>
      </c>
      <c r="B78" s="69">
        <f t="shared" ca="1" si="6"/>
        <v>22159.513287551687</v>
      </c>
    </row>
    <row r="79" spans="1:2" ht="15.75" x14ac:dyDescent="0.25">
      <c r="A79" s="19">
        <f ca="1">'3.1 NumberOfBinsHisto'!A80</f>
        <v>45209.582360104483</v>
      </c>
      <c r="B79" s="69">
        <f t="shared" ca="1" si="6"/>
        <v>45209.582360104483</v>
      </c>
    </row>
    <row r="80" spans="1:2" ht="15.75" x14ac:dyDescent="0.25">
      <c r="A80" s="19">
        <f ca="1">'3.1 NumberOfBinsHisto'!A81</f>
        <v>18490.998000649237</v>
      </c>
      <c r="B80" s="69">
        <f t="shared" ca="1" si="6"/>
        <v>18490.998000649237</v>
      </c>
    </row>
    <row r="81" spans="1:2" ht="15.75" x14ac:dyDescent="0.25">
      <c r="A81" s="19">
        <f ca="1">'3.1 NumberOfBinsHisto'!A82</f>
        <v>47527.519249858255</v>
      </c>
      <c r="B81" s="69">
        <f t="shared" ca="1" si="6"/>
        <v>47527.519249858255</v>
      </c>
    </row>
    <row r="82" spans="1:2" ht="15.75" x14ac:dyDescent="0.25">
      <c r="A82" s="19">
        <f ca="1">'3.1 NumberOfBinsHisto'!A83</f>
        <v>40883.300869672967</v>
      </c>
      <c r="B82" s="69">
        <f t="shared" ca="1" si="6"/>
        <v>40883.300869672967</v>
      </c>
    </row>
    <row r="83" spans="1:2" ht="15.75" x14ac:dyDescent="0.25">
      <c r="A83" s="19">
        <f ca="1">'3.1 NumberOfBinsHisto'!A84</f>
        <v>14514.617865261323</v>
      </c>
      <c r="B83" s="69">
        <f t="shared" ca="1" si="6"/>
        <v>14514.617865261323</v>
      </c>
    </row>
    <row r="84" spans="1:2" ht="15.75" x14ac:dyDescent="0.25">
      <c r="A84" s="19">
        <f ca="1">'3.1 NumberOfBinsHisto'!A85</f>
        <v>19163.834312236479</v>
      </c>
      <c r="B84" s="69">
        <f t="shared" ca="1" si="6"/>
        <v>19163.834312236479</v>
      </c>
    </row>
    <row r="85" spans="1:2" ht="15.75" x14ac:dyDescent="0.25">
      <c r="A85" s="19">
        <f ca="1">'3.1 NumberOfBinsHisto'!A86</f>
        <v>71635.701785510886</v>
      </c>
      <c r="B85" s="69">
        <f t="shared" ca="1" si="6"/>
        <v>71635.701785510886</v>
      </c>
    </row>
    <row r="86" spans="1:2" ht="15.75" x14ac:dyDescent="0.25">
      <c r="A86" s="19">
        <f ca="1">'3.1 NumberOfBinsHisto'!A87</f>
        <v>30836.410483011328</v>
      </c>
      <c r="B86" s="69">
        <f t="shared" ca="1" si="6"/>
        <v>30836.410483011328</v>
      </c>
    </row>
    <row r="87" spans="1:2" ht="15.75" x14ac:dyDescent="0.25">
      <c r="A87" s="19">
        <f ca="1">'3.1 NumberOfBinsHisto'!A88</f>
        <v>22120.267630119819</v>
      </c>
      <c r="B87" s="69">
        <f t="shared" ca="1" si="6"/>
        <v>22120.267630119819</v>
      </c>
    </row>
    <row r="88" spans="1:2" ht="15.75" x14ac:dyDescent="0.25">
      <c r="A88" s="19">
        <f ca="1">'3.1 NumberOfBinsHisto'!A89</f>
        <v>1903.8396838964911</v>
      </c>
      <c r="B88" s="69">
        <f t="shared" ca="1" si="6"/>
        <v>1903.8396838964911</v>
      </c>
    </row>
    <row r="89" spans="1:2" ht="15.75" x14ac:dyDescent="0.25">
      <c r="A89" s="19">
        <f ca="1">'3.1 NumberOfBinsHisto'!A90</f>
        <v>40549.082265407298</v>
      </c>
      <c r="B89" s="69">
        <f t="shared" ca="1" si="6"/>
        <v>40549.082265407298</v>
      </c>
    </row>
    <row r="90" spans="1:2" ht="15.75" x14ac:dyDescent="0.25">
      <c r="A90" s="19">
        <f ca="1">'3.1 NumberOfBinsHisto'!A91</f>
        <v>84178.111889655367</v>
      </c>
      <c r="B90" s="69">
        <f t="shared" ca="1" si="6"/>
        <v>84178.111889655367</v>
      </c>
    </row>
    <row r="91" spans="1:2" ht="15.75" x14ac:dyDescent="0.25">
      <c r="A91" s="19">
        <f ca="1">'3.1 NumberOfBinsHisto'!A92</f>
        <v>40993.857892747823</v>
      </c>
      <c r="B91" s="69">
        <f t="shared" ca="1" si="6"/>
        <v>40993.857892747823</v>
      </c>
    </row>
    <row r="92" spans="1:2" ht="15.75" x14ac:dyDescent="0.25">
      <c r="A92" s="19">
        <f ca="1">'3.1 NumberOfBinsHisto'!A93</f>
        <v>2003.6117084277923</v>
      </c>
      <c r="B92" s="69">
        <f t="shared" ca="1" si="6"/>
        <v>2003.6117084277923</v>
      </c>
    </row>
    <row r="93" spans="1:2" ht="15.75" x14ac:dyDescent="0.25">
      <c r="A93" s="19">
        <f ca="1">'3.1 NumberOfBinsHisto'!A94</f>
        <v>53781.764882541567</v>
      </c>
      <c r="B93" s="69">
        <f t="shared" ca="1" si="6"/>
        <v>53781.764882541567</v>
      </c>
    </row>
    <row r="94" spans="1:2" ht="15.75" x14ac:dyDescent="0.25">
      <c r="A94" s="19">
        <f ca="1">'3.1 NumberOfBinsHisto'!A95</f>
        <v>19181.594331534357</v>
      </c>
      <c r="B94" s="69">
        <f t="shared" ca="1" si="6"/>
        <v>19181.594331534357</v>
      </c>
    </row>
    <row r="95" spans="1:2" ht="15.75" x14ac:dyDescent="0.25">
      <c r="A95" s="19">
        <f ca="1">'3.1 NumberOfBinsHisto'!A96</f>
        <v>14839.663245652062</v>
      </c>
      <c r="B95" s="69">
        <f t="shared" ca="1" si="6"/>
        <v>14839.663245652062</v>
      </c>
    </row>
    <row r="96" spans="1:2" ht="15.75" x14ac:dyDescent="0.25">
      <c r="A96" s="19">
        <f ca="1">'3.1 NumberOfBinsHisto'!A97</f>
        <v>12212.824552520478</v>
      </c>
      <c r="B96" s="69">
        <f t="shared" ca="1" si="6"/>
        <v>12212.824552520478</v>
      </c>
    </row>
    <row r="97" spans="1:2" ht="15.75" x14ac:dyDescent="0.25">
      <c r="A97" s="19">
        <f ca="1">'3.1 NumberOfBinsHisto'!A98</f>
        <v>46094.936409644535</v>
      </c>
      <c r="B97" s="69">
        <f t="shared" ca="1" si="6"/>
        <v>46094.936409644535</v>
      </c>
    </row>
    <row r="98" spans="1:2" ht="15.75" x14ac:dyDescent="0.25">
      <c r="A98" s="19">
        <f ca="1">'3.1 NumberOfBinsHisto'!A99</f>
        <v>5958.7567944147204</v>
      </c>
      <c r="B98" s="69">
        <f t="shared" ca="1" si="6"/>
        <v>5958.7567944147204</v>
      </c>
    </row>
    <row r="99" spans="1:2" ht="15.75" x14ac:dyDescent="0.25">
      <c r="A99" s="19">
        <f ca="1">'3.1 NumberOfBinsHisto'!A100</f>
        <v>54250.787971425983</v>
      </c>
      <c r="B99" s="69">
        <f t="shared" ca="1" si="6"/>
        <v>54250.787971425983</v>
      </c>
    </row>
    <row r="100" spans="1:2" ht="15.75" x14ac:dyDescent="0.25">
      <c r="A100" s="19">
        <f ca="1">'3.1 NumberOfBinsHisto'!A101</f>
        <v>71921.01000441068</v>
      </c>
      <c r="B100" s="69">
        <f t="shared" ca="1" si="6"/>
        <v>71921.01000441068</v>
      </c>
    </row>
    <row r="101" spans="1:2" ht="15.75" x14ac:dyDescent="0.25">
      <c r="A101" s="19">
        <f ca="1">'3.1 NumberOfBinsHisto'!A102</f>
        <v>72444.199805743061</v>
      </c>
      <c r="B101" s="69">
        <f t="shared" ca="1" si="6"/>
        <v>72444.199805743061</v>
      </c>
    </row>
    <row r="102" spans="1:2" ht="15.75" x14ac:dyDescent="0.25">
      <c r="A102" s="19">
        <f ca="1">'3.1 NumberOfBinsHisto'!A103</f>
        <v>32832.150094942677</v>
      </c>
      <c r="B102" s="69">
        <f t="shared" ca="1" si="6"/>
        <v>32832.150094942677</v>
      </c>
    </row>
  </sheetData>
  <conditionalFormatting sqref="J5:K15">
    <cfRule type="expression" dxfId="7" priority="2">
      <formula>$I5=FALSE</formula>
    </cfRule>
  </conditionalFormatting>
  <conditionalFormatting sqref="I5:I15">
    <cfRule type="expression" dxfId="6" priority="1">
      <formula>$I5=FALSE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02"/>
  <sheetViews>
    <sheetView showGridLines="0" zoomScale="175" zoomScaleNormal="175" workbookViewId="0">
      <selection activeCell="E11" sqref="E11:G18"/>
    </sheetView>
  </sheetViews>
  <sheetFormatPr defaultRowHeight="15" x14ac:dyDescent="0.25"/>
  <cols>
    <col min="1" max="2" width="12.85546875" customWidth="1"/>
    <col min="3" max="3" width="6" customWidth="1"/>
    <col min="4" max="4" width="10.42578125" customWidth="1"/>
    <col min="5" max="5" width="14" customWidth="1"/>
    <col min="6" max="6" width="12.42578125" customWidth="1"/>
    <col min="7" max="7" width="12.85546875" bestFit="1" customWidth="1"/>
    <col min="8" max="8" width="6.42578125" customWidth="1"/>
    <col min="9" max="9" width="10.5703125" bestFit="1" customWidth="1"/>
    <col min="10" max="10" width="12.5703125" customWidth="1"/>
    <col min="11" max="11" width="13.5703125" customWidth="1"/>
    <col min="12" max="12" width="4" customWidth="1"/>
    <col min="13" max="13" width="20" style="26" bestFit="1" customWidth="1"/>
    <col min="14" max="14" width="7.5703125" bestFit="1" customWidth="1"/>
    <col min="15" max="15" width="9.140625" bestFit="1" customWidth="1"/>
    <col min="16" max="16" width="8.42578125" bestFit="1" customWidth="1"/>
    <col min="17" max="17" width="9" bestFit="1" customWidth="1"/>
    <col min="18" max="18" width="7.85546875" bestFit="1" customWidth="1"/>
    <col min="19" max="19" width="20.42578125" customWidth="1"/>
  </cols>
  <sheetData>
    <row r="1" spans="1:21" ht="15.75" thickBot="1" x14ac:dyDescent="0.3">
      <c r="A1" t="s">
        <v>10</v>
      </c>
      <c r="M1" s="24"/>
      <c r="N1" s="24"/>
      <c r="O1" s="24"/>
      <c r="P1" s="24"/>
      <c r="Q1" s="24"/>
      <c r="R1" s="24"/>
      <c r="S1" s="24"/>
    </row>
    <row r="2" spans="1:21" ht="13.5" customHeight="1" thickBot="1" x14ac:dyDescent="0.3">
      <c r="A2" s="4"/>
      <c r="B2" s="68"/>
      <c r="I2" s="14" t="s">
        <v>14</v>
      </c>
      <c r="J2" s="15" t="s">
        <v>15</v>
      </c>
      <c r="K2" s="12"/>
      <c r="N2" s="26"/>
      <c r="O2" s="26"/>
      <c r="P2" s="26"/>
      <c r="Q2" s="26"/>
      <c r="R2" s="26"/>
      <c r="S2" s="26"/>
    </row>
    <row r="3" spans="1:21" ht="16.5" thickBot="1" x14ac:dyDescent="0.3">
      <c r="A3" s="19">
        <f ca="1">'3.1 NumberOfBinsHisto'!A4</f>
        <v>71871.491290810533</v>
      </c>
      <c r="B3" s="69">
        <f>'3.1 NumberOfBinsHisto'!B4</f>
        <v>47382.271909222611</v>
      </c>
      <c r="D3" s="8" t="s">
        <v>16</v>
      </c>
      <c r="E3" s="13">
        <f>COUNT(B3:B102)</f>
        <v>100</v>
      </c>
      <c r="I3" s="88">
        <f>VLOOKUP("stop",E12:F18,2,0)</f>
        <v>7</v>
      </c>
      <c r="J3" s="89">
        <f>ROUND(INT(E8/I3),-(LEN(INT(E8/I3))-1))</f>
        <v>10000</v>
      </c>
      <c r="K3" s="16"/>
      <c r="L3" s="99"/>
      <c r="M3" s="100"/>
      <c r="N3" s="26"/>
      <c r="O3" s="26"/>
      <c r="P3" s="26"/>
      <c r="Q3" s="26"/>
      <c r="R3" s="26"/>
      <c r="S3" s="26"/>
    </row>
    <row r="4" spans="1:21" ht="16.5" thickBot="1" x14ac:dyDescent="0.3">
      <c r="A4" s="19">
        <f ca="1">'3.1 NumberOfBinsHisto'!A5</f>
        <v>27749.057972105762</v>
      </c>
      <c r="B4" s="69">
        <f>'3.1 NumberOfBinsHisto'!B5</f>
        <v>37305.476164060448</v>
      </c>
      <c r="D4" s="10" t="s">
        <v>4</v>
      </c>
      <c r="E4" s="11">
        <f>MIN($B$3:$B$95)</f>
        <v>372.54896937938395</v>
      </c>
      <c r="I4" s="86"/>
      <c r="J4" s="97" t="s">
        <v>11</v>
      </c>
      <c r="K4" s="98" t="s">
        <v>12</v>
      </c>
      <c r="L4" s="99"/>
      <c r="M4" s="109" t="s">
        <v>7</v>
      </c>
      <c r="N4" s="110" t="s">
        <v>74</v>
      </c>
      <c r="O4" s="111" t="s">
        <v>73</v>
      </c>
      <c r="P4" s="110" t="s">
        <v>75</v>
      </c>
      <c r="Q4" s="112" t="s">
        <v>72</v>
      </c>
      <c r="R4" s="113" t="s">
        <v>76</v>
      </c>
      <c r="S4" s="114" t="str">
        <f>R4</f>
        <v>RelFreq</v>
      </c>
    </row>
    <row r="5" spans="1:21" ht="15.75" x14ac:dyDescent="0.25">
      <c r="A5" s="19">
        <f ca="1">'3.1 NumberOfBinsHisto'!A6</f>
        <v>38850.111530069647</v>
      </c>
      <c r="B5" s="69">
        <f>'3.1 NumberOfBinsHisto'!B6</f>
        <v>58693.129558978144</v>
      </c>
      <c r="D5" s="10" t="s">
        <v>3</v>
      </c>
      <c r="E5" s="11">
        <f>MAX($B$3:$B$95)</f>
        <v>86880.960983330282</v>
      </c>
      <c r="I5" s="94" t="b">
        <f t="shared" ref="I5:I15" si="0">J5&lt;=$E$5</f>
        <v>1</v>
      </c>
      <c r="J5" s="87">
        <f>INT(E4/J3)*J3</f>
        <v>0</v>
      </c>
      <c r="K5" s="90">
        <f>J5+$J$3</f>
        <v>10000</v>
      </c>
      <c r="L5" s="99"/>
      <c r="M5" s="101" t="str">
        <f>"From "&amp;J5&amp;" To "&amp;K5</f>
        <v>From 0 To 10000</v>
      </c>
      <c r="N5" s="105">
        <f>COUNTIF($B$3:$B$102,"&lt;="&amp;K5)</f>
        <v>20</v>
      </c>
      <c r="O5" s="50">
        <f>N5</f>
        <v>20</v>
      </c>
      <c r="P5" s="105">
        <f>COUNTIFS($B$3:$B$102,"&gt;="&amp;J5,$B$3:$B$102,"&lt;="&amp;K5)</f>
        <v>20</v>
      </c>
      <c r="Q5" s="107">
        <f>N5/$N$13</f>
        <v>0.2</v>
      </c>
      <c r="R5" s="102">
        <f>O5/$N$13</f>
        <v>0.2</v>
      </c>
      <c r="S5" s="115">
        <f t="shared" ref="S5:S13" si="1">R5</f>
        <v>0.2</v>
      </c>
    </row>
    <row r="6" spans="1:21" ht="15.75" x14ac:dyDescent="0.25">
      <c r="A6" s="19">
        <f ca="1">'3.1 NumberOfBinsHisto'!A7</f>
        <v>12384.027604389641</v>
      </c>
      <c r="B6" s="69">
        <f>'3.1 NumberOfBinsHisto'!B7</f>
        <v>9891.4069669148812</v>
      </c>
      <c r="D6" s="10" t="s">
        <v>0</v>
      </c>
      <c r="E6" s="70">
        <f>ROUND(AVERAGE($B$3:$B$95),2)</f>
        <v>36660.35</v>
      </c>
      <c r="I6" s="94" t="b">
        <f t="shared" si="0"/>
        <v>1</v>
      </c>
      <c r="J6" s="17">
        <f>K5</f>
        <v>10000</v>
      </c>
      <c r="K6" s="90">
        <f>J6+$J$3</f>
        <v>20000</v>
      </c>
      <c r="L6" s="99"/>
      <c r="M6" s="101" t="str">
        <f t="shared" ref="M6:M13" si="2">"From "&amp;J6&amp;" To "&amp;K6</f>
        <v>From 10000 To 20000</v>
      </c>
      <c r="N6" s="105">
        <f t="shared" ref="N6:N13" si="3">COUNTIF($B$3:$B$102,"&lt;="&amp;K6)</f>
        <v>30</v>
      </c>
      <c r="O6" s="50">
        <f>N6-N5</f>
        <v>10</v>
      </c>
      <c r="P6" s="105">
        <f t="shared" ref="P6:P13" si="4">COUNTIFS($B$3:$B$102,"&gt;="&amp;J6,$B$3:$B$102,"&lt;="&amp;K6)</f>
        <v>10</v>
      </c>
      <c r="Q6" s="107">
        <f t="shared" ref="Q6:Q13" si="5">N6/$N$13</f>
        <v>0.3</v>
      </c>
      <c r="R6" s="102">
        <f t="shared" ref="R6:R13" si="6">O6/$N$13</f>
        <v>0.1</v>
      </c>
      <c r="S6" s="116">
        <f t="shared" si="1"/>
        <v>0.1</v>
      </c>
    </row>
    <row r="7" spans="1:21" ht="15.75" x14ac:dyDescent="0.25">
      <c r="A7" s="19">
        <f ca="1">'3.1 NumberOfBinsHisto'!A8</f>
        <v>51051.689515498634</v>
      </c>
      <c r="B7" s="69">
        <f>'3.1 NumberOfBinsHisto'!B8</f>
        <v>2215.2306289803528</v>
      </c>
      <c r="D7" s="10" t="s">
        <v>1</v>
      </c>
      <c r="E7" s="11">
        <f>MEDIAN($B$3:$B$95)</f>
        <v>36681.920418914116</v>
      </c>
      <c r="I7" s="94" t="b">
        <f t="shared" si="0"/>
        <v>1</v>
      </c>
      <c r="J7" s="17">
        <f t="shared" ref="J7:J15" si="7">K6</f>
        <v>20000</v>
      </c>
      <c r="K7" s="90">
        <f t="shared" ref="K7:K15" si="8">J7+$J$3</f>
        <v>30000</v>
      </c>
      <c r="M7" s="101" t="str">
        <f t="shared" si="2"/>
        <v>From 20000 To 30000</v>
      </c>
      <c r="N7" s="105">
        <f t="shared" si="3"/>
        <v>43</v>
      </c>
      <c r="O7" s="50">
        <f t="shared" ref="O7:O13" si="9">N7-N6</f>
        <v>13</v>
      </c>
      <c r="P7" s="105">
        <f t="shared" si="4"/>
        <v>13</v>
      </c>
      <c r="Q7" s="107">
        <f t="shared" si="5"/>
        <v>0.43</v>
      </c>
      <c r="R7" s="102">
        <f t="shared" si="6"/>
        <v>0.13</v>
      </c>
      <c r="S7" s="116">
        <f t="shared" si="1"/>
        <v>0.13</v>
      </c>
    </row>
    <row r="8" spans="1:21" ht="15.75" x14ac:dyDescent="0.25">
      <c r="A8" s="19">
        <f ca="1">'3.1 NumberOfBinsHisto'!A9</f>
        <v>42730.90942019919</v>
      </c>
      <c r="B8" s="69">
        <f>'3.1 NumberOfBinsHisto'!B9</f>
        <v>66686.851566155194</v>
      </c>
      <c r="D8" s="10" t="s">
        <v>7</v>
      </c>
      <c r="E8" s="11">
        <f>E5-E4</f>
        <v>86508.412013950903</v>
      </c>
      <c r="I8" s="94" t="b">
        <f t="shared" si="0"/>
        <v>1</v>
      </c>
      <c r="J8" s="17">
        <f t="shared" si="7"/>
        <v>30000</v>
      </c>
      <c r="K8" s="90">
        <f t="shared" si="8"/>
        <v>40000</v>
      </c>
      <c r="M8" s="101" t="str">
        <f t="shared" si="2"/>
        <v>From 30000 To 40000</v>
      </c>
      <c r="N8" s="105">
        <f t="shared" si="3"/>
        <v>58</v>
      </c>
      <c r="O8" s="50">
        <f t="shared" si="9"/>
        <v>15</v>
      </c>
      <c r="P8" s="105">
        <f t="shared" si="4"/>
        <v>15</v>
      </c>
      <c r="Q8" s="107">
        <f t="shared" si="5"/>
        <v>0.57999999999999996</v>
      </c>
      <c r="R8" s="102">
        <f t="shared" si="6"/>
        <v>0.15</v>
      </c>
      <c r="S8" s="116">
        <f t="shared" si="1"/>
        <v>0.15</v>
      </c>
      <c r="T8" s="26"/>
      <c r="U8" s="26"/>
    </row>
    <row r="9" spans="1:21" ht="16.5" thickBot="1" x14ac:dyDescent="0.3">
      <c r="A9" s="19">
        <f ca="1">'3.1 NumberOfBinsHisto'!A10</f>
        <v>68132.196467801856</v>
      </c>
      <c r="B9" s="69">
        <f>'3.1 NumberOfBinsHisto'!B10</f>
        <v>34056.958939445663</v>
      </c>
      <c r="D9" s="65" t="s">
        <v>5</v>
      </c>
      <c r="E9" s="82">
        <f>COUNT(B3:B102)</f>
        <v>100</v>
      </c>
      <c r="I9" s="94" t="b">
        <f t="shared" si="0"/>
        <v>1</v>
      </c>
      <c r="J9" s="17">
        <f t="shared" si="7"/>
        <v>40000</v>
      </c>
      <c r="K9" s="90">
        <f t="shared" si="8"/>
        <v>50000</v>
      </c>
      <c r="M9" s="101" t="str">
        <f t="shared" si="2"/>
        <v>From 40000 To 50000</v>
      </c>
      <c r="N9" s="105">
        <f t="shared" si="3"/>
        <v>70</v>
      </c>
      <c r="O9" s="50">
        <f t="shared" si="9"/>
        <v>12</v>
      </c>
      <c r="P9" s="105">
        <f t="shared" si="4"/>
        <v>12</v>
      </c>
      <c r="Q9" s="107">
        <f t="shared" si="5"/>
        <v>0.7</v>
      </c>
      <c r="R9" s="102">
        <f t="shared" si="6"/>
        <v>0.12</v>
      </c>
      <c r="S9" s="116">
        <f t="shared" si="1"/>
        <v>0.12</v>
      </c>
    </row>
    <row r="10" spans="1:21" ht="16.5" thickBot="1" x14ac:dyDescent="0.3">
      <c r="A10" s="19">
        <f ca="1">'3.1 NumberOfBinsHisto'!A11</f>
        <v>47052.215763763706</v>
      </c>
      <c r="B10" s="69">
        <f>'3.1 NumberOfBinsHisto'!B11</f>
        <v>75732.472623578695</v>
      </c>
      <c r="I10" s="94" t="b">
        <f t="shared" si="0"/>
        <v>1</v>
      </c>
      <c r="J10" s="17">
        <f t="shared" si="7"/>
        <v>50000</v>
      </c>
      <c r="K10" s="90">
        <f t="shared" si="8"/>
        <v>60000</v>
      </c>
      <c r="M10" s="101" t="str">
        <f t="shared" si="2"/>
        <v>From 50000 To 60000</v>
      </c>
      <c r="N10" s="105">
        <f t="shared" si="3"/>
        <v>83</v>
      </c>
      <c r="O10" s="50">
        <f t="shared" si="9"/>
        <v>13</v>
      </c>
      <c r="P10" s="105">
        <f t="shared" si="4"/>
        <v>13</v>
      </c>
      <c r="Q10" s="107">
        <f t="shared" si="5"/>
        <v>0.83</v>
      </c>
      <c r="R10" s="102">
        <f t="shared" si="6"/>
        <v>0.13</v>
      </c>
      <c r="S10" s="116">
        <f t="shared" si="1"/>
        <v>0.13</v>
      </c>
    </row>
    <row r="11" spans="1:21" ht="18" thickBot="1" x14ac:dyDescent="0.3">
      <c r="A11" s="19">
        <f ca="1">'3.1 NumberOfBinsHisto'!A12</f>
        <v>17047.347582039551</v>
      </c>
      <c r="B11" s="69">
        <f>'3.1 NumberOfBinsHisto'!B12</f>
        <v>59034.848155367108</v>
      </c>
      <c r="E11" s="81" t="s">
        <v>64</v>
      </c>
      <c r="F11" s="80" t="s">
        <v>13</v>
      </c>
      <c r="G11" s="81" t="s">
        <v>65</v>
      </c>
      <c r="I11" s="94" t="b">
        <f t="shared" si="0"/>
        <v>1</v>
      </c>
      <c r="J11" s="17">
        <f t="shared" si="7"/>
        <v>60000</v>
      </c>
      <c r="K11" s="90">
        <f t="shared" si="8"/>
        <v>70000</v>
      </c>
      <c r="M11" s="101" t="str">
        <f t="shared" si="2"/>
        <v>From 60000 To 70000</v>
      </c>
      <c r="N11" s="105">
        <f t="shared" si="3"/>
        <v>89</v>
      </c>
      <c r="O11" s="50">
        <f t="shared" si="9"/>
        <v>6</v>
      </c>
      <c r="P11" s="105">
        <f t="shared" si="4"/>
        <v>6</v>
      </c>
      <c r="Q11" s="107">
        <f t="shared" si="5"/>
        <v>0.89</v>
      </c>
      <c r="R11" s="102">
        <f t="shared" si="6"/>
        <v>0.06</v>
      </c>
      <c r="S11" s="116">
        <f t="shared" si="1"/>
        <v>0.06</v>
      </c>
    </row>
    <row r="12" spans="1:21" ht="15.75" x14ac:dyDescent="0.25">
      <c r="A12" s="19">
        <f ca="1">'3.1 NumberOfBinsHisto'!A13</f>
        <v>31336.441693747987</v>
      </c>
      <c r="B12" s="69">
        <f>'3.1 NumberOfBinsHisto'!B13</f>
        <v>61342.304172388394</v>
      </c>
      <c r="E12" s="79" t="str">
        <f t="shared" ref="E12:E18" si="10">IF(G12&gt;$E$9,"Stop","Continue")</f>
        <v>Continue</v>
      </c>
      <c r="F12" s="78">
        <v>4</v>
      </c>
      <c r="G12" s="79">
        <f t="shared" ref="G12:G18" si="11">2^F12</f>
        <v>16</v>
      </c>
      <c r="I12" s="94" t="b">
        <f t="shared" si="0"/>
        <v>1</v>
      </c>
      <c r="J12" s="17">
        <f t="shared" si="7"/>
        <v>70000</v>
      </c>
      <c r="K12" s="90">
        <f t="shared" si="8"/>
        <v>80000</v>
      </c>
      <c r="M12" s="101" t="str">
        <f t="shared" si="2"/>
        <v>From 70000 To 80000</v>
      </c>
      <c r="N12" s="105">
        <f t="shared" si="3"/>
        <v>97</v>
      </c>
      <c r="O12" s="50">
        <f t="shared" si="9"/>
        <v>8</v>
      </c>
      <c r="P12" s="105">
        <f t="shared" si="4"/>
        <v>8</v>
      </c>
      <c r="Q12" s="107">
        <f t="shared" si="5"/>
        <v>0.97</v>
      </c>
      <c r="R12" s="102">
        <f t="shared" si="6"/>
        <v>0.08</v>
      </c>
      <c r="S12" s="116">
        <f t="shared" si="1"/>
        <v>0.08</v>
      </c>
    </row>
    <row r="13" spans="1:21" ht="16.5" thickBot="1" x14ac:dyDescent="0.3">
      <c r="A13" s="19">
        <f ca="1">'3.1 NumberOfBinsHisto'!A14</f>
        <v>84550.626560986333</v>
      </c>
      <c r="B13" s="69">
        <f>'3.1 NumberOfBinsHisto'!B14</f>
        <v>3073.7940273887966</v>
      </c>
      <c r="E13" s="76" t="str">
        <f t="shared" si="10"/>
        <v>Continue</v>
      </c>
      <c r="F13" s="74">
        <v>5</v>
      </c>
      <c r="G13" s="76">
        <f t="shared" si="11"/>
        <v>32</v>
      </c>
      <c r="I13" s="94" t="b">
        <f t="shared" si="0"/>
        <v>1</v>
      </c>
      <c r="J13" s="17">
        <f t="shared" si="7"/>
        <v>80000</v>
      </c>
      <c r="K13" s="90">
        <f t="shared" si="8"/>
        <v>90000</v>
      </c>
      <c r="M13" s="103" t="str">
        <f t="shared" si="2"/>
        <v>From 80000 To 90000</v>
      </c>
      <c r="N13" s="106">
        <f t="shared" si="3"/>
        <v>100</v>
      </c>
      <c r="O13" s="56">
        <f t="shared" si="9"/>
        <v>3</v>
      </c>
      <c r="P13" s="106">
        <f t="shared" si="4"/>
        <v>3</v>
      </c>
      <c r="Q13" s="108">
        <f t="shared" si="5"/>
        <v>1</v>
      </c>
      <c r="R13" s="104">
        <f t="shared" si="6"/>
        <v>0.03</v>
      </c>
      <c r="S13" s="117">
        <f t="shared" si="1"/>
        <v>0.03</v>
      </c>
    </row>
    <row r="14" spans="1:21" ht="15.75" x14ac:dyDescent="0.25">
      <c r="A14" s="19">
        <f ca="1">'3.1 NumberOfBinsHisto'!A15</f>
        <v>54333.432204296252</v>
      </c>
      <c r="B14" s="69">
        <f>'3.1 NumberOfBinsHisto'!B15</f>
        <v>35421.973313670744</v>
      </c>
      <c r="E14" s="76" t="str">
        <f t="shared" si="10"/>
        <v>Continue</v>
      </c>
      <c r="F14" s="74">
        <v>6</v>
      </c>
      <c r="G14" s="76">
        <f t="shared" si="11"/>
        <v>64</v>
      </c>
      <c r="I14" s="94" t="b">
        <f t="shared" si="0"/>
        <v>0</v>
      </c>
      <c r="J14" s="17">
        <f t="shared" si="7"/>
        <v>90000</v>
      </c>
      <c r="K14" s="90">
        <f t="shared" si="8"/>
        <v>100000</v>
      </c>
    </row>
    <row r="15" spans="1:21" ht="16.5" thickBot="1" x14ac:dyDescent="0.3">
      <c r="A15" s="19">
        <f ca="1">'3.1 NumberOfBinsHisto'!A16</f>
        <v>8538.4913559952165</v>
      </c>
      <c r="B15" s="69">
        <f>'3.1 NumberOfBinsHisto'!B16</f>
        <v>6888.4329775119049</v>
      </c>
      <c r="E15" s="76" t="str">
        <f t="shared" si="10"/>
        <v>Stop</v>
      </c>
      <c r="F15" s="74">
        <v>7</v>
      </c>
      <c r="G15" s="76">
        <f t="shared" si="11"/>
        <v>128</v>
      </c>
      <c r="I15" s="95" t="b">
        <f t="shared" si="0"/>
        <v>0</v>
      </c>
      <c r="J15" s="17">
        <f t="shared" si="7"/>
        <v>100000</v>
      </c>
      <c r="K15" s="90">
        <f t="shared" si="8"/>
        <v>110000</v>
      </c>
    </row>
    <row r="16" spans="1:21" ht="15.75" x14ac:dyDescent="0.25">
      <c r="A16" s="19">
        <f ca="1">'3.1 NumberOfBinsHisto'!A17</f>
        <v>42079.773428728695</v>
      </c>
      <c r="B16" s="69">
        <f>'3.1 NumberOfBinsHisto'!B17</f>
        <v>24155.824093932151</v>
      </c>
      <c r="E16" s="76" t="str">
        <f t="shared" si="10"/>
        <v>Stop</v>
      </c>
      <c r="F16" s="74">
        <v>8</v>
      </c>
      <c r="G16" s="76">
        <f t="shared" si="11"/>
        <v>256</v>
      </c>
    </row>
    <row r="17" spans="1:7" ht="15.75" x14ac:dyDescent="0.25">
      <c r="A17" s="19">
        <f ca="1">'3.1 NumberOfBinsHisto'!A18</f>
        <v>58576.110616457212</v>
      </c>
      <c r="B17" s="69">
        <f>'3.1 NumberOfBinsHisto'!B18</f>
        <v>50298.705822010525</v>
      </c>
      <c r="E17" s="76" t="str">
        <f t="shared" si="10"/>
        <v>Stop</v>
      </c>
      <c r="F17" s="74">
        <v>9</v>
      </c>
      <c r="G17" s="76">
        <f t="shared" si="11"/>
        <v>512</v>
      </c>
    </row>
    <row r="18" spans="1:7" ht="16.5" thickBot="1" x14ac:dyDescent="0.3">
      <c r="A18" s="19">
        <f ca="1">'3.1 NumberOfBinsHisto'!A19</f>
        <v>45740.858446648017</v>
      </c>
      <c r="B18" s="69">
        <f>'3.1 NumberOfBinsHisto'!B19</f>
        <v>55248.81379968315</v>
      </c>
      <c r="E18" s="77" t="str">
        <f t="shared" si="10"/>
        <v>Stop</v>
      </c>
      <c r="F18" s="75">
        <v>10</v>
      </c>
      <c r="G18" s="77">
        <f t="shared" si="11"/>
        <v>1024</v>
      </c>
    </row>
    <row r="19" spans="1:7" ht="15.75" x14ac:dyDescent="0.25">
      <c r="A19" s="19">
        <f ca="1">'3.1 NumberOfBinsHisto'!A20</f>
        <v>24549.88903170608</v>
      </c>
      <c r="B19" s="69">
        <f>'3.1 NumberOfBinsHisto'!B20</f>
        <v>71782.019697073352</v>
      </c>
    </row>
    <row r="20" spans="1:7" ht="15.75" x14ac:dyDescent="0.25">
      <c r="A20" s="19">
        <f ca="1">'3.1 NumberOfBinsHisto'!A21</f>
        <v>14558.74257743666</v>
      </c>
      <c r="B20" s="69">
        <f>'3.1 NumberOfBinsHisto'!B21</f>
        <v>23243.421773605111</v>
      </c>
    </row>
    <row r="21" spans="1:7" ht="15.75" x14ac:dyDescent="0.25">
      <c r="A21" s="19">
        <f ca="1">'3.1 NumberOfBinsHisto'!A22</f>
        <v>33153.00547941219</v>
      </c>
      <c r="B21" s="69">
        <f>'3.1 NumberOfBinsHisto'!B22</f>
        <v>15651.238359752595</v>
      </c>
    </row>
    <row r="22" spans="1:7" ht="16.5" customHeight="1" x14ac:dyDescent="0.25">
      <c r="A22" s="19">
        <f ca="1">'3.1 NumberOfBinsHisto'!A23</f>
        <v>23897.806711366287</v>
      </c>
      <c r="B22" s="69">
        <f>'3.1 NumberOfBinsHisto'!B23</f>
        <v>66600.19291193939</v>
      </c>
    </row>
    <row r="23" spans="1:7" ht="15.75" x14ac:dyDescent="0.25">
      <c r="A23" s="19">
        <f ca="1">'3.1 NumberOfBinsHisto'!A24</f>
        <v>2106.7617293283665</v>
      </c>
      <c r="B23" s="69">
        <f>'3.1 NumberOfBinsHisto'!B24</f>
        <v>10409.355256446934</v>
      </c>
    </row>
    <row r="24" spans="1:7" ht="15.75" x14ac:dyDescent="0.25">
      <c r="A24" s="19">
        <f ca="1">'3.1 NumberOfBinsHisto'!A25</f>
        <v>1650.9571278013361</v>
      </c>
      <c r="B24" s="69">
        <f>'3.1 NumberOfBinsHisto'!B25</f>
        <v>57454.403875561191</v>
      </c>
    </row>
    <row r="25" spans="1:7" ht="15.75" x14ac:dyDescent="0.25">
      <c r="A25" s="19">
        <f ca="1">'3.1 NumberOfBinsHisto'!A26</f>
        <v>46395.338691362624</v>
      </c>
      <c r="B25" s="69">
        <f>'3.1 NumberOfBinsHisto'!B26</f>
        <v>9853.2992897782497</v>
      </c>
    </row>
    <row r="26" spans="1:7" ht="15.75" x14ac:dyDescent="0.25">
      <c r="A26" s="19">
        <f ca="1">'3.1 NumberOfBinsHisto'!A27</f>
        <v>48998.238413134866</v>
      </c>
      <c r="B26" s="69">
        <f>'3.1 NumberOfBinsHisto'!B27</f>
        <v>43541.730594478431</v>
      </c>
    </row>
    <row r="27" spans="1:7" ht="15.75" x14ac:dyDescent="0.25">
      <c r="A27" s="19">
        <f ca="1">'3.1 NumberOfBinsHisto'!A28</f>
        <v>56214.870500963698</v>
      </c>
      <c r="B27" s="69">
        <f>'3.1 NumberOfBinsHisto'!B28</f>
        <v>71183.72746030624</v>
      </c>
    </row>
    <row r="28" spans="1:7" ht="15.75" x14ac:dyDescent="0.25">
      <c r="A28" s="19">
        <f ca="1">'3.1 NumberOfBinsHisto'!A29</f>
        <v>41232.800729292583</v>
      </c>
      <c r="B28" s="69">
        <f>'3.1 NumberOfBinsHisto'!B29</f>
        <v>28979.689375639071</v>
      </c>
    </row>
    <row r="29" spans="1:7" ht="15.75" x14ac:dyDescent="0.25">
      <c r="A29" s="19">
        <f ca="1">'3.1 NumberOfBinsHisto'!A30</f>
        <v>49194.872192026225</v>
      </c>
      <c r="B29" s="69">
        <f>'3.1 NumberOfBinsHisto'!B30</f>
        <v>84317.547217947606</v>
      </c>
    </row>
    <row r="30" spans="1:7" ht="15.75" x14ac:dyDescent="0.25">
      <c r="A30" s="19">
        <f ca="1">'3.1 NumberOfBinsHisto'!A31</f>
        <v>30011.356075943011</v>
      </c>
      <c r="B30" s="69">
        <f>'3.1 NumberOfBinsHisto'!B31</f>
        <v>6961.1611537362469</v>
      </c>
    </row>
    <row r="31" spans="1:7" ht="15.75" x14ac:dyDescent="0.25">
      <c r="A31" s="19">
        <f ca="1">'3.1 NumberOfBinsHisto'!A32</f>
        <v>38762.991202936704</v>
      </c>
      <c r="B31" s="69">
        <f>'3.1 NumberOfBinsHisto'!B32</f>
        <v>1889.2938138438637</v>
      </c>
    </row>
    <row r="32" spans="1:7" ht="15.75" x14ac:dyDescent="0.25">
      <c r="A32" s="19">
        <f ca="1">'3.1 NumberOfBinsHisto'!A33</f>
        <v>78505.4545135753</v>
      </c>
      <c r="B32" s="69">
        <f>'3.1 NumberOfBinsHisto'!B33</f>
        <v>22947.822446800528</v>
      </c>
    </row>
    <row r="33" spans="1:2" ht="15.75" x14ac:dyDescent="0.25">
      <c r="A33" s="19">
        <f ca="1">'3.1 NumberOfBinsHisto'!A34</f>
        <v>614.51692976743641</v>
      </c>
      <c r="B33" s="69">
        <f>'3.1 NumberOfBinsHisto'!B34</f>
        <v>33693.709150892319</v>
      </c>
    </row>
    <row r="34" spans="1:2" ht="15.75" x14ac:dyDescent="0.25">
      <c r="A34" s="19">
        <f ca="1">'3.1 NumberOfBinsHisto'!A35</f>
        <v>47601.90530189663</v>
      </c>
      <c r="B34" s="69">
        <f>'3.1 NumberOfBinsHisto'!B35</f>
        <v>22562.884769039349</v>
      </c>
    </row>
    <row r="35" spans="1:2" ht="15.75" x14ac:dyDescent="0.25">
      <c r="A35" s="19">
        <f ca="1">'3.1 NumberOfBinsHisto'!A36</f>
        <v>69360.855277079536</v>
      </c>
      <c r="B35" s="69">
        <f>'3.1 NumberOfBinsHisto'!B36</f>
        <v>58759.040785181518</v>
      </c>
    </row>
    <row r="36" spans="1:2" ht="15.75" x14ac:dyDescent="0.25">
      <c r="A36" s="19">
        <f ca="1">'3.1 NumberOfBinsHisto'!A37</f>
        <v>28283.775803964032</v>
      </c>
      <c r="B36" s="69">
        <f>'3.1 NumberOfBinsHisto'!B37</f>
        <v>56713.792029246171</v>
      </c>
    </row>
    <row r="37" spans="1:2" ht="15.75" x14ac:dyDescent="0.25">
      <c r="A37" s="19">
        <f ca="1">'3.1 NumberOfBinsHisto'!A38</f>
        <v>13932.938449619824</v>
      </c>
      <c r="B37" s="69">
        <f>'3.1 NumberOfBinsHisto'!B38</f>
        <v>23900.921082166406</v>
      </c>
    </row>
    <row r="38" spans="1:2" ht="15.75" x14ac:dyDescent="0.25">
      <c r="A38" s="19">
        <f ca="1">'3.1 NumberOfBinsHisto'!A39</f>
        <v>70578.578290198988</v>
      </c>
      <c r="B38" s="69">
        <f>'3.1 NumberOfBinsHisto'!B39</f>
        <v>12254.571757963791</v>
      </c>
    </row>
    <row r="39" spans="1:2" ht="15.75" x14ac:dyDescent="0.25">
      <c r="A39" s="19">
        <f ca="1">'3.1 NumberOfBinsHisto'!A40</f>
        <v>61791.623885379231</v>
      </c>
      <c r="B39" s="69">
        <f>'3.1 NumberOfBinsHisto'!B40</f>
        <v>15110.541715706313</v>
      </c>
    </row>
    <row r="40" spans="1:2" ht="15.75" x14ac:dyDescent="0.25">
      <c r="A40" s="19">
        <f ca="1">'3.1 NumberOfBinsHisto'!A41</f>
        <v>11229.384729079287</v>
      </c>
      <c r="B40" s="69">
        <f>'3.1 NumberOfBinsHisto'!B41</f>
        <v>11406.604072583776</v>
      </c>
    </row>
    <row r="41" spans="1:2" ht="15.75" x14ac:dyDescent="0.25">
      <c r="A41" s="19">
        <f ca="1">'3.1 NumberOfBinsHisto'!A42</f>
        <v>22088.333078983949</v>
      </c>
      <c r="B41" s="69">
        <f>'3.1 NumberOfBinsHisto'!B42</f>
        <v>47649.153826789108</v>
      </c>
    </row>
    <row r="42" spans="1:2" ht="15.75" x14ac:dyDescent="0.25">
      <c r="A42" s="19">
        <f ca="1">'3.1 NumberOfBinsHisto'!A43</f>
        <v>35140.307643885215</v>
      </c>
      <c r="B42" s="69">
        <f>'3.1 NumberOfBinsHisto'!B43</f>
        <v>6737.1347573498588</v>
      </c>
    </row>
    <row r="43" spans="1:2" ht="15.75" x14ac:dyDescent="0.25">
      <c r="A43" s="19">
        <f ca="1">'3.1 NumberOfBinsHisto'!A44</f>
        <v>24873.564841885036</v>
      </c>
      <c r="B43" s="69">
        <f>'3.1 NumberOfBinsHisto'!B44</f>
        <v>56778.942063376373</v>
      </c>
    </row>
    <row r="44" spans="1:2" ht="15.75" x14ac:dyDescent="0.25">
      <c r="A44" s="19">
        <f ca="1">'3.1 NumberOfBinsHisto'!A45</f>
        <v>3282.609055475164</v>
      </c>
      <c r="B44" s="69">
        <f>'3.1 NumberOfBinsHisto'!B45</f>
        <v>70431.178383872248</v>
      </c>
    </row>
    <row r="45" spans="1:2" ht="15.75" x14ac:dyDescent="0.25">
      <c r="A45" s="19">
        <f ca="1">'3.1 NumberOfBinsHisto'!A46</f>
        <v>11266.488674374368</v>
      </c>
      <c r="B45" s="69">
        <f>'3.1 NumberOfBinsHisto'!B46</f>
        <v>68079.943187108263</v>
      </c>
    </row>
    <row r="46" spans="1:2" ht="15.75" x14ac:dyDescent="0.25">
      <c r="A46" s="19">
        <f ca="1">'3.1 NumberOfBinsHisto'!A47</f>
        <v>9243.7829558762623</v>
      </c>
      <c r="B46" s="69">
        <f>'3.1 NumberOfBinsHisto'!B47</f>
        <v>1999.5598045666343</v>
      </c>
    </row>
    <row r="47" spans="1:2" ht="15.75" x14ac:dyDescent="0.25">
      <c r="A47" s="19">
        <f ca="1">'3.1 NumberOfBinsHisto'!A48</f>
        <v>3619.7075003097784</v>
      </c>
      <c r="B47" s="69">
        <f>'3.1 NumberOfBinsHisto'!B48</f>
        <v>30056.843806957309</v>
      </c>
    </row>
    <row r="48" spans="1:2" ht="15.75" x14ac:dyDescent="0.25">
      <c r="A48" s="19">
        <f ca="1">'3.1 NumberOfBinsHisto'!A49</f>
        <v>28910.633228579718</v>
      </c>
      <c r="B48" s="69">
        <f>'3.1 NumberOfBinsHisto'!B49</f>
        <v>64436.903713036503</v>
      </c>
    </row>
    <row r="49" spans="1:2" ht="15.75" x14ac:dyDescent="0.25">
      <c r="A49" s="19">
        <f ca="1">'3.1 NumberOfBinsHisto'!A50</f>
        <v>16155.627127700631</v>
      </c>
      <c r="B49" s="69">
        <f>'3.1 NumberOfBinsHisto'!B50</f>
        <v>7544.781834048692</v>
      </c>
    </row>
    <row r="50" spans="1:2" ht="15.75" x14ac:dyDescent="0.25">
      <c r="A50" s="19">
        <f ca="1">'3.1 NumberOfBinsHisto'!A51</f>
        <v>44763.983346888599</v>
      </c>
      <c r="B50" s="69">
        <f>'3.1 NumberOfBinsHisto'!B51</f>
        <v>77837.64943864636</v>
      </c>
    </row>
    <row r="51" spans="1:2" ht="15.75" x14ac:dyDescent="0.25">
      <c r="A51" s="19">
        <f ca="1">'3.1 NumberOfBinsHisto'!A52</f>
        <v>34025.875215665576</v>
      </c>
      <c r="B51" s="69">
        <f>'3.1 NumberOfBinsHisto'!B52</f>
        <v>47998.895215734476</v>
      </c>
    </row>
    <row r="52" spans="1:2" ht="15.75" x14ac:dyDescent="0.25">
      <c r="A52" s="19">
        <f ca="1">'3.1 NumberOfBinsHisto'!A53</f>
        <v>13258.353969287642</v>
      </c>
      <c r="B52" s="69">
        <f>'3.1 NumberOfBinsHisto'!B53</f>
        <v>83059.616252041538</v>
      </c>
    </row>
    <row r="53" spans="1:2" ht="15.75" x14ac:dyDescent="0.25">
      <c r="A53" s="19">
        <f ca="1">'3.1 NumberOfBinsHisto'!A54</f>
        <v>36260.337881801941</v>
      </c>
      <c r="B53" s="69">
        <f>'3.1 NumberOfBinsHisto'!B54</f>
        <v>3505.7387203411449</v>
      </c>
    </row>
    <row r="54" spans="1:2" ht="15.75" x14ac:dyDescent="0.25">
      <c r="A54" s="19">
        <f ca="1">'3.1 NumberOfBinsHisto'!A55</f>
        <v>12510.211184746729</v>
      </c>
      <c r="B54" s="69">
        <f>'3.1 NumberOfBinsHisto'!B55</f>
        <v>14450.980909892145</v>
      </c>
    </row>
    <row r="55" spans="1:2" ht="15.75" x14ac:dyDescent="0.25">
      <c r="A55" s="19">
        <f ca="1">'3.1 NumberOfBinsHisto'!A56</f>
        <v>71603.380552916467</v>
      </c>
      <c r="B55" s="69">
        <f>'3.1 NumberOfBinsHisto'!B56</f>
        <v>86880.960983330282</v>
      </c>
    </row>
    <row r="56" spans="1:2" ht="15.75" x14ac:dyDescent="0.25">
      <c r="A56" s="19">
        <f ca="1">'3.1 NumberOfBinsHisto'!A57</f>
        <v>64162.397472219105</v>
      </c>
      <c r="B56" s="69">
        <f>'3.1 NumberOfBinsHisto'!B57</f>
        <v>25585.516248258755</v>
      </c>
    </row>
    <row r="57" spans="1:2" ht="15.75" x14ac:dyDescent="0.25">
      <c r="A57" s="19">
        <f ca="1">'3.1 NumberOfBinsHisto'!A58</f>
        <v>49865.026895450785</v>
      </c>
      <c r="B57" s="69">
        <f>'3.1 NumberOfBinsHisto'!B58</f>
        <v>22598.27556539233</v>
      </c>
    </row>
    <row r="58" spans="1:2" ht="15.75" x14ac:dyDescent="0.25">
      <c r="A58" s="19">
        <f ca="1">'3.1 NumberOfBinsHisto'!A59</f>
        <v>2071.6575248550735</v>
      </c>
      <c r="B58" s="69">
        <f>'3.1 NumberOfBinsHisto'!B59</f>
        <v>25476.042754156566</v>
      </c>
    </row>
    <row r="59" spans="1:2" ht="15.75" x14ac:dyDescent="0.25">
      <c r="A59" s="19">
        <f ca="1">'3.1 NumberOfBinsHisto'!A60</f>
        <v>18110.456780809945</v>
      </c>
      <c r="B59" s="69">
        <f>'3.1 NumberOfBinsHisto'!B60</f>
        <v>46587.919748270091</v>
      </c>
    </row>
    <row r="60" spans="1:2" ht="15.75" x14ac:dyDescent="0.25">
      <c r="A60" s="19">
        <f ca="1">'3.1 NumberOfBinsHisto'!A61</f>
        <v>18167.602910985424</v>
      </c>
      <c r="B60" s="69">
        <f>'3.1 NumberOfBinsHisto'!B61</f>
        <v>36441.855479515485</v>
      </c>
    </row>
    <row r="61" spans="1:2" ht="15.75" x14ac:dyDescent="0.25">
      <c r="A61" s="19">
        <f ca="1">'3.1 NumberOfBinsHisto'!A62</f>
        <v>64703.829171652593</v>
      </c>
      <c r="B61" s="69">
        <f>'3.1 NumberOfBinsHisto'!B62</f>
        <v>2499.3686901091251</v>
      </c>
    </row>
    <row r="62" spans="1:2" ht="15.75" x14ac:dyDescent="0.25">
      <c r="A62" s="19">
        <f ca="1">'3.1 NumberOfBinsHisto'!A63</f>
        <v>23235.755395297496</v>
      </c>
      <c r="B62" s="69">
        <f>'3.1 NumberOfBinsHisto'!B63</f>
        <v>15013.555274664324</v>
      </c>
    </row>
    <row r="63" spans="1:2" ht="15.75" x14ac:dyDescent="0.25">
      <c r="A63" s="19">
        <f ca="1">'3.1 NumberOfBinsHisto'!A64</f>
        <v>79572.740344740028</v>
      </c>
      <c r="B63" s="69">
        <f>'3.1 NumberOfBinsHisto'!B64</f>
        <v>50919.935472957113</v>
      </c>
    </row>
    <row r="64" spans="1:2" ht="15.75" x14ac:dyDescent="0.25">
      <c r="A64" s="19">
        <f ca="1">'3.1 NumberOfBinsHisto'!A65</f>
        <v>2486.5068161746822</v>
      </c>
      <c r="B64" s="69">
        <f>'3.1 NumberOfBinsHisto'!B65</f>
        <v>42975.37128431903</v>
      </c>
    </row>
    <row r="65" spans="1:2" ht="15.75" x14ac:dyDescent="0.25">
      <c r="A65" s="19">
        <f ca="1">'3.1 NumberOfBinsHisto'!A66</f>
        <v>30281.703979964735</v>
      </c>
      <c r="B65" s="69">
        <f>'3.1 NumberOfBinsHisto'!B66</f>
        <v>4085.2064361885127</v>
      </c>
    </row>
    <row r="66" spans="1:2" ht="15.75" x14ac:dyDescent="0.25">
      <c r="A66" s="19">
        <f ca="1">'3.1 NumberOfBinsHisto'!A67</f>
        <v>15307.275852079452</v>
      </c>
      <c r="B66" s="69">
        <f>'3.1 NumberOfBinsHisto'!B67</f>
        <v>68784.015546960989</v>
      </c>
    </row>
    <row r="67" spans="1:2" ht="15.75" x14ac:dyDescent="0.25">
      <c r="A67" s="19">
        <f ca="1">'3.1 NumberOfBinsHisto'!A68</f>
        <v>3945.6795429711406</v>
      </c>
      <c r="B67" s="69">
        <f>'3.1 NumberOfBinsHisto'!B68</f>
        <v>73891.375066979075</v>
      </c>
    </row>
    <row r="68" spans="1:2" ht="15.75" x14ac:dyDescent="0.25">
      <c r="A68" s="19">
        <f ca="1">'3.1 NumberOfBinsHisto'!A69</f>
        <v>39761.472983772335</v>
      </c>
      <c r="B68" s="69">
        <f>'3.1 NumberOfBinsHisto'!B69</f>
        <v>1229.5965726246918</v>
      </c>
    </row>
    <row r="69" spans="1:2" ht="15.75" x14ac:dyDescent="0.25">
      <c r="A69" s="19">
        <f ca="1">'3.1 NumberOfBinsHisto'!A70</f>
        <v>20073.078184712074</v>
      </c>
      <c r="B69" s="69">
        <f>'3.1 NumberOfBinsHisto'!B70</f>
        <v>56347.062571588285</v>
      </c>
    </row>
    <row r="70" spans="1:2" ht="15.75" x14ac:dyDescent="0.25">
      <c r="A70" s="19">
        <f ca="1">'3.1 NumberOfBinsHisto'!A71</f>
        <v>41348.551382266895</v>
      </c>
      <c r="B70" s="69">
        <f>'3.1 NumberOfBinsHisto'!B71</f>
        <v>38796.84276443415</v>
      </c>
    </row>
    <row r="71" spans="1:2" ht="15.75" x14ac:dyDescent="0.25">
      <c r="A71" s="19">
        <f ca="1">'3.1 NumberOfBinsHisto'!A72</f>
        <v>71636.432269700905</v>
      </c>
      <c r="B71" s="69">
        <f>'3.1 NumberOfBinsHisto'!B72</f>
        <v>34450.12440126099</v>
      </c>
    </row>
    <row r="72" spans="1:2" ht="15.75" x14ac:dyDescent="0.25">
      <c r="A72" s="19">
        <f ca="1">'3.1 NumberOfBinsHisto'!A73</f>
        <v>60695.268504052139</v>
      </c>
      <c r="B72" s="69">
        <f>'3.1 NumberOfBinsHisto'!B73</f>
        <v>36165.136752247687</v>
      </c>
    </row>
    <row r="73" spans="1:2" ht="15.75" x14ac:dyDescent="0.25">
      <c r="A73" s="19">
        <f ca="1">'3.1 NumberOfBinsHisto'!A74</f>
        <v>16127.467224149783</v>
      </c>
      <c r="B73" s="69">
        <f>'3.1 NumberOfBinsHisto'!B74</f>
        <v>372.54896937938395</v>
      </c>
    </row>
    <row r="74" spans="1:2" ht="15.75" x14ac:dyDescent="0.25">
      <c r="A74" s="19">
        <f ca="1">'3.1 NumberOfBinsHisto'!A75</f>
        <v>33036.545060010045</v>
      </c>
      <c r="B74" s="69">
        <f>'3.1 NumberOfBinsHisto'!B75</f>
        <v>48801.157583114888</v>
      </c>
    </row>
    <row r="75" spans="1:2" ht="15.75" x14ac:dyDescent="0.25">
      <c r="A75" s="19">
        <f ca="1">'3.1 NumberOfBinsHisto'!A76</f>
        <v>34708.825746174611</v>
      </c>
      <c r="B75" s="69">
        <f>'3.1 NumberOfBinsHisto'!B76</f>
        <v>71266.285901457333</v>
      </c>
    </row>
    <row r="76" spans="1:2" ht="15.75" x14ac:dyDescent="0.25">
      <c r="A76" s="19">
        <f ca="1">'3.1 NumberOfBinsHisto'!A77</f>
        <v>5211.0924190800051</v>
      </c>
      <c r="B76" s="69">
        <f>'3.1 NumberOfBinsHisto'!B77</f>
        <v>50191.742530025673</v>
      </c>
    </row>
    <row r="77" spans="1:2" ht="15.75" x14ac:dyDescent="0.25">
      <c r="A77" s="19">
        <f ca="1">'3.1 NumberOfBinsHisto'!A78</f>
        <v>88780.057023756744</v>
      </c>
      <c r="B77" s="69">
        <f>'3.1 NumberOfBinsHisto'!B78</f>
        <v>9362.2310108383081</v>
      </c>
    </row>
    <row r="78" spans="1:2" ht="15.75" x14ac:dyDescent="0.25">
      <c r="A78" s="19">
        <f ca="1">'3.1 NumberOfBinsHisto'!A79</f>
        <v>22159.513287551687</v>
      </c>
      <c r="B78" s="69">
        <f>'3.1 NumberOfBinsHisto'!B79</f>
        <v>47224.798732411204</v>
      </c>
    </row>
    <row r="79" spans="1:2" ht="15.75" x14ac:dyDescent="0.25">
      <c r="A79" s="19">
        <f ca="1">'3.1 NumberOfBinsHisto'!A80</f>
        <v>45209.582360104483</v>
      </c>
      <c r="B79" s="69">
        <f>'3.1 NumberOfBinsHisto'!B80</f>
        <v>37275.390975594149</v>
      </c>
    </row>
    <row r="80" spans="1:2" ht="15.75" x14ac:dyDescent="0.25">
      <c r="A80" s="19">
        <f ca="1">'3.1 NumberOfBinsHisto'!A81</f>
        <v>18490.998000649237</v>
      </c>
      <c r="B80" s="69">
        <f>'3.1 NumberOfBinsHisto'!B81</f>
        <v>79003.381914845173</v>
      </c>
    </row>
    <row r="81" spans="1:2" ht="15.75" x14ac:dyDescent="0.25">
      <c r="A81" s="19">
        <f ca="1">'3.1 NumberOfBinsHisto'!A82</f>
        <v>47527.519249858255</v>
      </c>
      <c r="B81" s="69">
        <f>'3.1 NumberOfBinsHisto'!B82</f>
        <v>39357.864154079296</v>
      </c>
    </row>
    <row r="82" spans="1:2" ht="15.75" x14ac:dyDescent="0.25">
      <c r="A82" s="19">
        <f ca="1">'3.1 NumberOfBinsHisto'!A83</f>
        <v>40883.300869672967</v>
      </c>
      <c r="B82" s="69">
        <f>'3.1 NumberOfBinsHisto'!B83</f>
        <v>16132.554557696623</v>
      </c>
    </row>
    <row r="83" spans="1:2" ht="15.75" x14ac:dyDescent="0.25">
      <c r="A83" s="19">
        <f ca="1">'3.1 NumberOfBinsHisto'!A84</f>
        <v>14514.617865261323</v>
      </c>
      <c r="B83" s="69">
        <f>'3.1 NumberOfBinsHisto'!B84</f>
        <v>5045.8994350753519</v>
      </c>
    </row>
    <row r="84" spans="1:2" ht="15.75" x14ac:dyDescent="0.25">
      <c r="A84" s="19">
        <f ca="1">'3.1 NumberOfBinsHisto'!A85</f>
        <v>19163.834312236479</v>
      </c>
      <c r="B84" s="69">
        <f>'3.1 NumberOfBinsHisto'!B85</f>
        <v>20476.075194131645</v>
      </c>
    </row>
    <row r="85" spans="1:2" ht="15.75" x14ac:dyDescent="0.25">
      <c r="A85" s="19">
        <f ca="1">'3.1 NumberOfBinsHisto'!A86</f>
        <v>71635.701785510886</v>
      </c>
      <c r="B85" s="69">
        <f>'3.1 NumberOfBinsHisto'!B86</f>
        <v>21733.663266574284</v>
      </c>
    </row>
    <row r="86" spans="1:2" ht="15.75" x14ac:dyDescent="0.25">
      <c r="A86" s="19">
        <f ca="1">'3.1 NumberOfBinsHisto'!A87</f>
        <v>30836.410483011328</v>
      </c>
      <c r="B86" s="69">
        <f>'3.1 NumberOfBinsHisto'!B87</f>
        <v>42399.650048114614</v>
      </c>
    </row>
    <row r="87" spans="1:2" ht="15.75" x14ac:dyDescent="0.25">
      <c r="A87" s="19">
        <f ca="1">'3.1 NumberOfBinsHisto'!A88</f>
        <v>22120.267630119819</v>
      </c>
      <c r="B87" s="69">
        <f>'3.1 NumberOfBinsHisto'!B88</f>
        <v>4559.6131801568481</v>
      </c>
    </row>
    <row r="88" spans="1:2" ht="15.75" x14ac:dyDescent="0.25">
      <c r="A88" s="19">
        <f ca="1">'3.1 NumberOfBinsHisto'!A89</f>
        <v>1903.8396838964911</v>
      </c>
      <c r="B88" s="69">
        <f>'3.1 NumberOfBinsHisto'!B89</f>
        <v>36681.920418914116</v>
      </c>
    </row>
    <row r="89" spans="1:2" ht="15.75" x14ac:dyDescent="0.25">
      <c r="A89" s="19">
        <f ca="1">'3.1 NumberOfBinsHisto'!A90</f>
        <v>40549.082265407298</v>
      </c>
      <c r="B89" s="69">
        <f>'3.1 NumberOfBinsHisto'!B90</f>
        <v>53532.620195678719</v>
      </c>
    </row>
    <row r="90" spans="1:2" ht="15.75" x14ac:dyDescent="0.25">
      <c r="A90" s="19">
        <f ca="1">'3.1 NumberOfBinsHisto'!A91</f>
        <v>84178.111889655367</v>
      </c>
      <c r="B90" s="69">
        <f>'3.1 NumberOfBinsHisto'!B91</f>
        <v>49221.429211843657</v>
      </c>
    </row>
    <row r="91" spans="1:2" ht="15.75" x14ac:dyDescent="0.25">
      <c r="A91" s="19">
        <f ca="1">'3.1 NumberOfBinsHisto'!A92</f>
        <v>40993.857892747823</v>
      </c>
      <c r="B91" s="69">
        <f>'3.1 NumberOfBinsHisto'!B92</f>
        <v>13212.223951107757</v>
      </c>
    </row>
    <row r="92" spans="1:2" ht="15.75" x14ac:dyDescent="0.25">
      <c r="A92" s="19">
        <f ca="1">'3.1 NumberOfBinsHisto'!A93</f>
        <v>2003.6117084277923</v>
      </c>
      <c r="B92" s="69">
        <f>'3.1 NumberOfBinsHisto'!B93</f>
        <v>7813.247158900419</v>
      </c>
    </row>
    <row r="93" spans="1:2" ht="15.75" x14ac:dyDescent="0.25">
      <c r="A93" s="19">
        <f ca="1">'3.1 NumberOfBinsHisto'!A94</f>
        <v>53781.764882541567</v>
      </c>
      <c r="B93" s="69">
        <f>'3.1 NumberOfBinsHisto'!B94</f>
        <v>39588.598631019755</v>
      </c>
    </row>
    <row r="94" spans="1:2" ht="15.75" x14ac:dyDescent="0.25">
      <c r="A94" s="19">
        <f ca="1">'3.1 NumberOfBinsHisto'!A95</f>
        <v>19181.594331534357</v>
      </c>
      <c r="B94" s="69">
        <f>'3.1 NumberOfBinsHisto'!B95</f>
        <v>51503.117237872364</v>
      </c>
    </row>
    <row r="95" spans="1:2" ht="15.75" x14ac:dyDescent="0.25">
      <c r="A95" s="19">
        <f ca="1">'3.1 NumberOfBinsHisto'!A96</f>
        <v>14839.663245652062</v>
      </c>
      <c r="B95" s="69">
        <f>'3.1 NumberOfBinsHisto'!B96</f>
        <v>38715.635314785432</v>
      </c>
    </row>
    <row r="96" spans="1:2" ht="15.75" x14ac:dyDescent="0.25">
      <c r="A96" s="19">
        <f ca="1">'3.1 NumberOfBinsHisto'!A97</f>
        <v>12212.824552520478</v>
      </c>
      <c r="B96" s="69">
        <f>'3.1 NumberOfBinsHisto'!B97</f>
        <v>41897.933101498595</v>
      </c>
    </row>
    <row r="97" spans="1:2" ht="15.75" x14ac:dyDescent="0.25">
      <c r="A97" s="19">
        <f ca="1">'3.1 NumberOfBinsHisto'!A98</f>
        <v>46094.936409644535</v>
      </c>
      <c r="B97" s="69">
        <f>'3.1 NumberOfBinsHisto'!B98</f>
        <v>24378.673918930152</v>
      </c>
    </row>
    <row r="98" spans="1:2" ht="15.75" x14ac:dyDescent="0.25">
      <c r="A98" s="19">
        <f ca="1">'3.1 NumberOfBinsHisto'!A99</f>
        <v>5958.7567944147204</v>
      </c>
      <c r="B98" s="69">
        <f>'3.1 NumberOfBinsHisto'!B99</f>
        <v>44472.901333243222</v>
      </c>
    </row>
    <row r="99" spans="1:2" ht="15.75" x14ac:dyDescent="0.25">
      <c r="A99" s="19">
        <f ca="1">'3.1 NumberOfBinsHisto'!A100</f>
        <v>54250.787971425983</v>
      </c>
      <c r="B99" s="69">
        <f>'3.1 NumberOfBinsHisto'!B100</f>
        <v>12426.319837191082</v>
      </c>
    </row>
    <row r="100" spans="1:2" ht="15.75" x14ac:dyDescent="0.25">
      <c r="A100" s="19">
        <f ca="1">'3.1 NumberOfBinsHisto'!A101</f>
        <v>71921.01000441068</v>
      </c>
      <c r="B100" s="69">
        <f>'3.1 NumberOfBinsHisto'!B101</f>
        <v>2780.1904219722906</v>
      </c>
    </row>
    <row r="101" spans="1:2" ht="15.75" x14ac:dyDescent="0.25">
      <c r="A101" s="19">
        <f ca="1">'3.1 NumberOfBinsHisto'!A102</f>
        <v>72444.199805743061</v>
      </c>
      <c r="B101" s="69">
        <f>'3.1 NumberOfBinsHisto'!B102</f>
        <v>38208.985002398658</v>
      </c>
    </row>
    <row r="102" spans="1:2" ht="15.75" x14ac:dyDescent="0.25">
      <c r="A102" s="19">
        <f ca="1">'3.1 NumberOfBinsHisto'!A103</f>
        <v>32832.150094942677</v>
      </c>
      <c r="B102" s="69">
        <f>'3.1 NumberOfBinsHisto'!B103</f>
        <v>21290.642855016413</v>
      </c>
    </row>
  </sheetData>
  <conditionalFormatting sqref="J5:K15">
    <cfRule type="expression" dxfId="5" priority="3">
      <formula>$I5=FALSE</formula>
    </cfRule>
  </conditionalFormatting>
  <conditionalFormatting sqref="I5:I15">
    <cfRule type="expression" dxfId="4" priority="2">
      <formula>$I5=FALSE</formula>
    </cfRule>
  </conditionalFormatting>
  <conditionalFormatting sqref="S5:S13">
    <cfRule type="dataBar" priority="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{CB16EAE8-39BE-4E97-A139-F19965981DBE}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16EAE8-39BE-4E97-A139-F19965981D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S5:S13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2"/>
  <sheetViews>
    <sheetView showGridLines="0" zoomScale="91" zoomScaleNormal="91" workbookViewId="0">
      <selection activeCell="K45" sqref="K45"/>
    </sheetView>
  </sheetViews>
  <sheetFormatPr defaultRowHeight="15" x14ac:dyDescent="0.25"/>
  <cols>
    <col min="1" max="2" width="12.85546875" customWidth="1"/>
    <col min="3" max="3" width="6" customWidth="1"/>
    <col min="4" max="4" width="10.42578125" customWidth="1"/>
    <col min="5" max="5" width="14" customWidth="1"/>
    <col min="6" max="6" width="12.42578125" customWidth="1"/>
    <col min="7" max="7" width="12.85546875" bestFit="1" customWidth="1"/>
    <col min="8" max="8" width="6.42578125" customWidth="1"/>
    <col min="9" max="9" width="10.5703125" bestFit="1" customWidth="1"/>
    <col min="10" max="10" width="12.5703125" customWidth="1"/>
    <col min="11" max="11" width="13.5703125" customWidth="1"/>
    <col min="12" max="12" width="4" customWidth="1"/>
    <col min="13" max="13" width="20" style="26" bestFit="1" customWidth="1"/>
    <col min="14" max="14" width="7.5703125" bestFit="1" customWidth="1"/>
    <col min="15" max="15" width="9.140625" bestFit="1" customWidth="1"/>
    <col min="16" max="16" width="8.42578125" bestFit="1" customWidth="1"/>
    <col min="17" max="17" width="9" bestFit="1" customWidth="1"/>
    <col min="18" max="18" width="7.85546875" bestFit="1" customWidth="1"/>
  </cols>
  <sheetData>
    <row r="1" spans="1:20" ht="15.75" thickBot="1" x14ac:dyDescent="0.3">
      <c r="A1" t="s">
        <v>10</v>
      </c>
      <c r="M1" s="24"/>
      <c r="N1" s="24"/>
      <c r="O1" s="24"/>
      <c r="P1" s="24"/>
      <c r="Q1" s="24"/>
      <c r="R1" s="24"/>
    </row>
    <row r="2" spans="1:20" ht="13.5" customHeight="1" thickBot="1" x14ac:dyDescent="0.3">
      <c r="A2" s="4"/>
      <c r="B2" s="68"/>
      <c r="I2" s="14" t="s">
        <v>14</v>
      </c>
      <c r="J2" s="15" t="s">
        <v>15</v>
      </c>
      <c r="K2" s="12"/>
      <c r="N2" s="26"/>
      <c r="O2" s="26"/>
      <c r="P2" s="26"/>
      <c r="Q2" s="26"/>
      <c r="R2" s="26"/>
    </row>
    <row r="3" spans="1:20" ht="16.5" thickBot="1" x14ac:dyDescent="0.3">
      <c r="A3" s="19">
        <f ca="1">'3.1 NumberOfBinsHisto'!A4</f>
        <v>71871.491290810533</v>
      </c>
      <c r="B3" s="69">
        <f>'3.1 NumberOfBinsHisto'!B4</f>
        <v>47382.271909222611</v>
      </c>
      <c r="D3" s="8" t="s">
        <v>16</v>
      </c>
      <c r="E3" s="13">
        <f>COUNT(B3:B102)</f>
        <v>100</v>
      </c>
      <c r="I3" s="88">
        <f>VLOOKUP("stop",E13:F19,2,0)</f>
        <v>7</v>
      </c>
      <c r="J3" s="89">
        <f>ROUND(INT(E9/I3),-(LEN(INT(E9/I3))-1))</f>
        <v>10000</v>
      </c>
      <c r="K3" s="16"/>
      <c r="L3" s="99"/>
      <c r="M3" s="100"/>
      <c r="N3" s="26"/>
      <c r="O3" s="26"/>
      <c r="P3" s="26"/>
      <c r="Q3" s="26"/>
      <c r="R3" s="26"/>
    </row>
    <row r="4" spans="1:20" ht="16.5" thickBot="1" x14ac:dyDescent="0.3">
      <c r="A4" s="19">
        <f ca="1">'3.1 NumberOfBinsHisto'!A5</f>
        <v>27749.057972105762</v>
      </c>
      <c r="B4" s="69">
        <f>'3.1 NumberOfBinsHisto'!B5</f>
        <v>37305.476164060448</v>
      </c>
      <c r="D4" s="10" t="s">
        <v>4</v>
      </c>
      <c r="E4" s="11">
        <f>MIN($B$3:$B$95)</f>
        <v>372.54896937938395</v>
      </c>
      <c r="I4" s="86"/>
      <c r="J4" s="97" t="s">
        <v>11</v>
      </c>
      <c r="K4" s="98" t="s">
        <v>12</v>
      </c>
      <c r="L4" s="99"/>
      <c r="M4" s="109" t="s">
        <v>7</v>
      </c>
      <c r="N4" s="110" t="s">
        <v>74</v>
      </c>
      <c r="O4" s="111" t="s">
        <v>73</v>
      </c>
      <c r="P4" s="110" t="s">
        <v>75</v>
      </c>
      <c r="Q4" s="112" t="s">
        <v>72</v>
      </c>
      <c r="R4" s="113" t="s">
        <v>76</v>
      </c>
    </row>
    <row r="5" spans="1:20" ht="15.75" x14ac:dyDescent="0.25">
      <c r="A5" s="19">
        <f ca="1">'3.1 NumberOfBinsHisto'!A6</f>
        <v>38850.111530069647</v>
      </c>
      <c r="B5" s="69">
        <f>'3.1 NumberOfBinsHisto'!B6</f>
        <v>58693.129558978144</v>
      </c>
      <c r="D5" s="10" t="s">
        <v>3</v>
      </c>
      <c r="E5" s="11">
        <f>MAX($B$3:$B$95)</f>
        <v>86880.960983330282</v>
      </c>
      <c r="I5" s="94" t="b">
        <f t="shared" ref="I5:I15" si="0">J5&lt;=$E$5</f>
        <v>1</v>
      </c>
      <c r="J5" s="87">
        <f>INT(E4/J3)*J3</f>
        <v>0</v>
      </c>
      <c r="K5" s="90">
        <f>J5+$J$3</f>
        <v>10000</v>
      </c>
      <c r="L5" s="99"/>
      <c r="M5" s="101" t="str">
        <f>"From "&amp;J5&amp;" To "&amp;K5</f>
        <v>From 0 To 10000</v>
      </c>
      <c r="N5" s="105">
        <f>COUNTIF($B$3:$B$102,"&lt;="&amp;K5)</f>
        <v>20</v>
      </c>
      <c r="O5" s="50">
        <f>N5</f>
        <v>20</v>
      </c>
      <c r="P5" s="105">
        <f>COUNTIFS($B$3:$B$102,"&gt;="&amp;J5,$B$3:$B$102,"&lt;="&amp;K5)</f>
        <v>20</v>
      </c>
      <c r="Q5" s="107">
        <f>N5/$N$13</f>
        <v>0.2</v>
      </c>
      <c r="R5" s="102">
        <f>O5/$N$13</f>
        <v>0.2</v>
      </c>
    </row>
    <row r="6" spans="1:20" ht="15.75" x14ac:dyDescent="0.25">
      <c r="A6" s="19">
        <f ca="1">'3.1 NumberOfBinsHisto'!A7</f>
        <v>12384.027604389641</v>
      </c>
      <c r="B6" s="69">
        <f>'3.1 NumberOfBinsHisto'!B7</f>
        <v>9891.4069669148812</v>
      </c>
      <c r="D6" s="10" t="s">
        <v>0</v>
      </c>
      <c r="E6" s="70">
        <f>ROUND(AVERAGE($B$3:$B$95),2)</f>
        <v>36660.35</v>
      </c>
      <c r="I6" s="94" t="b">
        <f t="shared" si="0"/>
        <v>1</v>
      </c>
      <c r="J6" s="17">
        <f>K5</f>
        <v>10000</v>
      </c>
      <c r="K6" s="90">
        <f>J6+$J$3</f>
        <v>20000</v>
      </c>
      <c r="L6" s="99"/>
      <c r="M6" s="101" t="str">
        <f t="shared" ref="M6:M13" si="1">"From "&amp;J6&amp;" To "&amp;K6</f>
        <v>From 10000 To 20000</v>
      </c>
      <c r="N6" s="105">
        <f t="shared" ref="N6:N13" si="2">COUNTIF($B$3:$B$102,"&lt;="&amp;K6)</f>
        <v>30</v>
      </c>
      <c r="O6" s="50">
        <f>N6-N5</f>
        <v>10</v>
      </c>
      <c r="P6" s="105">
        <f t="shared" ref="P6:P13" si="3">COUNTIFS($B$3:$B$102,"&gt;="&amp;J6,$B$3:$B$102,"&lt;="&amp;K6)</f>
        <v>10</v>
      </c>
      <c r="Q6" s="107">
        <f t="shared" ref="Q6:R13" si="4">N6/$N$13</f>
        <v>0.3</v>
      </c>
      <c r="R6" s="102">
        <f t="shared" si="4"/>
        <v>0.1</v>
      </c>
    </row>
    <row r="7" spans="1:20" ht="15.75" x14ac:dyDescent="0.25">
      <c r="A7" s="19">
        <f ca="1">'3.1 NumberOfBinsHisto'!A8</f>
        <v>51051.689515498634</v>
      </c>
      <c r="B7" s="69">
        <f>'3.1 NumberOfBinsHisto'!B8</f>
        <v>2215.2306289803528</v>
      </c>
      <c r="D7" s="10" t="s">
        <v>1</v>
      </c>
      <c r="E7" s="11">
        <f>MEDIAN($B$3:$B$95)</f>
        <v>36681.920418914116</v>
      </c>
      <c r="I7" s="94" t="b">
        <f t="shared" si="0"/>
        <v>1</v>
      </c>
      <c r="J7" s="17">
        <f t="shared" ref="J7:J15" si="5">K6</f>
        <v>20000</v>
      </c>
      <c r="K7" s="90">
        <f t="shared" ref="K7:K15" si="6">J7+$J$3</f>
        <v>30000</v>
      </c>
      <c r="M7" s="101" t="str">
        <f t="shared" si="1"/>
        <v>From 20000 To 30000</v>
      </c>
      <c r="N7" s="105">
        <f t="shared" si="2"/>
        <v>43</v>
      </c>
      <c r="O7" s="50">
        <f t="shared" ref="O7:O13" si="7">N7-N6</f>
        <v>13</v>
      </c>
      <c r="P7" s="105">
        <f t="shared" si="3"/>
        <v>13</v>
      </c>
      <c r="Q7" s="107">
        <f t="shared" si="4"/>
        <v>0.43</v>
      </c>
      <c r="R7" s="102">
        <f t="shared" si="4"/>
        <v>0.13</v>
      </c>
    </row>
    <row r="8" spans="1:20" ht="15.75" x14ac:dyDescent="0.25">
      <c r="A8" s="19">
        <f ca="1">'3.1 NumberOfBinsHisto'!A9</f>
        <v>42730.90942019919</v>
      </c>
      <c r="B8" s="69">
        <f>'3.1 NumberOfBinsHisto'!B9</f>
        <v>66686.851566155194</v>
      </c>
      <c r="D8" s="10" t="s">
        <v>21</v>
      </c>
      <c r="E8" s="11">
        <f>_xlfn.STDEV.S(B3:B102)</f>
        <v>23974.195986332321</v>
      </c>
      <c r="I8" s="94" t="b">
        <f t="shared" si="0"/>
        <v>1</v>
      </c>
      <c r="J8" s="17">
        <f t="shared" si="5"/>
        <v>30000</v>
      </c>
      <c r="K8" s="90">
        <f t="shared" si="6"/>
        <v>40000</v>
      </c>
      <c r="M8" s="101" t="str">
        <f t="shared" si="1"/>
        <v>From 30000 To 40000</v>
      </c>
      <c r="N8" s="105">
        <f t="shared" si="2"/>
        <v>58</v>
      </c>
      <c r="O8" s="50">
        <f t="shared" si="7"/>
        <v>15</v>
      </c>
      <c r="P8" s="105">
        <f t="shared" si="3"/>
        <v>15</v>
      </c>
      <c r="Q8" s="107">
        <f t="shared" si="4"/>
        <v>0.57999999999999996</v>
      </c>
      <c r="R8" s="102">
        <f t="shared" si="4"/>
        <v>0.15</v>
      </c>
      <c r="S8" s="26"/>
      <c r="T8" s="26"/>
    </row>
    <row r="9" spans="1:20" ht="15.75" x14ac:dyDescent="0.25">
      <c r="A9" s="19">
        <f ca="1">'3.1 NumberOfBinsHisto'!A10</f>
        <v>68132.196467801856</v>
      </c>
      <c r="B9" s="69">
        <f>'3.1 NumberOfBinsHisto'!B10</f>
        <v>34056.958939445663</v>
      </c>
      <c r="D9" s="10" t="s">
        <v>7</v>
      </c>
      <c r="E9" s="11">
        <f>E5-E4</f>
        <v>86508.412013950903</v>
      </c>
      <c r="I9" s="94" t="b">
        <f t="shared" si="0"/>
        <v>1</v>
      </c>
      <c r="J9" s="17">
        <f t="shared" si="5"/>
        <v>40000</v>
      </c>
      <c r="K9" s="90">
        <f t="shared" si="6"/>
        <v>50000</v>
      </c>
      <c r="M9" s="101" t="str">
        <f t="shared" si="1"/>
        <v>From 40000 To 50000</v>
      </c>
      <c r="N9" s="105">
        <f t="shared" si="2"/>
        <v>70</v>
      </c>
      <c r="O9" s="50">
        <f t="shared" si="7"/>
        <v>12</v>
      </c>
      <c r="P9" s="105">
        <f t="shared" si="3"/>
        <v>12</v>
      </c>
      <c r="Q9" s="107">
        <f t="shared" si="4"/>
        <v>0.7</v>
      </c>
      <c r="R9" s="102">
        <f t="shared" si="4"/>
        <v>0.12</v>
      </c>
    </row>
    <row r="10" spans="1:20" ht="16.5" thickBot="1" x14ac:dyDescent="0.3">
      <c r="A10" s="19">
        <f ca="1">'3.1 NumberOfBinsHisto'!A11</f>
        <v>47052.215763763706</v>
      </c>
      <c r="B10" s="69">
        <f>'3.1 NumberOfBinsHisto'!B11</f>
        <v>75732.472623578695</v>
      </c>
      <c r="D10" s="65" t="s">
        <v>5</v>
      </c>
      <c r="E10" s="82">
        <f>COUNT(B3:B102)</f>
        <v>100</v>
      </c>
      <c r="I10" s="94" t="b">
        <f t="shared" si="0"/>
        <v>1</v>
      </c>
      <c r="J10" s="17">
        <f t="shared" si="5"/>
        <v>50000</v>
      </c>
      <c r="K10" s="90">
        <f t="shared" si="6"/>
        <v>60000</v>
      </c>
      <c r="M10" s="101" t="str">
        <f t="shared" si="1"/>
        <v>From 50000 To 60000</v>
      </c>
      <c r="N10" s="105">
        <f t="shared" si="2"/>
        <v>83</v>
      </c>
      <c r="O10" s="50">
        <f t="shared" si="7"/>
        <v>13</v>
      </c>
      <c r="P10" s="105">
        <f t="shared" si="3"/>
        <v>13</v>
      </c>
      <c r="Q10" s="107">
        <f t="shared" si="4"/>
        <v>0.83</v>
      </c>
      <c r="R10" s="102">
        <f t="shared" si="4"/>
        <v>0.13</v>
      </c>
    </row>
    <row r="11" spans="1:20" ht="16.5" thickBot="1" x14ac:dyDescent="0.3">
      <c r="A11" s="19">
        <f ca="1">'3.1 NumberOfBinsHisto'!A12</f>
        <v>17047.347582039551</v>
      </c>
      <c r="B11" s="69">
        <f>'3.1 NumberOfBinsHisto'!B12</f>
        <v>59034.848155367108</v>
      </c>
      <c r="I11" s="94" t="b">
        <f t="shared" si="0"/>
        <v>1</v>
      </c>
      <c r="J11" s="17">
        <f t="shared" si="5"/>
        <v>60000</v>
      </c>
      <c r="K11" s="90">
        <f t="shared" si="6"/>
        <v>70000</v>
      </c>
      <c r="M11" s="101" t="str">
        <f t="shared" si="1"/>
        <v>From 60000 To 70000</v>
      </c>
      <c r="N11" s="105">
        <f t="shared" si="2"/>
        <v>89</v>
      </c>
      <c r="O11" s="50">
        <f t="shared" si="7"/>
        <v>6</v>
      </c>
      <c r="P11" s="105">
        <f t="shared" si="3"/>
        <v>6</v>
      </c>
      <c r="Q11" s="107">
        <f t="shared" si="4"/>
        <v>0.89</v>
      </c>
      <c r="R11" s="102">
        <f t="shared" si="4"/>
        <v>0.06</v>
      </c>
    </row>
    <row r="12" spans="1:20" ht="18" thickBot="1" x14ac:dyDescent="0.3">
      <c r="A12" s="19">
        <f ca="1">'3.1 NumberOfBinsHisto'!A13</f>
        <v>31336.441693747987</v>
      </c>
      <c r="B12" s="69">
        <f>'3.1 NumberOfBinsHisto'!B13</f>
        <v>61342.304172388394</v>
      </c>
      <c r="E12" s="81" t="s">
        <v>64</v>
      </c>
      <c r="F12" s="80" t="s">
        <v>13</v>
      </c>
      <c r="G12" s="81" t="s">
        <v>65</v>
      </c>
      <c r="I12" s="94" t="b">
        <f t="shared" si="0"/>
        <v>1</v>
      </c>
      <c r="J12" s="17">
        <f t="shared" si="5"/>
        <v>70000</v>
      </c>
      <c r="K12" s="90">
        <f t="shared" si="6"/>
        <v>80000</v>
      </c>
      <c r="M12" s="101" t="str">
        <f t="shared" si="1"/>
        <v>From 70000 To 80000</v>
      </c>
      <c r="N12" s="105">
        <f t="shared" si="2"/>
        <v>97</v>
      </c>
      <c r="O12" s="50">
        <f t="shared" si="7"/>
        <v>8</v>
      </c>
      <c r="P12" s="105">
        <f t="shared" si="3"/>
        <v>8</v>
      </c>
      <c r="Q12" s="107">
        <f t="shared" si="4"/>
        <v>0.97</v>
      </c>
      <c r="R12" s="102">
        <f t="shared" si="4"/>
        <v>0.08</v>
      </c>
    </row>
    <row r="13" spans="1:20" ht="16.5" thickBot="1" x14ac:dyDescent="0.3">
      <c r="A13" s="19">
        <f ca="1">'3.1 NumberOfBinsHisto'!A14</f>
        <v>84550.626560986333</v>
      </c>
      <c r="B13" s="69">
        <f>'3.1 NumberOfBinsHisto'!B14</f>
        <v>3073.7940273887966</v>
      </c>
      <c r="E13" s="79" t="str">
        <f t="shared" ref="E13:E19" si="8">IF(G13&gt;$E$10,"Stop","Continue")</f>
        <v>Continue</v>
      </c>
      <c r="F13" s="78">
        <v>4</v>
      </c>
      <c r="G13" s="79">
        <f t="shared" ref="G13:G19" si="9">2^F13</f>
        <v>16</v>
      </c>
      <c r="I13" s="94" t="b">
        <f t="shared" si="0"/>
        <v>1</v>
      </c>
      <c r="J13" s="17">
        <f t="shared" si="5"/>
        <v>80000</v>
      </c>
      <c r="K13" s="90">
        <f t="shared" si="6"/>
        <v>90000</v>
      </c>
      <c r="M13" s="103" t="str">
        <f t="shared" si="1"/>
        <v>From 80000 To 90000</v>
      </c>
      <c r="N13" s="106">
        <f t="shared" si="2"/>
        <v>100</v>
      </c>
      <c r="O13" s="56">
        <f t="shared" si="7"/>
        <v>3</v>
      </c>
      <c r="P13" s="106">
        <f t="shared" si="3"/>
        <v>3</v>
      </c>
      <c r="Q13" s="108">
        <f t="shared" si="4"/>
        <v>1</v>
      </c>
      <c r="R13" s="104">
        <f t="shared" si="4"/>
        <v>0.03</v>
      </c>
    </row>
    <row r="14" spans="1:20" ht="15.75" x14ac:dyDescent="0.25">
      <c r="A14" s="19">
        <f ca="1">'3.1 NumberOfBinsHisto'!A15</f>
        <v>54333.432204296252</v>
      </c>
      <c r="B14" s="69">
        <f>'3.1 NumberOfBinsHisto'!B15</f>
        <v>35421.973313670744</v>
      </c>
      <c r="E14" s="76" t="str">
        <f t="shared" si="8"/>
        <v>Continue</v>
      </c>
      <c r="F14" s="74">
        <v>5</v>
      </c>
      <c r="G14" s="76">
        <f t="shared" si="9"/>
        <v>32</v>
      </c>
      <c r="I14" s="94" t="b">
        <f t="shared" si="0"/>
        <v>0</v>
      </c>
      <c r="J14" s="17">
        <f t="shared" si="5"/>
        <v>90000</v>
      </c>
      <c r="K14" s="90">
        <f t="shared" si="6"/>
        <v>100000</v>
      </c>
    </row>
    <row r="15" spans="1:20" ht="16.5" thickBot="1" x14ac:dyDescent="0.3">
      <c r="A15" s="19">
        <f ca="1">'3.1 NumberOfBinsHisto'!A16</f>
        <v>8538.4913559952165</v>
      </c>
      <c r="B15" s="69">
        <f>'3.1 NumberOfBinsHisto'!B16</f>
        <v>6888.4329775119049</v>
      </c>
      <c r="E15" s="76" t="str">
        <f t="shared" si="8"/>
        <v>Continue</v>
      </c>
      <c r="F15" s="74">
        <v>6</v>
      </c>
      <c r="G15" s="76">
        <f t="shared" si="9"/>
        <v>64</v>
      </c>
      <c r="I15" s="95" t="b">
        <f t="shared" si="0"/>
        <v>0</v>
      </c>
      <c r="J15" s="17">
        <f t="shared" si="5"/>
        <v>100000</v>
      </c>
      <c r="K15" s="90">
        <f t="shared" si="6"/>
        <v>110000</v>
      </c>
      <c r="P15" s="118" t="str">
        <f>D6&amp;" = "&amp;ROUND(E6,0)&amp;" CV =  "&amp;ROUND(E8/E6,2)</f>
        <v>Mean = 36660 CV =  0.65</v>
      </c>
    </row>
    <row r="16" spans="1:20" ht="15.75" x14ac:dyDescent="0.25">
      <c r="A16" s="19">
        <f ca="1">'3.1 NumberOfBinsHisto'!A17</f>
        <v>42079.773428728695</v>
      </c>
      <c r="B16" s="69">
        <f>'3.1 NumberOfBinsHisto'!B17</f>
        <v>24155.824093932151</v>
      </c>
      <c r="E16" s="76" t="str">
        <f t="shared" si="8"/>
        <v>Stop</v>
      </c>
      <c r="F16" s="74">
        <v>7</v>
      </c>
      <c r="G16" s="76">
        <f t="shared" si="9"/>
        <v>128</v>
      </c>
    </row>
    <row r="17" spans="1:7" ht="15.75" x14ac:dyDescent="0.25">
      <c r="A17" s="19">
        <f ca="1">'3.1 NumberOfBinsHisto'!A18</f>
        <v>58576.110616457212</v>
      </c>
      <c r="B17" s="69">
        <f>'3.1 NumberOfBinsHisto'!B18</f>
        <v>50298.705822010525</v>
      </c>
      <c r="E17" s="76" t="str">
        <f t="shared" si="8"/>
        <v>Stop</v>
      </c>
      <c r="F17" s="74">
        <v>8</v>
      </c>
      <c r="G17" s="76">
        <f t="shared" si="9"/>
        <v>256</v>
      </c>
    </row>
    <row r="18" spans="1:7" ht="15.75" x14ac:dyDescent="0.25">
      <c r="A18" s="19">
        <f ca="1">'3.1 NumberOfBinsHisto'!A19</f>
        <v>45740.858446648017</v>
      </c>
      <c r="B18" s="69">
        <f>'3.1 NumberOfBinsHisto'!B19</f>
        <v>55248.81379968315</v>
      </c>
      <c r="E18" s="76" t="str">
        <f t="shared" si="8"/>
        <v>Stop</v>
      </c>
      <c r="F18" s="74">
        <v>9</v>
      </c>
      <c r="G18" s="76">
        <f t="shared" si="9"/>
        <v>512</v>
      </c>
    </row>
    <row r="19" spans="1:7" ht="16.5" thickBot="1" x14ac:dyDescent="0.3">
      <c r="A19" s="19">
        <f ca="1">'3.1 NumberOfBinsHisto'!A20</f>
        <v>24549.88903170608</v>
      </c>
      <c r="B19" s="69">
        <f>'3.1 NumberOfBinsHisto'!B20</f>
        <v>71782.019697073352</v>
      </c>
      <c r="E19" s="77" t="str">
        <f t="shared" si="8"/>
        <v>Stop</v>
      </c>
      <c r="F19" s="75">
        <v>10</v>
      </c>
      <c r="G19" s="77">
        <f t="shared" si="9"/>
        <v>1024</v>
      </c>
    </row>
    <row r="20" spans="1:7" ht="15.75" x14ac:dyDescent="0.25">
      <c r="A20" s="19">
        <f ca="1">'3.1 NumberOfBinsHisto'!A21</f>
        <v>14558.74257743666</v>
      </c>
      <c r="B20" s="69">
        <f>'3.1 NumberOfBinsHisto'!B21</f>
        <v>23243.421773605111</v>
      </c>
    </row>
    <row r="21" spans="1:7" ht="15.75" x14ac:dyDescent="0.25">
      <c r="A21" s="19">
        <f ca="1">'3.1 NumberOfBinsHisto'!A22</f>
        <v>33153.00547941219</v>
      </c>
      <c r="B21" s="69">
        <f>'3.1 NumberOfBinsHisto'!B22</f>
        <v>15651.238359752595</v>
      </c>
    </row>
    <row r="22" spans="1:7" ht="16.5" customHeight="1" x14ac:dyDescent="0.25">
      <c r="A22" s="19">
        <f ca="1">'3.1 NumberOfBinsHisto'!A23</f>
        <v>23897.806711366287</v>
      </c>
      <c r="B22" s="69">
        <f>'3.1 NumberOfBinsHisto'!B23</f>
        <v>66600.19291193939</v>
      </c>
    </row>
    <row r="23" spans="1:7" ht="15.75" x14ac:dyDescent="0.25">
      <c r="A23" s="19">
        <f ca="1">'3.1 NumberOfBinsHisto'!A24</f>
        <v>2106.7617293283665</v>
      </c>
      <c r="B23" s="69">
        <f>'3.1 NumberOfBinsHisto'!B24</f>
        <v>10409.355256446934</v>
      </c>
    </row>
    <row r="24" spans="1:7" ht="15.75" x14ac:dyDescent="0.25">
      <c r="A24" s="19">
        <f ca="1">'3.1 NumberOfBinsHisto'!A25</f>
        <v>1650.9571278013361</v>
      </c>
      <c r="B24" s="69">
        <f>'3.1 NumberOfBinsHisto'!B25</f>
        <v>57454.403875561191</v>
      </c>
    </row>
    <row r="25" spans="1:7" ht="15.75" x14ac:dyDescent="0.25">
      <c r="A25" s="19">
        <f ca="1">'3.1 NumberOfBinsHisto'!A26</f>
        <v>46395.338691362624</v>
      </c>
      <c r="B25" s="69">
        <f>'3.1 NumberOfBinsHisto'!B26</f>
        <v>9853.2992897782497</v>
      </c>
    </row>
    <row r="26" spans="1:7" ht="15.75" x14ac:dyDescent="0.25">
      <c r="A26" s="19">
        <f ca="1">'3.1 NumberOfBinsHisto'!A27</f>
        <v>48998.238413134866</v>
      </c>
      <c r="B26" s="69">
        <f>'3.1 NumberOfBinsHisto'!B27</f>
        <v>43541.730594478431</v>
      </c>
    </row>
    <row r="27" spans="1:7" ht="15.75" x14ac:dyDescent="0.25">
      <c r="A27" s="19">
        <f ca="1">'3.1 NumberOfBinsHisto'!A28</f>
        <v>56214.870500963698</v>
      </c>
      <c r="B27" s="69">
        <f>'3.1 NumberOfBinsHisto'!B28</f>
        <v>71183.72746030624</v>
      </c>
    </row>
    <row r="28" spans="1:7" ht="15.75" x14ac:dyDescent="0.25">
      <c r="A28" s="19">
        <f ca="1">'3.1 NumberOfBinsHisto'!A29</f>
        <v>41232.800729292583</v>
      </c>
      <c r="B28" s="69">
        <f>'3.1 NumberOfBinsHisto'!B29</f>
        <v>28979.689375639071</v>
      </c>
    </row>
    <row r="29" spans="1:7" ht="15.75" x14ac:dyDescent="0.25">
      <c r="A29" s="19">
        <f ca="1">'3.1 NumberOfBinsHisto'!A30</f>
        <v>49194.872192026225</v>
      </c>
      <c r="B29" s="69">
        <f>'3.1 NumberOfBinsHisto'!B30</f>
        <v>84317.547217947606</v>
      </c>
    </row>
    <row r="30" spans="1:7" ht="15.75" x14ac:dyDescent="0.25">
      <c r="A30" s="19">
        <f ca="1">'3.1 NumberOfBinsHisto'!A31</f>
        <v>30011.356075943011</v>
      </c>
      <c r="B30" s="69">
        <f>'3.1 NumberOfBinsHisto'!B31</f>
        <v>6961.1611537362469</v>
      </c>
    </row>
    <row r="31" spans="1:7" ht="15.75" x14ac:dyDescent="0.25">
      <c r="A31" s="19">
        <f ca="1">'3.1 NumberOfBinsHisto'!A32</f>
        <v>38762.991202936704</v>
      </c>
      <c r="B31" s="69">
        <f>'3.1 NumberOfBinsHisto'!B32</f>
        <v>1889.2938138438637</v>
      </c>
    </row>
    <row r="32" spans="1:7" ht="15.75" x14ac:dyDescent="0.25">
      <c r="A32" s="19">
        <f ca="1">'3.1 NumberOfBinsHisto'!A33</f>
        <v>78505.4545135753</v>
      </c>
      <c r="B32" s="69">
        <f>'3.1 NumberOfBinsHisto'!B33</f>
        <v>22947.822446800528</v>
      </c>
    </row>
    <row r="33" spans="1:2" ht="15.75" x14ac:dyDescent="0.25">
      <c r="A33" s="19">
        <f ca="1">'3.1 NumberOfBinsHisto'!A34</f>
        <v>614.51692976743641</v>
      </c>
      <c r="B33" s="69">
        <f>'3.1 NumberOfBinsHisto'!B34</f>
        <v>33693.709150892319</v>
      </c>
    </row>
    <row r="34" spans="1:2" ht="15.75" x14ac:dyDescent="0.25">
      <c r="A34" s="19">
        <f ca="1">'3.1 NumberOfBinsHisto'!A35</f>
        <v>47601.90530189663</v>
      </c>
      <c r="B34" s="69">
        <f>'3.1 NumberOfBinsHisto'!B35</f>
        <v>22562.884769039349</v>
      </c>
    </row>
    <row r="35" spans="1:2" ht="15.75" x14ac:dyDescent="0.25">
      <c r="A35" s="19">
        <f ca="1">'3.1 NumberOfBinsHisto'!A36</f>
        <v>69360.855277079536</v>
      </c>
      <c r="B35" s="69">
        <f>'3.1 NumberOfBinsHisto'!B36</f>
        <v>58759.040785181518</v>
      </c>
    </row>
    <row r="36" spans="1:2" ht="15.75" x14ac:dyDescent="0.25">
      <c r="A36" s="19">
        <f ca="1">'3.1 NumberOfBinsHisto'!A37</f>
        <v>28283.775803964032</v>
      </c>
      <c r="B36" s="69">
        <f>'3.1 NumberOfBinsHisto'!B37</f>
        <v>56713.792029246171</v>
      </c>
    </row>
    <row r="37" spans="1:2" ht="15.75" x14ac:dyDescent="0.25">
      <c r="A37" s="19">
        <f ca="1">'3.1 NumberOfBinsHisto'!A38</f>
        <v>13932.938449619824</v>
      </c>
      <c r="B37" s="69">
        <f>'3.1 NumberOfBinsHisto'!B38</f>
        <v>23900.921082166406</v>
      </c>
    </row>
    <row r="38" spans="1:2" ht="15.75" x14ac:dyDescent="0.25">
      <c r="A38" s="19">
        <f ca="1">'3.1 NumberOfBinsHisto'!A39</f>
        <v>70578.578290198988</v>
      </c>
      <c r="B38" s="69">
        <f>'3.1 NumberOfBinsHisto'!B39</f>
        <v>12254.571757963791</v>
      </c>
    </row>
    <row r="39" spans="1:2" ht="15.75" x14ac:dyDescent="0.25">
      <c r="A39" s="19">
        <f ca="1">'3.1 NumberOfBinsHisto'!A40</f>
        <v>61791.623885379231</v>
      </c>
      <c r="B39" s="69">
        <f>'3.1 NumberOfBinsHisto'!B40</f>
        <v>15110.541715706313</v>
      </c>
    </row>
    <row r="40" spans="1:2" ht="15.75" x14ac:dyDescent="0.25">
      <c r="A40" s="19">
        <f ca="1">'3.1 NumberOfBinsHisto'!A41</f>
        <v>11229.384729079287</v>
      </c>
      <c r="B40" s="69">
        <f>'3.1 NumberOfBinsHisto'!B41</f>
        <v>11406.604072583776</v>
      </c>
    </row>
    <row r="41" spans="1:2" ht="15.75" x14ac:dyDescent="0.25">
      <c r="A41" s="19">
        <f ca="1">'3.1 NumberOfBinsHisto'!A42</f>
        <v>22088.333078983949</v>
      </c>
      <c r="B41" s="69">
        <f>'3.1 NumberOfBinsHisto'!B42</f>
        <v>47649.153826789108</v>
      </c>
    </row>
    <row r="42" spans="1:2" ht="15.75" x14ac:dyDescent="0.25">
      <c r="A42" s="19">
        <f ca="1">'3.1 NumberOfBinsHisto'!A43</f>
        <v>35140.307643885215</v>
      </c>
      <c r="B42" s="69">
        <f>'3.1 NumberOfBinsHisto'!B43</f>
        <v>6737.1347573498588</v>
      </c>
    </row>
    <row r="43" spans="1:2" ht="15.75" x14ac:dyDescent="0.25">
      <c r="A43" s="19">
        <f ca="1">'3.1 NumberOfBinsHisto'!A44</f>
        <v>24873.564841885036</v>
      </c>
      <c r="B43" s="69">
        <f>'3.1 NumberOfBinsHisto'!B44</f>
        <v>56778.942063376373</v>
      </c>
    </row>
    <row r="44" spans="1:2" ht="15.75" x14ac:dyDescent="0.25">
      <c r="A44" s="19">
        <f ca="1">'3.1 NumberOfBinsHisto'!A45</f>
        <v>3282.609055475164</v>
      </c>
      <c r="B44" s="69">
        <f>'3.1 NumberOfBinsHisto'!B45</f>
        <v>70431.178383872248</v>
      </c>
    </row>
    <row r="45" spans="1:2" ht="15.75" x14ac:dyDescent="0.25">
      <c r="A45" s="19">
        <f ca="1">'3.1 NumberOfBinsHisto'!A46</f>
        <v>11266.488674374368</v>
      </c>
      <c r="B45" s="69">
        <f>'3.1 NumberOfBinsHisto'!B46</f>
        <v>68079.943187108263</v>
      </c>
    </row>
    <row r="46" spans="1:2" ht="15.75" x14ac:dyDescent="0.25">
      <c r="A46" s="19">
        <f ca="1">'3.1 NumberOfBinsHisto'!A47</f>
        <v>9243.7829558762623</v>
      </c>
      <c r="B46" s="69">
        <f>'3.1 NumberOfBinsHisto'!B47</f>
        <v>1999.5598045666343</v>
      </c>
    </row>
    <row r="47" spans="1:2" ht="15.75" x14ac:dyDescent="0.25">
      <c r="A47" s="19">
        <f ca="1">'3.1 NumberOfBinsHisto'!A48</f>
        <v>3619.7075003097784</v>
      </c>
      <c r="B47" s="69">
        <f>'3.1 NumberOfBinsHisto'!B48</f>
        <v>30056.843806957309</v>
      </c>
    </row>
    <row r="48" spans="1:2" ht="15.75" x14ac:dyDescent="0.25">
      <c r="A48" s="19">
        <f ca="1">'3.1 NumberOfBinsHisto'!A49</f>
        <v>28910.633228579718</v>
      </c>
      <c r="B48" s="69">
        <f>'3.1 NumberOfBinsHisto'!B49</f>
        <v>64436.903713036503</v>
      </c>
    </row>
    <row r="49" spans="1:2" ht="15.75" x14ac:dyDescent="0.25">
      <c r="A49" s="19">
        <f ca="1">'3.1 NumberOfBinsHisto'!A50</f>
        <v>16155.627127700631</v>
      </c>
      <c r="B49" s="69">
        <f>'3.1 NumberOfBinsHisto'!B50</f>
        <v>7544.781834048692</v>
      </c>
    </row>
    <row r="50" spans="1:2" ht="15.75" x14ac:dyDescent="0.25">
      <c r="A50" s="19">
        <f ca="1">'3.1 NumberOfBinsHisto'!A51</f>
        <v>44763.983346888599</v>
      </c>
      <c r="B50" s="69">
        <f>'3.1 NumberOfBinsHisto'!B51</f>
        <v>77837.64943864636</v>
      </c>
    </row>
    <row r="51" spans="1:2" ht="15.75" x14ac:dyDescent="0.25">
      <c r="A51" s="19">
        <f ca="1">'3.1 NumberOfBinsHisto'!A52</f>
        <v>34025.875215665576</v>
      </c>
      <c r="B51" s="69">
        <f>'3.1 NumberOfBinsHisto'!B52</f>
        <v>47998.895215734476</v>
      </c>
    </row>
    <row r="52" spans="1:2" ht="15.75" x14ac:dyDescent="0.25">
      <c r="A52" s="19">
        <f ca="1">'3.1 NumberOfBinsHisto'!A53</f>
        <v>13258.353969287642</v>
      </c>
      <c r="B52" s="69">
        <f>'3.1 NumberOfBinsHisto'!B53</f>
        <v>83059.616252041538</v>
      </c>
    </row>
    <row r="53" spans="1:2" ht="15.75" x14ac:dyDescent="0.25">
      <c r="A53" s="19">
        <f ca="1">'3.1 NumberOfBinsHisto'!A54</f>
        <v>36260.337881801941</v>
      </c>
      <c r="B53" s="69">
        <f>'3.1 NumberOfBinsHisto'!B54</f>
        <v>3505.7387203411449</v>
      </c>
    </row>
    <row r="54" spans="1:2" ht="15.75" x14ac:dyDescent="0.25">
      <c r="A54" s="19">
        <f ca="1">'3.1 NumberOfBinsHisto'!A55</f>
        <v>12510.211184746729</v>
      </c>
      <c r="B54" s="69">
        <f>'3.1 NumberOfBinsHisto'!B55</f>
        <v>14450.980909892145</v>
      </c>
    </row>
    <row r="55" spans="1:2" ht="15.75" x14ac:dyDescent="0.25">
      <c r="A55" s="19">
        <f ca="1">'3.1 NumberOfBinsHisto'!A56</f>
        <v>71603.380552916467</v>
      </c>
      <c r="B55" s="69">
        <f>'3.1 NumberOfBinsHisto'!B56</f>
        <v>86880.960983330282</v>
      </c>
    </row>
    <row r="56" spans="1:2" ht="15.75" x14ac:dyDescent="0.25">
      <c r="A56" s="19">
        <f ca="1">'3.1 NumberOfBinsHisto'!A57</f>
        <v>64162.397472219105</v>
      </c>
      <c r="B56" s="69">
        <f>'3.1 NumberOfBinsHisto'!B57</f>
        <v>25585.516248258755</v>
      </c>
    </row>
    <row r="57" spans="1:2" ht="15.75" x14ac:dyDescent="0.25">
      <c r="A57" s="19">
        <f ca="1">'3.1 NumberOfBinsHisto'!A58</f>
        <v>49865.026895450785</v>
      </c>
      <c r="B57" s="69">
        <f>'3.1 NumberOfBinsHisto'!B58</f>
        <v>22598.27556539233</v>
      </c>
    </row>
    <row r="58" spans="1:2" ht="15.75" x14ac:dyDescent="0.25">
      <c r="A58" s="19">
        <f ca="1">'3.1 NumberOfBinsHisto'!A59</f>
        <v>2071.6575248550735</v>
      </c>
      <c r="B58" s="69">
        <f>'3.1 NumberOfBinsHisto'!B59</f>
        <v>25476.042754156566</v>
      </c>
    </row>
    <row r="59" spans="1:2" ht="15.75" x14ac:dyDescent="0.25">
      <c r="A59" s="19">
        <f ca="1">'3.1 NumberOfBinsHisto'!A60</f>
        <v>18110.456780809945</v>
      </c>
      <c r="B59" s="69">
        <f>'3.1 NumberOfBinsHisto'!B60</f>
        <v>46587.919748270091</v>
      </c>
    </row>
    <row r="60" spans="1:2" ht="15.75" x14ac:dyDescent="0.25">
      <c r="A60" s="19">
        <f ca="1">'3.1 NumberOfBinsHisto'!A61</f>
        <v>18167.602910985424</v>
      </c>
      <c r="B60" s="69">
        <f>'3.1 NumberOfBinsHisto'!B61</f>
        <v>36441.855479515485</v>
      </c>
    </row>
    <row r="61" spans="1:2" ht="15.75" x14ac:dyDescent="0.25">
      <c r="A61" s="19">
        <f ca="1">'3.1 NumberOfBinsHisto'!A62</f>
        <v>64703.829171652593</v>
      </c>
      <c r="B61" s="69">
        <f>'3.1 NumberOfBinsHisto'!B62</f>
        <v>2499.3686901091251</v>
      </c>
    </row>
    <row r="62" spans="1:2" ht="15.75" x14ac:dyDescent="0.25">
      <c r="A62" s="19">
        <f ca="1">'3.1 NumberOfBinsHisto'!A63</f>
        <v>23235.755395297496</v>
      </c>
      <c r="B62" s="69">
        <f>'3.1 NumberOfBinsHisto'!B63</f>
        <v>15013.555274664324</v>
      </c>
    </row>
    <row r="63" spans="1:2" ht="15.75" x14ac:dyDescent="0.25">
      <c r="A63" s="19">
        <f ca="1">'3.1 NumberOfBinsHisto'!A64</f>
        <v>79572.740344740028</v>
      </c>
      <c r="B63" s="69">
        <f>'3.1 NumberOfBinsHisto'!B64</f>
        <v>50919.935472957113</v>
      </c>
    </row>
    <row r="64" spans="1:2" ht="15.75" x14ac:dyDescent="0.25">
      <c r="A64" s="19">
        <f ca="1">'3.1 NumberOfBinsHisto'!A65</f>
        <v>2486.5068161746822</v>
      </c>
      <c r="B64" s="69">
        <f>'3.1 NumberOfBinsHisto'!B65</f>
        <v>42975.37128431903</v>
      </c>
    </row>
    <row r="65" spans="1:2" ht="15.75" x14ac:dyDescent="0.25">
      <c r="A65" s="19">
        <f ca="1">'3.1 NumberOfBinsHisto'!A66</f>
        <v>30281.703979964735</v>
      </c>
      <c r="B65" s="69">
        <f>'3.1 NumberOfBinsHisto'!B66</f>
        <v>4085.2064361885127</v>
      </c>
    </row>
    <row r="66" spans="1:2" ht="15.75" x14ac:dyDescent="0.25">
      <c r="A66" s="19">
        <f ca="1">'3.1 NumberOfBinsHisto'!A67</f>
        <v>15307.275852079452</v>
      </c>
      <c r="B66" s="69">
        <f>'3.1 NumberOfBinsHisto'!B67</f>
        <v>68784.015546960989</v>
      </c>
    </row>
    <row r="67" spans="1:2" ht="15.75" x14ac:dyDescent="0.25">
      <c r="A67" s="19">
        <f ca="1">'3.1 NumberOfBinsHisto'!A68</f>
        <v>3945.6795429711406</v>
      </c>
      <c r="B67" s="69">
        <f>'3.1 NumberOfBinsHisto'!B68</f>
        <v>73891.375066979075</v>
      </c>
    </row>
    <row r="68" spans="1:2" ht="15.75" x14ac:dyDescent="0.25">
      <c r="A68" s="19">
        <f ca="1">'3.1 NumberOfBinsHisto'!A69</f>
        <v>39761.472983772335</v>
      </c>
      <c r="B68" s="69">
        <f>'3.1 NumberOfBinsHisto'!B69</f>
        <v>1229.5965726246918</v>
      </c>
    </row>
    <row r="69" spans="1:2" ht="15.75" x14ac:dyDescent="0.25">
      <c r="A69" s="19">
        <f ca="1">'3.1 NumberOfBinsHisto'!A70</f>
        <v>20073.078184712074</v>
      </c>
      <c r="B69" s="69">
        <f>'3.1 NumberOfBinsHisto'!B70</f>
        <v>56347.062571588285</v>
      </c>
    </row>
    <row r="70" spans="1:2" ht="15.75" x14ac:dyDescent="0.25">
      <c r="A70" s="19">
        <f ca="1">'3.1 NumberOfBinsHisto'!A71</f>
        <v>41348.551382266895</v>
      </c>
      <c r="B70" s="69">
        <f>'3.1 NumberOfBinsHisto'!B71</f>
        <v>38796.84276443415</v>
      </c>
    </row>
    <row r="71" spans="1:2" ht="15.75" x14ac:dyDescent="0.25">
      <c r="A71" s="19">
        <f ca="1">'3.1 NumberOfBinsHisto'!A72</f>
        <v>71636.432269700905</v>
      </c>
      <c r="B71" s="69">
        <f>'3.1 NumberOfBinsHisto'!B72</f>
        <v>34450.12440126099</v>
      </c>
    </row>
    <row r="72" spans="1:2" ht="15.75" x14ac:dyDescent="0.25">
      <c r="A72" s="19">
        <f ca="1">'3.1 NumberOfBinsHisto'!A73</f>
        <v>60695.268504052139</v>
      </c>
      <c r="B72" s="69">
        <f>'3.1 NumberOfBinsHisto'!B73</f>
        <v>36165.136752247687</v>
      </c>
    </row>
    <row r="73" spans="1:2" ht="15.75" x14ac:dyDescent="0.25">
      <c r="A73" s="19">
        <f ca="1">'3.1 NumberOfBinsHisto'!A74</f>
        <v>16127.467224149783</v>
      </c>
      <c r="B73" s="69">
        <f>'3.1 NumberOfBinsHisto'!B74</f>
        <v>372.54896937938395</v>
      </c>
    </row>
    <row r="74" spans="1:2" ht="15.75" x14ac:dyDescent="0.25">
      <c r="A74" s="19">
        <f ca="1">'3.1 NumberOfBinsHisto'!A75</f>
        <v>33036.545060010045</v>
      </c>
      <c r="B74" s="69">
        <f>'3.1 NumberOfBinsHisto'!B75</f>
        <v>48801.157583114888</v>
      </c>
    </row>
    <row r="75" spans="1:2" ht="15.75" x14ac:dyDescent="0.25">
      <c r="A75" s="19">
        <f ca="1">'3.1 NumberOfBinsHisto'!A76</f>
        <v>34708.825746174611</v>
      </c>
      <c r="B75" s="69">
        <f>'3.1 NumberOfBinsHisto'!B76</f>
        <v>71266.285901457333</v>
      </c>
    </row>
    <row r="76" spans="1:2" ht="15.75" x14ac:dyDescent="0.25">
      <c r="A76" s="19">
        <f ca="1">'3.1 NumberOfBinsHisto'!A77</f>
        <v>5211.0924190800051</v>
      </c>
      <c r="B76" s="69">
        <f>'3.1 NumberOfBinsHisto'!B77</f>
        <v>50191.742530025673</v>
      </c>
    </row>
    <row r="77" spans="1:2" ht="15.75" x14ac:dyDescent="0.25">
      <c r="A77" s="19">
        <f ca="1">'3.1 NumberOfBinsHisto'!A78</f>
        <v>88780.057023756744</v>
      </c>
      <c r="B77" s="69">
        <f>'3.1 NumberOfBinsHisto'!B78</f>
        <v>9362.2310108383081</v>
      </c>
    </row>
    <row r="78" spans="1:2" ht="15.75" x14ac:dyDescent="0.25">
      <c r="A78" s="19">
        <f ca="1">'3.1 NumberOfBinsHisto'!A79</f>
        <v>22159.513287551687</v>
      </c>
      <c r="B78" s="69">
        <f>'3.1 NumberOfBinsHisto'!B79</f>
        <v>47224.798732411204</v>
      </c>
    </row>
    <row r="79" spans="1:2" ht="15.75" x14ac:dyDescent="0.25">
      <c r="A79" s="19">
        <f ca="1">'3.1 NumberOfBinsHisto'!A80</f>
        <v>45209.582360104483</v>
      </c>
      <c r="B79" s="69">
        <f>'3.1 NumberOfBinsHisto'!B80</f>
        <v>37275.390975594149</v>
      </c>
    </row>
    <row r="80" spans="1:2" ht="15.75" x14ac:dyDescent="0.25">
      <c r="A80" s="19">
        <f ca="1">'3.1 NumberOfBinsHisto'!A81</f>
        <v>18490.998000649237</v>
      </c>
      <c r="B80" s="69">
        <f>'3.1 NumberOfBinsHisto'!B81</f>
        <v>79003.381914845173</v>
      </c>
    </row>
    <row r="81" spans="1:2" ht="15.75" x14ac:dyDescent="0.25">
      <c r="A81" s="19">
        <f ca="1">'3.1 NumberOfBinsHisto'!A82</f>
        <v>47527.519249858255</v>
      </c>
      <c r="B81" s="69">
        <f>'3.1 NumberOfBinsHisto'!B82</f>
        <v>39357.864154079296</v>
      </c>
    </row>
    <row r="82" spans="1:2" ht="15.75" x14ac:dyDescent="0.25">
      <c r="A82" s="19">
        <f ca="1">'3.1 NumberOfBinsHisto'!A83</f>
        <v>40883.300869672967</v>
      </c>
      <c r="B82" s="69">
        <f>'3.1 NumberOfBinsHisto'!B83</f>
        <v>16132.554557696623</v>
      </c>
    </row>
    <row r="83" spans="1:2" ht="15.75" x14ac:dyDescent="0.25">
      <c r="A83" s="19">
        <f ca="1">'3.1 NumberOfBinsHisto'!A84</f>
        <v>14514.617865261323</v>
      </c>
      <c r="B83" s="69">
        <f>'3.1 NumberOfBinsHisto'!B84</f>
        <v>5045.8994350753519</v>
      </c>
    </row>
    <row r="84" spans="1:2" ht="15.75" x14ac:dyDescent="0.25">
      <c r="A84" s="19">
        <f ca="1">'3.1 NumberOfBinsHisto'!A85</f>
        <v>19163.834312236479</v>
      </c>
      <c r="B84" s="69">
        <f>'3.1 NumberOfBinsHisto'!B85</f>
        <v>20476.075194131645</v>
      </c>
    </row>
    <row r="85" spans="1:2" ht="15.75" x14ac:dyDescent="0.25">
      <c r="A85" s="19">
        <f ca="1">'3.1 NumberOfBinsHisto'!A86</f>
        <v>71635.701785510886</v>
      </c>
      <c r="B85" s="69">
        <f>'3.1 NumberOfBinsHisto'!B86</f>
        <v>21733.663266574284</v>
      </c>
    </row>
    <row r="86" spans="1:2" ht="15.75" x14ac:dyDescent="0.25">
      <c r="A86" s="19">
        <f ca="1">'3.1 NumberOfBinsHisto'!A87</f>
        <v>30836.410483011328</v>
      </c>
      <c r="B86" s="69">
        <f>'3.1 NumberOfBinsHisto'!B87</f>
        <v>42399.650048114614</v>
      </c>
    </row>
    <row r="87" spans="1:2" ht="15.75" x14ac:dyDescent="0.25">
      <c r="A87" s="19">
        <f ca="1">'3.1 NumberOfBinsHisto'!A88</f>
        <v>22120.267630119819</v>
      </c>
      <c r="B87" s="69">
        <f>'3.1 NumberOfBinsHisto'!B88</f>
        <v>4559.6131801568481</v>
      </c>
    </row>
    <row r="88" spans="1:2" ht="15.75" x14ac:dyDescent="0.25">
      <c r="A88" s="19">
        <f ca="1">'3.1 NumberOfBinsHisto'!A89</f>
        <v>1903.8396838964911</v>
      </c>
      <c r="B88" s="69">
        <f>'3.1 NumberOfBinsHisto'!B89</f>
        <v>36681.920418914116</v>
      </c>
    </row>
    <row r="89" spans="1:2" ht="15.75" x14ac:dyDescent="0.25">
      <c r="A89" s="19">
        <f ca="1">'3.1 NumberOfBinsHisto'!A90</f>
        <v>40549.082265407298</v>
      </c>
      <c r="B89" s="69">
        <f>'3.1 NumberOfBinsHisto'!B90</f>
        <v>53532.620195678719</v>
      </c>
    </row>
    <row r="90" spans="1:2" ht="15.75" x14ac:dyDescent="0.25">
      <c r="A90" s="19">
        <f ca="1">'3.1 NumberOfBinsHisto'!A91</f>
        <v>84178.111889655367</v>
      </c>
      <c r="B90" s="69">
        <f>'3.1 NumberOfBinsHisto'!B91</f>
        <v>49221.429211843657</v>
      </c>
    </row>
    <row r="91" spans="1:2" ht="15.75" x14ac:dyDescent="0.25">
      <c r="A91" s="19">
        <f ca="1">'3.1 NumberOfBinsHisto'!A92</f>
        <v>40993.857892747823</v>
      </c>
      <c r="B91" s="69">
        <f>'3.1 NumberOfBinsHisto'!B92</f>
        <v>13212.223951107757</v>
      </c>
    </row>
    <row r="92" spans="1:2" ht="15.75" x14ac:dyDescent="0.25">
      <c r="A92" s="19">
        <f ca="1">'3.1 NumberOfBinsHisto'!A93</f>
        <v>2003.6117084277923</v>
      </c>
      <c r="B92" s="69">
        <f>'3.1 NumberOfBinsHisto'!B93</f>
        <v>7813.247158900419</v>
      </c>
    </row>
    <row r="93" spans="1:2" ht="15.75" x14ac:dyDescent="0.25">
      <c r="A93" s="19">
        <f ca="1">'3.1 NumberOfBinsHisto'!A94</f>
        <v>53781.764882541567</v>
      </c>
      <c r="B93" s="69">
        <f>'3.1 NumberOfBinsHisto'!B94</f>
        <v>39588.598631019755</v>
      </c>
    </row>
    <row r="94" spans="1:2" ht="15.75" x14ac:dyDescent="0.25">
      <c r="A94" s="19">
        <f ca="1">'3.1 NumberOfBinsHisto'!A95</f>
        <v>19181.594331534357</v>
      </c>
      <c r="B94" s="69">
        <f>'3.1 NumberOfBinsHisto'!B95</f>
        <v>51503.117237872364</v>
      </c>
    </row>
    <row r="95" spans="1:2" ht="15.75" x14ac:dyDescent="0.25">
      <c r="A95" s="19">
        <f ca="1">'3.1 NumberOfBinsHisto'!A96</f>
        <v>14839.663245652062</v>
      </c>
      <c r="B95" s="69">
        <f>'3.1 NumberOfBinsHisto'!B96</f>
        <v>38715.635314785432</v>
      </c>
    </row>
    <row r="96" spans="1:2" ht="15.75" x14ac:dyDescent="0.25">
      <c r="A96" s="19">
        <f ca="1">'3.1 NumberOfBinsHisto'!A97</f>
        <v>12212.824552520478</v>
      </c>
      <c r="B96" s="69">
        <f>'3.1 NumberOfBinsHisto'!B97</f>
        <v>41897.933101498595</v>
      </c>
    </row>
    <row r="97" spans="1:2" ht="15.75" x14ac:dyDescent="0.25">
      <c r="A97" s="19">
        <f ca="1">'3.1 NumberOfBinsHisto'!A98</f>
        <v>46094.936409644535</v>
      </c>
      <c r="B97" s="69">
        <f>'3.1 NumberOfBinsHisto'!B98</f>
        <v>24378.673918930152</v>
      </c>
    </row>
    <row r="98" spans="1:2" ht="15.75" x14ac:dyDescent="0.25">
      <c r="A98" s="19">
        <f ca="1">'3.1 NumberOfBinsHisto'!A99</f>
        <v>5958.7567944147204</v>
      </c>
      <c r="B98" s="69">
        <f>'3.1 NumberOfBinsHisto'!B99</f>
        <v>44472.901333243222</v>
      </c>
    </row>
    <row r="99" spans="1:2" ht="15.75" x14ac:dyDescent="0.25">
      <c r="A99" s="19">
        <f ca="1">'3.1 NumberOfBinsHisto'!A100</f>
        <v>54250.787971425983</v>
      </c>
      <c r="B99" s="69">
        <f>'3.1 NumberOfBinsHisto'!B100</f>
        <v>12426.319837191082</v>
      </c>
    </row>
    <row r="100" spans="1:2" ht="15.75" x14ac:dyDescent="0.25">
      <c r="A100" s="19">
        <f ca="1">'3.1 NumberOfBinsHisto'!A101</f>
        <v>71921.01000441068</v>
      </c>
      <c r="B100" s="69">
        <f>'3.1 NumberOfBinsHisto'!B101</f>
        <v>2780.1904219722906</v>
      </c>
    </row>
    <row r="101" spans="1:2" ht="15.75" x14ac:dyDescent="0.25">
      <c r="A101" s="19">
        <f ca="1">'3.1 NumberOfBinsHisto'!A102</f>
        <v>72444.199805743061</v>
      </c>
      <c r="B101" s="69">
        <f>'3.1 NumberOfBinsHisto'!B102</f>
        <v>38208.985002398658</v>
      </c>
    </row>
    <row r="102" spans="1:2" ht="15.75" x14ac:dyDescent="0.25">
      <c r="A102" s="19">
        <f ca="1">'3.1 NumberOfBinsHisto'!A103</f>
        <v>32832.150094942677</v>
      </c>
      <c r="B102" s="69">
        <f>'3.1 NumberOfBinsHisto'!B103</f>
        <v>21290.642855016413</v>
      </c>
    </row>
  </sheetData>
  <conditionalFormatting sqref="J5:K15">
    <cfRule type="expression" dxfId="3" priority="3">
      <formula>$I5=FALSE</formula>
    </cfRule>
  </conditionalFormatting>
  <conditionalFormatting sqref="I5:I15">
    <cfRule type="expression" dxfId="2" priority="2">
      <formula>$I5=FALSE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2"/>
  <sheetViews>
    <sheetView showGridLines="0" zoomScale="91" zoomScaleNormal="91" workbookViewId="0">
      <selection activeCell="M26" sqref="M26"/>
    </sheetView>
  </sheetViews>
  <sheetFormatPr defaultRowHeight="15" x14ac:dyDescent="0.25"/>
  <cols>
    <col min="1" max="2" width="12.85546875" customWidth="1"/>
    <col min="3" max="3" width="6" customWidth="1"/>
    <col min="4" max="4" width="10.42578125" customWidth="1"/>
    <col min="5" max="5" width="14" customWidth="1"/>
    <col min="6" max="6" width="12.42578125" customWidth="1"/>
    <col min="7" max="7" width="12.85546875" bestFit="1" customWidth="1"/>
    <col min="8" max="8" width="6.42578125" customWidth="1"/>
    <col min="9" max="9" width="10.5703125" bestFit="1" customWidth="1"/>
    <col min="10" max="10" width="12.5703125" customWidth="1"/>
    <col min="11" max="11" width="13.5703125" customWidth="1"/>
    <col min="12" max="12" width="4" customWidth="1"/>
    <col min="13" max="13" width="22.85546875" style="26" customWidth="1"/>
    <col min="14" max="14" width="7.5703125" bestFit="1" customWidth="1"/>
    <col min="15" max="15" width="9.140625" bestFit="1" customWidth="1"/>
    <col min="16" max="16" width="8.42578125" bestFit="1" customWidth="1"/>
    <col min="17" max="17" width="9" bestFit="1" customWidth="1"/>
    <col min="18" max="18" width="7.85546875" bestFit="1" customWidth="1"/>
  </cols>
  <sheetData>
    <row r="1" spans="1:20" ht="15.75" thickBot="1" x14ac:dyDescent="0.3">
      <c r="A1" t="s">
        <v>10</v>
      </c>
      <c r="M1" s="24"/>
      <c r="N1" s="24"/>
      <c r="O1" s="24"/>
      <c r="P1" s="24"/>
      <c r="Q1" s="24"/>
      <c r="R1" s="24"/>
    </row>
    <row r="2" spans="1:20" ht="13.5" customHeight="1" thickBot="1" x14ac:dyDescent="0.3">
      <c r="A2" s="4"/>
      <c r="B2" s="68"/>
      <c r="I2" s="14" t="s">
        <v>14</v>
      </c>
      <c r="J2" s="15" t="s">
        <v>15</v>
      </c>
      <c r="K2" s="12"/>
      <c r="N2" s="26"/>
      <c r="O2" s="26"/>
      <c r="P2" s="26"/>
      <c r="Q2" s="26"/>
      <c r="R2" s="26"/>
    </row>
    <row r="3" spans="1:20" ht="16.5" thickBot="1" x14ac:dyDescent="0.3">
      <c r="A3" s="19">
        <f ca="1">'3.1 NumberOfBinsHisto'!A4</f>
        <v>71871.491290810533</v>
      </c>
      <c r="B3" s="69">
        <f ca="1">A3</f>
        <v>71871.491290810533</v>
      </c>
      <c r="D3" s="8" t="s">
        <v>16</v>
      </c>
      <c r="E3" s="13">
        <f ca="1">COUNT(B3:B102)</f>
        <v>100</v>
      </c>
      <c r="I3" s="88">
        <f ca="1">VLOOKUP("stop",E13:F19,2,0)</f>
        <v>7</v>
      </c>
      <c r="J3" s="89">
        <f ca="1">ROUND(INT(E9/I3),-(LEN(INT(E9/I3))-1))</f>
        <v>10000</v>
      </c>
      <c r="K3" s="16"/>
      <c r="L3" s="99"/>
      <c r="M3" s="100"/>
      <c r="N3" s="26"/>
      <c r="O3" s="26"/>
      <c r="P3" s="26"/>
      <c r="Q3" s="26"/>
      <c r="R3" s="26"/>
    </row>
    <row r="4" spans="1:20" ht="16.5" thickBot="1" x14ac:dyDescent="0.3">
      <c r="A4" s="19">
        <f ca="1">'3.1 NumberOfBinsHisto'!A5</f>
        <v>27749.057972105762</v>
      </c>
      <c r="B4" s="69">
        <f t="shared" ref="B4:B67" ca="1" si="0">A4</f>
        <v>27749.057972105762</v>
      </c>
      <c r="D4" s="10" t="s">
        <v>4</v>
      </c>
      <c r="E4" s="11">
        <f ca="1">MIN($B$3:$B$95)</f>
        <v>614.51692976743641</v>
      </c>
      <c r="I4" s="86"/>
      <c r="J4" s="97" t="s">
        <v>11</v>
      </c>
      <c r="K4" s="98" t="s">
        <v>12</v>
      </c>
      <c r="L4" s="99"/>
      <c r="M4" s="109" t="s">
        <v>7</v>
      </c>
      <c r="N4" s="110" t="s">
        <v>74</v>
      </c>
      <c r="O4" s="111" t="s">
        <v>73</v>
      </c>
      <c r="P4" s="110" t="s">
        <v>75</v>
      </c>
      <c r="Q4" s="112" t="s">
        <v>72</v>
      </c>
      <c r="R4" s="113" t="s">
        <v>76</v>
      </c>
    </row>
    <row r="5" spans="1:20" ht="15.75" x14ac:dyDescent="0.25">
      <c r="A5" s="19">
        <f ca="1">'3.1 NumberOfBinsHisto'!A6</f>
        <v>38850.111530069647</v>
      </c>
      <c r="B5" s="69">
        <f t="shared" ca="1" si="0"/>
        <v>38850.111530069647</v>
      </c>
      <c r="D5" s="10" t="s">
        <v>3</v>
      </c>
      <c r="E5" s="11">
        <f ca="1">MAX($B$3:$B$95)</f>
        <v>88780.057023756744</v>
      </c>
      <c r="I5" s="94" t="b">
        <f t="shared" ref="I5:I17" ca="1" si="1">J5&lt;=$E$5</f>
        <v>1</v>
      </c>
      <c r="J5" s="87">
        <f ca="1">INT(E4/J3)*J3</f>
        <v>0</v>
      </c>
      <c r="K5" s="90">
        <f ca="1">J5+$J$3</f>
        <v>10000</v>
      </c>
      <c r="L5" s="99"/>
      <c r="M5" s="101" t="str">
        <f ca="1">"From "&amp;J5&amp;" To "&amp;K5</f>
        <v>From 0 To 10000</v>
      </c>
      <c r="N5" s="105">
        <f ca="1">COUNTIF($B$3:$B$102,"&lt;="&amp;K5)</f>
        <v>14</v>
      </c>
      <c r="O5" s="50">
        <f ca="1">N5</f>
        <v>14</v>
      </c>
      <c r="P5" s="105">
        <f ca="1">COUNTIFS($B$3:$B$102,"&gt;="&amp;J5,$B$3:$B$102,"&lt;="&amp;K5)</f>
        <v>14</v>
      </c>
      <c r="Q5" s="107">
        <f ca="1">N5/$E$10</f>
        <v>0.14000000000000001</v>
      </c>
      <c r="R5" s="102">
        <f ca="1">O5/$N$13</f>
        <v>0.14000000000000001</v>
      </c>
    </row>
    <row r="6" spans="1:20" ht="15.75" x14ac:dyDescent="0.25">
      <c r="A6" s="19">
        <f ca="1">'3.1 NumberOfBinsHisto'!A7</f>
        <v>12384.027604389641</v>
      </c>
      <c r="B6" s="69">
        <f t="shared" ca="1" si="0"/>
        <v>12384.027604389641</v>
      </c>
      <c r="D6" s="10" t="s">
        <v>0</v>
      </c>
      <c r="E6" s="70">
        <f ca="1">ROUND(AVERAGE($B$3:$B$95),2)</f>
        <v>34784.06</v>
      </c>
      <c r="I6" s="94" t="b">
        <f t="shared" ca="1" si="1"/>
        <v>1</v>
      </c>
      <c r="J6" s="17">
        <f ca="1">K5</f>
        <v>10000</v>
      </c>
      <c r="K6" s="90">
        <f ca="1">J6+$J$3</f>
        <v>20000</v>
      </c>
      <c r="L6" s="99"/>
      <c r="M6" s="101" t="str">
        <f t="shared" ref="M6:M13" ca="1" si="2">"From "&amp;J6&amp;" To "&amp;K6</f>
        <v>From 10000 To 20000</v>
      </c>
      <c r="N6" s="105">
        <f t="shared" ref="N6:N13" ca="1" si="3">COUNTIF($B$3:$B$102,"&lt;="&amp;K6)</f>
        <v>33</v>
      </c>
      <c r="O6" s="50">
        <f ca="1">N6-N5</f>
        <v>19</v>
      </c>
      <c r="P6" s="105">
        <f t="shared" ref="P6:P13" ca="1" si="4">COUNTIFS($B$3:$B$102,"&gt;="&amp;J6,$B$3:$B$102,"&lt;="&amp;K6)</f>
        <v>19</v>
      </c>
      <c r="Q6" s="107">
        <f t="shared" ref="Q6:Q15" ca="1" si="5">N6/$E$10</f>
        <v>0.33</v>
      </c>
      <c r="R6" s="102">
        <f t="shared" ref="R6:R13" ca="1" si="6">O6/$N$13</f>
        <v>0.19</v>
      </c>
    </row>
    <row r="7" spans="1:20" ht="15.75" x14ac:dyDescent="0.25">
      <c r="A7" s="19">
        <f ca="1">'3.1 NumberOfBinsHisto'!A8</f>
        <v>51051.689515498634</v>
      </c>
      <c r="B7" s="69">
        <f t="shared" ca="1" si="0"/>
        <v>51051.689515498634</v>
      </c>
      <c r="D7" s="10" t="s">
        <v>1</v>
      </c>
      <c r="E7" s="11">
        <f ca="1">MEDIAN($B$3:$B$95)</f>
        <v>33036.545060010045</v>
      </c>
      <c r="I7" s="94" t="b">
        <f t="shared" ca="1" si="1"/>
        <v>1</v>
      </c>
      <c r="J7" s="17">
        <f t="shared" ref="J7:J15" ca="1" si="7">K6</f>
        <v>20000</v>
      </c>
      <c r="K7" s="90">
        <f t="shared" ref="K7:K15" ca="1" si="8">J7+$J$3</f>
        <v>30000</v>
      </c>
      <c r="M7" s="101" t="str">
        <f t="shared" ca="1" si="2"/>
        <v>From 20000 To 30000</v>
      </c>
      <c r="N7" s="105">
        <f t="shared" ca="1" si="3"/>
        <v>44</v>
      </c>
      <c r="O7" s="50">
        <f t="shared" ref="O7:O13" ca="1" si="9">N7-N6</f>
        <v>11</v>
      </c>
      <c r="P7" s="105">
        <f t="shared" ca="1" si="4"/>
        <v>11</v>
      </c>
      <c r="Q7" s="107">
        <f t="shared" ca="1" si="5"/>
        <v>0.44</v>
      </c>
      <c r="R7" s="102">
        <f t="shared" ca="1" si="6"/>
        <v>0.11</v>
      </c>
    </row>
    <row r="8" spans="1:20" ht="15.75" x14ac:dyDescent="0.25">
      <c r="A8" s="19">
        <f ca="1">'3.1 NumberOfBinsHisto'!A9</f>
        <v>42730.90942019919</v>
      </c>
      <c r="B8" s="69">
        <f t="shared" ca="1" si="0"/>
        <v>42730.90942019919</v>
      </c>
      <c r="D8" s="10" t="s">
        <v>21</v>
      </c>
      <c r="E8" s="11">
        <f ca="1">_xlfn.STDEV.S(B3:B102)</f>
        <v>23257.755221673629</v>
      </c>
      <c r="I8" s="94" t="b">
        <f t="shared" ca="1" si="1"/>
        <v>1</v>
      </c>
      <c r="J8" s="17">
        <f t="shared" ca="1" si="7"/>
        <v>30000</v>
      </c>
      <c r="K8" s="90">
        <f t="shared" ca="1" si="8"/>
        <v>40000</v>
      </c>
      <c r="M8" s="101" t="str">
        <f t="shared" ca="1" si="2"/>
        <v>From 30000 To 40000</v>
      </c>
      <c r="N8" s="105">
        <f t="shared" ca="1" si="3"/>
        <v>58</v>
      </c>
      <c r="O8" s="50">
        <f t="shared" ca="1" si="9"/>
        <v>14</v>
      </c>
      <c r="P8" s="105">
        <f t="shared" ca="1" si="4"/>
        <v>14</v>
      </c>
      <c r="Q8" s="107">
        <f t="shared" ca="1" si="5"/>
        <v>0.57999999999999996</v>
      </c>
      <c r="R8" s="102">
        <f t="shared" ca="1" si="6"/>
        <v>0.14000000000000001</v>
      </c>
      <c r="S8" s="26"/>
      <c r="T8" s="26"/>
    </row>
    <row r="9" spans="1:20" ht="15.75" x14ac:dyDescent="0.25">
      <c r="A9" s="19">
        <f ca="1">'3.1 NumberOfBinsHisto'!A10</f>
        <v>68132.196467801856</v>
      </c>
      <c r="B9" s="69">
        <f t="shared" ca="1" si="0"/>
        <v>68132.196467801856</v>
      </c>
      <c r="D9" s="10" t="s">
        <v>7</v>
      </c>
      <c r="E9" s="11">
        <f ca="1">E5-E4</f>
        <v>88165.540093989315</v>
      </c>
      <c r="I9" s="94" t="b">
        <f t="shared" ca="1" si="1"/>
        <v>1</v>
      </c>
      <c r="J9" s="17">
        <f t="shared" ca="1" si="7"/>
        <v>40000</v>
      </c>
      <c r="K9" s="90">
        <f t="shared" ca="1" si="8"/>
        <v>50000</v>
      </c>
      <c r="M9" s="101" t="str">
        <f t="shared" ca="1" si="2"/>
        <v>From 40000 To 50000</v>
      </c>
      <c r="N9" s="105">
        <f t="shared" ca="1" si="3"/>
        <v>76</v>
      </c>
      <c r="O9" s="50">
        <f t="shared" ca="1" si="9"/>
        <v>18</v>
      </c>
      <c r="P9" s="105">
        <f t="shared" ca="1" si="4"/>
        <v>18</v>
      </c>
      <c r="Q9" s="107">
        <f t="shared" ca="1" si="5"/>
        <v>0.76</v>
      </c>
      <c r="R9" s="102">
        <f t="shared" ca="1" si="6"/>
        <v>0.18</v>
      </c>
    </row>
    <row r="10" spans="1:20" ht="16.5" thickBot="1" x14ac:dyDescent="0.3">
      <c r="A10" s="19">
        <f ca="1">'3.1 NumberOfBinsHisto'!A11</f>
        <v>47052.215763763706</v>
      </c>
      <c r="B10" s="69">
        <f t="shared" ca="1" si="0"/>
        <v>47052.215763763706</v>
      </c>
      <c r="D10" s="65" t="s">
        <v>5</v>
      </c>
      <c r="E10" s="82">
        <f ca="1">COUNT(B3:B102)</f>
        <v>100</v>
      </c>
      <c r="I10" s="94" t="b">
        <f t="shared" ca="1" si="1"/>
        <v>1</v>
      </c>
      <c r="J10" s="17">
        <f t="shared" ca="1" si="7"/>
        <v>50000</v>
      </c>
      <c r="K10" s="90">
        <f t="shared" ca="1" si="8"/>
        <v>60000</v>
      </c>
      <c r="M10" s="101" t="str">
        <f t="shared" ca="1" si="2"/>
        <v>From 50000 To 60000</v>
      </c>
      <c r="N10" s="105">
        <f t="shared" ca="1" si="3"/>
        <v>82</v>
      </c>
      <c r="O10" s="50">
        <f t="shared" ca="1" si="9"/>
        <v>6</v>
      </c>
      <c r="P10" s="105">
        <f t="shared" ca="1" si="4"/>
        <v>6</v>
      </c>
      <c r="Q10" s="107">
        <f t="shared" ca="1" si="5"/>
        <v>0.82</v>
      </c>
      <c r="R10" s="102">
        <f t="shared" ca="1" si="6"/>
        <v>0.06</v>
      </c>
    </row>
    <row r="11" spans="1:20" ht="16.5" thickBot="1" x14ac:dyDescent="0.3">
      <c r="A11" s="19">
        <f ca="1">'3.1 NumberOfBinsHisto'!A12</f>
        <v>17047.347582039551</v>
      </c>
      <c r="B11" s="69">
        <f t="shared" ca="1" si="0"/>
        <v>17047.347582039551</v>
      </c>
      <c r="I11" s="94" t="b">
        <f t="shared" ca="1" si="1"/>
        <v>1</v>
      </c>
      <c r="J11" s="17">
        <f t="shared" ca="1" si="7"/>
        <v>60000</v>
      </c>
      <c r="K11" s="90">
        <f t="shared" ca="1" si="8"/>
        <v>70000</v>
      </c>
      <c r="M11" s="101" t="str">
        <f t="shared" ca="1" si="2"/>
        <v>From 60000 To 70000</v>
      </c>
      <c r="N11" s="105">
        <f t="shared" ca="1" si="3"/>
        <v>88</v>
      </c>
      <c r="O11" s="50">
        <f t="shared" ca="1" si="9"/>
        <v>6</v>
      </c>
      <c r="P11" s="105">
        <f t="shared" ca="1" si="4"/>
        <v>6</v>
      </c>
      <c r="Q11" s="107">
        <f t="shared" ca="1" si="5"/>
        <v>0.88</v>
      </c>
      <c r="R11" s="102">
        <f t="shared" ca="1" si="6"/>
        <v>0.06</v>
      </c>
    </row>
    <row r="12" spans="1:20" ht="18" thickBot="1" x14ac:dyDescent="0.3">
      <c r="A12" s="19">
        <f ca="1">'3.1 NumberOfBinsHisto'!A13</f>
        <v>31336.441693747987</v>
      </c>
      <c r="B12" s="69">
        <f t="shared" ca="1" si="0"/>
        <v>31336.441693747987</v>
      </c>
      <c r="E12" s="81" t="s">
        <v>64</v>
      </c>
      <c r="F12" s="80" t="s">
        <v>13</v>
      </c>
      <c r="G12" s="81" t="s">
        <v>65</v>
      </c>
      <c r="I12" s="94" t="b">
        <f t="shared" ca="1" si="1"/>
        <v>1</v>
      </c>
      <c r="J12" s="17">
        <f t="shared" ca="1" si="7"/>
        <v>70000</v>
      </c>
      <c r="K12" s="90">
        <f t="shared" ca="1" si="8"/>
        <v>80000</v>
      </c>
      <c r="M12" s="101" t="str">
        <f t="shared" ca="1" si="2"/>
        <v>From 70000 To 80000</v>
      </c>
      <c r="N12" s="105">
        <f t="shared" ca="1" si="3"/>
        <v>97</v>
      </c>
      <c r="O12" s="50">
        <f t="shared" ca="1" si="9"/>
        <v>9</v>
      </c>
      <c r="P12" s="105">
        <f t="shared" ca="1" si="4"/>
        <v>9</v>
      </c>
      <c r="Q12" s="107">
        <f t="shared" ca="1" si="5"/>
        <v>0.97</v>
      </c>
      <c r="R12" s="102">
        <f t="shared" ca="1" si="6"/>
        <v>0.09</v>
      </c>
    </row>
    <row r="13" spans="1:20" ht="16.5" thickBot="1" x14ac:dyDescent="0.3">
      <c r="A13" s="19">
        <f ca="1">'3.1 NumberOfBinsHisto'!A14</f>
        <v>84550.626560986333</v>
      </c>
      <c r="B13" s="69">
        <f t="shared" ca="1" si="0"/>
        <v>84550.626560986333</v>
      </c>
      <c r="E13" s="79" t="str">
        <f t="shared" ref="E13:E19" ca="1" si="10">IF(G13&gt;$E$10,"Stop","Continue")</f>
        <v>Continue</v>
      </c>
      <c r="F13" s="78">
        <v>4</v>
      </c>
      <c r="G13" s="79">
        <f t="shared" ref="G13:G19" si="11">2^F13</f>
        <v>16</v>
      </c>
      <c r="I13" s="94" t="b">
        <f t="shared" ca="1" si="1"/>
        <v>1</v>
      </c>
      <c r="J13" s="17">
        <f t="shared" ca="1" si="7"/>
        <v>80000</v>
      </c>
      <c r="K13" s="90">
        <f t="shared" ca="1" si="8"/>
        <v>90000</v>
      </c>
      <c r="M13" s="103" t="str">
        <f t="shared" ca="1" si="2"/>
        <v>From 80000 To 90000</v>
      </c>
      <c r="N13" s="106">
        <f t="shared" ca="1" si="3"/>
        <v>100</v>
      </c>
      <c r="O13" s="56">
        <f t="shared" ca="1" si="9"/>
        <v>3</v>
      </c>
      <c r="P13" s="106">
        <f t="shared" ca="1" si="4"/>
        <v>3</v>
      </c>
      <c r="Q13" s="107">
        <f t="shared" ca="1" si="5"/>
        <v>1</v>
      </c>
      <c r="R13" s="104">
        <f t="shared" ca="1" si="6"/>
        <v>0.03</v>
      </c>
    </row>
    <row r="14" spans="1:20" ht="16.5" thickBot="1" x14ac:dyDescent="0.3">
      <c r="A14" s="19">
        <f ca="1">'3.1 NumberOfBinsHisto'!A15</f>
        <v>54333.432204296252</v>
      </c>
      <c r="B14" s="69">
        <f t="shared" ca="1" si="0"/>
        <v>54333.432204296252</v>
      </c>
      <c r="E14" s="76" t="str">
        <f t="shared" ca="1" si="10"/>
        <v>Continue</v>
      </c>
      <c r="F14" s="74">
        <v>5</v>
      </c>
      <c r="G14" s="76">
        <f t="shared" si="11"/>
        <v>32</v>
      </c>
      <c r="I14" s="94" t="b">
        <f t="shared" ca="1" si="1"/>
        <v>0</v>
      </c>
      <c r="J14" s="17">
        <f t="shared" ca="1" si="7"/>
        <v>90000</v>
      </c>
      <c r="K14" s="90">
        <f t="shared" ca="1" si="8"/>
        <v>100000</v>
      </c>
      <c r="M14" s="103" t="str">
        <f t="shared" ref="M14" ca="1" si="12">"From "&amp;J14&amp;" To "&amp;K14</f>
        <v>From 90000 To 100000</v>
      </c>
      <c r="N14" s="106">
        <f t="shared" ref="N14" ca="1" si="13">COUNTIF($B$3:$B$102,"&lt;="&amp;K14)</f>
        <v>100</v>
      </c>
      <c r="O14" s="56">
        <f t="shared" ref="O14" ca="1" si="14">N14-N13</f>
        <v>0</v>
      </c>
      <c r="P14" s="106">
        <f t="shared" ref="P14" ca="1" si="15">COUNTIFS($B$3:$B$102,"&gt;="&amp;J14,$B$3:$B$102,"&lt;="&amp;K14)</f>
        <v>0</v>
      </c>
      <c r="Q14" s="119">
        <f t="shared" ca="1" si="5"/>
        <v>1</v>
      </c>
      <c r="R14" s="104">
        <f t="shared" ref="R14" ca="1" si="16">O14/$N$13</f>
        <v>0</v>
      </c>
    </row>
    <row r="15" spans="1:20" ht="16.5" thickBot="1" x14ac:dyDescent="0.3">
      <c r="A15" s="19">
        <f ca="1">'3.1 NumberOfBinsHisto'!A16</f>
        <v>8538.4913559952165</v>
      </c>
      <c r="B15" s="69">
        <f t="shared" ca="1" si="0"/>
        <v>8538.4913559952165</v>
      </c>
      <c r="E15" s="76" t="str">
        <f t="shared" ca="1" si="10"/>
        <v>Continue</v>
      </c>
      <c r="F15" s="74">
        <v>6</v>
      </c>
      <c r="G15" s="76">
        <f t="shared" si="11"/>
        <v>64</v>
      </c>
      <c r="I15" s="94" t="b">
        <f t="shared" ca="1" si="1"/>
        <v>0</v>
      </c>
      <c r="J15" s="17">
        <f t="shared" ca="1" si="7"/>
        <v>100000</v>
      </c>
      <c r="K15" s="90">
        <f t="shared" ca="1" si="8"/>
        <v>110000</v>
      </c>
      <c r="M15" s="103" t="str">
        <f t="shared" ref="M15" ca="1" si="17">"From "&amp;J15&amp;" To "&amp;K15</f>
        <v>From 100000 To 110000</v>
      </c>
      <c r="N15" s="106">
        <f t="shared" ref="N15" ca="1" si="18">COUNTIF($B$3:$B$102,"&lt;="&amp;K15)</f>
        <v>100</v>
      </c>
      <c r="O15" s="56">
        <f t="shared" ref="O15" ca="1" si="19">N15-N14</f>
        <v>0</v>
      </c>
      <c r="P15" s="106">
        <f t="shared" ref="P15" ca="1" si="20">COUNTIFS($B$3:$B$102,"&gt;="&amp;J15,$B$3:$B$102,"&lt;="&amp;K15)</f>
        <v>0</v>
      </c>
      <c r="Q15" s="119">
        <f t="shared" ca="1" si="5"/>
        <v>1</v>
      </c>
      <c r="R15" s="104">
        <f t="shared" ref="R15" ca="1" si="21">O15/$N$13</f>
        <v>0</v>
      </c>
    </row>
    <row r="16" spans="1:20" ht="15.75" x14ac:dyDescent="0.25">
      <c r="A16" s="19">
        <f ca="1">'3.1 NumberOfBinsHisto'!A17</f>
        <v>42079.773428728695</v>
      </c>
      <c r="B16" s="69">
        <f t="shared" ca="1" si="0"/>
        <v>42079.773428728695</v>
      </c>
      <c r="E16" s="76" t="str">
        <f t="shared" ca="1" si="10"/>
        <v>Stop</v>
      </c>
      <c r="F16" s="74">
        <v>7</v>
      </c>
      <c r="G16" s="76">
        <f t="shared" si="11"/>
        <v>128</v>
      </c>
      <c r="I16" s="94" t="b">
        <f t="shared" ca="1" si="1"/>
        <v>0</v>
      </c>
      <c r="J16" s="17">
        <f t="shared" ref="J16:J17" ca="1" si="22">K15</f>
        <v>110000</v>
      </c>
      <c r="K16" s="90">
        <f t="shared" ref="K16:K17" ca="1" si="23">J16+$J$3</f>
        <v>120000</v>
      </c>
      <c r="P16" s="118" t="str">
        <f ca="1">D6&amp;" = "&amp;ROUND(E6,0)&amp;" CV =  "&amp;ROUND(E8/E6,2)</f>
        <v>Mean = 34784 CV =  0.67</v>
      </c>
    </row>
    <row r="17" spans="1:11" ht="16.5" thickBot="1" x14ac:dyDescent="0.3">
      <c r="A17" s="19">
        <f ca="1">'3.1 NumberOfBinsHisto'!A18</f>
        <v>58576.110616457212</v>
      </c>
      <c r="B17" s="69">
        <f t="shared" ca="1" si="0"/>
        <v>58576.110616457212</v>
      </c>
      <c r="E17" s="76" t="str">
        <f t="shared" ca="1" si="10"/>
        <v>Stop</v>
      </c>
      <c r="F17" s="74">
        <v>8</v>
      </c>
      <c r="G17" s="76">
        <f t="shared" si="11"/>
        <v>256</v>
      </c>
      <c r="I17" s="95" t="b">
        <f t="shared" ca="1" si="1"/>
        <v>0</v>
      </c>
      <c r="J17" s="18">
        <f t="shared" ca="1" si="22"/>
        <v>120000</v>
      </c>
      <c r="K17" s="91">
        <f t="shared" ca="1" si="23"/>
        <v>130000</v>
      </c>
    </row>
    <row r="18" spans="1:11" ht="15.75" x14ac:dyDescent="0.25">
      <c r="A18" s="19">
        <f ca="1">'3.1 NumberOfBinsHisto'!A19</f>
        <v>45740.858446648017</v>
      </c>
      <c r="B18" s="69">
        <f t="shared" ca="1" si="0"/>
        <v>45740.858446648017</v>
      </c>
      <c r="E18" s="76" t="str">
        <f t="shared" ca="1" si="10"/>
        <v>Stop</v>
      </c>
      <c r="F18" s="74">
        <v>9</v>
      </c>
      <c r="G18" s="76">
        <f t="shared" si="11"/>
        <v>512</v>
      </c>
    </row>
    <row r="19" spans="1:11" ht="16.5" thickBot="1" x14ac:dyDescent="0.3">
      <c r="A19" s="19">
        <f ca="1">'3.1 NumberOfBinsHisto'!A20</f>
        <v>24549.88903170608</v>
      </c>
      <c r="B19" s="69">
        <f t="shared" ca="1" si="0"/>
        <v>24549.88903170608</v>
      </c>
      <c r="E19" s="77" t="str">
        <f t="shared" ca="1" si="10"/>
        <v>Stop</v>
      </c>
      <c r="F19" s="75">
        <v>10</v>
      </c>
      <c r="G19" s="77">
        <f t="shared" si="11"/>
        <v>1024</v>
      </c>
    </row>
    <row r="20" spans="1:11" ht="15.75" x14ac:dyDescent="0.25">
      <c r="A20" s="19">
        <f ca="1">'3.1 NumberOfBinsHisto'!A21</f>
        <v>14558.74257743666</v>
      </c>
      <c r="B20" s="69">
        <f t="shared" ca="1" si="0"/>
        <v>14558.74257743666</v>
      </c>
    </row>
    <row r="21" spans="1:11" ht="15.75" x14ac:dyDescent="0.25">
      <c r="A21" s="19">
        <f ca="1">'3.1 NumberOfBinsHisto'!A22</f>
        <v>33153.00547941219</v>
      </c>
      <c r="B21" s="69">
        <f t="shared" ca="1" si="0"/>
        <v>33153.00547941219</v>
      </c>
    </row>
    <row r="22" spans="1:11" ht="16.5" customHeight="1" x14ac:dyDescent="0.25">
      <c r="A22" s="19">
        <f ca="1">'3.1 NumberOfBinsHisto'!A23</f>
        <v>23897.806711366287</v>
      </c>
      <c r="B22" s="69">
        <f t="shared" ca="1" si="0"/>
        <v>23897.806711366287</v>
      </c>
    </row>
    <row r="23" spans="1:11" ht="15.75" x14ac:dyDescent="0.25">
      <c r="A23" s="19">
        <f ca="1">'3.1 NumberOfBinsHisto'!A24</f>
        <v>2106.7617293283665</v>
      </c>
      <c r="B23" s="69">
        <f t="shared" ca="1" si="0"/>
        <v>2106.7617293283665</v>
      </c>
    </row>
    <row r="24" spans="1:11" ht="15.75" x14ac:dyDescent="0.25">
      <c r="A24" s="19">
        <f ca="1">'3.1 NumberOfBinsHisto'!A25</f>
        <v>1650.9571278013361</v>
      </c>
      <c r="B24" s="69">
        <f t="shared" ca="1" si="0"/>
        <v>1650.9571278013361</v>
      </c>
    </row>
    <row r="25" spans="1:11" ht="15.75" x14ac:dyDescent="0.25">
      <c r="A25" s="19">
        <f ca="1">'3.1 NumberOfBinsHisto'!A26</f>
        <v>46395.338691362624</v>
      </c>
      <c r="B25" s="69">
        <f t="shared" ca="1" si="0"/>
        <v>46395.338691362624</v>
      </c>
    </row>
    <row r="26" spans="1:11" ht="15.75" x14ac:dyDescent="0.25">
      <c r="A26" s="19">
        <f ca="1">'3.1 NumberOfBinsHisto'!A27</f>
        <v>48998.238413134866</v>
      </c>
      <c r="B26" s="69">
        <f t="shared" ca="1" si="0"/>
        <v>48998.238413134866</v>
      </c>
    </row>
    <row r="27" spans="1:11" ht="15.75" x14ac:dyDescent="0.25">
      <c r="A27" s="19">
        <f ca="1">'3.1 NumberOfBinsHisto'!A28</f>
        <v>56214.870500963698</v>
      </c>
      <c r="B27" s="69">
        <f t="shared" ca="1" si="0"/>
        <v>56214.870500963698</v>
      </c>
    </row>
    <row r="28" spans="1:11" ht="15.75" x14ac:dyDescent="0.25">
      <c r="A28" s="19">
        <f ca="1">'3.1 NumberOfBinsHisto'!A29</f>
        <v>41232.800729292583</v>
      </c>
      <c r="B28" s="69">
        <f t="shared" ca="1" si="0"/>
        <v>41232.800729292583</v>
      </c>
    </row>
    <row r="29" spans="1:11" ht="15.75" x14ac:dyDescent="0.25">
      <c r="A29" s="19">
        <f ca="1">'3.1 NumberOfBinsHisto'!A30</f>
        <v>49194.872192026225</v>
      </c>
      <c r="B29" s="69">
        <f t="shared" ca="1" si="0"/>
        <v>49194.872192026225</v>
      </c>
    </row>
    <row r="30" spans="1:11" ht="15.75" x14ac:dyDescent="0.25">
      <c r="A30" s="19">
        <f ca="1">'3.1 NumberOfBinsHisto'!A31</f>
        <v>30011.356075943011</v>
      </c>
      <c r="B30" s="69">
        <f t="shared" ca="1" si="0"/>
        <v>30011.356075943011</v>
      </c>
    </row>
    <row r="31" spans="1:11" ht="15.75" x14ac:dyDescent="0.25">
      <c r="A31" s="19">
        <f ca="1">'3.1 NumberOfBinsHisto'!A32</f>
        <v>38762.991202936704</v>
      </c>
      <c r="B31" s="69">
        <f t="shared" ca="1" si="0"/>
        <v>38762.991202936704</v>
      </c>
    </row>
    <row r="32" spans="1:11" ht="15.75" x14ac:dyDescent="0.25">
      <c r="A32" s="19">
        <f ca="1">'3.1 NumberOfBinsHisto'!A33</f>
        <v>78505.4545135753</v>
      </c>
      <c r="B32" s="69">
        <f t="shared" ca="1" si="0"/>
        <v>78505.4545135753</v>
      </c>
    </row>
    <row r="33" spans="1:2" ht="15.75" x14ac:dyDescent="0.25">
      <c r="A33" s="19">
        <f ca="1">'3.1 NumberOfBinsHisto'!A34</f>
        <v>614.51692976743641</v>
      </c>
      <c r="B33" s="69">
        <f t="shared" ca="1" si="0"/>
        <v>614.51692976743641</v>
      </c>
    </row>
    <row r="34" spans="1:2" ht="15.75" x14ac:dyDescent="0.25">
      <c r="A34" s="19">
        <f ca="1">'3.1 NumberOfBinsHisto'!A35</f>
        <v>47601.90530189663</v>
      </c>
      <c r="B34" s="69">
        <f t="shared" ca="1" si="0"/>
        <v>47601.90530189663</v>
      </c>
    </row>
    <row r="35" spans="1:2" ht="15.75" x14ac:dyDescent="0.25">
      <c r="A35" s="19">
        <f ca="1">'3.1 NumberOfBinsHisto'!A36</f>
        <v>69360.855277079536</v>
      </c>
      <c r="B35" s="69">
        <f t="shared" ca="1" si="0"/>
        <v>69360.855277079536</v>
      </c>
    </row>
    <row r="36" spans="1:2" ht="15.75" x14ac:dyDescent="0.25">
      <c r="A36" s="19">
        <f ca="1">'3.1 NumberOfBinsHisto'!A37</f>
        <v>28283.775803964032</v>
      </c>
      <c r="B36" s="69">
        <f t="shared" ca="1" si="0"/>
        <v>28283.775803964032</v>
      </c>
    </row>
    <row r="37" spans="1:2" ht="15.75" x14ac:dyDescent="0.25">
      <c r="A37" s="19">
        <f ca="1">'3.1 NumberOfBinsHisto'!A38</f>
        <v>13932.938449619824</v>
      </c>
      <c r="B37" s="69">
        <f t="shared" ca="1" si="0"/>
        <v>13932.938449619824</v>
      </c>
    </row>
    <row r="38" spans="1:2" ht="15.75" x14ac:dyDescent="0.25">
      <c r="A38" s="19">
        <f ca="1">'3.1 NumberOfBinsHisto'!A39</f>
        <v>70578.578290198988</v>
      </c>
      <c r="B38" s="69">
        <f t="shared" ca="1" si="0"/>
        <v>70578.578290198988</v>
      </c>
    </row>
    <row r="39" spans="1:2" ht="15.75" x14ac:dyDescent="0.25">
      <c r="A39" s="19">
        <f ca="1">'3.1 NumberOfBinsHisto'!A40</f>
        <v>61791.623885379231</v>
      </c>
      <c r="B39" s="69">
        <f t="shared" ca="1" si="0"/>
        <v>61791.623885379231</v>
      </c>
    </row>
    <row r="40" spans="1:2" ht="15.75" x14ac:dyDescent="0.25">
      <c r="A40" s="19">
        <f ca="1">'3.1 NumberOfBinsHisto'!A41</f>
        <v>11229.384729079287</v>
      </c>
      <c r="B40" s="69">
        <f t="shared" ca="1" si="0"/>
        <v>11229.384729079287</v>
      </c>
    </row>
    <row r="41" spans="1:2" ht="15.75" x14ac:dyDescent="0.25">
      <c r="A41" s="19">
        <f ca="1">'3.1 NumberOfBinsHisto'!A42</f>
        <v>22088.333078983949</v>
      </c>
      <c r="B41" s="69">
        <f t="shared" ca="1" si="0"/>
        <v>22088.333078983949</v>
      </c>
    </row>
    <row r="42" spans="1:2" ht="15.75" x14ac:dyDescent="0.25">
      <c r="A42" s="19">
        <f ca="1">'3.1 NumberOfBinsHisto'!A43</f>
        <v>35140.307643885215</v>
      </c>
      <c r="B42" s="69">
        <f t="shared" ca="1" si="0"/>
        <v>35140.307643885215</v>
      </c>
    </row>
    <row r="43" spans="1:2" ht="15.75" x14ac:dyDescent="0.25">
      <c r="A43" s="19">
        <f ca="1">'3.1 NumberOfBinsHisto'!A44</f>
        <v>24873.564841885036</v>
      </c>
      <c r="B43" s="69">
        <f t="shared" ca="1" si="0"/>
        <v>24873.564841885036</v>
      </c>
    </row>
    <row r="44" spans="1:2" ht="15.75" x14ac:dyDescent="0.25">
      <c r="A44" s="19">
        <f ca="1">'3.1 NumberOfBinsHisto'!A45</f>
        <v>3282.609055475164</v>
      </c>
      <c r="B44" s="69">
        <f t="shared" ca="1" si="0"/>
        <v>3282.609055475164</v>
      </c>
    </row>
    <row r="45" spans="1:2" ht="15.75" x14ac:dyDescent="0.25">
      <c r="A45" s="19">
        <f ca="1">'3.1 NumberOfBinsHisto'!A46</f>
        <v>11266.488674374368</v>
      </c>
      <c r="B45" s="69">
        <f t="shared" ca="1" si="0"/>
        <v>11266.488674374368</v>
      </c>
    </row>
    <row r="46" spans="1:2" ht="15.75" x14ac:dyDescent="0.25">
      <c r="A46" s="19">
        <f ca="1">'3.1 NumberOfBinsHisto'!A47</f>
        <v>9243.7829558762623</v>
      </c>
      <c r="B46" s="69">
        <f t="shared" ca="1" si="0"/>
        <v>9243.7829558762623</v>
      </c>
    </row>
    <row r="47" spans="1:2" ht="15.75" x14ac:dyDescent="0.25">
      <c r="A47" s="19">
        <f ca="1">'3.1 NumberOfBinsHisto'!A48</f>
        <v>3619.7075003097784</v>
      </c>
      <c r="B47" s="69">
        <f t="shared" ca="1" si="0"/>
        <v>3619.7075003097784</v>
      </c>
    </row>
    <row r="48" spans="1:2" ht="15.75" x14ac:dyDescent="0.25">
      <c r="A48" s="19">
        <f ca="1">'3.1 NumberOfBinsHisto'!A49</f>
        <v>28910.633228579718</v>
      </c>
      <c r="B48" s="69">
        <f t="shared" ca="1" si="0"/>
        <v>28910.633228579718</v>
      </c>
    </row>
    <row r="49" spans="1:2" ht="15.75" x14ac:dyDescent="0.25">
      <c r="A49" s="19">
        <f ca="1">'3.1 NumberOfBinsHisto'!A50</f>
        <v>16155.627127700631</v>
      </c>
      <c r="B49" s="69">
        <f t="shared" ca="1" si="0"/>
        <v>16155.627127700631</v>
      </c>
    </row>
    <row r="50" spans="1:2" ht="15.75" x14ac:dyDescent="0.25">
      <c r="A50" s="19">
        <f ca="1">'3.1 NumberOfBinsHisto'!A51</f>
        <v>44763.983346888599</v>
      </c>
      <c r="B50" s="69">
        <f t="shared" ca="1" si="0"/>
        <v>44763.983346888599</v>
      </c>
    </row>
    <row r="51" spans="1:2" ht="15.75" x14ac:dyDescent="0.25">
      <c r="A51" s="19">
        <f ca="1">'3.1 NumberOfBinsHisto'!A52</f>
        <v>34025.875215665576</v>
      </c>
      <c r="B51" s="69">
        <f t="shared" ca="1" si="0"/>
        <v>34025.875215665576</v>
      </c>
    </row>
    <row r="52" spans="1:2" ht="15.75" x14ac:dyDescent="0.25">
      <c r="A52" s="19">
        <f ca="1">'3.1 NumberOfBinsHisto'!A53</f>
        <v>13258.353969287642</v>
      </c>
      <c r="B52" s="69">
        <f t="shared" ca="1" si="0"/>
        <v>13258.353969287642</v>
      </c>
    </row>
    <row r="53" spans="1:2" ht="15.75" x14ac:dyDescent="0.25">
      <c r="A53" s="19">
        <f ca="1">'3.1 NumberOfBinsHisto'!A54</f>
        <v>36260.337881801941</v>
      </c>
      <c r="B53" s="69">
        <f t="shared" ca="1" si="0"/>
        <v>36260.337881801941</v>
      </c>
    </row>
    <row r="54" spans="1:2" ht="15.75" x14ac:dyDescent="0.25">
      <c r="A54" s="19">
        <f ca="1">'3.1 NumberOfBinsHisto'!A55</f>
        <v>12510.211184746729</v>
      </c>
      <c r="B54" s="69">
        <f t="shared" ca="1" si="0"/>
        <v>12510.211184746729</v>
      </c>
    </row>
    <row r="55" spans="1:2" ht="15.75" x14ac:dyDescent="0.25">
      <c r="A55" s="19">
        <f ca="1">'3.1 NumberOfBinsHisto'!A56</f>
        <v>71603.380552916467</v>
      </c>
      <c r="B55" s="69">
        <f t="shared" ca="1" si="0"/>
        <v>71603.380552916467</v>
      </c>
    </row>
    <row r="56" spans="1:2" ht="15.75" x14ac:dyDescent="0.25">
      <c r="A56" s="19">
        <f ca="1">'3.1 NumberOfBinsHisto'!A57</f>
        <v>64162.397472219105</v>
      </c>
      <c r="B56" s="69">
        <f t="shared" ca="1" si="0"/>
        <v>64162.397472219105</v>
      </c>
    </row>
    <row r="57" spans="1:2" ht="15.75" x14ac:dyDescent="0.25">
      <c r="A57" s="19">
        <f ca="1">'3.1 NumberOfBinsHisto'!A58</f>
        <v>49865.026895450785</v>
      </c>
      <c r="B57" s="69">
        <f t="shared" ca="1" si="0"/>
        <v>49865.026895450785</v>
      </c>
    </row>
    <row r="58" spans="1:2" ht="15.75" x14ac:dyDescent="0.25">
      <c r="A58" s="19">
        <f ca="1">'3.1 NumberOfBinsHisto'!A59</f>
        <v>2071.6575248550735</v>
      </c>
      <c r="B58" s="69">
        <f t="shared" ca="1" si="0"/>
        <v>2071.6575248550735</v>
      </c>
    </row>
    <row r="59" spans="1:2" ht="15.75" x14ac:dyDescent="0.25">
      <c r="A59" s="19">
        <f ca="1">'3.1 NumberOfBinsHisto'!A60</f>
        <v>18110.456780809945</v>
      </c>
      <c r="B59" s="69">
        <f t="shared" ca="1" si="0"/>
        <v>18110.456780809945</v>
      </c>
    </row>
    <row r="60" spans="1:2" ht="15.75" x14ac:dyDescent="0.25">
      <c r="A60" s="19">
        <f ca="1">'3.1 NumberOfBinsHisto'!A61</f>
        <v>18167.602910985424</v>
      </c>
      <c r="B60" s="69">
        <f t="shared" ca="1" si="0"/>
        <v>18167.602910985424</v>
      </c>
    </row>
    <row r="61" spans="1:2" ht="15.75" x14ac:dyDescent="0.25">
      <c r="A61" s="19">
        <f ca="1">'3.1 NumberOfBinsHisto'!A62</f>
        <v>64703.829171652593</v>
      </c>
      <c r="B61" s="69">
        <f t="shared" ca="1" si="0"/>
        <v>64703.829171652593</v>
      </c>
    </row>
    <row r="62" spans="1:2" ht="15.75" x14ac:dyDescent="0.25">
      <c r="A62" s="19">
        <f ca="1">'3.1 NumberOfBinsHisto'!A63</f>
        <v>23235.755395297496</v>
      </c>
      <c r="B62" s="69">
        <f t="shared" ca="1" si="0"/>
        <v>23235.755395297496</v>
      </c>
    </row>
    <row r="63" spans="1:2" ht="15.75" x14ac:dyDescent="0.25">
      <c r="A63" s="19">
        <f ca="1">'3.1 NumberOfBinsHisto'!A64</f>
        <v>79572.740344740028</v>
      </c>
      <c r="B63" s="69">
        <f t="shared" ca="1" si="0"/>
        <v>79572.740344740028</v>
      </c>
    </row>
    <row r="64" spans="1:2" ht="15.75" x14ac:dyDescent="0.25">
      <c r="A64" s="19">
        <f ca="1">'3.1 NumberOfBinsHisto'!A65</f>
        <v>2486.5068161746822</v>
      </c>
      <c r="B64" s="69">
        <f t="shared" ca="1" si="0"/>
        <v>2486.5068161746822</v>
      </c>
    </row>
    <row r="65" spans="1:2" ht="15.75" x14ac:dyDescent="0.25">
      <c r="A65" s="19">
        <f ca="1">'3.1 NumberOfBinsHisto'!A66</f>
        <v>30281.703979964735</v>
      </c>
      <c r="B65" s="69">
        <f t="shared" ca="1" si="0"/>
        <v>30281.703979964735</v>
      </c>
    </row>
    <row r="66" spans="1:2" ht="15.75" x14ac:dyDescent="0.25">
      <c r="A66" s="19">
        <f ca="1">'3.1 NumberOfBinsHisto'!A67</f>
        <v>15307.275852079452</v>
      </c>
      <c r="B66" s="69">
        <f t="shared" ca="1" si="0"/>
        <v>15307.275852079452</v>
      </c>
    </row>
    <row r="67" spans="1:2" ht="15.75" x14ac:dyDescent="0.25">
      <c r="A67" s="19">
        <f ca="1">'3.1 NumberOfBinsHisto'!A68</f>
        <v>3945.6795429711406</v>
      </c>
      <c r="B67" s="69">
        <f t="shared" ca="1" si="0"/>
        <v>3945.6795429711406</v>
      </c>
    </row>
    <row r="68" spans="1:2" ht="15.75" x14ac:dyDescent="0.25">
      <c r="A68" s="19">
        <f ca="1">'3.1 NumberOfBinsHisto'!A69</f>
        <v>39761.472983772335</v>
      </c>
      <c r="B68" s="69">
        <f t="shared" ref="B68:B102" ca="1" si="24">A68</f>
        <v>39761.472983772335</v>
      </c>
    </row>
    <row r="69" spans="1:2" ht="15.75" x14ac:dyDescent="0.25">
      <c r="A69" s="19">
        <f ca="1">'3.1 NumberOfBinsHisto'!A70</f>
        <v>20073.078184712074</v>
      </c>
      <c r="B69" s="69">
        <f t="shared" ca="1" si="24"/>
        <v>20073.078184712074</v>
      </c>
    </row>
    <row r="70" spans="1:2" ht="15.75" x14ac:dyDescent="0.25">
      <c r="A70" s="19">
        <f ca="1">'3.1 NumberOfBinsHisto'!A71</f>
        <v>41348.551382266895</v>
      </c>
      <c r="B70" s="69">
        <f t="shared" ca="1" si="24"/>
        <v>41348.551382266895</v>
      </c>
    </row>
    <row r="71" spans="1:2" ht="15.75" x14ac:dyDescent="0.25">
      <c r="A71" s="19">
        <f ca="1">'3.1 NumberOfBinsHisto'!A72</f>
        <v>71636.432269700905</v>
      </c>
      <c r="B71" s="69">
        <f t="shared" ca="1" si="24"/>
        <v>71636.432269700905</v>
      </c>
    </row>
    <row r="72" spans="1:2" ht="15.75" x14ac:dyDescent="0.25">
      <c r="A72" s="19">
        <f ca="1">'3.1 NumberOfBinsHisto'!A73</f>
        <v>60695.268504052139</v>
      </c>
      <c r="B72" s="69">
        <f t="shared" ca="1" si="24"/>
        <v>60695.268504052139</v>
      </c>
    </row>
    <row r="73" spans="1:2" ht="15.75" x14ac:dyDescent="0.25">
      <c r="A73" s="19">
        <f ca="1">'3.1 NumberOfBinsHisto'!A74</f>
        <v>16127.467224149783</v>
      </c>
      <c r="B73" s="69">
        <f t="shared" ca="1" si="24"/>
        <v>16127.467224149783</v>
      </c>
    </row>
    <row r="74" spans="1:2" ht="15.75" x14ac:dyDescent="0.25">
      <c r="A74" s="19">
        <f ca="1">'3.1 NumberOfBinsHisto'!A75</f>
        <v>33036.545060010045</v>
      </c>
      <c r="B74" s="69">
        <f t="shared" ca="1" si="24"/>
        <v>33036.545060010045</v>
      </c>
    </row>
    <row r="75" spans="1:2" ht="15.75" x14ac:dyDescent="0.25">
      <c r="A75" s="19">
        <f ca="1">'3.1 NumberOfBinsHisto'!A76</f>
        <v>34708.825746174611</v>
      </c>
      <c r="B75" s="69">
        <f t="shared" ca="1" si="24"/>
        <v>34708.825746174611</v>
      </c>
    </row>
    <row r="76" spans="1:2" ht="15.75" x14ac:dyDescent="0.25">
      <c r="A76" s="19">
        <f ca="1">'3.1 NumberOfBinsHisto'!A77</f>
        <v>5211.0924190800051</v>
      </c>
      <c r="B76" s="69">
        <f t="shared" ca="1" si="24"/>
        <v>5211.0924190800051</v>
      </c>
    </row>
    <row r="77" spans="1:2" ht="15.75" x14ac:dyDescent="0.25">
      <c r="A77" s="19">
        <f ca="1">'3.1 NumberOfBinsHisto'!A78</f>
        <v>88780.057023756744</v>
      </c>
      <c r="B77" s="69">
        <f t="shared" ca="1" si="24"/>
        <v>88780.057023756744</v>
      </c>
    </row>
    <row r="78" spans="1:2" ht="15.75" x14ac:dyDescent="0.25">
      <c r="A78" s="19">
        <f ca="1">'3.1 NumberOfBinsHisto'!A79</f>
        <v>22159.513287551687</v>
      </c>
      <c r="B78" s="69">
        <f t="shared" ca="1" si="24"/>
        <v>22159.513287551687</v>
      </c>
    </row>
    <row r="79" spans="1:2" ht="15.75" x14ac:dyDescent="0.25">
      <c r="A79" s="19">
        <f ca="1">'3.1 NumberOfBinsHisto'!A80</f>
        <v>45209.582360104483</v>
      </c>
      <c r="B79" s="69">
        <f t="shared" ca="1" si="24"/>
        <v>45209.582360104483</v>
      </c>
    </row>
    <row r="80" spans="1:2" ht="15.75" x14ac:dyDescent="0.25">
      <c r="A80" s="19">
        <f ca="1">'3.1 NumberOfBinsHisto'!A81</f>
        <v>18490.998000649237</v>
      </c>
      <c r="B80" s="69">
        <f t="shared" ca="1" si="24"/>
        <v>18490.998000649237</v>
      </c>
    </row>
    <row r="81" spans="1:2" ht="15.75" x14ac:dyDescent="0.25">
      <c r="A81" s="19">
        <f ca="1">'3.1 NumberOfBinsHisto'!A82</f>
        <v>47527.519249858255</v>
      </c>
      <c r="B81" s="69">
        <f t="shared" ca="1" si="24"/>
        <v>47527.519249858255</v>
      </c>
    </row>
    <row r="82" spans="1:2" ht="15.75" x14ac:dyDescent="0.25">
      <c r="A82" s="19">
        <f ca="1">'3.1 NumberOfBinsHisto'!A83</f>
        <v>40883.300869672967</v>
      </c>
      <c r="B82" s="69">
        <f t="shared" ca="1" si="24"/>
        <v>40883.300869672967</v>
      </c>
    </row>
    <row r="83" spans="1:2" ht="15.75" x14ac:dyDescent="0.25">
      <c r="A83" s="19">
        <f ca="1">'3.1 NumberOfBinsHisto'!A84</f>
        <v>14514.617865261323</v>
      </c>
      <c r="B83" s="69">
        <f t="shared" ca="1" si="24"/>
        <v>14514.617865261323</v>
      </c>
    </row>
    <row r="84" spans="1:2" ht="15.75" x14ac:dyDescent="0.25">
      <c r="A84" s="19">
        <f ca="1">'3.1 NumberOfBinsHisto'!A85</f>
        <v>19163.834312236479</v>
      </c>
      <c r="B84" s="69">
        <f t="shared" ca="1" si="24"/>
        <v>19163.834312236479</v>
      </c>
    </row>
    <row r="85" spans="1:2" ht="15.75" x14ac:dyDescent="0.25">
      <c r="A85" s="19">
        <f ca="1">'3.1 NumberOfBinsHisto'!A86</f>
        <v>71635.701785510886</v>
      </c>
      <c r="B85" s="69">
        <f t="shared" ca="1" si="24"/>
        <v>71635.701785510886</v>
      </c>
    </row>
    <row r="86" spans="1:2" ht="15.75" x14ac:dyDescent="0.25">
      <c r="A86" s="19">
        <f ca="1">'3.1 NumberOfBinsHisto'!A87</f>
        <v>30836.410483011328</v>
      </c>
      <c r="B86" s="69">
        <f t="shared" ca="1" si="24"/>
        <v>30836.410483011328</v>
      </c>
    </row>
    <row r="87" spans="1:2" ht="15.75" x14ac:dyDescent="0.25">
      <c r="A87" s="19">
        <f ca="1">'3.1 NumberOfBinsHisto'!A88</f>
        <v>22120.267630119819</v>
      </c>
      <c r="B87" s="69">
        <f t="shared" ca="1" si="24"/>
        <v>22120.267630119819</v>
      </c>
    </row>
    <row r="88" spans="1:2" ht="15.75" x14ac:dyDescent="0.25">
      <c r="A88" s="19">
        <f ca="1">'3.1 NumberOfBinsHisto'!A89</f>
        <v>1903.8396838964911</v>
      </c>
      <c r="B88" s="69">
        <f t="shared" ca="1" si="24"/>
        <v>1903.8396838964911</v>
      </c>
    </row>
    <row r="89" spans="1:2" ht="15.75" x14ac:dyDescent="0.25">
      <c r="A89" s="19">
        <f ca="1">'3.1 NumberOfBinsHisto'!A90</f>
        <v>40549.082265407298</v>
      </c>
      <c r="B89" s="69">
        <f t="shared" ca="1" si="24"/>
        <v>40549.082265407298</v>
      </c>
    </row>
    <row r="90" spans="1:2" ht="15.75" x14ac:dyDescent="0.25">
      <c r="A90" s="19">
        <f ca="1">'3.1 NumberOfBinsHisto'!A91</f>
        <v>84178.111889655367</v>
      </c>
      <c r="B90" s="69">
        <f t="shared" ca="1" si="24"/>
        <v>84178.111889655367</v>
      </c>
    </row>
    <row r="91" spans="1:2" ht="15.75" x14ac:dyDescent="0.25">
      <c r="A91" s="19">
        <f ca="1">'3.1 NumberOfBinsHisto'!A92</f>
        <v>40993.857892747823</v>
      </c>
      <c r="B91" s="69">
        <f t="shared" ca="1" si="24"/>
        <v>40993.857892747823</v>
      </c>
    </row>
    <row r="92" spans="1:2" ht="15.75" x14ac:dyDescent="0.25">
      <c r="A92" s="19">
        <f ca="1">'3.1 NumberOfBinsHisto'!A93</f>
        <v>2003.6117084277923</v>
      </c>
      <c r="B92" s="69">
        <f t="shared" ca="1" si="24"/>
        <v>2003.6117084277923</v>
      </c>
    </row>
    <row r="93" spans="1:2" ht="15.75" x14ac:dyDescent="0.25">
      <c r="A93" s="19">
        <f ca="1">'3.1 NumberOfBinsHisto'!A94</f>
        <v>53781.764882541567</v>
      </c>
      <c r="B93" s="69">
        <f t="shared" ca="1" si="24"/>
        <v>53781.764882541567</v>
      </c>
    </row>
    <row r="94" spans="1:2" ht="15.75" x14ac:dyDescent="0.25">
      <c r="A94" s="19">
        <f ca="1">'3.1 NumberOfBinsHisto'!A95</f>
        <v>19181.594331534357</v>
      </c>
      <c r="B94" s="69">
        <f t="shared" ca="1" si="24"/>
        <v>19181.594331534357</v>
      </c>
    </row>
    <row r="95" spans="1:2" ht="15.75" x14ac:dyDescent="0.25">
      <c r="A95" s="19">
        <f ca="1">'3.1 NumberOfBinsHisto'!A96</f>
        <v>14839.663245652062</v>
      </c>
      <c r="B95" s="69">
        <f t="shared" ca="1" si="24"/>
        <v>14839.663245652062</v>
      </c>
    </row>
    <row r="96" spans="1:2" ht="15.75" x14ac:dyDescent="0.25">
      <c r="A96" s="19">
        <f ca="1">'3.1 NumberOfBinsHisto'!A97</f>
        <v>12212.824552520478</v>
      </c>
      <c r="B96" s="69">
        <f t="shared" ca="1" si="24"/>
        <v>12212.824552520478</v>
      </c>
    </row>
    <row r="97" spans="1:2" ht="15.75" x14ac:dyDescent="0.25">
      <c r="A97" s="19">
        <f ca="1">'3.1 NumberOfBinsHisto'!A98</f>
        <v>46094.936409644535</v>
      </c>
      <c r="B97" s="69">
        <f t="shared" ca="1" si="24"/>
        <v>46094.936409644535</v>
      </c>
    </row>
    <row r="98" spans="1:2" ht="15.75" x14ac:dyDescent="0.25">
      <c r="A98" s="19">
        <f ca="1">'3.1 NumberOfBinsHisto'!A99</f>
        <v>5958.7567944147204</v>
      </c>
      <c r="B98" s="69">
        <f t="shared" ca="1" si="24"/>
        <v>5958.7567944147204</v>
      </c>
    </row>
    <row r="99" spans="1:2" ht="15.75" x14ac:dyDescent="0.25">
      <c r="A99" s="19">
        <f ca="1">'3.1 NumberOfBinsHisto'!A100</f>
        <v>54250.787971425983</v>
      </c>
      <c r="B99" s="69">
        <f t="shared" ca="1" si="24"/>
        <v>54250.787971425983</v>
      </c>
    </row>
    <row r="100" spans="1:2" ht="15.75" x14ac:dyDescent="0.25">
      <c r="A100" s="19">
        <f ca="1">'3.1 NumberOfBinsHisto'!A101</f>
        <v>71921.01000441068</v>
      </c>
      <c r="B100" s="69">
        <f t="shared" ca="1" si="24"/>
        <v>71921.01000441068</v>
      </c>
    </row>
    <row r="101" spans="1:2" ht="15.75" x14ac:dyDescent="0.25">
      <c r="A101" s="19">
        <f ca="1">'3.1 NumberOfBinsHisto'!A102</f>
        <v>72444.199805743061</v>
      </c>
      <c r="B101" s="69">
        <f t="shared" ca="1" si="24"/>
        <v>72444.199805743061</v>
      </c>
    </row>
    <row r="102" spans="1:2" ht="15.75" x14ac:dyDescent="0.25">
      <c r="A102" s="19">
        <f ca="1">'3.1 NumberOfBinsHisto'!A103</f>
        <v>32832.150094942677</v>
      </c>
      <c r="B102" s="69">
        <f t="shared" ca="1" si="24"/>
        <v>32832.150094942677</v>
      </c>
    </row>
  </sheetData>
  <conditionalFormatting sqref="J5:K17">
    <cfRule type="expression" dxfId="1" priority="2">
      <formula>$I5=FALSE</formula>
    </cfRule>
  </conditionalFormatting>
  <conditionalFormatting sqref="I5:I17">
    <cfRule type="expression" dxfId="0" priority="1">
      <formula>$I5=FALSE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1.TurnArrayToMatrix</vt:lpstr>
      <vt:lpstr>2.DrawMeanMedMod</vt:lpstr>
      <vt:lpstr>3.1 NumberOfBinsHisto</vt:lpstr>
      <vt:lpstr>3.2 WidthStart</vt:lpstr>
      <vt:lpstr>3.3 IntWidthStartHisto</vt:lpstr>
      <vt:lpstr>3.4 IntWidthOneTime</vt:lpstr>
      <vt:lpstr>3.5 CountIf-Ifs</vt:lpstr>
      <vt:lpstr>3.6 HistOgive</vt:lpstr>
      <vt:lpstr>3.7 ChartsRand</vt:lpstr>
      <vt:lpstr>7.MeanStdGroupData</vt:lpstr>
      <vt:lpstr>10.Grades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2016-02-25T15:35:14Z</dcterms:modified>
</cp:coreProperties>
</file>