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30" windowWidth="16125" windowHeight="8280"/>
  </bookViews>
  <sheets>
    <sheet name="COBAECSUN" sheetId="5" r:id="rId1"/>
    <sheet name="PreviousTable" sheetId="7" r:id="rId2"/>
    <sheet name="RawData" sheetId="6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V55" i="5" l="1"/>
  <c r="R34" i="5"/>
  <c r="N32" i="5" l="1"/>
  <c r="M32" i="5"/>
  <c r="K32" i="5"/>
  <c r="L32" i="5" s="1"/>
  <c r="J32" i="5"/>
  <c r="I32" i="5"/>
  <c r="H32" i="5"/>
  <c r="G32" i="5"/>
  <c r="F32" i="5"/>
  <c r="E32" i="5"/>
  <c r="D32" i="5"/>
  <c r="C32" i="5"/>
  <c r="F31" i="5"/>
  <c r="F30" i="5"/>
  <c r="F29" i="5"/>
  <c r="F28" i="5"/>
  <c r="F27" i="5"/>
  <c r="F26" i="5"/>
  <c r="F25" i="5"/>
  <c r="F24" i="5"/>
  <c r="F23" i="5"/>
  <c r="F22" i="5"/>
  <c r="F21" i="5"/>
  <c r="H31" i="5"/>
  <c r="H30" i="5"/>
  <c r="H29" i="5"/>
  <c r="H28" i="5"/>
  <c r="H27" i="5"/>
  <c r="H26" i="5"/>
  <c r="H25" i="5"/>
  <c r="H24" i="5"/>
  <c r="H23" i="5"/>
  <c r="H22" i="5"/>
  <c r="H21" i="5"/>
  <c r="L31" i="5"/>
  <c r="L30" i="5"/>
  <c r="L29" i="5"/>
  <c r="L28" i="5"/>
  <c r="L27" i="5"/>
  <c r="L26" i="5"/>
  <c r="L25" i="5"/>
  <c r="L24" i="5"/>
  <c r="L23" i="5"/>
  <c r="L22" i="5"/>
  <c r="N31" i="5"/>
  <c r="N30" i="5"/>
  <c r="N29" i="5"/>
  <c r="N28" i="5"/>
  <c r="N27" i="5"/>
  <c r="N26" i="5"/>
  <c r="N25" i="5"/>
  <c r="N24" i="5"/>
  <c r="N23" i="5"/>
  <c r="N22" i="5"/>
  <c r="N21" i="5"/>
  <c r="I16" i="5"/>
  <c r="G16" i="5"/>
  <c r="D16" i="5"/>
  <c r="C16" i="5"/>
  <c r="AA50" i="5" l="1"/>
  <c r="Y50" i="5"/>
  <c r="Z49" i="5"/>
  <c r="Z50" i="5" s="1"/>
  <c r="Y51" i="5" s="1"/>
  <c r="AB50" i="5" l="1"/>
  <c r="V50" i="5"/>
  <c r="R51" i="5"/>
  <c r="V49" i="5"/>
  <c r="R36" i="5"/>
  <c r="V34" i="5" l="1"/>
  <c r="V35" i="5"/>
  <c r="K33" i="7" l="1"/>
  <c r="G33" i="7"/>
  <c r="F33" i="7"/>
  <c r="D33" i="7"/>
  <c r="C33" i="7"/>
  <c r="E32" i="7"/>
  <c r="H32" i="7" s="1"/>
  <c r="P24" i="7" s="1"/>
  <c r="E31" i="7"/>
  <c r="H31" i="7" s="1"/>
  <c r="E30" i="7"/>
  <c r="H30" i="7" s="1"/>
  <c r="E29" i="7"/>
  <c r="H29" i="7" s="1"/>
  <c r="P28" i="7"/>
  <c r="E28" i="7"/>
  <c r="H28" i="7" s="1"/>
  <c r="P27" i="7"/>
  <c r="H27" i="7"/>
  <c r="J28" i="7" s="1"/>
  <c r="E27" i="7"/>
  <c r="E26" i="7"/>
  <c r="H26" i="7" s="1"/>
  <c r="H25" i="7"/>
  <c r="J26" i="7" s="1"/>
  <c r="E25" i="7"/>
  <c r="E24" i="7"/>
  <c r="H24" i="7" s="1"/>
  <c r="P23" i="7"/>
  <c r="E23" i="7"/>
  <c r="H23" i="7" s="1"/>
  <c r="E22" i="7"/>
  <c r="P22" i="7" s="1"/>
  <c r="P30" i="7" s="1"/>
  <c r="E21" i="7"/>
  <c r="H21" i="7" s="1"/>
  <c r="K16" i="7"/>
  <c r="G16" i="7"/>
  <c r="F16" i="7"/>
  <c r="D16" i="7"/>
  <c r="C16" i="7"/>
  <c r="H15" i="7"/>
  <c r="E15" i="7"/>
  <c r="E14" i="7"/>
  <c r="H14" i="7" s="1"/>
  <c r="E13" i="7"/>
  <c r="H13" i="7" s="1"/>
  <c r="E12" i="7"/>
  <c r="H12" i="7" s="1"/>
  <c r="P11" i="7"/>
  <c r="E11" i="7"/>
  <c r="H11" i="7" s="1"/>
  <c r="P10" i="7"/>
  <c r="H10" i="7"/>
  <c r="J11" i="7" s="1"/>
  <c r="E10" i="7"/>
  <c r="H9" i="7"/>
  <c r="J10" i="7" s="1"/>
  <c r="E9" i="7"/>
  <c r="E8" i="7"/>
  <c r="H8" i="7" s="1"/>
  <c r="P7" i="7"/>
  <c r="H7" i="7"/>
  <c r="E7" i="7"/>
  <c r="P6" i="7"/>
  <c r="E6" i="7"/>
  <c r="H6" i="7" s="1"/>
  <c r="E5" i="7"/>
  <c r="H5" i="7" s="1"/>
  <c r="E4" i="7"/>
  <c r="E16" i="7" s="1"/>
  <c r="I27" i="7" l="1"/>
  <c r="J27" i="7"/>
  <c r="I32" i="7"/>
  <c r="J32" i="7"/>
  <c r="J29" i="7"/>
  <c r="I29" i="7"/>
  <c r="J9" i="7"/>
  <c r="I9" i="7"/>
  <c r="I13" i="7"/>
  <c r="J13" i="7"/>
  <c r="I14" i="7"/>
  <c r="J14" i="7"/>
  <c r="P9" i="7"/>
  <c r="P15" i="7" s="1"/>
  <c r="J6" i="7"/>
  <c r="I6" i="7"/>
  <c r="P21" i="7"/>
  <c r="P25" i="7" s="1"/>
  <c r="P31" i="7" s="1"/>
  <c r="I7" i="7"/>
  <c r="J7" i="7"/>
  <c r="P13" i="7"/>
  <c r="J24" i="7"/>
  <c r="I24" i="7"/>
  <c r="J8" i="7"/>
  <c r="I25" i="7"/>
  <c r="J25" i="7"/>
  <c r="P29" i="7"/>
  <c r="I31" i="7"/>
  <c r="J31" i="7"/>
  <c r="I15" i="7"/>
  <c r="J15" i="7"/>
  <c r="J12" i="7"/>
  <c r="I12" i="7"/>
  <c r="I30" i="7"/>
  <c r="J30" i="7"/>
  <c r="H4" i="7"/>
  <c r="I10" i="7"/>
  <c r="I28" i="7"/>
  <c r="P5" i="7"/>
  <c r="P12" i="7" s="1"/>
  <c r="H22" i="7"/>
  <c r="E33" i="7"/>
  <c r="I11" i="7"/>
  <c r="I8" i="7"/>
  <c r="I26" i="7"/>
  <c r="I23" i="7" l="1"/>
  <c r="P26" i="7"/>
  <c r="P32" i="7" s="1"/>
  <c r="J23" i="7"/>
  <c r="H33" i="7"/>
  <c r="J22" i="7"/>
  <c r="J33" i="7" s="1"/>
  <c r="I5" i="7"/>
  <c r="I16" i="7" s="1"/>
  <c r="P4" i="7"/>
  <c r="P8" i="7" s="1"/>
  <c r="P14" i="7" s="1"/>
  <c r="H16" i="7"/>
  <c r="J5" i="7"/>
  <c r="J16" i="7" s="1"/>
  <c r="I22" i="7"/>
  <c r="I33" i="7" s="1"/>
  <c r="M16" i="5" l="1"/>
  <c r="E31" i="5" l="1"/>
  <c r="J31" i="5" s="1"/>
  <c r="R52" i="5" s="1"/>
  <c r="E30" i="5"/>
  <c r="J30" i="5" s="1"/>
  <c r="E29" i="5"/>
  <c r="J29" i="5" s="1"/>
  <c r="E28" i="5"/>
  <c r="J28" i="5" s="1"/>
  <c r="E27" i="5"/>
  <c r="J27" i="5" s="1"/>
  <c r="E26" i="5"/>
  <c r="J26" i="5" s="1"/>
  <c r="E25" i="5"/>
  <c r="J25" i="5" s="1"/>
  <c r="E24" i="5"/>
  <c r="J24" i="5" s="1"/>
  <c r="E23" i="5"/>
  <c r="J23" i="5" s="1"/>
  <c r="E22" i="5"/>
  <c r="J22" i="5" s="1"/>
  <c r="E21" i="5"/>
  <c r="R49" i="5"/>
  <c r="R53" i="5" l="1"/>
  <c r="R50" i="5"/>
  <c r="J21" i="5"/>
  <c r="R54" i="5" s="1"/>
  <c r="V54" i="5" s="1"/>
  <c r="E5" i="5"/>
  <c r="E6" i="5"/>
  <c r="E7" i="5"/>
  <c r="E8" i="5"/>
  <c r="E9" i="5"/>
  <c r="E10" i="5"/>
  <c r="E11" i="5"/>
  <c r="E12" i="5"/>
  <c r="E13" i="5"/>
  <c r="E14" i="5"/>
  <c r="E15" i="5"/>
  <c r="H9" i="5" l="1"/>
  <c r="F9" i="5"/>
  <c r="H8" i="5"/>
  <c r="F8" i="5"/>
  <c r="H15" i="5"/>
  <c r="F15" i="5"/>
  <c r="H7" i="5"/>
  <c r="F7" i="5"/>
  <c r="F14" i="5"/>
  <c r="H14" i="5"/>
  <c r="F6" i="5"/>
  <c r="H6" i="5"/>
  <c r="F13" i="5"/>
  <c r="H13" i="5"/>
  <c r="H16" i="5"/>
  <c r="F16" i="5"/>
  <c r="F5" i="5"/>
  <c r="H5" i="5"/>
  <c r="F12" i="5"/>
  <c r="H12" i="5"/>
  <c r="F11" i="5"/>
  <c r="H11" i="5"/>
  <c r="H10" i="5"/>
  <c r="F10" i="5"/>
  <c r="V52" i="5"/>
  <c r="V51" i="5"/>
  <c r="V53" i="5"/>
  <c r="E16" i="5"/>
  <c r="R35" i="5"/>
  <c r="J5" i="5"/>
  <c r="J8" i="5"/>
  <c r="N8" i="5" s="1"/>
  <c r="K27" i="5"/>
  <c r="K25" i="5"/>
  <c r="K26" i="5"/>
  <c r="J12" i="5"/>
  <c r="J11" i="5"/>
  <c r="N11" i="5" s="1"/>
  <c r="K29" i="5"/>
  <c r="J10" i="5"/>
  <c r="K23" i="5"/>
  <c r="J9" i="5"/>
  <c r="K30" i="5"/>
  <c r="J15" i="5"/>
  <c r="J7" i="5"/>
  <c r="N7" i="5" s="1"/>
  <c r="K24" i="5"/>
  <c r="K31" i="5"/>
  <c r="K21" i="5"/>
  <c r="L21" i="5" s="1"/>
  <c r="J14" i="5"/>
  <c r="J6" i="5"/>
  <c r="K22" i="5"/>
  <c r="K28" i="5"/>
  <c r="J13" i="5"/>
  <c r="N13" i="5" s="1"/>
  <c r="K16" i="5" l="1"/>
  <c r="L16" i="5" s="1"/>
  <c r="K7" i="5"/>
  <c r="L7" i="5" s="1"/>
  <c r="N6" i="5"/>
  <c r="K15" i="5"/>
  <c r="L15" i="5" s="1"/>
  <c r="N14" i="5"/>
  <c r="K10" i="5"/>
  <c r="L10" i="5" s="1"/>
  <c r="N9" i="5"/>
  <c r="K11" i="5"/>
  <c r="L11" i="5" s="1"/>
  <c r="N10" i="5"/>
  <c r="N16" i="5"/>
  <c r="N5" i="5"/>
  <c r="R37" i="5"/>
  <c r="N15" i="5"/>
  <c r="K13" i="5"/>
  <c r="L13" i="5" s="1"/>
  <c r="N12" i="5"/>
  <c r="K9" i="5"/>
  <c r="L9" i="5" s="1"/>
  <c r="J16" i="5"/>
  <c r="K6" i="5"/>
  <c r="L6" i="5" s="1"/>
  <c r="K14" i="5"/>
  <c r="L14" i="5" s="1"/>
  <c r="K8" i="5"/>
  <c r="L8" i="5" s="1"/>
  <c r="K12" i="5"/>
  <c r="L12" i="5" s="1"/>
  <c r="K5" i="5"/>
  <c r="L5" i="5" s="1"/>
  <c r="R39" i="5"/>
  <c r="V40" i="5" s="1"/>
  <c r="Y52" i="5" s="1"/>
  <c r="AC52" i="5" s="1"/>
  <c r="R38" i="5"/>
  <c r="V38" i="5" s="1"/>
  <c r="V37" i="5"/>
  <c r="V36" i="5"/>
  <c r="V39" i="5" l="1"/>
</calcChain>
</file>

<file path=xl/sharedStrings.xml><?xml version="1.0" encoding="utf-8"?>
<sst xmlns="http://schemas.openxmlformats.org/spreadsheetml/2006/main" count="144" uniqueCount="53">
  <si>
    <t>First-Time Freshmen</t>
  </si>
  <si>
    <t>All Students</t>
  </si>
  <si>
    <t>Source: Enrollment Reporting System - Student (ERSS file), Office of Institutitional Research</t>
  </si>
  <si>
    <t>Graduates</t>
  </si>
  <si>
    <t>Total Incoming</t>
  </si>
  <si>
    <t>Mean</t>
  </si>
  <si>
    <t>First-Time Transfers</t>
  </si>
  <si>
    <t>CSUN</t>
  </si>
  <si>
    <t>Net Retutning</t>
  </si>
  <si>
    <t>Net Drop-Offs</t>
  </si>
  <si>
    <t>Continuing Students (FTEs)</t>
  </si>
  <si>
    <t>Continuing Students (HCs)</t>
  </si>
  <si>
    <t>Drop-off</t>
  </si>
  <si>
    <t>Total Incoming 2001-11</t>
  </si>
  <si>
    <t>Initial population 2001</t>
  </si>
  <si>
    <t>Total Graduates 2001-12</t>
  </si>
  <si>
    <t>Ending  population 2011</t>
  </si>
  <si>
    <t>Aggregate FTEs 2002-11</t>
  </si>
  <si>
    <t>Aggregate HCs 2001-11</t>
  </si>
  <si>
    <t>Total incoming freshmen</t>
  </si>
  <si>
    <t>Freshmen/Total</t>
  </si>
  <si>
    <t>Graduates/incoming</t>
  </si>
  <si>
    <t>Drop-off Rate</t>
  </si>
  <si>
    <t>FTEs/HC</t>
  </si>
  <si>
    <t>Aggregate FTEs 2001-11</t>
  </si>
  <si>
    <t>CSUN Student Headcount and FTES by Enrollment Status</t>
  </si>
  <si>
    <t>COBAE versus Total Campus Comparison: Fall 1992 to Fall 2012</t>
  </si>
  <si>
    <t>By COBAE Majors Only</t>
  </si>
  <si>
    <t>Student Headcount</t>
  </si>
  <si>
    <t>Full-Time Equivalent Student (FTES)</t>
  </si>
  <si>
    <t>First-Time UG Transfers</t>
  </si>
  <si>
    <t>First-Time Graduates</t>
  </si>
  <si>
    <t>Continuing Students</t>
  </si>
  <si>
    <t>By Total CSUN Campus (including COBAE)</t>
  </si>
  <si>
    <t>All Students (FTEs)</t>
  </si>
  <si>
    <t xml:space="preserve">Continuing Students </t>
  </si>
  <si>
    <t>Average Incoming 2001-11</t>
  </si>
  <si>
    <t>Average Drop-offs 2001-11</t>
  </si>
  <si>
    <t>Average Graduates 2001-11</t>
  </si>
  <si>
    <t>Average HCs 2001-11</t>
  </si>
  <si>
    <t>Average incoming freshman</t>
  </si>
  <si>
    <t>COABE</t>
  </si>
  <si>
    <t>Average FTEs 2001-11</t>
  </si>
  <si>
    <t>Flow Time</t>
  </si>
  <si>
    <t>TtGF</t>
  </si>
  <si>
    <t>TtD</t>
  </si>
  <si>
    <t>%</t>
  </si>
  <si>
    <t>TtGT</t>
  </si>
  <si>
    <t>Drop-Offs</t>
  </si>
  <si>
    <t>Graduates/Incoming</t>
  </si>
  <si>
    <t>Drop-Off Rate</t>
  </si>
  <si>
    <t>FTEs / HC</t>
  </si>
  <si>
    <t>TtD/TtGD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</si>
</sst>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6"/>
      <color rgb="FFC00000"/>
      <name val="Book Antiqua"/>
      <family val="1"/>
    </font>
    <font>
      <b/>
      <sz val="11"/>
      <color rgb="FF0070C0"/>
      <name val="Book Antiqua"/>
      <family val="1"/>
    </font>
    <font>
      <b/>
      <sz val="14"/>
      <color rgb="FFC00000"/>
      <name val="Book Antiqua"/>
      <family val="1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3" fontId="0" fillId="0" borderId="0" xfId="0" applyNumberFormat="1"/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6" fillId="0" borderId="1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3" fontId="0" fillId="2" borderId="2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3" xfId="0" applyBorder="1"/>
    <xf numFmtId="9" fontId="0" fillId="0" borderId="3" xfId="1" applyFont="1" applyBorder="1"/>
    <xf numFmtId="0" fontId="0" fillId="0" borderId="4" xfId="0" applyBorder="1"/>
    <xf numFmtId="0" fontId="6" fillId="0" borderId="15" xfId="0" applyFont="1" applyBorder="1" applyAlignment="1">
      <alignment horizontal="center" wrapText="1"/>
    </xf>
    <xf numFmtId="4" fontId="0" fillId="0" borderId="12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left"/>
    </xf>
    <xf numFmtId="0" fontId="6" fillId="5" borderId="10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top"/>
    </xf>
    <xf numFmtId="0" fontId="6" fillId="5" borderId="5" xfId="0" applyFont="1" applyFill="1" applyBorder="1"/>
    <xf numFmtId="0" fontId="6" fillId="5" borderId="6" xfId="0" applyFont="1" applyFill="1" applyBorder="1"/>
    <xf numFmtId="0" fontId="6" fillId="5" borderId="12" xfId="0" applyFont="1" applyFill="1" applyBorder="1"/>
    <xf numFmtId="0" fontId="6" fillId="5" borderId="7" xfId="0" applyFont="1" applyFill="1" applyBorder="1"/>
    <xf numFmtId="0" fontId="6" fillId="5" borderId="0" xfId="0" applyFont="1" applyFill="1" applyBorder="1"/>
    <xf numFmtId="0" fontId="6" fillId="5" borderId="13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6" fillId="5" borderId="14" xfId="0" applyFont="1" applyFill="1" applyBorder="1"/>
    <xf numFmtId="0" fontId="6" fillId="5" borderId="3" xfId="0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0" fontId="0" fillId="5" borderId="0" xfId="0" applyFill="1"/>
    <xf numFmtId="0" fontId="6" fillId="5" borderId="0" xfId="0" applyFont="1" applyFill="1" applyBorder="1" applyAlignment="1">
      <alignment horizontal="center" wrapText="1"/>
    </xf>
    <xf numFmtId="0" fontId="7" fillId="5" borderId="0" xfId="0" applyFont="1" applyFill="1"/>
    <xf numFmtId="0" fontId="13" fillId="5" borderId="0" xfId="0" applyFont="1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6" fillId="0" borderId="0" xfId="0" applyFont="1" applyFill="1"/>
    <xf numFmtId="164" fontId="0" fillId="0" borderId="0" xfId="1" applyNumberFormat="1" applyFont="1"/>
    <xf numFmtId="0" fontId="0" fillId="5" borderId="0" xfId="0" applyFill="1" applyBorder="1"/>
    <xf numFmtId="0" fontId="0" fillId="5" borderId="10" xfId="0" applyFill="1" applyBorder="1"/>
    <xf numFmtId="0" fontId="0" fillId="5" borderId="11" xfId="0" applyFill="1" applyBorder="1"/>
    <xf numFmtId="0" fontId="1" fillId="5" borderId="11" xfId="0" applyFont="1" applyFill="1" applyBorder="1"/>
    <xf numFmtId="0" fontId="0" fillId="5" borderId="15" xfId="0" applyFill="1" applyBorder="1"/>
    <xf numFmtId="0" fontId="0" fillId="5" borderId="2" xfId="0" applyFill="1" applyBorder="1"/>
    <xf numFmtId="2" fontId="1" fillId="5" borderId="2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0" fontId="0" fillId="5" borderId="3" xfId="0" applyFill="1" applyBorder="1"/>
    <xf numFmtId="2" fontId="1" fillId="5" borderId="3" xfId="0" applyNumberFormat="1" applyFon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5" borderId="13" xfId="0" applyNumberFormat="1" applyFill="1" applyBorder="1" applyAlignment="1">
      <alignment horizontal="center"/>
    </xf>
    <xf numFmtId="0" fontId="0" fillId="5" borderId="4" xfId="0" applyFill="1" applyBorder="1"/>
    <xf numFmtId="2" fontId="1" fillId="5" borderId="4" xfId="0" applyNumberFormat="1" applyFon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5" borderId="1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left"/>
    </xf>
    <xf numFmtId="3" fontId="7" fillId="5" borderId="5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9" fontId="7" fillId="0" borderId="2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7" fillId="5" borderId="6" xfId="0" applyNumberFormat="1" applyFont="1" applyFill="1" applyBorder="1" applyAlignment="1">
      <alignment horizontal="center"/>
    </xf>
    <xf numFmtId="9" fontId="7" fillId="5" borderId="3" xfId="1" applyFont="1" applyFill="1" applyBorder="1" applyAlignment="1">
      <alignment horizontal="center"/>
    </xf>
    <xf numFmtId="9" fontId="7" fillId="5" borderId="2" xfId="1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3" fontId="7" fillId="5" borderId="7" xfId="0" applyNumberFormat="1" applyFont="1" applyFill="1" applyBorder="1" applyAlignment="1">
      <alignment horizontal="center"/>
    </xf>
    <xf numFmtId="9" fontId="7" fillId="0" borderId="3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3" fontId="7" fillId="5" borderId="8" xfId="0" applyNumberFormat="1" applyFont="1" applyFill="1" applyBorder="1" applyAlignment="1">
      <alignment horizontal="center"/>
    </xf>
    <xf numFmtId="9" fontId="7" fillId="5" borderId="4" xfId="1" applyFont="1" applyFill="1" applyBorder="1" applyAlignment="1">
      <alignment horizontal="center"/>
    </xf>
    <xf numFmtId="9" fontId="7" fillId="0" borderId="4" xfId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9" fontId="6" fillId="5" borderId="0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9" fontId="7" fillId="0" borderId="1" xfId="1" applyFont="1" applyFill="1" applyBorder="1" applyAlignment="1">
      <alignment horizontal="center"/>
    </xf>
    <xf numFmtId="9" fontId="7" fillId="5" borderId="1" xfId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 wrapText="1"/>
    </xf>
    <xf numFmtId="3" fontId="7" fillId="5" borderId="13" xfId="0" applyNumberFormat="1" applyFont="1" applyFill="1" applyBorder="1" applyAlignment="1">
      <alignment horizontal="center"/>
    </xf>
    <xf numFmtId="9" fontId="7" fillId="5" borderId="12" xfId="1" applyFont="1" applyFill="1" applyBorder="1" applyAlignment="1">
      <alignment horizontal="center"/>
    </xf>
    <xf numFmtId="9" fontId="7" fillId="5" borderId="13" xfId="1" applyFont="1" applyFill="1" applyBorder="1" applyAlignment="1">
      <alignment horizontal="center"/>
    </xf>
    <xf numFmtId="9" fontId="7" fillId="5" borderId="14" xfId="1" applyFont="1" applyFill="1" applyBorder="1" applyAlignment="1">
      <alignment horizontal="center"/>
    </xf>
    <xf numFmtId="3" fontId="7" fillId="5" borderId="15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3" fontId="14" fillId="6" borderId="11" xfId="0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9" fontId="14" fillId="6" borderId="1" xfId="1" applyFont="1" applyFill="1" applyBorder="1" applyAlignment="1">
      <alignment horizontal="center"/>
    </xf>
    <xf numFmtId="3" fontId="14" fillId="6" borderId="15" xfId="0" applyNumberFormat="1" applyFont="1" applyFill="1" applyBorder="1" applyAlignment="1">
      <alignment horizontal="center"/>
    </xf>
    <xf numFmtId="1" fontId="14" fillId="6" borderId="1" xfId="0" applyNumberFormat="1" applyFont="1" applyFill="1" applyBorder="1" applyAlignment="1">
      <alignment horizontal="center"/>
    </xf>
    <xf numFmtId="9" fontId="14" fillId="6" borderId="11" xfId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3" fontId="16" fillId="6" borderId="11" xfId="0" applyNumberFormat="1" applyFont="1" applyFill="1" applyBorder="1" applyAlignment="1">
      <alignment horizontal="center"/>
    </xf>
    <xf numFmtId="3" fontId="16" fillId="6" borderId="1" xfId="0" applyNumberFormat="1" applyFont="1" applyFill="1" applyBorder="1" applyAlignment="1">
      <alignment horizontal="center"/>
    </xf>
    <xf numFmtId="9" fontId="16" fillId="6" borderId="1" xfId="1" applyFont="1" applyFill="1" applyBorder="1" applyAlignment="1">
      <alignment horizontal="center"/>
    </xf>
    <xf numFmtId="3" fontId="16" fillId="6" borderId="15" xfId="0" applyNumberFormat="1" applyFont="1" applyFill="1" applyBorder="1" applyAlignment="1">
      <alignment horizontal="center"/>
    </xf>
    <xf numFmtId="1" fontId="16" fillId="6" borderId="1" xfId="0" applyNumberFormat="1" applyFont="1" applyFill="1" applyBorder="1" applyAlignment="1">
      <alignment horizontal="center"/>
    </xf>
    <xf numFmtId="9" fontId="16" fillId="6" borderId="11" xfId="1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3" fontId="7" fillId="8" borderId="5" xfId="0" applyNumberFormat="1" applyFont="1" applyFill="1" applyBorder="1" applyAlignment="1">
      <alignment horizontal="center"/>
    </xf>
    <xf numFmtId="3" fontId="7" fillId="8" borderId="7" xfId="0" applyNumberFormat="1" applyFont="1" applyFill="1" applyBorder="1" applyAlignment="1">
      <alignment horizontal="center"/>
    </xf>
    <xf numFmtId="3" fontId="7" fillId="8" borderId="8" xfId="0" applyNumberFormat="1" applyFont="1" applyFill="1" applyBorder="1" applyAlignment="1">
      <alignment horizontal="center"/>
    </xf>
    <xf numFmtId="3" fontId="7" fillId="9" borderId="2" xfId="0" applyNumberFormat="1" applyFont="1" applyFill="1" applyBorder="1" applyAlignment="1">
      <alignment horizontal="center"/>
    </xf>
    <xf numFmtId="3" fontId="7" fillId="9" borderId="1" xfId="0" applyNumberFormat="1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0" fillId="5" borderId="8" xfId="0" applyFill="1" applyBorder="1"/>
    <xf numFmtId="0" fontId="0" fillId="5" borderId="14" xfId="0" applyFill="1" applyBorder="1"/>
    <xf numFmtId="0" fontId="0" fillId="5" borderId="9" xfId="0" applyFill="1" applyBorder="1"/>
    <xf numFmtId="3" fontId="6" fillId="5" borderId="2" xfId="0" applyNumberFormat="1" applyFont="1" applyFill="1" applyBorder="1" applyAlignment="1">
      <alignment horizontal="left"/>
    </xf>
    <xf numFmtId="3" fontId="6" fillId="5" borderId="3" xfId="0" applyNumberFormat="1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3" fontId="6" fillId="5" borderId="4" xfId="0" applyNumberFormat="1" applyFont="1" applyFill="1" applyBorder="1" applyAlignment="1">
      <alignment horizontal="left"/>
    </xf>
    <xf numFmtId="9" fontId="6" fillId="5" borderId="3" xfId="1" applyFont="1" applyFill="1" applyBorder="1" applyAlignment="1">
      <alignment horizontal="left"/>
    </xf>
    <xf numFmtId="9" fontId="6" fillId="5" borderId="4" xfId="1" applyFont="1" applyFill="1" applyBorder="1" applyAlignment="1">
      <alignment horizontal="left"/>
    </xf>
    <xf numFmtId="2" fontId="0" fillId="5" borderId="4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7" fillId="5" borderId="3" xfId="0" applyFont="1" applyFill="1" applyBorder="1"/>
    <xf numFmtId="0" fontId="1" fillId="0" borderId="3" xfId="0" applyFont="1" applyBorder="1" applyAlignment="1">
      <alignment vertical="top"/>
    </xf>
    <xf numFmtId="0" fontId="0" fillId="0" borderId="11" xfId="0" applyBorder="1"/>
    <xf numFmtId="2" fontId="1" fillId="5" borderId="9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2" fontId="1" fillId="5" borderId="1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tabSelected="1" topLeftCell="R43" zoomScale="80" zoomScaleNormal="80" workbookViewId="0">
      <selection activeCell="AB51" sqref="AB51:AM62"/>
    </sheetView>
  </sheetViews>
  <sheetFormatPr defaultRowHeight="15" x14ac:dyDescent="0.25"/>
  <cols>
    <col min="1" max="1" width="0.85546875" style="2" customWidth="1"/>
    <col min="2" max="2" width="9.5703125" style="5" customWidth="1"/>
    <col min="3" max="4" width="11.5703125" bestFit="1" customWidth="1"/>
    <col min="5" max="5" width="10.7109375" bestFit="1" customWidth="1"/>
    <col min="6" max="6" width="10.7109375" style="6" customWidth="1"/>
    <col min="7" max="7" width="11.28515625" bestFit="1" customWidth="1"/>
    <col min="8" max="8" width="11.28515625" style="6" customWidth="1"/>
    <col min="9" max="9" width="12.42578125" bestFit="1" customWidth="1"/>
    <col min="10" max="10" width="9.5703125" customWidth="1"/>
    <col min="11" max="11" width="8.140625" style="6" customWidth="1"/>
    <col min="12" max="12" width="10.5703125" style="6" customWidth="1"/>
    <col min="13" max="13" width="13.28515625" customWidth="1"/>
    <col min="14" max="14" width="8" style="6" customWidth="1"/>
    <col min="17" max="17" width="11.42578125" customWidth="1"/>
    <col min="18" max="18" width="9.85546875" bestFit="1" customWidth="1"/>
    <col min="19" max="19" width="2.28515625" customWidth="1"/>
    <col min="21" max="21" width="17.7109375" customWidth="1"/>
    <col min="24" max="24" width="9.85546875" bestFit="1" customWidth="1"/>
    <col min="27" max="27" width="12" customWidth="1"/>
    <col min="28" max="28" width="7.140625" customWidth="1"/>
    <col min="29" max="39" width="6.28515625" customWidth="1"/>
  </cols>
  <sheetData>
    <row r="1" spans="1:27" x14ac:dyDescent="0.25">
      <c r="A1" s="4"/>
    </row>
    <row r="2" spans="1:27" s="1" customFormat="1" ht="15.75" thickBot="1" x14ac:dyDescent="0.3">
      <c r="A2" s="3"/>
    </row>
    <row r="3" spans="1:27" ht="33" customHeight="1" thickBot="1" x14ac:dyDescent="0.3">
      <c r="B3" s="78" t="s">
        <v>41</v>
      </c>
      <c r="C3" s="79" t="s">
        <v>0</v>
      </c>
      <c r="D3" s="80" t="s">
        <v>6</v>
      </c>
      <c r="E3" s="81" t="s">
        <v>4</v>
      </c>
      <c r="F3" s="128" t="s">
        <v>20</v>
      </c>
      <c r="G3" s="127" t="s">
        <v>3</v>
      </c>
      <c r="H3" s="128" t="s">
        <v>49</v>
      </c>
      <c r="I3" s="81" t="s">
        <v>35</v>
      </c>
      <c r="J3" s="80" t="s">
        <v>1</v>
      </c>
      <c r="K3" s="80" t="s">
        <v>48</v>
      </c>
      <c r="L3" s="160" t="s">
        <v>50</v>
      </c>
      <c r="M3" s="80" t="s">
        <v>34</v>
      </c>
      <c r="N3" s="80" t="s">
        <v>51</v>
      </c>
    </row>
    <row r="4" spans="1:27" ht="17.25" thickBot="1" x14ac:dyDescent="0.35">
      <c r="B4" s="137">
        <v>2000</v>
      </c>
      <c r="C4" s="138"/>
      <c r="D4" s="139"/>
      <c r="E4" s="140"/>
      <c r="F4" s="141"/>
      <c r="G4" s="142"/>
      <c r="H4" s="141"/>
      <c r="I4" s="143"/>
      <c r="J4" s="186">
        <v>5364</v>
      </c>
      <c r="K4" s="93"/>
      <c r="L4" s="161"/>
      <c r="M4" s="93"/>
      <c r="N4" s="144"/>
      <c r="O4" s="103"/>
      <c r="P4" s="103"/>
      <c r="Q4" s="102"/>
      <c r="R4" s="103"/>
      <c r="S4" s="103"/>
      <c r="T4" s="104"/>
      <c r="U4" s="103"/>
      <c r="V4" s="104"/>
      <c r="W4" s="103"/>
      <c r="X4" s="103"/>
      <c r="Y4" s="103"/>
      <c r="Z4" s="103"/>
      <c r="AA4" s="103"/>
    </row>
    <row r="5" spans="1:27" ht="16.5" x14ac:dyDescent="0.3">
      <c r="B5" s="137">
        <v>2001</v>
      </c>
      <c r="C5" s="138">
        <v>548</v>
      </c>
      <c r="D5" s="139">
        <v>879</v>
      </c>
      <c r="E5" s="183">
        <f t="shared" ref="E5:E15" si="0">SUM(C5:D5)</f>
        <v>1427</v>
      </c>
      <c r="F5" s="145">
        <f>C5/E5</f>
        <v>0.38402242466713382</v>
      </c>
      <c r="G5" s="180">
        <v>1064</v>
      </c>
      <c r="H5" s="141">
        <f t="shared" ref="H5:H15" si="1">G5/E5</f>
        <v>0.74562018220042048</v>
      </c>
      <c r="I5" s="143">
        <v>4339</v>
      </c>
      <c r="J5" s="139">
        <f>E5+I5</f>
        <v>5766</v>
      </c>
      <c r="K5" s="139">
        <f t="shared" ref="K5:K15" si="2">J4+E5-G5-J5</f>
        <v>-39</v>
      </c>
      <c r="L5" s="162">
        <f>K5/E5</f>
        <v>-2.7330063069376315E-2</v>
      </c>
      <c r="M5" s="139">
        <v>4380.83</v>
      </c>
      <c r="N5" s="145">
        <f t="shared" ref="N5:N15" si="3">M5/J5</f>
        <v>0.75976933749566422</v>
      </c>
      <c r="O5" s="103"/>
      <c r="P5" s="103"/>
      <c r="Q5" s="102"/>
      <c r="R5" s="103"/>
      <c r="S5" s="103"/>
      <c r="T5" s="104"/>
      <c r="U5" s="103"/>
      <c r="V5" s="104"/>
      <c r="W5" s="104"/>
      <c r="X5" s="104"/>
      <c r="Y5" s="103"/>
      <c r="Z5" s="103"/>
      <c r="AA5" s="103"/>
    </row>
    <row r="6" spans="1:27" ht="16.5" x14ac:dyDescent="0.3">
      <c r="B6" s="146">
        <v>2002</v>
      </c>
      <c r="C6" s="147">
        <v>582</v>
      </c>
      <c r="D6" s="93">
        <v>765</v>
      </c>
      <c r="E6" s="184">
        <f t="shared" si="0"/>
        <v>1347</v>
      </c>
      <c r="F6" s="144">
        <f t="shared" ref="F6:F15" si="4">C6/E6</f>
        <v>0.43207126948775054</v>
      </c>
      <c r="G6" s="181">
        <v>1242</v>
      </c>
      <c r="H6" s="148">
        <f t="shared" si="1"/>
        <v>0.92204899777282856</v>
      </c>
      <c r="I6" s="96">
        <v>4586</v>
      </c>
      <c r="J6" s="93">
        <f>E6+I6</f>
        <v>5933</v>
      </c>
      <c r="K6" s="93">
        <f t="shared" si="2"/>
        <v>-62</v>
      </c>
      <c r="L6" s="163">
        <f t="shared" ref="L6:L15" si="5">K6/E6</f>
        <v>-4.6028210838901261E-2</v>
      </c>
      <c r="M6" s="93">
        <v>4459.3999999999996</v>
      </c>
      <c r="N6" s="144">
        <f t="shared" si="3"/>
        <v>0.75162649587055441</v>
      </c>
      <c r="O6" s="103"/>
      <c r="P6" s="103"/>
      <c r="Q6" s="102"/>
      <c r="R6" s="103"/>
      <c r="S6" s="103"/>
      <c r="T6" s="104"/>
      <c r="U6" s="103"/>
      <c r="V6" s="104"/>
      <c r="W6" s="104"/>
      <c r="X6" s="104"/>
      <c r="Y6" s="103"/>
      <c r="Z6" s="103"/>
      <c r="AA6" s="103"/>
    </row>
    <row r="7" spans="1:27" ht="16.5" x14ac:dyDescent="0.3">
      <c r="B7" s="146">
        <v>2003</v>
      </c>
      <c r="C7" s="147">
        <v>623</v>
      </c>
      <c r="D7" s="93">
        <v>750</v>
      </c>
      <c r="E7" s="184">
        <f t="shared" si="0"/>
        <v>1373</v>
      </c>
      <c r="F7" s="144">
        <f t="shared" si="4"/>
        <v>0.45375091041514931</v>
      </c>
      <c r="G7" s="181">
        <v>1268</v>
      </c>
      <c r="H7" s="148">
        <f t="shared" si="1"/>
        <v>0.92352512745812088</v>
      </c>
      <c r="I7" s="96">
        <v>4569</v>
      </c>
      <c r="J7" s="93">
        <f>E7+I7</f>
        <v>5942</v>
      </c>
      <c r="K7" s="93">
        <f t="shared" si="2"/>
        <v>96</v>
      </c>
      <c r="L7" s="163">
        <f t="shared" si="5"/>
        <v>6.9919883466860885E-2</v>
      </c>
      <c r="M7" s="93">
        <v>4468.67</v>
      </c>
      <c r="N7" s="144">
        <f t="shared" si="3"/>
        <v>0.75204813194210707</v>
      </c>
      <c r="O7" s="103"/>
      <c r="P7" s="103"/>
      <c r="Q7" s="102"/>
      <c r="R7" s="103"/>
      <c r="S7" s="103"/>
      <c r="T7" s="104"/>
      <c r="U7" s="103"/>
      <c r="V7" s="104"/>
      <c r="W7" s="104"/>
      <c r="X7" s="104"/>
      <c r="Y7" s="103"/>
      <c r="Z7" s="103"/>
      <c r="AA7" s="103"/>
    </row>
    <row r="8" spans="1:27" ht="16.5" x14ac:dyDescent="0.3">
      <c r="B8" s="146">
        <v>2004</v>
      </c>
      <c r="C8" s="147">
        <v>536</v>
      </c>
      <c r="D8" s="93">
        <v>709</v>
      </c>
      <c r="E8" s="184">
        <f t="shared" si="0"/>
        <v>1245</v>
      </c>
      <c r="F8" s="144">
        <f t="shared" si="4"/>
        <v>0.43052208835341366</v>
      </c>
      <c r="G8" s="181">
        <v>1329</v>
      </c>
      <c r="H8" s="148">
        <f t="shared" si="1"/>
        <v>1.0674698795180724</v>
      </c>
      <c r="I8" s="96">
        <v>4431</v>
      </c>
      <c r="J8" s="93">
        <f>E8+I8</f>
        <v>5676</v>
      </c>
      <c r="K8" s="93">
        <f t="shared" si="2"/>
        <v>182</v>
      </c>
      <c r="L8" s="163">
        <f t="shared" si="5"/>
        <v>0.14618473895582329</v>
      </c>
      <c r="M8" s="93">
        <v>4254.8</v>
      </c>
      <c r="N8" s="144">
        <f t="shared" si="3"/>
        <v>0.74961240310077526</v>
      </c>
      <c r="O8" s="103"/>
      <c r="P8" s="103"/>
      <c r="Q8" s="102"/>
      <c r="R8" s="103"/>
      <c r="S8" s="103"/>
      <c r="T8" s="104"/>
      <c r="U8" s="103"/>
      <c r="V8" s="104"/>
      <c r="W8" s="104"/>
      <c r="X8" s="104"/>
      <c r="Y8" s="103"/>
      <c r="Z8" s="103"/>
      <c r="AA8" s="103"/>
    </row>
    <row r="9" spans="1:27" ht="16.5" x14ac:dyDescent="0.3">
      <c r="B9" s="146">
        <v>2005</v>
      </c>
      <c r="C9" s="147">
        <v>659</v>
      </c>
      <c r="D9" s="93">
        <v>987</v>
      </c>
      <c r="E9" s="184">
        <f t="shared" si="0"/>
        <v>1646</v>
      </c>
      <c r="F9" s="144">
        <f t="shared" si="4"/>
        <v>0.40036452004860268</v>
      </c>
      <c r="G9" s="181">
        <v>1308</v>
      </c>
      <c r="H9" s="148">
        <f t="shared" si="1"/>
        <v>0.79465370595382745</v>
      </c>
      <c r="I9" s="96">
        <v>4557</v>
      </c>
      <c r="J9" s="93">
        <f t="shared" ref="J9:J15" si="6">E9+I9</f>
        <v>6203</v>
      </c>
      <c r="K9" s="93">
        <f t="shared" si="2"/>
        <v>-189</v>
      </c>
      <c r="L9" s="163">
        <f t="shared" si="5"/>
        <v>-0.11482381530984204</v>
      </c>
      <c r="M9" s="93">
        <v>4809.33</v>
      </c>
      <c r="N9" s="144">
        <f t="shared" si="3"/>
        <v>0.77532323069482512</v>
      </c>
      <c r="O9" s="103"/>
      <c r="P9" s="103"/>
      <c r="Q9" s="102"/>
      <c r="R9" s="103"/>
      <c r="S9" s="103"/>
      <c r="T9" s="104"/>
      <c r="U9" s="103"/>
      <c r="V9" s="104"/>
      <c r="W9" s="104"/>
      <c r="X9" s="104"/>
      <c r="Y9" s="103"/>
      <c r="Z9" s="103"/>
      <c r="AA9" s="103"/>
    </row>
    <row r="10" spans="1:27" ht="16.5" x14ac:dyDescent="0.3">
      <c r="B10" s="146">
        <v>2006</v>
      </c>
      <c r="C10" s="147">
        <v>674</v>
      </c>
      <c r="D10" s="93">
        <v>1028</v>
      </c>
      <c r="E10" s="184">
        <f t="shared" si="0"/>
        <v>1702</v>
      </c>
      <c r="F10" s="144">
        <f t="shared" si="4"/>
        <v>0.39600470035252644</v>
      </c>
      <c r="G10" s="181">
        <v>1408</v>
      </c>
      <c r="H10" s="148">
        <f t="shared" si="1"/>
        <v>0.82726204465334896</v>
      </c>
      <c r="I10" s="96">
        <v>4945</v>
      </c>
      <c r="J10" s="93">
        <f t="shared" si="6"/>
        <v>6647</v>
      </c>
      <c r="K10" s="93">
        <f t="shared" si="2"/>
        <v>-150</v>
      </c>
      <c r="L10" s="163">
        <f t="shared" si="5"/>
        <v>-8.8131609870740299E-2</v>
      </c>
      <c r="M10" s="93">
        <v>5065.8</v>
      </c>
      <c r="N10" s="144">
        <f t="shared" si="3"/>
        <v>0.76211824883406054</v>
      </c>
      <c r="O10" s="103"/>
      <c r="P10" s="103"/>
      <c r="Q10" s="102"/>
      <c r="R10" s="103"/>
      <c r="S10" s="103"/>
      <c r="T10" s="104"/>
      <c r="U10" s="103"/>
      <c r="V10" s="104"/>
      <c r="W10" s="104"/>
      <c r="X10" s="104"/>
      <c r="Y10" s="103"/>
      <c r="Z10" s="103"/>
      <c r="AA10" s="103"/>
    </row>
    <row r="11" spans="1:27" ht="16.5" x14ac:dyDescent="0.3">
      <c r="B11" s="146">
        <v>2007</v>
      </c>
      <c r="C11" s="147">
        <v>701</v>
      </c>
      <c r="D11" s="93">
        <v>1042</v>
      </c>
      <c r="E11" s="184">
        <f t="shared" si="0"/>
        <v>1743</v>
      </c>
      <c r="F11" s="144">
        <f t="shared" si="4"/>
        <v>0.40218014916810096</v>
      </c>
      <c r="G11" s="181">
        <v>1537</v>
      </c>
      <c r="H11" s="148">
        <f t="shared" si="1"/>
        <v>0.88181296615031557</v>
      </c>
      <c r="I11" s="96">
        <v>4996</v>
      </c>
      <c r="J11" s="93">
        <f t="shared" si="6"/>
        <v>6739</v>
      </c>
      <c r="K11" s="93">
        <f t="shared" si="2"/>
        <v>114</v>
      </c>
      <c r="L11" s="163">
        <f t="shared" si="5"/>
        <v>6.5404475043029264E-2</v>
      </c>
      <c r="M11" s="93">
        <v>5182.87</v>
      </c>
      <c r="N11" s="144">
        <f t="shared" si="3"/>
        <v>0.76908591779195723</v>
      </c>
      <c r="O11" s="103"/>
      <c r="P11" s="103"/>
      <c r="Q11" s="102"/>
      <c r="R11" s="103"/>
      <c r="S11" s="103"/>
      <c r="T11" s="104"/>
      <c r="U11" s="103"/>
      <c r="V11" s="104"/>
      <c r="W11" s="104"/>
      <c r="X11" s="104"/>
      <c r="Y11" s="103"/>
      <c r="Z11" s="103"/>
      <c r="AA11" s="103"/>
    </row>
    <row r="12" spans="1:27" ht="16.5" x14ac:dyDescent="0.3">
      <c r="B12" s="146">
        <v>2008</v>
      </c>
      <c r="C12" s="147">
        <v>791</v>
      </c>
      <c r="D12" s="93">
        <v>935</v>
      </c>
      <c r="E12" s="184">
        <f t="shared" si="0"/>
        <v>1726</v>
      </c>
      <c r="F12" s="144">
        <f t="shared" si="4"/>
        <v>0.45828505214368481</v>
      </c>
      <c r="G12" s="181">
        <v>1487</v>
      </c>
      <c r="H12" s="148">
        <f t="shared" si="1"/>
        <v>0.86152954808806492</v>
      </c>
      <c r="I12" s="96">
        <v>4969</v>
      </c>
      <c r="J12" s="93">
        <f t="shared" si="6"/>
        <v>6695</v>
      </c>
      <c r="K12" s="93">
        <f t="shared" si="2"/>
        <v>283</v>
      </c>
      <c r="L12" s="163">
        <f t="shared" si="5"/>
        <v>0.16396292004634994</v>
      </c>
      <c r="M12" s="93">
        <v>5197.3999999999996</v>
      </c>
      <c r="N12" s="144">
        <f t="shared" si="3"/>
        <v>0.77631067961165046</v>
      </c>
      <c r="O12" s="103"/>
      <c r="P12" s="103"/>
      <c r="Q12" s="102"/>
      <c r="R12" s="103"/>
      <c r="S12" s="103"/>
      <c r="T12" s="104"/>
      <c r="U12" s="103"/>
      <c r="V12" s="104"/>
      <c r="W12" s="104"/>
      <c r="X12" s="104"/>
      <c r="Y12" s="103"/>
      <c r="Z12" s="103"/>
      <c r="AA12" s="103"/>
    </row>
    <row r="13" spans="1:27" ht="16.5" x14ac:dyDescent="0.3">
      <c r="B13" s="146">
        <v>2009</v>
      </c>
      <c r="C13" s="147">
        <v>624</v>
      </c>
      <c r="D13" s="93">
        <v>938</v>
      </c>
      <c r="E13" s="184">
        <f t="shared" si="0"/>
        <v>1562</v>
      </c>
      <c r="F13" s="144">
        <f t="shared" si="4"/>
        <v>0.39948783610755439</v>
      </c>
      <c r="G13" s="181">
        <v>1417</v>
      </c>
      <c r="H13" s="148">
        <f t="shared" si="1"/>
        <v>0.90717029449423814</v>
      </c>
      <c r="I13" s="96">
        <v>4568</v>
      </c>
      <c r="J13" s="93">
        <f t="shared" si="6"/>
        <v>6130</v>
      </c>
      <c r="K13" s="93">
        <f t="shared" si="2"/>
        <v>710</v>
      </c>
      <c r="L13" s="163">
        <f t="shared" si="5"/>
        <v>0.45454545454545453</v>
      </c>
      <c r="M13" s="93">
        <v>4704.2</v>
      </c>
      <c r="N13" s="144">
        <f t="shared" si="3"/>
        <v>0.7674061990212071</v>
      </c>
      <c r="O13" s="103"/>
      <c r="P13" s="103"/>
      <c r="Q13" s="102"/>
      <c r="R13" s="103"/>
      <c r="S13" s="103"/>
      <c r="T13" s="104"/>
      <c r="U13" s="103"/>
      <c r="V13" s="104"/>
      <c r="W13" s="104"/>
      <c r="X13" s="104"/>
      <c r="Y13" s="103"/>
      <c r="Z13" s="103"/>
      <c r="AA13" s="103"/>
    </row>
    <row r="14" spans="1:27" ht="17.25" thickBot="1" x14ac:dyDescent="0.35">
      <c r="B14" s="146">
        <v>2010</v>
      </c>
      <c r="C14" s="147">
        <v>693</v>
      </c>
      <c r="D14" s="93">
        <v>1068</v>
      </c>
      <c r="E14" s="184">
        <f t="shared" si="0"/>
        <v>1761</v>
      </c>
      <c r="F14" s="144">
        <f t="shared" si="4"/>
        <v>0.39352640545144801</v>
      </c>
      <c r="G14" s="181">
        <v>1489</v>
      </c>
      <c r="H14" s="148">
        <f t="shared" si="1"/>
        <v>0.84554230550823395</v>
      </c>
      <c r="I14" s="96">
        <v>4187</v>
      </c>
      <c r="J14" s="93">
        <f t="shared" si="6"/>
        <v>5948</v>
      </c>
      <c r="K14" s="93">
        <f t="shared" si="2"/>
        <v>454</v>
      </c>
      <c r="L14" s="163">
        <f t="shared" si="5"/>
        <v>0.25780806360022712</v>
      </c>
      <c r="M14" s="93">
        <v>4555.13</v>
      </c>
      <c r="N14" s="144">
        <f t="shared" si="3"/>
        <v>0.76582548755884328</v>
      </c>
      <c r="O14" s="103"/>
      <c r="P14" s="103"/>
      <c r="Q14" s="102"/>
      <c r="R14" s="103"/>
      <c r="S14" s="103"/>
      <c r="T14" s="104"/>
      <c r="U14" s="103"/>
      <c r="V14" s="104"/>
      <c r="W14" s="104"/>
      <c r="X14" s="104"/>
      <c r="Y14" s="103"/>
      <c r="Z14" s="103"/>
      <c r="AA14" s="103"/>
    </row>
    <row r="15" spans="1:27" ht="17.25" thickBot="1" x14ac:dyDescent="0.35">
      <c r="B15" s="149">
        <v>2011</v>
      </c>
      <c r="C15" s="150">
        <v>676</v>
      </c>
      <c r="D15" s="95">
        <v>1101</v>
      </c>
      <c r="E15" s="185">
        <f t="shared" si="0"/>
        <v>1777</v>
      </c>
      <c r="F15" s="151">
        <f t="shared" si="4"/>
        <v>0.38041643218908272</v>
      </c>
      <c r="G15" s="182">
        <v>1378</v>
      </c>
      <c r="H15" s="152">
        <f t="shared" si="1"/>
        <v>0.77546426561620707</v>
      </c>
      <c r="I15" s="97">
        <v>4133</v>
      </c>
      <c r="J15" s="187">
        <f t="shared" si="6"/>
        <v>5910</v>
      </c>
      <c r="K15" s="95">
        <f t="shared" si="2"/>
        <v>437</v>
      </c>
      <c r="L15" s="164">
        <f t="shared" si="5"/>
        <v>0.24592009003939225</v>
      </c>
      <c r="M15" s="95">
        <v>4716.67</v>
      </c>
      <c r="N15" s="151">
        <f t="shared" si="3"/>
        <v>0.79808291032148904</v>
      </c>
      <c r="O15" s="103"/>
      <c r="P15" s="103"/>
      <c r="Q15" s="102"/>
      <c r="R15" s="103"/>
      <c r="S15" s="103"/>
      <c r="T15" s="104"/>
      <c r="U15" s="103"/>
      <c r="V15" s="104"/>
      <c r="W15" s="104"/>
      <c r="X15" s="104"/>
      <c r="Y15" s="103"/>
      <c r="Z15" s="103"/>
      <c r="AA15" s="103"/>
    </row>
    <row r="16" spans="1:27" ht="21" thickBot="1" x14ac:dyDescent="0.35">
      <c r="B16" s="166" t="s">
        <v>5</v>
      </c>
      <c r="C16" s="167">
        <f>AVERAGE(C5:C15)</f>
        <v>646.09090909090912</v>
      </c>
      <c r="D16" s="168">
        <f>AVERAGE(D5:D15)</f>
        <v>927.4545454545455</v>
      </c>
      <c r="E16" s="167">
        <f>AVERAGE(E5:E15)</f>
        <v>1573.5454545454545</v>
      </c>
      <c r="F16" s="169">
        <f>SUM(C5:C15)/SUM(E5:E15)</f>
        <v>0.41059564388468428</v>
      </c>
      <c r="G16" s="170">
        <f>AVERAGE(G5:G15)</f>
        <v>1357</v>
      </c>
      <c r="H16" s="169">
        <f>SUM(G5:G15)/SUM(E5:E15)</f>
        <v>0.86238373100699062</v>
      </c>
      <c r="I16" s="167">
        <f>AVERAGE(I5:I15)</f>
        <v>4570.909090909091</v>
      </c>
      <c r="J16" s="168">
        <f>AVERAGE(J5:J15)</f>
        <v>6144.454545454545</v>
      </c>
      <c r="K16" s="171">
        <f>(J4+SUM(E5:E15)-SUM(G5:G15)-J15)/11</f>
        <v>166.90909090909091</v>
      </c>
      <c r="L16" s="172">
        <f>K16/E16</f>
        <v>0.10607198567219366</v>
      </c>
      <c r="M16" s="168">
        <f t="shared" ref="M16" si="7">AVERAGE(M4:M15)</f>
        <v>4708.6454545454535</v>
      </c>
      <c r="N16" s="169">
        <f>SUM(M5:M15)/SUM(J5:J15)</f>
        <v>0.76632440189971729</v>
      </c>
      <c r="O16" s="105"/>
      <c r="P16" s="105"/>
      <c r="R16" s="105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27" s="6" customFormat="1" x14ac:dyDescent="0.25">
      <c r="A17" s="2"/>
      <c r="B17" s="101" t="s">
        <v>2</v>
      </c>
      <c r="C17" s="153"/>
      <c r="D17" s="153"/>
      <c r="E17" s="153"/>
      <c r="F17" s="154"/>
      <c r="G17" s="153"/>
      <c r="H17" s="154"/>
      <c r="I17" s="153"/>
      <c r="J17" s="153"/>
      <c r="K17" s="129"/>
      <c r="L17" s="130"/>
      <c r="M17" s="153"/>
      <c r="N17" s="154"/>
      <c r="O17" s="105"/>
      <c r="P17" s="105"/>
      <c r="R17" s="105"/>
      <c r="S17" s="103"/>
      <c r="T17" s="103"/>
      <c r="U17" s="103"/>
      <c r="V17" s="103"/>
      <c r="W17" s="103"/>
      <c r="X17" s="103"/>
      <c r="Y17" s="103"/>
      <c r="Z17" s="103"/>
      <c r="AA17" s="103"/>
    </row>
    <row r="18" spans="1:27" ht="17.25" thickBot="1" x14ac:dyDescent="0.35">
      <c r="B18" s="155"/>
      <c r="C18" s="156"/>
      <c r="D18" s="156"/>
      <c r="E18" s="156"/>
      <c r="F18" s="156"/>
      <c r="G18" s="156"/>
      <c r="H18" s="157"/>
      <c r="I18" s="156"/>
      <c r="J18" s="156"/>
      <c r="K18" s="156"/>
      <c r="L18" s="156"/>
      <c r="M18" s="100"/>
      <c r="N18" s="100"/>
      <c r="O18" s="105"/>
      <c r="P18" s="105"/>
      <c r="Q18" s="105"/>
      <c r="R18" s="105"/>
      <c r="S18" s="103"/>
      <c r="T18" s="103"/>
      <c r="U18" s="103"/>
      <c r="V18" s="103"/>
      <c r="W18" s="103"/>
      <c r="X18" s="103"/>
      <c r="Y18" s="103"/>
      <c r="Z18" s="103"/>
      <c r="AA18" s="103"/>
    </row>
    <row r="19" spans="1:27" ht="33" customHeight="1" thickBot="1" x14ac:dyDescent="0.3">
      <c r="B19" s="78" t="s">
        <v>7</v>
      </c>
      <c r="C19" s="79" t="s">
        <v>0</v>
      </c>
      <c r="D19" s="80" t="s">
        <v>6</v>
      </c>
      <c r="E19" s="81" t="s">
        <v>4</v>
      </c>
      <c r="F19" s="128" t="s">
        <v>20</v>
      </c>
      <c r="G19" s="82" t="s">
        <v>3</v>
      </c>
      <c r="H19" s="128" t="s">
        <v>49</v>
      </c>
      <c r="I19" s="81" t="s">
        <v>32</v>
      </c>
      <c r="J19" s="80" t="s">
        <v>1</v>
      </c>
      <c r="K19" s="80" t="s">
        <v>9</v>
      </c>
      <c r="L19" s="160" t="s">
        <v>50</v>
      </c>
      <c r="M19" s="80" t="s">
        <v>34</v>
      </c>
      <c r="N19" s="80" t="s">
        <v>23</v>
      </c>
      <c r="O19" s="105"/>
      <c r="P19" s="105"/>
      <c r="Q19" s="105"/>
      <c r="R19" s="105"/>
      <c r="S19" s="103"/>
      <c r="T19" s="103"/>
      <c r="U19" s="103"/>
      <c r="V19" s="103"/>
      <c r="W19" s="103"/>
      <c r="X19" s="103"/>
      <c r="Y19" s="103"/>
      <c r="Z19" s="103"/>
      <c r="AA19" s="103"/>
    </row>
    <row r="20" spans="1:27" ht="17.25" thickBot="1" x14ac:dyDescent="0.35">
      <c r="B20" s="131">
        <v>2000</v>
      </c>
      <c r="C20" s="132"/>
      <c r="D20" s="132"/>
      <c r="E20" s="133"/>
      <c r="F20" s="158"/>
      <c r="G20" s="134"/>
      <c r="H20" s="158"/>
      <c r="I20" s="135"/>
      <c r="J20" s="187">
        <v>22553</v>
      </c>
      <c r="K20" s="136"/>
      <c r="L20" s="165"/>
      <c r="M20" s="132"/>
      <c r="N20" s="159"/>
      <c r="O20" s="103"/>
      <c r="P20" s="103"/>
      <c r="Q20" s="103"/>
      <c r="R20" s="103"/>
      <c r="S20" s="103"/>
      <c r="T20" s="103"/>
      <c r="U20" s="103"/>
      <c r="V20" s="103"/>
      <c r="W20" s="103"/>
      <c r="X20" s="102"/>
      <c r="Y20" s="104"/>
      <c r="Z20" s="103"/>
      <c r="AA20" s="103"/>
    </row>
    <row r="21" spans="1:27" ht="16.5" x14ac:dyDescent="0.3">
      <c r="B21" s="92">
        <v>2001</v>
      </c>
      <c r="C21" s="93">
        <v>3302</v>
      </c>
      <c r="D21" s="93">
        <v>3405</v>
      </c>
      <c r="E21" s="184">
        <f t="shared" ref="E21:E31" si="8">SUM(C21:D21)</f>
        <v>6707</v>
      </c>
      <c r="F21" s="144">
        <f>C21/E21</f>
        <v>0.4923214551960638</v>
      </c>
      <c r="G21" s="188">
        <v>4824</v>
      </c>
      <c r="H21" s="148">
        <f t="shared" ref="H21:H31" si="9">G21/E21</f>
        <v>0.71924854629491575</v>
      </c>
      <c r="I21" s="96">
        <v>17756</v>
      </c>
      <c r="J21" s="93">
        <f>E21+I21</f>
        <v>24463</v>
      </c>
      <c r="K21" s="93">
        <f t="shared" ref="K21:K31" si="10">MAX(0,J20+E21-G21-J21)</f>
        <v>0</v>
      </c>
      <c r="L21" s="163">
        <f>K21/E21</f>
        <v>0</v>
      </c>
      <c r="M21" s="93">
        <v>19724.97</v>
      </c>
      <c r="N21" s="144">
        <f t="shared" ref="N21:N31" si="11">M21/J21</f>
        <v>0.80631852184932351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2"/>
      <c r="Y21" s="104"/>
      <c r="Z21" s="103"/>
      <c r="AA21" s="103"/>
    </row>
    <row r="22" spans="1:27" ht="16.5" x14ac:dyDescent="0.3">
      <c r="B22" s="92">
        <v>2002</v>
      </c>
      <c r="C22" s="93">
        <v>3675</v>
      </c>
      <c r="D22" s="93">
        <v>3122</v>
      </c>
      <c r="E22" s="184">
        <f t="shared" si="8"/>
        <v>6797</v>
      </c>
      <c r="F22" s="144">
        <f t="shared" ref="F22:F31" si="12">C22/E22</f>
        <v>0.54067971163748718</v>
      </c>
      <c r="G22" s="188">
        <v>5073</v>
      </c>
      <c r="H22" s="148">
        <f t="shared" si="9"/>
        <v>0.74635868765631896</v>
      </c>
      <c r="I22" s="96">
        <v>18984</v>
      </c>
      <c r="J22" s="93">
        <f>E22+I22</f>
        <v>25781</v>
      </c>
      <c r="K22" s="93">
        <f t="shared" si="10"/>
        <v>406</v>
      </c>
      <c r="L22" s="163">
        <f t="shared" ref="L22:L31" si="13">K22/E22</f>
        <v>5.9732234809474767E-2</v>
      </c>
      <c r="M22" s="93">
        <v>20836.93</v>
      </c>
      <c r="N22" s="144">
        <f t="shared" si="11"/>
        <v>0.80822815251541835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2"/>
      <c r="Y22" s="104"/>
      <c r="Z22" s="103"/>
      <c r="AA22" s="103"/>
    </row>
    <row r="23" spans="1:27" ht="16.5" x14ac:dyDescent="0.3">
      <c r="B23" s="92">
        <v>2003</v>
      </c>
      <c r="C23" s="93">
        <v>3610</v>
      </c>
      <c r="D23" s="93">
        <v>2726</v>
      </c>
      <c r="E23" s="184">
        <f t="shared" si="8"/>
        <v>6336</v>
      </c>
      <c r="F23" s="144">
        <f t="shared" si="12"/>
        <v>0.56976010101010099</v>
      </c>
      <c r="G23" s="188">
        <v>4944</v>
      </c>
      <c r="H23" s="148">
        <f t="shared" si="9"/>
        <v>0.78030303030303028</v>
      </c>
      <c r="I23" s="96">
        <v>19437</v>
      </c>
      <c r="J23" s="93">
        <f>E23+I23</f>
        <v>25773</v>
      </c>
      <c r="K23" s="93">
        <f t="shared" si="10"/>
        <v>1400</v>
      </c>
      <c r="L23" s="163">
        <f t="shared" si="13"/>
        <v>0.22095959595959597</v>
      </c>
      <c r="M23" s="93">
        <v>20807.47</v>
      </c>
      <c r="N23" s="144">
        <f t="shared" si="11"/>
        <v>0.80733597175338534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2"/>
      <c r="Y23" s="104"/>
      <c r="Z23" s="103"/>
      <c r="AA23" s="103"/>
    </row>
    <row r="24" spans="1:27" ht="16.5" x14ac:dyDescent="0.3">
      <c r="B24" s="92">
        <v>2004</v>
      </c>
      <c r="C24" s="93">
        <v>2979</v>
      </c>
      <c r="D24" s="93">
        <v>2671</v>
      </c>
      <c r="E24" s="184">
        <f t="shared" si="8"/>
        <v>5650</v>
      </c>
      <c r="F24" s="144">
        <f t="shared" si="12"/>
        <v>0.52725663716814164</v>
      </c>
      <c r="G24" s="188">
        <v>5488</v>
      </c>
      <c r="H24" s="148">
        <f t="shared" si="9"/>
        <v>0.97132743362831864</v>
      </c>
      <c r="I24" s="96">
        <v>19003</v>
      </c>
      <c r="J24" s="93">
        <f>E24+I24</f>
        <v>24653</v>
      </c>
      <c r="K24" s="93">
        <f t="shared" si="10"/>
        <v>1282</v>
      </c>
      <c r="L24" s="163">
        <f t="shared" si="13"/>
        <v>0.22690265486725664</v>
      </c>
      <c r="M24" s="93">
        <v>19789.07</v>
      </c>
      <c r="N24" s="144">
        <f t="shared" si="11"/>
        <v>0.80270433618626535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2"/>
      <c r="Y24" s="104"/>
      <c r="Z24" s="103"/>
      <c r="AA24" s="103"/>
    </row>
    <row r="25" spans="1:27" ht="16.5" x14ac:dyDescent="0.3">
      <c r="B25" s="92">
        <v>2005</v>
      </c>
      <c r="C25" s="93">
        <v>3720</v>
      </c>
      <c r="D25" s="93">
        <v>3754</v>
      </c>
      <c r="E25" s="184">
        <f t="shared" si="8"/>
        <v>7474</v>
      </c>
      <c r="F25" s="144">
        <f t="shared" si="12"/>
        <v>0.49772544822049775</v>
      </c>
      <c r="G25" s="188">
        <v>5564</v>
      </c>
      <c r="H25" s="148">
        <f t="shared" si="9"/>
        <v>0.74444741771474443</v>
      </c>
      <c r="I25" s="96">
        <v>19380</v>
      </c>
      <c r="J25" s="93">
        <f t="shared" ref="J25:J31" si="14">E25+I25</f>
        <v>26854</v>
      </c>
      <c r="K25" s="93">
        <f t="shared" si="10"/>
        <v>0</v>
      </c>
      <c r="L25" s="163">
        <f t="shared" si="13"/>
        <v>0</v>
      </c>
      <c r="M25" s="93">
        <v>21941.47</v>
      </c>
      <c r="N25" s="144">
        <f t="shared" si="11"/>
        <v>0.81706524167721761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2"/>
      <c r="Y25" s="104"/>
      <c r="Z25" s="103"/>
      <c r="AA25" s="103"/>
    </row>
    <row r="26" spans="1:27" ht="16.5" x14ac:dyDescent="0.3">
      <c r="B26" s="92">
        <v>2006</v>
      </c>
      <c r="C26" s="93">
        <v>3695</v>
      </c>
      <c r="D26" s="93">
        <v>3833</v>
      </c>
      <c r="E26" s="184">
        <f t="shared" si="8"/>
        <v>7528</v>
      </c>
      <c r="F26" s="144">
        <f t="shared" si="12"/>
        <v>0.49083421891604678</v>
      </c>
      <c r="G26" s="188">
        <v>5682</v>
      </c>
      <c r="H26" s="148">
        <f t="shared" si="9"/>
        <v>0.75478214665249732</v>
      </c>
      <c r="I26" s="96">
        <v>20753</v>
      </c>
      <c r="J26" s="93">
        <f t="shared" si="14"/>
        <v>28281</v>
      </c>
      <c r="K26" s="93">
        <f t="shared" si="10"/>
        <v>419</v>
      </c>
      <c r="L26" s="163">
        <f t="shared" si="13"/>
        <v>5.5658873538788525E-2</v>
      </c>
      <c r="M26" s="93">
        <v>22861.93</v>
      </c>
      <c r="N26" s="144">
        <f t="shared" si="11"/>
        <v>0.80838478130193414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2"/>
      <c r="Y26" s="104"/>
      <c r="Z26" s="103"/>
      <c r="AA26" s="103"/>
    </row>
    <row r="27" spans="1:27" ht="16.5" x14ac:dyDescent="0.3">
      <c r="B27" s="92">
        <v>2007</v>
      </c>
      <c r="C27" s="93">
        <v>4130</v>
      </c>
      <c r="D27" s="93">
        <v>3989</v>
      </c>
      <c r="E27" s="184">
        <f t="shared" si="8"/>
        <v>8119</v>
      </c>
      <c r="F27" s="144">
        <f t="shared" si="12"/>
        <v>0.50868333538613131</v>
      </c>
      <c r="G27" s="188">
        <v>6619</v>
      </c>
      <c r="H27" s="148">
        <f t="shared" si="9"/>
        <v>0.81524818327380222</v>
      </c>
      <c r="I27" s="96">
        <v>21365</v>
      </c>
      <c r="J27" s="93">
        <f t="shared" si="14"/>
        <v>29484</v>
      </c>
      <c r="K27" s="93">
        <f t="shared" si="10"/>
        <v>297</v>
      </c>
      <c r="L27" s="163">
        <f t="shared" si="13"/>
        <v>3.6580859711787164E-2</v>
      </c>
      <c r="M27" s="93">
        <v>23749.27</v>
      </c>
      <c r="N27" s="144">
        <f t="shared" si="11"/>
        <v>0.80549687966354633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2"/>
      <c r="Y27" s="104"/>
      <c r="Z27" s="103"/>
      <c r="AA27" s="103"/>
    </row>
    <row r="28" spans="1:27" ht="16.5" x14ac:dyDescent="0.3">
      <c r="B28" s="92">
        <v>2008</v>
      </c>
      <c r="C28" s="93">
        <v>4625</v>
      </c>
      <c r="D28" s="93">
        <v>3652</v>
      </c>
      <c r="E28" s="184">
        <f t="shared" si="8"/>
        <v>8277</v>
      </c>
      <c r="F28" s="144">
        <f t="shared" si="12"/>
        <v>0.55877733478313396</v>
      </c>
      <c r="G28" s="188">
        <v>6416</v>
      </c>
      <c r="H28" s="148">
        <f t="shared" si="9"/>
        <v>0.77516008215537036</v>
      </c>
      <c r="I28" s="96">
        <v>21958</v>
      </c>
      <c r="J28" s="93">
        <f t="shared" si="14"/>
        <v>30235</v>
      </c>
      <c r="K28" s="93">
        <f t="shared" si="10"/>
        <v>1110</v>
      </c>
      <c r="L28" s="163">
        <f t="shared" si="13"/>
        <v>0.13410656034795215</v>
      </c>
      <c r="M28" s="93">
        <v>24666.6</v>
      </c>
      <c r="N28" s="144">
        <f t="shared" si="11"/>
        <v>0.81582933686125347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2"/>
      <c r="Y28" s="104"/>
      <c r="Z28" s="103"/>
      <c r="AA28" s="103"/>
    </row>
    <row r="29" spans="1:27" ht="16.5" x14ac:dyDescent="0.3">
      <c r="B29" s="92">
        <v>2009</v>
      </c>
      <c r="C29" s="93">
        <v>4203</v>
      </c>
      <c r="D29" s="93">
        <v>3692</v>
      </c>
      <c r="E29" s="184">
        <f t="shared" si="8"/>
        <v>7895</v>
      </c>
      <c r="F29" s="144">
        <f t="shared" si="12"/>
        <v>0.53236225459151365</v>
      </c>
      <c r="G29" s="188">
        <v>6426</v>
      </c>
      <c r="H29" s="148">
        <f t="shared" si="9"/>
        <v>0.81393286890436989</v>
      </c>
      <c r="I29" s="96">
        <v>21380</v>
      </c>
      <c r="J29" s="93">
        <f t="shared" si="14"/>
        <v>29275</v>
      </c>
      <c r="K29" s="93">
        <f t="shared" si="10"/>
        <v>2429</v>
      </c>
      <c r="L29" s="163">
        <f t="shared" si="13"/>
        <v>0.30766307789740344</v>
      </c>
      <c r="M29" s="93">
        <v>23510.6</v>
      </c>
      <c r="N29" s="144">
        <f t="shared" si="11"/>
        <v>0.80309479077711354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2"/>
      <c r="Y29" s="104"/>
      <c r="Z29" s="103"/>
      <c r="AA29" s="103"/>
    </row>
    <row r="30" spans="1:27" ht="17.25" thickBot="1" x14ac:dyDescent="0.35">
      <c r="B30" s="92">
        <v>2010</v>
      </c>
      <c r="C30" s="93">
        <v>5195</v>
      </c>
      <c r="D30" s="93">
        <v>4472</v>
      </c>
      <c r="E30" s="184">
        <f t="shared" si="8"/>
        <v>9667</v>
      </c>
      <c r="F30" s="144">
        <f t="shared" si="12"/>
        <v>0.5373952622323368</v>
      </c>
      <c r="G30" s="188">
        <v>6723</v>
      </c>
      <c r="H30" s="148">
        <f t="shared" si="9"/>
        <v>0.695458777283542</v>
      </c>
      <c r="I30" s="96">
        <v>20213</v>
      </c>
      <c r="J30" s="93">
        <f t="shared" si="14"/>
        <v>29880</v>
      </c>
      <c r="K30" s="93">
        <f t="shared" si="10"/>
        <v>2339</v>
      </c>
      <c r="L30" s="163">
        <f t="shared" si="13"/>
        <v>0.24195717389055549</v>
      </c>
      <c r="M30" s="93">
        <v>23814.799999999999</v>
      </c>
      <c r="N30" s="144">
        <f t="shared" si="11"/>
        <v>0.79701472556894237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2"/>
      <c r="Y30" s="104"/>
      <c r="Z30" s="103"/>
      <c r="AA30" s="103"/>
    </row>
    <row r="31" spans="1:27" ht="17.25" thickBot="1" x14ac:dyDescent="0.35">
      <c r="B31" s="94">
        <v>2011</v>
      </c>
      <c r="C31" s="95">
        <v>5269</v>
      </c>
      <c r="D31" s="95">
        <v>4917</v>
      </c>
      <c r="E31" s="185">
        <f t="shared" si="8"/>
        <v>10186</v>
      </c>
      <c r="F31" s="144">
        <f t="shared" si="12"/>
        <v>0.51727861771058314</v>
      </c>
      <c r="G31" s="189">
        <v>6520</v>
      </c>
      <c r="H31" s="148">
        <f t="shared" si="9"/>
        <v>0.64009424700569406</v>
      </c>
      <c r="I31" s="97">
        <v>21318</v>
      </c>
      <c r="J31" s="187">
        <f t="shared" si="14"/>
        <v>31504</v>
      </c>
      <c r="K31" s="95">
        <f t="shared" si="10"/>
        <v>2042</v>
      </c>
      <c r="L31" s="163">
        <f t="shared" si="13"/>
        <v>0.20047123502847045</v>
      </c>
      <c r="M31" s="93">
        <v>26010.2</v>
      </c>
      <c r="N31" s="144">
        <f t="shared" si="11"/>
        <v>0.82561579481970548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2"/>
      <c r="Y31" s="104"/>
      <c r="Z31" s="103"/>
      <c r="AA31" s="103"/>
    </row>
    <row r="32" spans="1:27" ht="19.5" thickBot="1" x14ac:dyDescent="0.35">
      <c r="B32" s="173" t="s">
        <v>5</v>
      </c>
      <c r="C32" s="174">
        <f>AVERAGE(C21:C31)</f>
        <v>4036.6363636363635</v>
      </c>
      <c r="D32" s="175">
        <f>AVERAGE(D21:D31)</f>
        <v>3657.5454545454545</v>
      </c>
      <c r="E32" s="174">
        <f>AVERAGE(E21:E31)</f>
        <v>7694.181818181818</v>
      </c>
      <c r="F32" s="176">
        <f>SUM(C21:C31)/SUM(E21:E31)</f>
        <v>0.52463490713171701</v>
      </c>
      <c r="G32" s="177">
        <f>AVERAGE(G21:G31)</f>
        <v>5843.545454545455</v>
      </c>
      <c r="H32" s="176">
        <f>SUM(G21:G31)/SUM(E21:E31)</f>
        <v>0.75947587315090503</v>
      </c>
      <c r="I32" s="174">
        <f>AVERAGE(I21:I31)</f>
        <v>20140.636363636364</v>
      </c>
      <c r="J32" s="175">
        <f>AVERAGE(J21:J31)</f>
        <v>27834.81818181818</v>
      </c>
      <c r="K32" s="178">
        <f>(J20+SUM(E21:E31)-SUM(G21:G31)-J31)/11</f>
        <v>1036.909090909091</v>
      </c>
      <c r="L32" s="179">
        <f>K32/E32</f>
        <v>0.13476534807883173</v>
      </c>
      <c r="M32" s="175">
        <f t="shared" ref="M32" si="15">AVERAGE(M20:M31)</f>
        <v>22519.391818181819</v>
      </c>
      <c r="N32" s="176">
        <f>SUM(M21:M31)/SUM(J21:J31)</f>
        <v>0.809036785190556</v>
      </c>
    </row>
    <row r="33" spans="2:27" ht="17.25" thickBot="1" x14ac:dyDescent="0.35">
      <c r="B33" s="101" t="s">
        <v>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35"/>
      <c r="O33" s="99" t="s">
        <v>41</v>
      </c>
      <c r="P33" s="98"/>
      <c r="Q33" s="98"/>
      <c r="R33" s="98"/>
      <c r="S33" s="98"/>
    </row>
    <row r="34" spans="2:27" x14ac:dyDescent="0.25">
      <c r="O34" s="83" t="s">
        <v>14</v>
      </c>
      <c r="P34" s="84"/>
      <c r="Q34" s="85"/>
      <c r="R34" s="193">
        <f>J4</f>
        <v>5364</v>
      </c>
      <c r="S34" s="83" t="s">
        <v>42</v>
      </c>
      <c r="T34" s="84"/>
      <c r="U34" s="85"/>
      <c r="V34" s="193">
        <f>SUM(M5:M15)/11</f>
        <v>4708.6454545454535</v>
      </c>
    </row>
    <row r="35" spans="2:27" x14ac:dyDescent="0.25">
      <c r="K35" s="48"/>
      <c r="L35" s="48"/>
      <c r="O35" s="86" t="s">
        <v>36</v>
      </c>
      <c r="P35" s="87"/>
      <c r="Q35" s="88"/>
      <c r="R35" s="194">
        <f>SUM(E5:E15)/11</f>
        <v>1573.5454545454545</v>
      </c>
      <c r="S35" s="86" t="s">
        <v>40</v>
      </c>
      <c r="T35" s="87"/>
      <c r="U35" s="88"/>
      <c r="V35" s="194">
        <f>SUM(C5:C15)/11</f>
        <v>646.09090909090912</v>
      </c>
    </row>
    <row r="36" spans="2:27" x14ac:dyDescent="0.25">
      <c r="O36" s="86" t="s">
        <v>38</v>
      </c>
      <c r="P36" s="87"/>
      <c r="Q36" s="88"/>
      <c r="R36" s="195">
        <f>SUM(G5:G15)/11</f>
        <v>1357</v>
      </c>
      <c r="S36" s="86" t="s">
        <v>20</v>
      </c>
      <c r="T36" s="87"/>
      <c r="U36" s="88"/>
      <c r="V36" s="197">
        <f>V35/R35</f>
        <v>0.41059564388468428</v>
      </c>
    </row>
    <row r="37" spans="2:27" x14ac:dyDescent="0.25">
      <c r="O37" s="86" t="s">
        <v>16</v>
      </c>
      <c r="P37" s="87"/>
      <c r="Q37" s="88"/>
      <c r="R37" s="194">
        <f>J15</f>
        <v>5910</v>
      </c>
      <c r="S37" s="86" t="s">
        <v>21</v>
      </c>
      <c r="T37" s="87"/>
      <c r="U37" s="88"/>
      <c r="V37" s="197">
        <f>R36/R35</f>
        <v>0.86238373100699062</v>
      </c>
    </row>
    <row r="38" spans="2:27" x14ac:dyDescent="0.25">
      <c r="O38" s="86" t="s">
        <v>37</v>
      </c>
      <c r="P38" s="87"/>
      <c r="Q38" s="88"/>
      <c r="R38" s="194">
        <f>(R34+SUM(E5:E15)-SUM(G5:G15)-R37)/11</f>
        <v>166.90909090909091</v>
      </c>
      <c r="S38" s="86" t="s">
        <v>22</v>
      </c>
      <c r="T38" s="87"/>
      <c r="U38" s="88"/>
      <c r="V38" s="197">
        <f>R38/R35</f>
        <v>0.10607198567219366</v>
      </c>
    </row>
    <row r="39" spans="2:27" ht="15.75" thickBot="1" x14ac:dyDescent="0.3">
      <c r="O39" s="89" t="s">
        <v>39</v>
      </c>
      <c r="P39" s="90"/>
      <c r="Q39" s="91"/>
      <c r="R39" s="196">
        <f>SUM(J5:J15)/11</f>
        <v>6144.454545454545</v>
      </c>
      <c r="S39" s="89" t="s">
        <v>23</v>
      </c>
      <c r="T39" s="90"/>
      <c r="U39" s="91"/>
      <c r="V39" s="198">
        <f>V34/R39</f>
        <v>0.76632440189971729</v>
      </c>
    </row>
    <row r="40" spans="2:27" ht="15.75" thickBot="1" x14ac:dyDescent="0.3">
      <c r="O40" s="98"/>
      <c r="P40" s="98"/>
      <c r="Q40" s="98"/>
      <c r="R40" s="98"/>
      <c r="S40" s="89" t="s">
        <v>43</v>
      </c>
      <c r="T40" s="190"/>
      <c r="U40" s="191"/>
      <c r="V40" s="199">
        <f>R39/R35</f>
        <v>3.9048471893234731</v>
      </c>
    </row>
    <row r="41" spans="2:27" x14ac:dyDescent="0.25">
      <c r="S41" s="98"/>
      <c r="V41" s="200"/>
    </row>
    <row r="42" spans="2:27" x14ac:dyDescent="0.25">
      <c r="S42" s="98"/>
      <c r="V42" s="200"/>
    </row>
    <row r="43" spans="2:27" x14ac:dyDescent="0.25">
      <c r="S43" s="98"/>
      <c r="V43" s="200"/>
    </row>
    <row r="44" spans="2:27" x14ac:dyDescent="0.25">
      <c r="S44" s="98"/>
      <c r="V44" s="200"/>
    </row>
    <row r="45" spans="2:27" x14ac:dyDescent="0.25">
      <c r="S45" s="98"/>
      <c r="V45" s="200"/>
    </row>
    <row r="46" spans="2:27" x14ac:dyDescent="0.25">
      <c r="V46" s="200"/>
    </row>
    <row r="47" spans="2:27" x14ac:dyDescent="0.25">
      <c r="V47" s="200"/>
      <c r="Y47" t="s">
        <v>44</v>
      </c>
      <c r="Z47" t="s">
        <v>44</v>
      </c>
      <c r="AA47" t="s">
        <v>45</v>
      </c>
    </row>
    <row r="48" spans="2:27" ht="15.75" thickBot="1" x14ac:dyDescent="0.3">
      <c r="O48" s="99" t="s">
        <v>7</v>
      </c>
      <c r="P48" s="98"/>
      <c r="Q48" s="98"/>
      <c r="R48" s="98"/>
      <c r="V48" s="200"/>
      <c r="Y48">
        <v>1</v>
      </c>
      <c r="Z48">
        <v>0.5</v>
      </c>
      <c r="AA48">
        <v>0.25</v>
      </c>
    </row>
    <row r="49" spans="15:39" x14ac:dyDescent="0.25">
      <c r="O49" s="83" t="s">
        <v>14</v>
      </c>
      <c r="P49" s="84"/>
      <c r="Q49" s="85"/>
      <c r="R49" s="193">
        <f>J20</f>
        <v>22553</v>
      </c>
      <c r="S49" s="83" t="s">
        <v>24</v>
      </c>
      <c r="T49" s="84"/>
      <c r="U49" s="85"/>
      <c r="V49" s="193">
        <f>AVERAGE(M21:M31)</f>
        <v>22519.391818181819</v>
      </c>
      <c r="X49" t="s">
        <v>46</v>
      </c>
      <c r="Y49" s="106">
        <v>0.41</v>
      </c>
      <c r="Z49" s="106">
        <f>1-Y49</f>
        <v>0.59000000000000008</v>
      </c>
      <c r="AA49" s="106">
        <v>0.11</v>
      </c>
    </row>
    <row r="50" spans="15:39" ht="15.75" thickBot="1" x14ac:dyDescent="0.3">
      <c r="O50" s="86" t="s">
        <v>36</v>
      </c>
      <c r="P50" s="87"/>
      <c r="Q50" s="88"/>
      <c r="R50" s="194">
        <f>AVERAGE(E21:E31)</f>
        <v>7694.181818181818</v>
      </c>
      <c r="S50" s="86" t="s">
        <v>40</v>
      </c>
      <c r="T50" s="87"/>
      <c r="U50" s="88"/>
      <c r="V50" s="194">
        <f>SUM(C21:C31)/11</f>
        <v>4036.6363636363635</v>
      </c>
      <c r="X50" t="s">
        <v>46</v>
      </c>
      <c r="Y50" s="106">
        <f>(1-$AA$49)*Y49</f>
        <v>0.3649</v>
      </c>
      <c r="Z50" s="106">
        <f>(1-$AA$49)*Z49</f>
        <v>0.52510000000000012</v>
      </c>
      <c r="AA50" s="106">
        <f>AA49</f>
        <v>0.11</v>
      </c>
      <c r="AB50">
        <f>SUM(Y50:AA50)</f>
        <v>1.0000000000000002</v>
      </c>
    </row>
    <row r="51" spans="15:39" ht="15.75" thickBot="1" x14ac:dyDescent="0.3">
      <c r="O51" s="86" t="s">
        <v>38</v>
      </c>
      <c r="P51" s="87"/>
      <c r="Q51" s="88"/>
      <c r="R51" s="195">
        <f>AVERAGE(G21:G31)</f>
        <v>5843.545454545455</v>
      </c>
      <c r="S51" s="86" t="s">
        <v>20</v>
      </c>
      <c r="T51" s="87"/>
      <c r="U51" s="88"/>
      <c r="V51" s="197">
        <f>V50/R50</f>
        <v>0.52463490713171701</v>
      </c>
      <c r="Y51">
        <f>SUMPRODUCT(Y48:AA48,Y50:AA50)</f>
        <v>0.65495000000000003</v>
      </c>
      <c r="AB51" s="107"/>
      <c r="AC51" s="108"/>
      <c r="AD51" s="109"/>
      <c r="AE51" s="109"/>
      <c r="AF51" s="109"/>
      <c r="AG51" s="110" t="s">
        <v>52</v>
      </c>
      <c r="AH51" s="203"/>
      <c r="AI51" s="109"/>
      <c r="AJ51" s="109"/>
      <c r="AK51" s="109"/>
      <c r="AL51" s="109"/>
      <c r="AM51" s="111"/>
    </row>
    <row r="52" spans="15:39" ht="15.75" thickBot="1" x14ac:dyDescent="0.3">
      <c r="O52" s="86" t="s">
        <v>16</v>
      </c>
      <c r="P52" s="87"/>
      <c r="Q52" s="88"/>
      <c r="R52" s="194">
        <f>J31</f>
        <v>31504</v>
      </c>
      <c r="S52" s="86" t="s">
        <v>21</v>
      </c>
      <c r="T52" s="87"/>
      <c r="U52" s="88"/>
      <c r="V52" s="197">
        <f>R51/R50</f>
        <v>0.75947587315090515</v>
      </c>
      <c r="X52" t="s">
        <v>44</v>
      </c>
      <c r="Y52">
        <f>V40/Y51</f>
        <v>5.9620538809427783</v>
      </c>
      <c r="AB52" s="107"/>
      <c r="AC52" s="124">
        <f>Y52</f>
        <v>5.9620538809427783</v>
      </c>
      <c r="AD52" s="205">
        <v>0.05</v>
      </c>
      <c r="AE52" s="204">
        <v>0.1</v>
      </c>
      <c r="AF52" s="204">
        <v>0.15</v>
      </c>
      <c r="AG52" s="204">
        <v>0.2</v>
      </c>
      <c r="AH52" s="204">
        <v>0.25</v>
      </c>
      <c r="AI52" s="204">
        <v>0.3</v>
      </c>
      <c r="AJ52" s="204">
        <v>0.35</v>
      </c>
      <c r="AK52" s="204">
        <v>0.4</v>
      </c>
      <c r="AL52" s="204">
        <v>0.45</v>
      </c>
      <c r="AM52" s="206">
        <v>0.5</v>
      </c>
    </row>
    <row r="53" spans="15:39" x14ac:dyDescent="0.25">
      <c r="O53" s="86" t="s">
        <v>37</v>
      </c>
      <c r="P53" s="87"/>
      <c r="Q53" s="88"/>
      <c r="R53" s="194">
        <f>(R49+SUM(E21:E31)-SUM(G21:G31)-R52)/11</f>
        <v>1036.909090909091</v>
      </c>
      <c r="S53" s="86" t="s">
        <v>22</v>
      </c>
      <c r="T53" s="87"/>
      <c r="U53" s="88"/>
      <c r="V53" s="197">
        <f>R53/R50</f>
        <v>0.13476534807883173</v>
      </c>
      <c r="AB53" s="112"/>
      <c r="AC53" s="113">
        <v>0.25</v>
      </c>
      <c r="AD53" s="114">
        <f t="dataTable" ref="AD53:AM62" dt2D="1" dtr="1" r1="AA48" r2="Z48"/>
        <v>7.7836192541455587</v>
      </c>
      <c r="AE53" s="115">
        <v>7.6992107050297687</v>
      </c>
      <c r="AF53" s="115">
        <v>7.6166132331856895</v>
      </c>
      <c r="AG53" s="115">
        <v>7.5357691693413864</v>
      </c>
      <c r="AH53" s="115">
        <v>7.4566232669565533</v>
      </c>
      <c r="AI53" s="115">
        <v>7.3791225763187462</v>
      </c>
      <c r="AJ53" s="115">
        <v>7.3032163264103858</v>
      </c>
      <c r="AK53" s="115">
        <v>7.2288558139926371</v>
      </c>
      <c r="AL53" s="115">
        <v>7.1559942993970278</v>
      </c>
      <c r="AM53" s="116">
        <v>7.0845869085562159</v>
      </c>
    </row>
    <row r="54" spans="15:39" ht="15.75" thickBot="1" x14ac:dyDescent="0.3">
      <c r="O54" s="89" t="s">
        <v>39</v>
      </c>
      <c r="P54" s="90"/>
      <c r="Q54" s="91"/>
      <c r="R54" s="196">
        <f>SUM(J21:J31)/11</f>
        <v>27834.81818181818</v>
      </c>
      <c r="S54" s="89" t="s">
        <v>23</v>
      </c>
      <c r="T54" s="90"/>
      <c r="U54" s="91"/>
      <c r="V54" s="198">
        <f>V49/R54</f>
        <v>0.809036785190556</v>
      </c>
      <c r="AB54" s="117"/>
      <c r="AC54" s="118">
        <v>0.3</v>
      </c>
      <c r="AD54" s="119">
        <v>7.3965245190147808</v>
      </c>
      <c r="AE54" s="120">
        <v>7.320261682551549</v>
      </c>
      <c r="AF54" s="120">
        <v>7.2455554326600353</v>
      </c>
      <c r="AG54" s="120">
        <v>7.1723585939854022</v>
      </c>
      <c r="AH54" s="120">
        <v>7.1006258784272047</v>
      </c>
      <c r="AI54" s="120">
        <v>7.0303137916991743</v>
      </c>
      <c r="AJ54" s="120">
        <v>6.9613805453861852</v>
      </c>
      <c r="AK54" s="120">
        <v>6.8937859741247332</v>
      </c>
      <c r="AL54" s="120">
        <v>6.8274914575620667</v>
      </c>
      <c r="AM54" s="121">
        <v>6.762459846775319</v>
      </c>
    </row>
    <row r="55" spans="15:39" ht="15.75" thickBot="1" x14ac:dyDescent="0.3">
      <c r="O55" s="190"/>
      <c r="P55" s="192"/>
      <c r="Q55" s="192"/>
      <c r="R55" s="192"/>
      <c r="S55" s="89" t="s">
        <v>43</v>
      </c>
      <c r="T55" s="190"/>
      <c r="U55" s="191"/>
      <c r="V55" s="199">
        <f>R54/R50</f>
        <v>3.6176449737700267</v>
      </c>
      <c r="AB55" s="117"/>
      <c r="AC55" s="118">
        <v>0.35</v>
      </c>
      <c r="AD55" s="119">
        <v>7.0461076884496565</v>
      </c>
      <c r="AE55" s="120">
        <v>6.976865896573023</v>
      </c>
      <c r="AF55" s="120">
        <v>6.9089717337216534</v>
      </c>
      <c r="AG55" s="120">
        <v>6.8423862364061998</v>
      </c>
      <c r="AH55" s="120">
        <v>6.7770719288483257</v>
      </c>
      <c r="AI55" s="120">
        <v>6.7129927526470032</v>
      </c>
      <c r="AJ55" s="120">
        <v>6.6501140003976138</v>
      </c>
      <c r="AK55" s="120">
        <v>6.5884022530070308</v>
      </c>
      <c r="AL55" s="120">
        <v>6.5278253204668664</v>
      </c>
      <c r="AM55" s="121">
        <v>6.468352185864271</v>
      </c>
    </row>
    <row r="56" spans="15:39" x14ac:dyDescent="0.25">
      <c r="AB56" s="117"/>
      <c r="AC56" s="118">
        <v>0.4</v>
      </c>
      <c r="AD56" s="119">
        <v>6.7273916155390276</v>
      </c>
      <c r="AE56" s="120">
        <v>6.6642441023372241</v>
      </c>
      <c r="AF56" s="120">
        <v>6.6022710491740044</v>
      </c>
      <c r="AG56" s="120">
        <v>6.5414399928359179</v>
      </c>
      <c r="AH56" s="120">
        <v>6.481719655606323</v>
      </c>
      <c r="AI56" s="120">
        <v>6.4230798916397553</v>
      </c>
      <c r="AJ56" s="120">
        <v>6.3654916362211029</v>
      </c>
      <c r="AK56" s="120">
        <v>6.3089268577301079</v>
      </c>
      <c r="AL56" s="120">
        <v>6.2533585121444384</v>
      </c>
      <c r="AM56" s="121">
        <v>6.1987604999261405</v>
      </c>
    </row>
    <row r="57" spans="15:39" x14ac:dyDescent="0.25">
      <c r="AB57" s="201" t="s">
        <v>47</v>
      </c>
      <c r="AC57" s="118">
        <v>0.45</v>
      </c>
      <c r="AD57" s="119">
        <v>6.4362607064892128</v>
      </c>
      <c r="AE57" s="120">
        <v>6.3784369185038639</v>
      </c>
      <c r="AF57" s="120">
        <v>6.3216428647204088</v>
      </c>
      <c r="AG57" s="120">
        <v>6.2658512814182927</v>
      </c>
      <c r="AH57" s="120">
        <v>6.2110358589196242</v>
      </c>
      <c r="AI57" s="120">
        <v>6.1571712002199206</v>
      </c>
      <c r="AJ57" s="120">
        <v>6.1042327817529811</v>
      </c>
      <c r="AK57" s="120">
        <v>6.0521969161625133</v>
      </c>
      <c r="AL57" s="120">
        <v>6.0010407169618221</v>
      </c>
      <c r="AM57" s="121">
        <v>5.9507420649707363</v>
      </c>
    </row>
    <row r="58" spans="15:39" x14ac:dyDescent="0.25">
      <c r="AB58" s="202" t="s">
        <v>44</v>
      </c>
      <c r="AC58" s="118">
        <v>0.5</v>
      </c>
      <c r="AD58" s="119">
        <v>6.1692822329148793</v>
      </c>
      <c r="AE58" s="120">
        <v>6.1161362508003334</v>
      </c>
      <c r="AF58" s="120">
        <v>6.0638981121569575</v>
      </c>
      <c r="AG58" s="120">
        <v>6.0125447522110598</v>
      </c>
      <c r="AH58" s="120">
        <v>5.9620538809427783</v>
      </c>
      <c r="AI58" s="120">
        <v>5.9124039508266675</v>
      </c>
      <c r="AJ58" s="120">
        <v>5.8635741261708425</v>
      </c>
      <c r="AK58" s="120">
        <v>5.815544253963024</v>
      </c>
      <c r="AL58" s="120">
        <v>5.7682948361377839</v>
      </c>
      <c r="AM58" s="121">
        <v>5.7218070031848081</v>
      </c>
    </row>
    <row r="59" spans="15:39" x14ac:dyDescent="0.25">
      <c r="AB59" s="117"/>
      <c r="AC59" s="118">
        <v>0.55000000000000004</v>
      </c>
      <c r="AD59" s="119">
        <v>5.9235703450724326</v>
      </c>
      <c r="AE59" s="120">
        <v>5.8745566669777904</v>
      </c>
      <c r="AF59" s="120">
        <v>5.8263474449212893</v>
      </c>
      <c r="AG59" s="120">
        <v>5.778923034939023</v>
      </c>
      <c r="AH59" s="120">
        <v>5.7322644274828765</v>
      </c>
      <c r="AI59" s="120">
        <v>5.6863532220145077</v>
      </c>
      <c r="AJ59" s="120">
        <v>5.6411716028105445</v>
      </c>
      <c r="AK59" s="120">
        <v>5.5967023159121299</v>
      </c>
      <c r="AL59" s="120">
        <v>5.5529286471561958</v>
      </c>
      <c r="AM59" s="121">
        <v>5.5098344012296687</v>
      </c>
    </row>
    <row r="60" spans="15:39" x14ac:dyDescent="0.25">
      <c r="AB60" s="117"/>
      <c r="AC60" s="118">
        <v>0.6</v>
      </c>
      <c r="AD60" s="119">
        <v>5.6966813370925697</v>
      </c>
      <c r="AE60" s="120">
        <v>5.6513360966242221</v>
      </c>
      <c r="AF60" s="120">
        <v>5.606707046095214</v>
      </c>
      <c r="AG60" s="120">
        <v>5.5627773510220981</v>
      </c>
      <c r="AH60" s="120">
        <v>5.5195307004261336</v>
      </c>
      <c r="AI60" s="120">
        <v>5.4769512866408663</v>
      </c>
      <c r="AJ60" s="120">
        <v>5.4350237860472017</v>
      </c>
      <c r="AK60" s="120">
        <v>5.3937333406866017</v>
      </c>
      <c r="AL60" s="120">
        <v>5.3530655407061012</v>
      </c>
      <c r="AM60" s="121">
        <v>5.3130064075915318</v>
      </c>
    </row>
    <row r="61" spans="15:39" x14ac:dyDescent="0.25">
      <c r="AB61" s="117"/>
      <c r="AC61" s="118">
        <v>0.65</v>
      </c>
      <c r="AD61" s="119">
        <v>5.486532094059382</v>
      </c>
      <c r="AE61" s="120">
        <v>5.4444583413948022</v>
      </c>
      <c r="AF61" s="120">
        <v>5.4030249674124287</v>
      </c>
      <c r="AG61" s="120">
        <v>5.3622174623201566</v>
      </c>
      <c r="AH61" s="120">
        <v>5.3220217513932155</v>
      </c>
      <c r="AI61" s="120">
        <v>5.2824241787889488</v>
      </c>
      <c r="AJ61" s="120">
        <v>5.2434114920788124</v>
      </c>
      <c r="AK61" s="120">
        <v>5.204970827460758</v>
      </c>
      <c r="AL61" s="120">
        <v>5.16708969561736</v>
      </c>
      <c r="AM61" s="121">
        <v>5.1297559681870073</v>
      </c>
    </row>
    <row r="62" spans="15:39" ht="15.75" thickBot="1" x14ac:dyDescent="0.3">
      <c r="AB62" s="122"/>
      <c r="AC62" s="123">
        <v>0.7</v>
      </c>
      <c r="AD62" s="124">
        <v>5.2913359476990571</v>
      </c>
      <c r="AE62" s="125">
        <v>5.2521920041474068</v>
      </c>
      <c r="AF62" s="125">
        <v>5.2136229612981468</v>
      </c>
      <c r="AG62" s="125">
        <v>5.1756162462701933</v>
      </c>
      <c r="AH62" s="125">
        <v>5.1381596501486548</v>
      </c>
      <c r="AI62" s="125">
        <v>5.1012413149091049</v>
      </c>
      <c r="AJ62" s="125">
        <v>5.0648497209015559</v>
      </c>
      <c r="AK62" s="125">
        <v>5.0289736748663474</v>
      </c>
      <c r="AL62" s="125">
        <v>4.9936022984557882</v>
      </c>
      <c r="AM62" s="126">
        <v>4.9587250172368122</v>
      </c>
    </row>
  </sheetData>
  <pageMargins left="0.2" right="0.2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80" zoomScaleNormal="80" workbookViewId="0">
      <selection activeCell="D42" sqref="D42"/>
    </sheetView>
  </sheetViews>
  <sheetFormatPr defaultRowHeight="15" x14ac:dyDescent="0.25"/>
  <cols>
    <col min="1" max="1" width="0.85546875" style="2" customWidth="1"/>
    <col min="2" max="2" width="7.5703125" style="5" customWidth="1"/>
    <col min="3" max="4" width="11.5703125" style="6" bestFit="1" customWidth="1"/>
    <col min="5" max="5" width="10.7109375" style="6" bestFit="1" customWidth="1"/>
    <col min="6" max="6" width="11.28515625" style="6" bestFit="1" customWidth="1"/>
    <col min="7" max="7" width="16.28515625" style="6" bestFit="1" customWidth="1"/>
    <col min="8" max="8" width="9.5703125" style="6" customWidth="1"/>
    <col min="9" max="9" width="11" style="6" bestFit="1" customWidth="1"/>
    <col min="10" max="10" width="10.5703125" style="6" bestFit="1" customWidth="1"/>
    <col min="11" max="11" width="17.140625" style="6" bestFit="1" customWidth="1"/>
    <col min="12" max="12" width="10.28515625" style="6" customWidth="1"/>
    <col min="13" max="15" width="9.140625" style="6"/>
    <col min="16" max="16" width="9.85546875" style="6" bestFit="1" customWidth="1"/>
    <col min="17" max="16384" width="9.140625" style="6"/>
  </cols>
  <sheetData>
    <row r="1" spans="1:16" x14ac:dyDescent="0.25">
      <c r="A1" s="4"/>
    </row>
    <row r="2" spans="1:16" s="1" customFormat="1" ht="15.75" thickBot="1" x14ac:dyDescent="0.3">
      <c r="A2" s="3"/>
    </row>
    <row r="3" spans="1:16" ht="33" customHeight="1" thickBot="1" x14ac:dyDescent="0.3">
      <c r="B3" s="40" t="s">
        <v>7</v>
      </c>
      <c r="C3" s="36" t="s">
        <v>0</v>
      </c>
      <c r="D3" s="24" t="s">
        <v>6</v>
      </c>
      <c r="E3" s="25" t="s">
        <v>4</v>
      </c>
      <c r="F3" s="41" t="s">
        <v>3</v>
      </c>
      <c r="G3" s="25" t="s">
        <v>11</v>
      </c>
      <c r="H3" s="24" t="s">
        <v>1</v>
      </c>
      <c r="I3" s="25" t="s">
        <v>8</v>
      </c>
      <c r="J3" s="24" t="s">
        <v>9</v>
      </c>
      <c r="K3" s="63" t="s">
        <v>10</v>
      </c>
    </row>
    <row r="4" spans="1:16" x14ac:dyDescent="0.25">
      <c r="B4" s="18">
        <v>2000</v>
      </c>
      <c r="C4" s="15">
        <v>481</v>
      </c>
      <c r="D4" s="8">
        <v>833</v>
      </c>
      <c r="E4" s="12">
        <f>SUM(C4:D4)</f>
        <v>1314</v>
      </c>
      <c r="F4" s="38">
        <v>1026</v>
      </c>
      <c r="G4" s="12">
        <v>4281</v>
      </c>
      <c r="H4" s="42">
        <f>E4+G4</f>
        <v>5595</v>
      </c>
      <c r="I4" s="13"/>
      <c r="J4" s="38"/>
      <c r="K4" s="64">
        <v>3160.02</v>
      </c>
      <c r="M4" s="49" t="s">
        <v>14</v>
      </c>
      <c r="N4" s="50"/>
      <c r="O4" s="51"/>
      <c r="P4" s="58">
        <f>H4</f>
        <v>5595</v>
      </c>
    </row>
    <row r="5" spans="1:16" x14ac:dyDescent="0.25">
      <c r="B5" s="19">
        <v>2001</v>
      </c>
      <c r="C5" s="16">
        <v>548</v>
      </c>
      <c r="D5" s="9">
        <v>879</v>
      </c>
      <c r="E5" s="43">
        <f t="shared" ref="E5:E15" si="0">SUM(C5:D5)</f>
        <v>1427</v>
      </c>
      <c r="F5" s="45">
        <v>1064</v>
      </c>
      <c r="G5" s="11">
        <v>4564</v>
      </c>
      <c r="H5" s="9">
        <f>E5+G5</f>
        <v>5991</v>
      </c>
      <c r="I5" s="11">
        <f t="shared" ref="I5:I15" si="1">MAX(0,-(H4+E5-F5-H5))</f>
        <v>33</v>
      </c>
      <c r="J5" s="9">
        <f t="shared" ref="J5:J15" si="2">MAX(0,H4+E5-F5-H5)</f>
        <v>0</v>
      </c>
      <c r="K5" s="65">
        <v>3367.43</v>
      </c>
      <c r="M5" s="52" t="s">
        <v>13</v>
      </c>
      <c r="N5" s="53"/>
      <c r="O5" s="54"/>
      <c r="P5" s="59">
        <f>SUM(E5:E15)</f>
        <v>17309</v>
      </c>
    </row>
    <row r="6" spans="1:16" x14ac:dyDescent="0.25">
      <c r="B6" s="19">
        <v>2002</v>
      </c>
      <c r="C6" s="16">
        <v>582</v>
      </c>
      <c r="D6" s="9">
        <v>765</v>
      </c>
      <c r="E6" s="43">
        <f t="shared" si="0"/>
        <v>1347</v>
      </c>
      <c r="F6" s="45">
        <v>1242</v>
      </c>
      <c r="G6" s="11">
        <v>4798</v>
      </c>
      <c r="H6" s="9">
        <f>E6+G6</f>
        <v>6145</v>
      </c>
      <c r="I6" s="11">
        <f>MAX(0,-(H5+E6-F6-H6))</f>
        <v>49</v>
      </c>
      <c r="J6" s="9">
        <f t="shared" si="2"/>
        <v>0</v>
      </c>
      <c r="K6" s="65">
        <v>3490.57</v>
      </c>
      <c r="M6" s="52" t="s">
        <v>15</v>
      </c>
      <c r="N6" s="53"/>
      <c r="O6" s="54"/>
      <c r="P6" s="60">
        <f>SUM(F5:F15)</f>
        <v>14927</v>
      </c>
    </row>
    <row r="7" spans="1:16" x14ac:dyDescent="0.25">
      <c r="B7" s="19">
        <v>2003</v>
      </c>
      <c r="C7" s="16">
        <v>623</v>
      </c>
      <c r="D7" s="9">
        <v>750</v>
      </c>
      <c r="E7" s="43">
        <f t="shared" si="0"/>
        <v>1373</v>
      </c>
      <c r="F7" s="45">
        <v>1268</v>
      </c>
      <c r="G7" s="11">
        <v>4778</v>
      </c>
      <c r="H7" s="9">
        <f>E7+G7</f>
        <v>6151</v>
      </c>
      <c r="I7" s="11">
        <f t="shared" si="1"/>
        <v>0</v>
      </c>
      <c r="J7" s="9">
        <f t="shared" si="2"/>
        <v>99</v>
      </c>
      <c r="K7" s="65">
        <v>3478.53</v>
      </c>
      <c r="M7" s="52" t="s">
        <v>16</v>
      </c>
      <c r="N7" s="53"/>
      <c r="O7" s="54"/>
      <c r="P7" s="59">
        <f>H15</f>
        <v>6028</v>
      </c>
    </row>
    <row r="8" spans="1:16" x14ac:dyDescent="0.25">
      <c r="B8" s="19">
        <v>2004</v>
      </c>
      <c r="C8" s="16">
        <v>536</v>
      </c>
      <c r="D8" s="9">
        <v>709</v>
      </c>
      <c r="E8" s="43">
        <f t="shared" si="0"/>
        <v>1245</v>
      </c>
      <c r="F8" s="45">
        <v>1329</v>
      </c>
      <c r="G8" s="11">
        <v>4611</v>
      </c>
      <c r="H8" s="9">
        <f t="shared" ref="H8:H15" si="3">E8+G8</f>
        <v>5856</v>
      </c>
      <c r="I8" s="11">
        <f t="shared" si="1"/>
        <v>0</v>
      </c>
      <c r="J8" s="9">
        <f t="shared" si="2"/>
        <v>211</v>
      </c>
      <c r="K8" s="65">
        <v>3365.52</v>
      </c>
      <c r="M8" s="52" t="s">
        <v>12</v>
      </c>
      <c r="N8" s="53"/>
      <c r="O8" s="54"/>
      <c r="P8" s="59">
        <f>P4+P5-P6-P7</f>
        <v>1949</v>
      </c>
    </row>
    <row r="9" spans="1:16" x14ac:dyDescent="0.25">
      <c r="B9" s="19">
        <v>2005</v>
      </c>
      <c r="C9" s="16">
        <v>659</v>
      </c>
      <c r="D9" s="9">
        <v>987</v>
      </c>
      <c r="E9" s="43">
        <f t="shared" si="0"/>
        <v>1646</v>
      </c>
      <c r="F9" s="45">
        <v>1308</v>
      </c>
      <c r="G9" s="11">
        <v>4741</v>
      </c>
      <c r="H9" s="9">
        <f t="shared" si="3"/>
        <v>6387</v>
      </c>
      <c r="I9" s="11">
        <f t="shared" si="1"/>
        <v>193</v>
      </c>
      <c r="J9" s="9">
        <f t="shared" si="2"/>
        <v>0</v>
      </c>
      <c r="K9" s="65">
        <v>3578.58</v>
      </c>
      <c r="M9" s="52" t="s">
        <v>18</v>
      </c>
      <c r="N9" s="53"/>
      <c r="O9" s="54"/>
      <c r="P9" s="59">
        <f>SUM(H5:H15)</f>
        <v>69600</v>
      </c>
    </row>
    <row r="10" spans="1:16" x14ac:dyDescent="0.25">
      <c r="B10" s="19">
        <v>2006</v>
      </c>
      <c r="C10" s="16">
        <v>674</v>
      </c>
      <c r="D10" s="9">
        <v>1028</v>
      </c>
      <c r="E10" s="43">
        <f t="shared" si="0"/>
        <v>1702</v>
      </c>
      <c r="F10" s="45">
        <v>1408</v>
      </c>
      <c r="G10" s="11">
        <v>5153</v>
      </c>
      <c r="H10" s="9">
        <f t="shared" si="3"/>
        <v>6855</v>
      </c>
      <c r="I10" s="11">
        <f t="shared" si="1"/>
        <v>174</v>
      </c>
      <c r="J10" s="9">
        <f t="shared" si="2"/>
        <v>0</v>
      </c>
      <c r="K10" s="65">
        <v>3817.13</v>
      </c>
      <c r="M10" s="52" t="s">
        <v>24</v>
      </c>
      <c r="N10" s="53"/>
      <c r="O10" s="54"/>
      <c r="P10" s="59">
        <f>SUM(K5:K15)</f>
        <v>39056.639999999999</v>
      </c>
    </row>
    <row r="11" spans="1:16" x14ac:dyDescent="0.25">
      <c r="B11" s="19">
        <v>2007</v>
      </c>
      <c r="C11" s="16">
        <v>701</v>
      </c>
      <c r="D11" s="9">
        <v>1042</v>
      </c>
      <c r="E11" s="43">
        <f t="shared" si="0"/>
        <v>1743</v>
      </c>
      <c r="F11" s="45">
        <v>1537</v>
      </c>
      <c r="G11" s="11">
        <v>5192</v>
      </c>
      <c r="H11" s="9">
        <f t="shared" si="3"/>
        <v>6935</v>
      </c>
      <c r="I11" s="11">
        <f t="shared" si="1"/>
        <v>0</v>
      </c>
      <c r="J11" s="9">
        <f t="shared" si="2"/>
        <v>126</v>
      </c>
      <c r="K11" s="65">
        <v>3884.48</v>
      </c>
      <c r="M11" s="52" t="s">
        <v>19</v>
      </c>
      <c r="N11" s="53"/>
      <c r="O11" s="54"/>
      <c r="P11" s="59">
        <f>SUM(C5:C15)</f>
        <v>7107</v>
      </c>
    </row>
    <row r="12" spans="1:16" x14ac:dyDescent="0.25">
      <c r="B12" s="19">
        <v>2008</v>
      </c>
      <c r="C12" s="16">
        <v>791</v>
      </c>
      <c r="D12" s="9">
        <v>935</v>
      </c>
      <c r="E12" s="43">
        <f t="shared" si="0"/>
        <v>1726</v>
      </c>
      <c r="F12" s="45">
        <v>1487</v>
      </c>
      <c r="G12" s="11">
        <v>5153</v>
      </c>
      <c r="H12" s="9">
        <f t="shared" si="3"/>
        <v>6879</v>
      </c>
      <c r="I12" s="11">
        <f t="shared" si="1"/>
        <v>0</v>
      </c>
      <c r="J12" s="9">
        <f t="shared" si="2"/>
        <v>295</v>
      </c>
      <c r="K12" s="65">
        <v>3912.03</v>
      </c>
      <c r="M12" s="52" t="s">
        <v>20</v>
      </c>
      <c r="N12" s="53"/>
      <c r="O12" s="54"/>
      <c r="P12" s="61">
        <f>P11/P5</f>
        <v>0.41059564388468428</v>
      </c>
    </row>
    <row r="13" spans="1:16" x14ac:dyDescent="0.25">
      <c r="B13" s="19">
        <v>2009</v>
      </c>
      <c r="C13" s="16">
        <v>624</v>
      </c>
      <c r="D13" s="9">
        <v>938</v>
      </c>
      <c r="E13" s="43">
        <f t="shared" si="0"/>
        <v>1562</v>
      </c>
      <c r="F13" s="45">
        <v>1417</v>
      </c>
      <c r="G13" s="11">
        <v>4708</v>
      </c>
      <c r="H13" s="9">
        <f t="shared" si="3"/>
        <v>6270</v>
      </c>
      <c r="I13" s="11">
        <f t="shared" si="1"/>
        <v>0</v>
      </c>
      <c r="J13" s="9">
        <f t="shared" si="2"/>
        <v>754</v>
      </c>
      <c r="K13" s="65">
        <v>3575.57</v>
      </c>
      <c r="M13" s="52" t="s">
        <v>21</v>
      </c>
      <c r="N13" s="53"/>
      <c r="O13" s="54"/>
      <c r="P13" s="61">
        <f>P6/P5</f>
        <v>0.86238373100699062</v>
      </c>
    </row>
    <row r="14" spans="1:16" x14ac:dyDescent="0.25">
      <c r="B14" s="19">
        <v>2010</v>
      </c>
      <c r="C14" s="16">
        <v>693</v>
      </c>
      <c r="D14" s="9">
        <v>1068</v>
      </c>
      <c r="E14" s="43">
        <f t="shared" si="0"/>
        <v>1761</v>
      </c>
      <c r="F14" s="45">
        <v>1489</v>
      </c>
      <c r="G14" s="11">
        <v>4342</v>
      </c>
      <c r="H14" s="9">
        <f t="shared" si="3"/>
        <v>6103</v>
      </c>
      <c r="I14" s="11">
        <f t="shared" si="1"/>
        <v>0</v>
      </c>
      <c r="J14" s="9">
        <f t="shared" si="2"/>
        <v>439</v>
      </c>
      <c r="K14" s="65">
        <v>3243.6</v>
      </c>
      <c r="M14" s="52" t="s">
        <v>22</v>
      </c>
      <c r="N14" s="53"/>
      <c r="O14" s="54"/>
      <c r="P14" s="61">
        <f>P8/P5</f>
        <v>0.11260038130452366</v>
      </c>
    </row>
    <row r="15" spans="1:16" ht="15.75" thickBot="1" x14ac:dyDescent="0.3">
      <c r="B15" s="20">
        <v>2011</v>
      </c>
      <c r="C15" s="17">
        <v>676</v>
      </c>
      <c r="D15" s="10">
        <v>1101</v>
      </c>
      <c r="E15" s="44">
        <f t="shared" si="0"/>
        <v>1777</v>
      </c>
      <c r="F15" s="46">
        <v>1378</v>
      </c>
      <c r="G15" s="14">
        <v>4251</v>
      </c>
      <c r="H15" s="47">
        <f t="shared" si="3"/>
        <v>6028</v>
      </c>
      <c r="I15" s="14">
        <f t="shared" si="1"/>
        <v>0</v>
      </c>
      <c r="J15" s="10">
        <f t="shared" si="2"/>
        <v>474</v>
      </c>
      <c r="K15" s="66">
        <v>3343.2</v>
      </c>
      <c r="M15" s="55" t="s">
        <v>23</v>
      </c>
      <c r="N15" s="56"/>
      <c r="O15" s="57"/>
      <c r="P15" s="62">
        <f>P10/P9</f>
        <v>0.56115862068965516</v>
      </c>
    </row>
    <row r="16" spans="1:16" ht="15.75" thickBot="1" x14ac:dyDescent="0.3">
      <c r="B16" s="21" t="s">
        <v>5</v>
      </c>
      <c r="C16" s="22">
        <f t="shared" ref="C16:K16" si="4">AVERAGE(C4:C15)</f>
        <v>632.33333333333337</v>
      </c>
      <c r="D16" s="37">
        <f t="shared" si="4"/>
        <v>919.58333333333337</v>
      </c>
      <c r="E16" s="22">
        <f t="shared" si="4"/>
        <v>1551.9166666666667</v>
      </c>
      <c r="F16" s="37">
        <f t="shared" si="4"/>
        <v>1329.4166666666667</v>
      </c>
      <c r="G16" s="22">
        <f t="shared" si="4"/>
        <v>4714.333333333333</v>
      </c>
      <c r="H16" s="37">
        <f>AVERAGE(H4:H15)</f>
        <v>6266.25</v>
      </c>
      <c r="I16" s="23">
        <f t="shared" si="4"/>
        <v>40.81818181818182</v>
      </c>
      <c r="J16" s="39">
        <f t="shared" si="4"/>
        <v>218</v>
      </c>
      <c r="K16" s="67">
        <f t="shared" si="4"/>
        <v>3518.0549999999998</v>
      </c>
    </row>
    <row r="17" spans="2:16" ht="16.5" x14ac:dyDescent="0.3">
      <c r="B17" s="34" t="s">
        <v>2</v>
      </c>
      <c r="C17" s="35"/>
      <c r="D17" s="35"/>
      <c r="E17" s="35"/>
      <c r="F17" s="35"/>
      <c r="G17" s="35"/>
      <c r="H17" s="35"/>
      <c r="I17" s="35"/>
    </row>
    <row r="19" spans="2:16" ht="15.75" thickBot="1" x14ac:dyDescent="0.3">
      <c r="C19" s="1"/>
      <c r="D19" s="1"/>
      <c r="E19" s="1"/>
      <c r="F19" s="1"/>
      <c r="G19" s="1"/>
      <c r="H19" s="1"/>
      <c r="I19" s="1"/>
      <c r="J19" s="1"/>
      <c r="K19" s="1"/>
    </row>
    <row r="20" spans="2:16" ht="33" customHeight="1" thickBot="1" x14ac:dyDescent="0.3">
      <c r="B20" s="40" t="s">
        <v>7</v>
      </c>
      <c r="C20" s="36" t="s">
        <v>0</v>
      </c>
      <c r="D20" s="24" t="s">
        <v>6</v>
      </c>
      <c r="E20" s="25" t="s">
        <v>4</v>
      </c>
      <c r="F20" s="41" t="s">
        <v>3</v>
      </c>
      <c r="G20" s="25" t="s">
        <v>11</v>
      </c>
      <c r="H20" s="24" t="s">
        <v>1</v>
      </c>
      <c r="I20" s="25" t="s">
        <v>8</v>
      </c>
      <c r="J20" s="24" t="s">
        <v>9</v>
      </c>
      <c r="K20" s="63" t="s">
        <v>10</v>
      </c>
    </row>
    <row r="21" spans="2:16" ht="16.5" x14ac:dyDescent="0.3">
      <c r="B21" s="26">
        <v>2000</v>
      </c>
      <c r="C21" s="28">
        <v>2842</v>
      </c>
      <c r="D21" s="28">
        <v>3214</v>
      </c>
      <c r="E21" s="27">
        <f>SUM(C21:D21)</f>
        <v>6056</v>
      </c>
      <c r="F21" s="30">
        <v>4387</v>
      </c>
      <c r="G21" s="27">
        <v>21218</v>
      </c>
      <c r="H21" s="42">
        <f>E21+G21</f>
        <v>27274</v>
      </c>
      <c r="I21" s="29"/>
      <c r="J21" s="30"/>
      <c r="K21" s="68">
        <v>15638.63</v>
      </c>
      <c r="M21" s="49" t="s">
        <v>14</v>
      </c>
      <c r="N21" s="50"/>
      <c r="O21" s="51"/>
      <c r="P21" s="58">
        <f>H21</f>
        <v>27274</v>
      </c>
    </row>
    <row r="22" spans="2:16" ht="16.5" x14ac:dyDescent="0.3">
      <c r="B22" s="26">
        <v>2001</v>
      </c>
      <c r="C22" s="28">
        <v>3302</v>
      </c>
      <c r="D22" s="28">
        <v>3405</v>
      </c>
      <c r="E22" s="43">
        <f t="shared" ref="E22:E32" si="5">SUM(C22:D22)</f>
        <v>6707</v>
      </c>
      <c r="F22" s="45">
        <v>4824</v>
      </c>
      <c r="G22" s="27">
        <v>22802</v>
      </c>
      <c r="H22" s="28">
        <f>E22+G22</f>
        <v>29509</v>
      </c>
      <c r="I22" s="27">
        <f t="shared" ref="I22:I32" si="6">MAX(0,-(H21+E22-F22-H22))</f>
        <v>352</v>
      </c>
      <c r="J22" s="28">
        <f t="shared" ref="J22:J32" si="7">MAX(0,H21+E22-F22-H22)</f>
        <v>0</v>
      </c>
      <c r="K22" s="68">
        <v>16766.080000000002</v>
      </c>
      <c r="M22" s="52" t="s">
        <v>13</v>
      </c>
      <c r="N22" s="53"/>
      <c r="O22" s="54"/>
      <c r="P22" s="59">
        <f>SUM(E22:E32)</f>
        <v>84636</v>
      </c>
    </row>
    <row r="23" spans="2:16" ht="16.5" x14ac:dyDescent="0.3">
      <c r="B23" s="26">
        <v>2002</v>
      </c>
      <c r="C23" s="28">
        <v>3675</v>
      </c>
      <c r="D23" s="28">
        <v>3122</v>
      </c>
      <c r="E23" s="43">
        <f t="shared" si="5"/>
        <v>6797</v>
      </c>
      <c r="F23" s="45">
        <v>5073</v>
      </c>
      <c r="G23" s="27">
        <v>24607</v>
      </c>
      <c r="H23" s="28">
        <f>E23+G23</f>
        <v>31404</v>
      </c>
      <c r="I23" s="27">
        <f t="shared" si="6"/>
        <v>171</v>
      </c>
      <c r="J23" s="28">
        <f t="shared" si="7"/>
        <v>0</v>
      </c>
      <c r="K23" s="68">
        <v>18121.55</v>
      </c>
      <c r="M23" s="52" t="s">
        <v>15</v>
      </c>
      <c r="N23" s="53"/>
      <c r="O23" s="54"/>
      <c r="P23" s="60">
        <f>SUM(F22:F32)</f>
        <v>64279</v>
      </c>
    </row>
    <row r="24" spans="2:16" ht="16.5" x14ac:dyDescent="0.3">
      <c r="B24" s="26">
        <v>2003</v>
      </c>
      <c r="C24" s="28">
        <v>3610</v>
      </c>
      <c r="D24" s="28">
        <v>2726</v>
      </c>
      <c r="E24" s="43">
        <f t="shared" si="5"/>
        <v>6336</v>
      </c>
      <c r="F24" s="45">
        <v>4944</v>
      </c>
      <c r="G24" s="27">
        <v>25146</v>
      </c>
      <c r="H24" s="28">
        <f>E24+G24</f>
        <v>31482</v>
      </c>
      <c r="I24" s="27">
        <f t="shared" si="6"/>
        <v>0</v>
      </c>
      <c r="J24" s="28">
        <f t="shared" si="7"/>
        <v>1314</v>
      </c>
      <c r="K24" s="68">
        <v>18665.669999999998</v>
      </c>
      <c r="M24" s="52" t="s">
        <v>16</v>
      </c>
      <c r="N24" s="53"/>
      <c r="O24" s="54"/>
      <c r="P24" s="59">
        <f>H32</f>
        <v>35136</v>
      </c>
    </row>
    <row r="25" spans="2:16" ht="16.5" x14ac:dyDescent="0.3">
      <c r="B25" s="26">
        <v>2004</v>
      </c>
      <c r="C25" s="28">
        <v>2979</v>
      </c>
      <c r="D25" s="28">
        <v>2671</v>
      </c>
      <c r="E25" s="43">
        <f t="shared" si="5"/>
        <v>5650</v>
      </c>
      <c r="F25" s="45">
        <v>5488</v>
      </c>
      <c r="G25" s="27">
        <v>24106</v>
      </c>
      <c r="H25" s="28">
        <f>E25+G25</f>
        <v>29756</v>
      </c>
      <c r="I25" s="27">
        <f t="shared" si="6"/>
        <v>0</v>
      </c>
      <c r="J25" s="28">
        <f t="shared" si="7"/>
        <v>1888</v>
      </c>
      <c r="K25" s="68">
        <v>17934.12</v>
      </c>
      <c r="M25" s="52" t="s">
        <v>12</v>
      </c>
      <c r="N25" s="53"/>
      <c r="O25" s="54"/>
      <c r="P25" s="59">
        <f>P21+P22-P23-P24</f>
        <v>12495</v>
      </c>
    </row>
    <row r="26" spans="2:16" ht="16.5" x14ac:dyDescent="0.3">
      <c r="B26" s="26">
        <v>2005</v>
      </c>
      <c r="C26" s="28">
        <v>3720</v>
      </c>
      <c r="D26" s="28">
        <v>3754</v>
      </c>
      <c r="E26" s="43">
        <f t="shared" si="5"/>
        <v>7474</v>
      </c>
      <c r="F26" s="45">
        <v>5564</v>
      </c>
      <c r="G26" s="27">
        <v>24129</v>
      </c>
      <c r="H26" s="28">
        <f t="shared" ref="H26:H32" si="8">E26+G26</f>
        <v>31603</v>
      </c>
      <c r="I26" s="27">
        <f t="shared" si="6"/>
        <v>0</v>
      </c>
      <c r="J26" s="28">
        <f t="shared" si="7"/>
        <v>63</v>
      </c>
      <c r="K26" s="68">
        <v>18267.95</v>
      </c>
      <c r="M26" s="52" t="s">
        <v>18</v>
      </c>
      <c r="N26" s="53"/>
      <c r="O26" s="54"/>
      <c r="P26" s="59">
        <f>SUM(H22:H32)</f>
        <v>357334</v>
      </c>
    </row>
    <row r="27" spans="2:16" ht="16.5" x14ac:dyDescent="0.3">
      <c r="B27" s="26">
        <v>2006</v>
      </c>
      <c r="C27" s="28">
        <v>3695</v>
      </c>
      <c r="D27" s="28">
        <v>3833</v>
      </c>
      <c r="E27" s="43">
        <f t="shared" si="5"/>
        <v>7528</v>
      </c>
      <c r="F27" s="45">
        <v>5682</v>
      </c>
      <c r="G27" s="27">
        <v>25438</v>
      </c>
      <c r="H27" s="28">
        <f t="shared" si="8"/>
        <v>32966</v>
      </c>
      <c r="I27" s="27">
        <f t="shared" si="6"/>
        <v>0</v>
      </c>
      <c r="J27" s="28">
        <f t="shared" si="7"/>
        <v>483</v>
      </c>
      <c r="K27" s="68">
        <v>19182.52</v>
      </c>
      <c r="M27" s="52" t="s">
        <v>17</v>
      </c>
      <c r="N27" s="53"/>
      <c r="O27" s="54"/>
      <c r="P27" s="59">
        <f>SUM(K22:K32)</f>
        <v>206120.9</v>
      </c>
    </row>
    <row r="28" spans="2:16" ht="16.5" x14ac:dyDescent="0.3">
      <c r="B28" s="26">
        <v>2007</v>
      </c>
      <c r="C28" s="28">
        <v>4130</v>
      </c>
      <c r="D28" s="28">
        <v>3989</v>
      </c>
      <c r="E28" s="43">
        <f t="shared" si="5"/>
        <v>8119</v>
      </c>
      <c r="F28" s="45">
        <v>6619</v>
      </c>
      <c r="G28" s="27">
        <v>25639</v>
      </c>
      <c r="H28" s="28">
        <f t="shared" si="8"/>
        <v>33758</v>
      </c>
      <c r="I28" s="27">
        <f t="shared" si="6"/>
        <v>0</v>
      </c>
      <c r="J28" s="28">
        <f t="shared" si="7"/>
        <v>708</v>
      </c>
      <c r="K28" s="68">
        <v>19366.27</v>
      </c>
      <c r="M28" s="52" t="s">
        <v>19</v>
      </c>
      <c r="N28" s="53"/>
      <c r="O28" s="54"/>
      <c r="P28" s="59">
        <f>SUM(C22:C32)</f>
        <v>44403</v>
      </c>
    </row>
    <row r="29" spans="2:16" ht="16.5" x14ac:dyDescent="0.3">
      <c r="B29" s="26">
        <v>2008</v>
      </c>
      <c r="C29" s="28">
        <v>4625</v>
      </c>
      <c r="D29" s="28">
        <v>3652</v>
      </c>
      <c r="E29" s="43">
        <f t="shared" si="5"/>
        <v>8277</v>
      </c>
      <c r="F29" s="45">
        <v>6416</v>
      </c>
      <c r="G29" s="27">
        <v>26320</v>
      </c>
      <c r="H29" s="28">
        <f t="shared" si="8"/>
        <v>34597</v>
      </c>
      <c r="I29" s="27">
        <f t="shared" si="6"/>
        <v>0</v>
      </c>
      <c r="J29" s="28">
        <f t="shared" si="7"/>
        <v>1022</v>
      </c>
      <c r="K29" s="68">
        <v>20232.97</v>
      </c>
      <c r="M29" s="52" t="s">
        <v>20</v>
      </c>
      <c r="N29" s="53"/>
      <c r="O29" s="54"/>
      <c r="P29" s="61">
        <f>P28/P22</f>
        <v>0.52463490713171701</v>
      </c>
    </row>
    <row r="30" spans="2:16" ht="16.5" x14ac:dyDescent="0.3">
      <c r="B30" s="26">
        <v>2009</v>
      </c>
      <c r="C30" s="28">
        <v>4203</v>
      </c>
      <c r="D30" s="28">
        <v>3692</v>
      </c>
      <c r="E30" s="43">
        <f t="shared" si="5"/>
        <v>7895</v>
      </c>
      <c r="F30" s="45">
        <v>6426</v>
      </c>
      <c r="G30" s="27">
        <v>25547</v>
      </c>
      <c r="H30" s="28">
        <f t="shared" si="8"/>
        <v>33442</v>
      </c>
      <c r="I30" s="27">
        <f t="shared" si="6"/>
        <v>0</v>
      </c>
      <c r="J30" s="28">
        <f t="shared" si="7"/>
        <v>2624</v>
      </c>
      <c r="K30" s="68">
        <v>19596.63</v>
      </c>
      <c r="M30" s="52" t="s">
        <v>21</v>
      </c>
      <c r="N30" s="53"/>
      <c r="O30" s="54"/>
      <c r="P30" s="61">
        <f>P23/P22</f>
        <v>0.75947587315090503</v>
      </c>
    </row>
    <row r="31" spans="2:16" ht="17.25" thickBot="1" x14ac:dyDescent="0.35">
      <c r="B31" s="26">
        <v>2010</v>
      </c>
      <c r="C31" s="28">
        <v>5195</v>
      </c>
      <c r="D31" s="28">
        <v>4472</v>
      </c>
      <c r="E31" s="43">
        <f t="shared" si="5"/>
        <v>9667</v>
      </c>
      <c r="F31" s="45">
        <v>6723</v>
      </c>
      <c r="G31" s="27">
        <v>24014</v>
      </c>
      <c r="H31" s="28">
        <f t="shared" si="8"/>
        <v>33681</v>
      </c>
      <c r="I31" s="27">
        <f t="shared" si="6"/>
        <v>0</v>
      </c>
      <c r="J31" s="28">
        <f t="shared" si="7"/>
        <v>2705</v>
      </c>
      <c r="K31" s="68">
        <v>18211.02</v>
      </c>
      <c r="M31" s="52" t="s">
        <v>22</v>
      </c>
      <c r="N31" s="53"/>
      <c r="O31" s="54"/>
      <c r="P31" s="61">
        <f>P25/P22</f>
        <v>0.14763221324259179</v>
      </c>
    </row>
    <row r="32" spans="2:16" ht="17.25" thickBot="1" x14ac:dyDescent="0.35">
      <c r="B32" s="31">
        <v>2011</v>
      </c>
      <c r="C32" s="33">
        <v>5269</v>
      </c>
      <c r="D32" s="33">
        <v>4917</v>
      </c>
      <c r="E32" s="44">
        <f t="shared" si="5"/>
        <v>10186</v>
      </c>
      <c r="F32" s="46">
        <v>6520</v>
      </c>
      <c r="G32" s="32">
        <v>24950</v>
      </c>
      <c r="H32" s="42">
        <f t="shared" si="8"/>
        <v>35136</v>
      </c>
      <c r="I32" s="32">
        <f t="shared" si="6"/>
        <v>0</v>
      </c>
      <c r="J32" s="33">
        <f t="shared" si="7"/>
        <v>2211</v>
      </c>
      <c r="K32" s="69">
        <v>19776.12</v>
      </c>
      <c r="M32" s="55" t="s">
        <v>23</v>
      </c>
      <c r="N32" s="56"/>
      <c r="O32" s="57"/>
      <c r="P32" s="62">
        <f>P27/P26</f>
        <v>0.57682980069067036</v>
      </c>
    </row>
    <row r="33" spans="2:11" ht="15.75" thickBot="1" x14ac:dyDescent="0.3">
      <c r="B33" s="21" t="s">
        <v>5</v>
      </c>
      <c r="C33" s="22">
        <f t="shared" ref="C33:G33" si="9">AVERAGE(C21:C32)</f>
        <v>3937.0833333333335</v>
      </c>
      <c r="D33" s="37">
        <f t="shared" si="9"/>
        <v>3620.5833333333335</v>
      </c>
      <c r="E33" s="22">
        <f t="shared" si="9"/>
        <v>7557.666666666667</v>
      </c>
      <c r="F33" s="37">
        <f t="shared" si="9"/>
        <v>5722.166666666667</v>
      </c>
      <c r="G33" s="22">
        <f t="shared" si="9"/>
        <v>24493</v>
      </c>
      <c r="H33" s="37">
        <f>AVERAGE(H21:H32)</f>
        <v>32050.666666666668</v>
      </c>
      <c r="I33" s="23">
        <f t="shared" ref="I33:K33" si="10">AVERAGE(I21:I32)</f>
        <v>47.545454545454547</v>
      </c>
      <c r="J33" s="39">
        <f t="shared" si="10"/>
        <v>1183.4545454545455</v>
      </c>
      <c r="K33" s="67">
        <f t="shared" si="10"/>
        <v>18479.960833333331</v>
      </c>
    </row>
    <row r="34" spans="2:11" ht="16.5" x14ac:dyDescent="0.3">
      <c r="B34" s="34" t="s">
        <v>2</v>
      </c>
      <c r="C34" s="35"/>
      <c r="D34" s="35"/>
      <c r="E34" s="35"/>
      <c r="F34" s="35"/>
      <c r="G34" s="35"/>
      <c r="H34" s="35"/>
      <c r="I34" s="35"/>
      <c r="J34" s="35"/>
      <c r="K34" s="35"/>
    </row>
  </sheetData>
  <pageMargins left="0.2" right="0.2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zoomScale="80" zoomScaleNormal="80" workbookViewId="0">
      <selection activeCell="M40" sqref="M40:M51"/>
    </sheetView>
  </sheetViews>
  <sheetFormatPr defaultRowHeight="15" x14ac:dyDescent="0.25"/>
  <cols>
    <col min="1" max="1" width="0.85546875" style="2" customWidth="1"/>
    <col min="2" max="2" width="5.5703125" style="5" customWidth="1"/>
    <col min="3" max="3" width="9.5703125" style="6" customWidth="1"/>
    <col min="4" max="4" width="11.7109375" style="6" customWidth="1"/>
    <col min="5" max="6" width="10.7109375" style="6" customWidth="1"/>
    <col min="7" max="7" width="9.7109375" style="6" customWidth="1"/>
    <col min="8" max="8" width="6" style="6" customWidth="1"/>
    <col min="9" max="9" width="9.5703125" style="6" customWidth="1"/>
    <col min="10" max="10" width="12.140625" style="6" customWidth="1"/>
    <col min="11" max="12" width="10.7109375" style="6" customWidth="1"/>
    <col min="13" max="13" width="9.7109375" style="6" customWidth="1"/>
    <col min="14" max="16384" width="9.140625" style="6"/>
  </cols>
  <sheetData>
    <row r="1" spans="1:13" ht="21" x14ac:dyDescent="0.35">
      <c r="A1" s="70" t="s">
        <v>25</v>
      </c>
    </row>
    <row r="2" spans="1:13" ht="15.75" x14ac:dyDescent="0.25">
      <c r="A2" s="71" t="s">
        <v>26</v>
      </c>
    </row>
    <row r="3" spans="1:13" x14ac:dyDescent="0.25">
      <c r="A3" s="72"/>
    </row>
    <row r="4" spans="1:13" x14ac:dyDescent="0.25">
      <c r="A4" s="4" t="s">
        <v>27</v>
      </c>
    </row>
    <row r="5" spans="1:13" s="1" customFormat="1" x14ac:dyDescent="0.25">
      <c r="A5" s="3"/>
      <c r="B5" s="73"/>
      <c r="E5" s="1" t="s">
        <v>28</v>
      </c>
      <c r="K5" s="1" t="s">
        <v>29</v>
      </c>
    </row>
    <row r="6" spans="1:13" ht="60" x14ac:dyDescent="0.25">
      <c r="C6" s="74" t="s">
        <v>0</v>
      </c>
      <c r="D6" s="74" t="s">
        <v>30</v>
      </c>
      <c r="E6" s="74" t="s">
        <v>31</v>
      </c>
      <c r="F6" s="74" t="s">
        <v>32</v>
      </c>
      <c r="G6" s="74" t="s">
        <v>1</v>
      </c>
      <c r="I6" s="74" t="s">
        <v>0</v>
      </c>
      <c r="J6" s="74" t="s">
        <v>30</v>
      </c>
      <c r="K6" s="74" t="s">
        <v>31</v>
      </c>
      <c r="L6" s="74" t="s">
        <v>32</v>
      </c>
      <c r="M6" s="74" t="s">
        <v>1</v>
      </c>
    </row>
    <row r="7" spans="1:13" x14ac:dyDescent="0.25">
      <c r="B7" s="5">
        <v>1992</v>
      </c>
      <c r="C7" s="7">
        <v>245</v>
      </c>
      <c r="D7" s="7">
        <v>338</v>
      </c>
      <c r="E7" s="7">
        <v>62</v>
      </c>
      <c r="F7" s="7">
        <v>4152</v>
      </c>
      <c r="G7" s="7">
        <v>4797</v>
      </c>
      <c r="I7" s="6">
        <v>213.13</v>
      </c>
      <c r="J7" s="6">
        <v>227.53</v>
      </c>
      <c r="K7" s="6">
        <v>28.78</v>
      </c>
      <c r="L7" s="48">
        <v>2956.72</v>
      </c>
      <c r="M7" s="48">
        <v>3426.17</v>
      </c>
    </row>
    <row r="8" spans="1:13" x14ac:dyDescent="0.25">
      <c r="B8" s="5">
        <v>1993</v>
      </c>
      <c r="C8" s="7">
        <v>332</v>
      </c>
      <c r="D8" s="7">
        <v>588</v>
      </c>
      <c r="E8" s="7">
        <v>59</v>
      </c>
      <c r="F8" s="7">
        <v>4263</v>
      </c>
      <c r="G8" s="7">
        <v>5242</v>
      </c>
      <c r="I8" s="6">
        <v>286.73</v>
      </c>
      <c r="J8" s="6">
        <v>400</v>
      </c>
      <c r="K8" s="6">
        <v>28.97</v>
      </c>
      <c r="L8" s="48">
        <v>3079.37</v>
      </c>
      <c r="M8" s="48">
        <v>3795.07</v>
      </c>
    </row>
    <row r="9" spans="1:13" x14ac:dyDescent="0.25">
      <c r="B9" s="5">
        <v>1994</v>
      </c>
      <c r="C9" s="7">
        <v>374</v>
      </c>
      <c r="D9" s="7">
        <v>553</v>
      </c>
      <c r="E9" s="7">
        <v>48</v>
      </c>
      <c r="F9" s="7">
        <v>4034</v>
      </c>
      <c r="G9" s="7">
        <v>5009</v>
      </c>
      <c r="I9" s="6">
        <v>325.67</v>
      </c>
      <c r="J9" s="6">
        <v>384.93</v>
      </c>
      <c r="K9" s="6">
        <v>26.05</v>
      </c>
      <c r="L9" s="48">
        <v>2899.58</v>
      </c>
      <c r="M9" s="48">
        <v>3636.23</v>
      </c>
    </row>
    <row r="10" spans="1:13" x14ac:dyDescent="0.25">
      <c r="B10" s="5">
        <v>1995</v>
      </c>
      <c r="C10" s="7">
        <v>400</v>
      </c>
      <c r="D10" s="7">
        <v>787</v>
      </c>
      <c r="E10" s="7">
        <v>71</v>
      </c>
      <c r="F10" s="7">
        <v>3961</v>
      </c>
      <c r="G10" s="7">
        <v>5219</v>
      </c>
      <c r="I10" s="6">
        <v>354.07</v>
      </c>
      <c r="J10" s="6">
        <v>554.85</v>
      </c>
      <c r="K10" s="6">
        <v>40.700000000000003</v>
      </c>
      <c r="L10" s="48">
        <v>2850.93</v>
      </c>
      <c r="M10" s="48">
        <v>3800.55</v>
      </c>
    </row>
    <row r="11" spans="1:13" x14ac:dyDescent="0.25">
      <c r="B11" s="5">
        <v>1996</v>
      </c>
      <c r="C11" s="7">
        <v>503</v>
      </c>
      <c r="D11" s="7">
        <v>903</v>
      </c>
      <c r="E11" s="7">
        <v>94</v>
      </c>
      <c r="F11" s="7">
        <v>4085</v>
      </c>
      <c r="G11" s="7">
        <v>5585</v>
      </c>
      <c r="I11" s="6">
        <v>438.27</v>
      </c>
      <c r="J11" s="6">
        <v>650.4</v>
      </c>
      <c r="K11" s="6">
        <v>50.95</v>
      </c>
      <c r="L11" s="48">
        <v>2892</v>
      </c>
      <c r="M11" s="48">
        <v>4031.62</v>
      </c>
    </row>
    <row r="12" spans="1:13" x14ac:dyDescent="0.25">
      <c r="B12" s="5">
        <v>1997</v>
      </c>
      <c r="C12" s="7">
        <v>457</v>
      </c>
      <c r="D12" s="7">
        <v>828</v>
      </c>
      <c r="E12" s="7">
        <v>78</v>
      </c>
      <c r="F12" s="7">
        <v>4165</v>
      </c>
      <c r="G12" s="7">
        <v>5528</v>
      </c>
      <c r="I12" s="6">
        <v>417.93</v>
      </c>
      <c r="J12" s="6">
        <v>618.33000000000004</v>
      </c>
      <c r="K12" s="6">
        <v>43.08</v>
      </c>
      <c r="L12" s="48">
        <v>2984.22</v>
      </c>
      <c r="M12" s="48">
        <v>4063.57</v>
      </c>
    </row>
    <row r="13" spans="1:13" x14ac:dyDescent="0.25">
      <c r="B13" s="5">
        <v>1998</v>
      </c>
      <c r="C13" s="7">
        <v>421</v>
      </c>
      <c r="D13" s="7">
        <v>627</v>
      </c>
      <c r="E13" s="7">
        <v>60</v>
      </c>
      <c r="F13" s="7">
        <v>4182</v>
      </c>
      <c r="G13" s="7">
        <v>5290</v>
      </c>
      <c r="I13" s="6">
        <v>389</v>
      </c>
      <c r="J13" s="6">
        <v>453.4</v>
      </c>
      <c r="K13" s="6">
        <v>33.869999999999997</v>
      </c>
      <c r="L13" s="48">
        <v>3059.28</v>
      </c>
      <c r="M13" s="48">
        <v>3935.55</v>
      </c>
    </row>
    <row r="14" spans="1:13" x14ac:dyDescent="0.25">
      <c r="B14" s="5">
        <v>1999</v>
      </c>
      <c r="C14" s="7">
        <v>493</v>
      </c>
      <c r="D14" s="7">
        <v>828</v>
      </c>
      <c r="E14" s="7">
        <v>61</v>
      </c>
      <c r="F14" s="7">
        <v>4129</v>
      </c>
      <c r="G14" s="7">
        <v>5511</v>
      </c>
      <c r="I14" s="6">
        <v>444.33</v>
      </c>
      <c r="J14" s="6">
        <v>612.53</v>
      </c>
      <c r="K14" s="6">
        <v>33.799999999999997</v>
      </c>
      <c r="L14" s="48">
        <v>3034</v>
      </c>
      <c r="M14" s="48">
        <v>4124.67</v>
      </c>
    </row>
    <row r="15" spans="1:13" x14ac:dyDescent="0.25">
      <c r="B15" s="5">
        <v>2000</v>
      </c>
      <c r="C15" s="7">
        <v>481</v>
      </c>
      <c r="D15" s="7">
        <v>833</v>
      </c>
      <c r="E15" s="7">
        <v>65</v>
      </c>
      <c r="F15" s="7">
        <v>4281</v>
      </c>
      <c r="G15" s="7">
        <v>5660</v>
      </c>
      <c r="I15" s="6">
        <v>430</v>
      </c>
      <c r="J15" s="6">
        <v>609.53</v>
      </c>
      <c r="K15" s="6">
        <v>37.880000000000003</v>
      </c>
      <c r="L15" s="48">
        <v>3160.02</v>
      </c>
      <c r="M15" s="48">
        <v>4237.43</v>
      </c>
    </row>
    <row r="16" spans="1:13" x14ac:dyDescent="0.25">
      <c r="B16" s="5">
        <v>2001</v>
      </c>
      <c r="C16" s="7">
        <v>548</v>
      </c>
      <c r="D16" s="7">
        <v>879</v>
      </c>
      <c r="E16" s="7">
        <v>59</v>
      </c>
      <c r="F16" s="7">
        <v>4564</v>
      </c>
      <c r="G16" s="7">
        <v>6050</v>
      </c>
      <c r="I16" s="6">
        <v>491.27</v>
      </c>
      <c r="J16" s="6">
        <v>643.6</v>
      </c>
      <c r="K16" s="6">
        <v>31.95</v>
      </c>
      <c r="L16" s="48">
        <v>3367.43</v>
      </c>
      <c r="M16" s="48">
        <v>4534.25</v>
      </c>
    </row>
    <row r="17" spans="1:13" x14ac:dyDescent="0.25">
      <c r="B17" s="5">
        <v>2002</v>
      </c>
      <c r="C17" s="7">
        <v>582</v>
      </c>
      <c r="D17" s="7">
        <v>765</v>
      </c>
      <c r="E17" s="7">
        <v>58</v>
      </c>
      <c r="F17" s="7">
        <v>4798</v>
      </c>
      <c r="G17" s="7">
        <v>6203</v>
      </c>
      <c r="I17" s="6">
        <v>515.53</v>
      </c>
      <c r="J17" s="6">
        <v>564.47</v>
      </c>
      <c r="K17" s="6">
        <v>31.95</v>
      </c>
      <c r="L17" s="48">
        <v>3490.57</v>
      </c>
      <c r="M17" s="48">
        <v>4602.5200000000004</v>
      </c>
    </row>
    <row r="18" spans="1:13" x14ac:dyDescent="0.25">
      <c r="B18" s="5">
        <v>2003</v>
      </c>
      <c r="C18" s="7">
        <v>623</v>
      </c>
      <c r="D18" s="7">
        <v>750</v>
      </c>
      <c r="E18" s="7">
        <v>51</v>
      </c>
      <c r="F18" s="7">
        <v>4778</v>
      </c>
      <c r="G18" s="7">
        <v>6202</v>
      </c>
      <c r="I18" s="6">
        <v>562.4</v>
      </c>
      <c r="J18" s="6">
        <v>539.53</v>
      </c>
      <c r="K18" s="6">
        <v>30.08</v>
      </c>
      <c r="L18" s="48">
        <v>3478.53</v>
      </c>
      <c r="M18" s="48">
        <v>4610.55</v>
      </c>
    </row>
    <row r="19" spans="1:13" x14ac:dyDescent="0.25">
      <c r="B19" s="5">
        <v>2004</v>
      </c>
      <c r="C19" s="7">
        <v>536</v>
      </c>
      <c r="D19" s="7">
        <v>709</v>
      </c>
      <c r="E19" s="7">
        <v>45</v>
      </c>
      <c r="F19" s="7">
        <v>4611</v>
      </c>
      <c r="G19" s="7">
        <v>5901</v>
      </c>
      <c r="I19" s="6">
        <v>471.33</v>
      </c>
      <c r="J19" s="6">
        <v>510.4</v>
      </c>
      <c r="K19" s="6">
        <v>22.15</v>
      </c>
      <c r="L19" s="48">
        <v>3365.52</v>
      </c>
      <c r="M19" s="48">
        <v>4369.3999999999996</v>
      </c>
    </row>
    <row r="20" spans="1:13" x14ac:dyDescent="0.25">
      <c r="B20" s="5">
        <v>2005</v>
      </c>
      <c r="C20" s="7">
        <v>659</v>
      </c>
      <c r="D20" s="7">
        <v>987</v>
      </c>
      <c r="E20" s="7">
        <v>56</v>
      </c>
      <c r="F20" s="7">
        <v>4741</v>
      </c>
      <c r="G20" s="7">
        <v>6443</v>
      </c>
      <c r="I20" s="6">
        <v>582.47</v>
      </c>
      <c r="J20" s="6">
        <v>740.8</v>
      </c>
      <c r="K20" s="6">
        <v>32.32</v>
      </c>
      <c r="L20" s="48">
        <v>3578.58</v>
      </c>
      <c r="M20" s="48">
        <v>4934.17</v>
      </c>
    </row>
    <row r="21" spans="1:13" x14ac:dyDescent="0.25">
      <c r="B21" s="5">
        <v>2006</v>
      </c>
      <c r="C21" s="7">
        <v>674</v>
      </c>
      <c r="D21" s="7">
        <v>1028</v>
      </c>
      <c r="E21" s="7">
        <v>51</v>
      </c>
      <c r="F21" s="7">
        <v>5153</v>
      </c>
      <c r="G21" s="7">
        <v>6906</v>
      </c>
      <c r="I21" s="6">
        <v>612.92999999999995</v>
      </c>
      <c r="J21" s="6">
        <v>746.2</v>
      </c>
      <c r="K21" s="6">
        <v>29.77</v>
      </c>
      <c r="L21" s="48">
        <v>3817.13</v>
      </c>
      <c r="M21" s="48">
        <v>5206.03</v>
      </c>
    </row>
    <row r="22" spans="1:13" x14ac:dyDescent="0.25">
      <c r="B22" s="5">
        <v>2007</v>
      </c>
      <c r="C22" s="7">
        <v>701</v>
      </c>
      <c r="D22" s="7">
        <v>1042</v>
      </c>
      <c r="E22" s="7">
        <v>33</v>
      </c>
      <c r="F22" s="7">
        <v>5192</v>
      </c>
      <c r="G22" s="7">
        <v>6968</v>
      </c>
      <c r="I22" s="6">
        <v>636.66999999999996</v>
      </c>
      <c r="J22" s="6">
        <v>770.47</v>
      </c>
      <c r="K22" s="6">
        <v>19.649999999999999</v>
      </c>
      <c r="L22" s="48">
        <v>3884.48</v>
      </c>
      <c r="M22" s="48">
        <v>5311.27</v>
      </c>
    </row>
    <row r="23" spans="1:13" x14ac:dyDescent="0.25">
      <c r="B23" s="5">
        <v>2008</v>
      </c>
      <c r="C23" s="7">
        <v>791</v>
      </c>
      <c r="D23" s="7">
        <v>935</v>
      </c>
      <c r="E23" s="7">
        <v>36</v>
      </c>
      <c r="F23" s="7">
        <v>5153</v>
      </c>
      <c r="G23" s="7">
        <v>6915</v>
      </c>
      <c r="I23" s="6">
        <v>691.8</v>
      </c>
      <c r="J23" s="6">
        <v>690.67</v>
      </c>
      <c r="K23" s="6">
        <v>20.02</v>
      </c>
      <c r="L23" s="48">
        <v>3912.03</v>
      </c>
      <c r="M23" s="48">
        <v>5314.52</v>
      </c>
    </row>
    <row r="24" spans="1:13" x14ac:dyDescent="0.25">
      <c r="B24" s="5">
        <v>2009</v>
      </c>
      <c r="C24" s="7">
        <v>624</v>
      </c>
      <c r="D24" s="7">
        <v>938</v>
      </c>
      <c r="E24" s="7">
        <v>64</v>
      </c>
      <c r="F24" s="7">
        <v>4708</v>
      </c>
      <c r="G24" s="7">
        <v>6334</v>
      </c>
      <c r="I24" s="6">
        <v>545.27</v>
      </c>
      <c r="J24" s="6">
        <v>661.27</v>
      </c>
      <c r="K24" s="6">
        <v>37.450000000000003</v>
      </c>
      <c r="L24" s="48">
        <v>3575.57</v>
      </c>
      <c r="M24" s="48">
        <v>4819.55</v>
      </c>
    </row>
    <row r="25" spans="1:13" x14ac:dyDescent="0.25">
      <c r="B25" s="5">
        <v>2010</v>
      </c>
      <c r="C25" s="7">
        <v>693</v>
      </c>
      <c r="D25" s="7">
        <v>1068</v>
      </c>
      <c r="E25" s="7">
        <v>36</v>
      </c>
      <c r="F25" s="7">
        <v>4342</v>
      </c>
      <c r="G25" s="7">
        <v>6139</v>
      </c>
      <c r="I25" s="6">
        <v>617.92999999999995</v>
      </c>
      <c r="J25" s="6">
        <v>781.6</v>
      </c>
      <c r="K25" s="6">
        <v>20</v>
      </c>
      <c r="L25" s="48">
        <v>3243.6</v>
      </c>
      <c r="M25" s="48">
        <v>4663.13</v>
      </c>
    </row>
    <row r="26" spans="1:13" x14ac:dyDescent="0.25">
      <c r="B26" s="5">
        <v>2011</v>
      </c>
      <c r="C26" s="7">
        <v>676</v>
      </c>
      <c r="D26" s="7">
        <v>1101</v>
      </c>
      <c r="E26" s="7">
        <v>59</v>
      </c>
      <c r="F26" s="7">
        <v>4251</v>
      </c>
      <c r="G26" s="7">
        <v>6087</v>
      </c>
      <c r="I26" s="6">
        <v>611.20000000000005</v>
      </c>
      <c r="J26" s="6">
        <v>825.2</v>
      </c>
      <c r="K26" s="6">
        <v>35.08</v>
      </c>
      <c r="L26" s="48">
        <v>3343.2</v>
      </c>
      <c r="M26" s="48">
        <v>4814.68</v>
      </c>
    </row>
    <row r="27" spans="1:13" x14ac:dyDescent="0.25">
      <c r="B27" s="5">
        <v>2012</v>
      </c>
      <c r="C27" s="7">
        <v>548</v>
      </c>
      <c r="D27" s="7">
        <v>846</v>
      </c>
      <c r="E27" s="7">
        <v>51</v>
      </c>
      <c r="F27" s="7">
        <v>4445</v>
      </c>
      <c r="G27" s="7">
        <v>5890</v>
      </c>
      <c r="I27" s="6">
        <v>496.8</v>
      </c>
      <c r="J27" s="6">
        <v>641.92999999999995</v>
      </c>
      <c r="K27" s="6">
        <v>31.25</v>
      </c>
      <c r="L27" s="48">
        <v>3538.62</v>
      </c>
      <c r="M27" s="48">
        <v>4708.6000000000004</v>
      </c>
    </row>
    <row r="28" spans="1:13" x14ac:dyDescent="0.25">
      <c r="C28" s="7"/>
      <c r="D28" s="7"/>
      <c r="E28" s="7"/>
      <c r="F28" s="7"/>
      <c r="G28" s="7"/>
      <c r="L28" s="48"/>
      <c r="M28" s="48"/>
    </row>
    <row r="29" spans="1:13" x14ac:dyDescent="0.25">
      <c r="A29" s="4" t="s">
        <v>33</v>
      </c>
      <c r="C29" s="7"/>
      <c r="D29" s="7"/>
      <c r="E29" s="7"/>
      <c r="F29" s="7"/>
      <c r="G29" s="7"/>
    </row>
    <row r="30" spans="1:13" x14ac:dyDescent="0.25">
      <c r="C30" s="75"/>
      <c r="D30" s="75"/>
      <c r="E30" s="75" t="s">
        <v>28</v>
      </c>
      <c r="F30" s="75"/>
      <c r="G30" s="75"/>
      <c r="H30" s="1"/>
      <c r="I30" s="1"/>
      <c r="J30" s="1"/>
      <c r="K30" s="1" t="s">
        <v>29</v>
      </c>
      <c r="L30" s="1"/>
      <c r="M30" s="1"/>
    </row>
    <row r="31" spans="1:13" ht="60" x14ac:dyDescent="0.25">
      <c r="C31" s="76" t="s">
        <v>0</v>
      </c>
      <c r="D31" s="76" t="s">
        <v>30</v>
      </c>
      <c r="E31" s="76" t="s">
        <v>31</v>
      </c>
      <c r="F31" s="76" t="s">
        <v>32</v>
      </c>
      <c r="G31" s="76" t="s">
        <v>1</v>
      </c>
      <c r="I31" s="74" t="s">
        <v>0</v>
      </c>
      <c r="J31" s="74" t="s">
        <v>30</v>
      </c>
      <c r="K31" s="74" t="s">
        <v>31</v>
      </c>
      <c r="L31" s="74" t="s">
        <v>32</v>
      </c>
      <c r="M31" s="74" t="s">
        <v>1</v>
      </c>
    </row>
    <row r="32" spans="1:13" x14ac:dyDescent="0.25">
      <c r="B32" s="5">
        <v>1992</v>
      </c>
      <c r="C32" s="7">
        <v>2159</v>
      </c>
      <c r="D32" s="7">
        <v>2783</v>
      </c>
      <c r="E32" s="7">
        <v>1453</v>
      </c>
      <c r="F32" s="7">
        <v>22701</v>
      </c>
      <c r="G32" s="7">
        <v>29096</v>
      </c>
      <c r="I32" s="48">
        <v>1853.07</v>
      </c>
      <c r="J32" s="48">
        <v>1960.4</v>
      </c>
      <c r="K32" s="6">
        <v>828.65</v>
      </c>
      <c r="L32" s="48">
        <v>16078.82</v>
      </c>
      <c r="M32" s="48">
        <v>20720.93</v>
      </c>
    </row>
    <row r="33" spans="2:13" x14ac:dyDescent="0.25">
      <c r="B33" s="5">
        <v>1993</v>
      </c>
      <c r="C33" s="7">
        <v>1826</v>
      </c>
      <c r="D33" s="7">
        <v>2863</v>
      </c>
      <c r="E33" s="7">
        <v>1461</v>
      </c>
      <c r="F33" s="7">
        <v>21132</v>
      </c>
      <c r="G33" s="7">
        <v>27282</v>
      </c>
      <c r="I33" s="48">
        <v>1600.33</v>
      </c>
      <c r="J33" s="48">
        <v>2076.8000000000002</v>
      </c>
      <c r="K33" s="6">
        <v>901.6</v>
      </c>
      <c r="L33" s="48">
        <v>15120.67</v>
      </c>
      <c r="M33" s="48">
        <v>19699.400000000001</v>
      </c>
    </row>
    <row r="34" spans="2:13" x14ac:dyDescent="0.25">
      <c r="B34" s="5">
        <v>1994</v>
      </c>
      <c r="C34" s="7">
        <v>1860</v>
      </c>
      <c r="D34" s="7">
        <v>2154</v>
      </c>
      <c r="E34" s="7">
        <v>1153</v>
      </c>
      <c r="F34" s="7">
        <v>19143</v>
      </c>
      <c r="G34" s="7">
        <v>24310</v>
      </c>
      <c r="I34" s="48">
        <v>1629.73</v>
      </c>
      <c r="J34" s="48">
        <v>1583.67</v>
      </c>
      <c r="K34" s="6">
        <v>721.42</v>
      </c>
      <c r="L34" s="48">
        <v>13810.47</v>
      </c>
      <c r="M34" s="48">
        <v>17745.28</v>
      </c>
    </row>
    <row r="35" spans="2:13" x14ac:dyDescent="0.25">
      <c r="B35" s="5">
        <v>1995</v>
      </c>
      <c r="C35" s="7">
        <v>2138</v>
      </c>
      <c r="D35" s="7">
        <v>3143</v>
      </c>
      <c r="E35" s="7">
        <v>1245</v>
      </c>
      <c r="F35" s="7">
        <v>18493</v>
      </c>
      <c r="G35" s="7">
        <v>25019</v>
      </c>
      <c r="I35" s="48">
        <v>1916.73</v>
      </c>
      <c r="J35" s="48">
        <v>2347.0500000000002</v>
      </c>
      <c r="K35" s="6">
        <v>774.25</v>
      </c>
      <c r="L35" s="48">
        <v>13327.32</v>
      </c>
      <c r="M35" s="48">
        <v>18365.349999999999</v>
      </c>
    </row>
    <row r="36" spans="2:13" x14ac:dyDescent="0.25">
      <c r="B36" s="5">
        <v>1996</v>
      </c>
      <c r="C36" s="7">
        <v>2705</v>
      </c>
      <c r="D36" s="7">
        <v>3540</v>
      </c>
      <c r="E36" s="7">
        <v>1608</v>
      </c>
      <c r="F36" s="7">
        <v>19336</v>
      </c>
      <c r="G36" s="7">
        <v>27189</v>
      </c>
      <c r="I36" s="48">
        <v>2339.4</v>
      </c>
      <c r="J36" s="48">
        <v>2657</v>
      </c>
      <c r="K36" s="6">
        <v>975.15</v>
      </c>
      <c r="L36" s="48">
        <v>13937.12</v>
      </c>
      <c r="M36" s="48">
        <v>19908.669999999998</v>
      </c>
    </row>
    <row r="37" spans="2:13" x14ac:dyDescent="0.25">
      <c r="B37" s="5">
        <v>1997</v>
      </c>
      <c r="C37" s="7">
        <v>2596</v>
      </c>
      <c r="D37" s="7">
        <v>3234</v>
      </c>
      <c r="E37" s="7">
        <v>1705</v>
      </c>
      <c r="F37" s="7">
        <v>20118</v>
      </c>
      <c r="G37" s="7">
        <v>27653</v>
      </c>
      <c r="I37" s="48">
        <v>2318.67</v>
      </c>
      <c r="J37" s="48">
        <v>2478</v>
      </c>
      <c r="K37" s="48">
        <v>1021.15</v>
      </c>
      <c r="L37" s="48">
        <v>14558.6</v>
      </c>
      <c r="M37" s="48">
        <v>20376.419999999998</v>
      </c>
    </row>
    <row r="38" spans="2:13" x14ac:dyDescent="0.25">
      <c r="B38" s="5">
        <v>1998</v>
      </c>
      <c r="C38" s="7">
        <v>2303</v>
      </c>
      <c r="D38" s="7">
        <v>2461</v>
      </c>
      <c r="E38" s="7">
        <v>1676</v>
      </c>
      <c r="F38" s="7">
        <v>20763</v>
      </c>
      <c r="G38" s="7">
        <v>27203</v>
      </c>
      <c r="I38" s="48">
        <v>2098.33</v>
      </c>
      <c r="J38" s="48">
        <v>1892.07</v>
      </c>
      <c r="K38" s="48">
        <v>1004.42</v>
      </c>
      <c r="L38" s="48">
        <v>15202.2</v>
      </c>
      <c r="M38" s="48">
        <v>20197.02</v>
      </c>
    </row>
    <row r="39" spans="2:13" x14ac:dyDescent="0.25">
      <c r="B39" s="5">
        <v>1999</v>
      </c>
      <c r="C39" s="7">
        <v>2625</v>
      </c>
      <c r="D39" s="7">
        <v>2902</v>
      </c>
      <c r="E39" s="7">
        <v>1669</v>
      </c>
      <c r="F39" s="7">
        <v>20751</v>
      </c>
      <c r="G39" s="7">
        <v>27947</v>
      </c>
      <c r="I39" s="48">
        <v>2384</v>
      </c>
      <c r="J39" s="48">
        <v>2250.4</v>
      </c>
      <c r="K39" s="48">
        <v>1027.18</v>
      </c>
      <c r="L39" s="48">
        <v>15175.75</v>
      </c>
      <c r="M39" s="48">
        <v>20837.330000000002</v>
      </c>
    </row>
    <row r="40" spans="2:13" x14ac:dyDescent="0.25">
      <c r="B40" s="5">
        <v>2000</v>
      </c>
      <c r="C40" s="7">
        <v>2842</v>
      </c>
      <c r="D40" s="7">
        <v>3214</v>
      </c>
      <c r="E40" s="7">
        <v>1792</v>
      </c>
      <c r="F40" s="7">
        <v>21218</v>
      </c>
      <c r="G40" s="7">
        <v>29066</v>
      </c>
      <c r="I40" s="48">
        <v>2599.4699999999998</v>
      </c>
      <c r="J40" s="48">
        <v>2494.5300000000002</v>
      </c>
      <c r="K40" s="48">
        <v>1089.72</v>
      </c>
      <c r="L40" s="48">
        <v>15638.63</v>
      </c>
      <c r="M40" s="48">
        <v>21822.35</v>
      </c>
    </row>
    <row r="41" spans="2:13" x14ac:dyDescent="0.25">
      <c r="B41" s="5">
        <v>2001</v>
      </c>
      <c r="C41" s="7">
        <v>3302</v>
      </c>
      <c r="D41" s="7">
        <v>3405</v>
      </c>
      <c r="E41" s="7">
        <v>1939</v>
      </c>
      <c r="F41" s="7">
        <v>22802</v>
      </c>
      <c r="G41" s="7">
        <v>31448</v>
      </c>
      <c r="I41" s="48">
        <v>2998.47</v>
      </c>
      <c r="J41" s="48">
        <v>2640.53</v>
      </c>
      <c r="K41" s="48">
        <v>1172.3699999999999</v>
      </c>
      <c r="L41" s="48">
        <v>16766.080000000002</v>
      </c>
      <c r="M41" s="48">
        <v>23577.45</v>
      </c>
    </row>
    <row r="42" spans="2:13" x14ac:dyDescent="0.25">
      <c r="B42" s="5">
        <v>2002</v>
      </c>
      <c r="C42" s="7">
        <v>3675</v>
      </c>
      <c r="D42" s="7">
        <v>3122</v>
      </c>
      <c r="E42" s="7">
        <v>2175</v>
      </c>
      <c r="F42" s="7">
        <v>24607</v>
      </c>
      <c r="G42" s="7">
        <v>33579</v>
      </c>
      <c r="I42" s="48">
        <v>3320.07</v>
      </c>
      <c r="J42" s="48">
        <v>2434.4</v>
      </c>
      <c r="K42" s="48">
        <v>1416.68</v>
      </c>
      <c r="L42" s="48">
        <v>18121.55</v>
      </c>
      <c r="M42" s="48">
        <v>25292.7</v>
      </c>
    </row>
    <row r="43" spans="2:13" x14ac:dyDescent="0.25">
      <c r="B43" s="5">
        <v>2003</v>
      </c>
      <c r="C43" s="7">
        <v>3610</v>
      </c>
      <c r="D43" s="7">
        <v>2726</v>
      </c>
      <c r="E43" s="7">
        <v>1944</v>
      </c>
      <c r="F43" s="7">
        <v>25146</v>
      </c>
      <c r="G43" s="7">
        <v>33426</v>
      </c>
      <c r="I43" s="48">
        <v>3255.4</v>
      </c>
      <c r="J43" s="48">
        <v>2087.9299999999998</v>
      </c>
      <c r="K43" s="48">
        <v>1387.58</v>
      </c>
      <c r="L43" s="48">
        <v>18665.669999999998</v>
      </c>
      <c r="M43" s="48">
        <v>25396.58</v>
      </c>
    </row>
    <row r="44" spans="2:13" x14ac:dyDescent="0.25">
      <c r="B44" s="5">
        <v>2004</v>
      </c>
      <c r="C44" s="7">
        <v>2979</v>
      </c>
      <c r="D44" s="7">
        <v>2671</v>
      </c>
      <c r="E44" s="7">
        <v>1585</v>
      </c>
      <c r="F44" s="7">
        <v>24106</v>
      </c>
      <c r="G44" s="7">
        <v>31341</v>
      </c>
      <c r="I44" s="48">
        <v>2653.73</v>
      </c>
      <c r="J44" s="48">
        <v>2038.4</v>
      </c>
      <c r="K44" s="48">
        <v>1118.6300000000001</v>
      </c>
      <c r="L44" s="48">
        <v>17934.12</v>
      </c>
      <c r="M44" s="48">
        <v>23744.880000000001</v>
      </c>
    </row>
    <row r="45" spans="2:13" x14ac:dyDescent="0.25">
      <c r="B45" s="5">
        <v>2005</v>
      </c>
      <c r="C45" s="7">
        <v>3720</v>
      </c>
      <c r="D45" s="7">
        <v>3754</v>
      </c>
      <c r="E45" s="7">
        <v>1640</v>
      </c>
      <c r="F45" s="7">
        <v>24129</v>
      </c>
      <c r="G45" s="7">
        <v>33243</v>
      </c>
      <c r="I45" s="48">
        <v>3367.8</v>
      </c>
      <c r="J45" s="48">
        <v>2938.33</v>
      </c>
      <c r="K45" s="48">
        <v>1113.0999999999999</v>
      </c>
      <c r="L45" s="48">
        <v>18267.95</v>
      </c>
      <c r="M45" s="48">
        <v>25687.18</v>
      </c>
    </row>
    <row r="46" spans="2:13" x14ac:dyDescent="0.25">
      <c r="B46" s="5">
        <v>2006</v>
      </c>
      <c r="C46" s="7">
        <v>3695</v>
      </c>
      <c r="D46" s="7">
        <v>3833</v>
      </c>
      <c r="E46" s="7">
        <v>1594</v>
      </c>
      <c r="F46" s="7">
        <v>25438</v>
      </c>
      <c r="G46" s="7">
        <v>34560</v>
      </c>
      <c r="I46" s="48">
        <v>3394.07</v>
      </c>
      <c r="J46" s="48">
        <v>2929.53</v>
      </c>
      <c r="K46" s="48">
        <v>1144.33</v>
      </c>
      <c r="L46" s="48">
        <v>19182.52</v>
      </c>
      <c r="M46" s="48">
        <v>26650.45</v>
      </c>
    </row>
    <row r="47" spans="2:13" x14ac:dyDescent="0.25">
      <c r="B47" s="5">
        <v>2007</v>
      </c>
      <c r="C47" s="7">
        <v>4130</v>
      </c>
      <c r="D47" s="7">
        <v>3989</v>
      </c>
      <c r="E47" s="7">
        <v>1688</v>
      </c>
      <c r="F47" s="7">
        <v>25639</v>
      </c>
      <c r="G47" s="7">
        <v>35446</v>
      </c>
      <c r="I47" s="48">
        <v>3809.47</v>
      </c>
      <c r="J47" s="48">
        <v>3049.27</v>
      </c>
      <c r="K47" s="48">
        <v>1193.02</v>
      </c>
      <c r="L47" s="48">
        <v>19366.27</v>
      </c>
      <c r="M47" s="48">
        <v>27418.02</v>
      </c>
    </row>
    <row r="48" spans="2:13" x14ac:dyDescent="0.25">
      <c r="B48" s="5">
        <v>2008</v>
      </c>
      <c r="C48" s="7">
        <v>4625</v>
      </c>
      <c r="D48" s="7">
        <v>3652</v>
      </c>
      <c r="E48" s="7">
        <v>1611</v>
      </c>
      <c r="F48" s="7">
        <v>26320</v>
      </c>
      <c r="G48" s="7">
        <v>36208</v>
      </c>
      <c r="I48" s="48">
        <v>4217.67</v>
      </c>
      <c r="J48" s="48">
        <v>2839.4</v>
      </c>
      <c r="K48" s="48">
        <v>1170.8499999999999</v>
      </c>
      <c r="L48" s="48">
        <v>20232.97</v>
      </c>
      <c r="M48" s="48">
        <v>28460.880000000001</v>
      </c>
    </row>
    <row r="49" spans="2:13" x14ac:dyDescent="0.25">
      <c r="B49" s="5">
        <v>2009</v>
      </c>
      <c r="C49" s="7">
        <v>4203</v>
      </c>
      <c r="D49" s="7">
        <v>3692</v>
      </c>
      <c r="E49" s="7">
        <v>1756</v>
      </c>
      <c r="F49" s="7">
        <v>25547</v>
      </c>
      <c r="G49" s="7">
        <v>35198</v>
      </c>
      <c r="I49" s="48">
        <v>3758.4</v>
      </c>
      <c r="J49" s="48">
        <v>2753.8</v>
      </c>
      <c r="K49" s="48">
        <v>1332.78</v>
      </c>
      <c r="L49" s="48">
        <v>19596.63</v>
      </c>
      <c r="M49" s="48">
        <v>27441.62</v>
      </c>
    </row>
    <row r="50" spans="2:13" x14ac:dyDescent="0.25">
      <c r="B50" s="5">
        <v>2010</v>
      </c>
      <c r="C50" s="7">
        <v>5195</v>
      </c>
      <c r="D50" s="7">
        <v>4472</v>
      </c>
      <c r="E50" s="7">
        <v>1591</v>
      </c>
      <c r="F50" s="7">
        <v>24014</v>
      </c>
      <c r="G50" s="7">
        <v>35272</v>
      </c>
      <c r="I50" s="48">
        <v>4642.07</v>
      </c>
      <c r="J50" s="48">
        <v>3328.47</v>
      </c>
      <c r="K50" s="48">
        <v>1254.3499999999999</v>
      </c>
      <c r="L50" s="48">
        <v>18211.02</v>
      </c>
      <c r="M50" s="48">
        <v>27435.9</v>
      </c>
    </row>
    <row r="51" spans="2:13" x14ac:dyDescent="0.25">
      <c r="B51" s="5">
        <v>2011</v>
      </c>
      <c r="C51" s="7">
        <v>5269</v>
      </c>
      <c r="D51" s="7">
        <v>4917</v>
      </c>
      <c r="E51" s="7">
        <v>1775</v>
      </c>
      <c r="F51" s="7">
        <v>24950</v>
      </c>
      <c r="G51" s="7">
        <v>36911</v>
      </c>
      <c r="I51" s="48">
        <v>4771.67</v>
      </c>
      <c r="J51" s="48">
        <v>3775.13</v>
      </c>
      <c r="K51" s="48">
        <v>1347.38</v>
      </c>
      <c r="L51" s="48">
        <v>19776.12</v>
      </c>
      <c r="M51" s="48">
        <v>29670.3</v>
      </c>
    </row>
    <row r="52" spans="2:13" x14ac:dyDescent="0.25">
      <c r="B52" s="5">
        <v>2012</v>
      </c>
      <c r="C52" s="7">
        <v>4149</v>
      </c>
      <c r="D52" s="7">
        <v>3934</v>
      </c>
      <c r="E52" s="7">
        <v>1488</v>
      </c>
      <c r="F52" s="7">
        <v>26593</v>
      </c>
      <c r="G52" s="7">
        <v>36164</v>
      </c>
      <c r="I52" s="48">
        <v>3816.93</v>
      </c>
      <c r="J52" s="48">
        <v>3017.93</v>
      </c>
      <c r="K52" s="48">
        <v>1182.8499999999999</v>
      </c>
      <c r="L52" s="48">
        <v>21162.799999999999</v>
      </c>
      <c r="M52" s="48">
        <v>29180.52</v>
      </c>
    </row>
    <row r="54" spans="2:13" x14ac:dyDescent="0.25">
      <c r="B54" s="77" t="s">
        <v>2</v>
      </c>
    </row>
  </sheetData>
  <pageMargins left="0.2" right="0.2" top="0.75" bottom="0.75" header="0.3" footer="0.3"/>
  <pageSetup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COBAECSUN</vt:lpstr>
      <vt:lpstr>PreviousTable</vt:lpstr>
      <vt:lpstr>RawData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Hidalgo, Javier</dc:creator>
  <cp:lastModifiedBy>Asef-Vaziri, Ardavan</cp:lastModifiedBy>
  <cp:lastPrinted>2013-05-14T22:19:51Z</cp:lastPrinted>
  <dcterms:created xsi:type="dcterms:W3CDTF">2013-05-14T22:03:15Z</dcterms:created>
  <dcterms:modified xsi:type="dcterms:W3CDTF">2014-02-03T03:27:11Z</dcterms:modified>
</cp:coreProperties>
</file>