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3016" windowHeight="9168"/>
  </bookViews>
  <sheets>
    <sheet name="1.PvsQ-TC-vsQ" sheetId="1" r:id="rId1"/>
    <sheet name="1b.R2&amp;Corr" sheetId="3" r:id="rId2"/>
    <sheet name="2.DD-MaxTR-TP-BE1&amp;2" sheetId="2" r:id="rId3"/>
    <sheet name="3a.U-Dist" sheetId="5" r:id="rId4"/>
    <sheet name="3b.U-Dist (2)" sheetId="9" r:id="rId5"/>
    <sheet name="4.UD-MaxTR-TP-BE1&amp;2" sheetId="8" r:id="rId6"/>
  </sheets>
  <definedNames>
    <definedName name="Page1">'1b.R2&amp;Corr'!$F$19</definedName>
    <definedName name="solver_adj" localSheetId="0" hidden="1">'1.PvsQ-TC-vsQ'!$C$5:$C$6</definedName>
    <definedName name="solver_adj" localSheetId="1" hidden="1">'1b.R2&amp;Corr'!#REF!</definedName>
    <definedName name="solver_adj" localSheetId="2" hidden="1">'2.DD-MaxTR-TP-BE1&amp;2'!$B$24</definedName>
    <definedName name="solver_adj" localSheetId="5" hidden="1">'4.UD-MaxTR-TP-BE1&amp;2'!$B$38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5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5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5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5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5" hidden="1">2147483647</definedName>
    <definedName name="solver_lhs1" localSheetId="0" hidden="1">'1.PvsQ-TC-vsQ'!$G$10</definedName>
    <definedName name="solver_lhs1" localSheetId="1" hidden="1">'1b.R2&amp;Corr'!#REF!</definedName>
    <definedName name="solver_lhs1" localSheetId="2" hidden="1">'2.DD-MaxTR-TP-BE1&amp;2'!$B$24</definedName>
    <definedName name="solver_lhs1" localSheetId="5" hidden="1">'4.UD-MaxTR-TP-BE1&amp;2'!$B$38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5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5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5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5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5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5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um" localSheetId="5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5" hidden="1">1</definedName>
    <definedName name="solver_opt" localSheetId="0" hidden="1">'1.PvsQ-TC-vsQ'!$G$9</definedName>
    <definedName name="solver_opt" localSheetId="1" hidden="1">'1b.R2&amp;Corr'!#REF!</definedName>
    <definedName name="solver_opt" localSheetId="2" hidden="1">'2.DD-MaxTR-TP-BE1&amp;2'!$B$28</definedName>
    <definedName name="solver_opt" localSheetId="5" hidden="1">'4.UD-MaxTR-TP-BE1&amp;2'!$B$46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5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5" hidden="1">1</definedName>
    <definedName name="solver_rel1" localSheetId="0" hidden="1">2</definedName>
    <definedName name="solver_rel1" localSheetId="1" hidden="1">2</definedName>
    <definedName name="solver_rel1" localSheetId="2" hidden="1">3</definedName>
    <definedName name="solver_rel1" localSheetId="5" hidden="1">1</definedName>
    <definedName name="solver_rhs1" localSheetId="0" hidden="1">16</definedName>
    <definedName name="solver_rhs1" localSheetId="1" hidden="1">1200</definedName>
    <definedName name="solver_rhs1" localSheetId="2" hidden="1">32</definedName>
    <definedName name="solver_rhs1" localSheetId="5" hidden="1">94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5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5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5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5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5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5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5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typ" localSheetId="5" hidden="1">3</definedName>
    <definedName name="solver_val" localSheetId="0" hidden="1">1200</definedName>
    <definedName name="solver_val" localSheetId="1" hidden="1">16</definedName>
    <definedName name="solver_val" localSheetId="2" hidden="1">0</definedName>
    <definedName name="solver_val" localSheetId="5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5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9" l="1"/>
  <c r="B12" i="9"/>
  <c r="B11" i="9"/>
  <c r="B8" i="9"/>
  <c r="H6" i="1"/>
  <c r="C58" i="8"/>
  <c r="C61" i="8"/>
  <c r="C57" i="8"/>
  <c r="C59" i="8"/>
  <c r="C60" i="8"/>
  <c r="C62" i="8"/>
  <c r="C56" i="8"/>
  <c r="C52" i="8"/>
  <c r="C54" i="8"/>
  <c r="C55" i="8"/>
  <c r="C51" i="8"/>
  <c r="C49" i="8"/>
  <c r="C53" i="8"/>
  <c r="C39" i="8"/>
  <c r="C44" i="8"/>
  <c r="C43" i="8"/>
  <c r="C41" i="8"/>
  <c r="C46" i="8"/>
  <c r="C42" i="8"/>
  <c r="C45" i="8"/>
  <c r="C36" i="8"/>
  <c r="C32" i="8"/>
  <c r="C35" i="8"/>
  <c r="C31" i="8"/>
  <c r="C34" i="8"/>
  <c r="C29" i="8"/>
  <c r="C33" i="8"/>
  <c r="C19" i="8"/>
  <c r="C23" i="8"/>
  <c r="C21" i="8"/>
  <c r="C24" i="8"/>
  <c r="C22" i="8"/>
  <c r="E3" i="9" l="1"/>
  <c r="F3" i="9"/>
  <c r="E4" i="9"/>
  <c r="F4" i="9"/>
  <c r="E2" i="9"/>
  <c r="F2" i="9"/>
  <c r="F1" i="9"/>
  <c r="B3" i="9" s="1"/>
  <c r="B3" i="2"/>
  <c r="B2" i="2"/>
  <c r="B1" i="2"/>
  <c r="P1" i="2"/>
  <c r="C12" i="9"/>
  <c r="C13" i="9"/>
  <c r="C11" i="9"/>
  <c r="C9" i="9"/>
  <c r="C10" i="9"/>
  <c r="C3" i="9"/>
  <c r="B2" i="9" l="1"/>
  <c r="B6" i="9" s="1"/>
  <c r="B2" i="5"/>
  <c r="B2" i="8"/>
  <c r="C5" i="9"/>
  <c r="C4" i="9"/>
  <c r="C2" i="9"/>
  <c r="C6" i="9"/>
  <c r="C7" i="9"/>
  <c r="B4" i="9" l="1"/>
  <c r="B5" i="9" s="1"/>
  <c r="B9" i="9"/>
  <c r="B10" i="9" s="1"/>
  <c r="B7" i="9"/>
  <c r="H4" i="5"/>
  <c r="B6" i="8"/>
  <c r="A6" i="8"/>
  <c r="B5" i="8"/>
  <c r="A5" i="8"/>
  <c r="B3" i="8"/>
  <c r="B50" i="8" s="1"/>
  <c r="A3" i="8"/>
  <c r="A2" i="8"/>
  <c r="B1" i="8"/>
  <c r="B49" i="8" s="1"/>
  <c r="B53" i="8" s="1"/>
  <c r="A1" i="8"/>
  <c r="R5" i="5"/>
  <c r="H2" i="5"/>
  <c r="H1" i="5" s="1"/>
  <c r="I2" i="5"/>
  <c r="I1" i="5" s="1"/>
  <c r="G2" i="5"/>
  <c r="G1" i="5" s="1"/>
  <c r="C26" i="8"/>
  <c r="C16" i="8"/>
  <c r="C11" i="8"/>
  <c r="C15" i="8"/>
  <c r="C14" i="8"/>
  <c r="C13" i="8"/>
  <c r="C25" i="8"/>
  <c r="B58" i="8" l="1"/>
  <c r="B59" i="8" s="1"/>
  <c r="B60" i="8" s="1"/>
  <c r="B61" i="8" s="1"/>
  <c r="B62" i="8" s="1"/>
  <c r="B54" i="8"/>
  <c r="B20" i="8"/>
  <c r="B40" i="8"/>
  <c r="B30" i="8"/>
  <c r="B12" i="8"/>
  <c r="B51" i="8" s="1"/>
  <c r="B57" i="8" s="1"/>
  <c r="B39" i="8"/>
  <c r="B19" i="8"/>
  <c r="B23" i="8" s="1"/>
  <c r="B29" i="8"/>
  <c r="B11" i="8"/>
  <c r="B15" i="8" s="1"/>
  <c r="B1" i="5"/>
  <c r="C2" i="5"/>
  <c r="D2" i="5"/>
  <c r="E2" i="5"/>
  <c r="B3" i="5"/>
  <c r="C3" i="5"/>
  <c r="D3" i="5"/>
  <c r="E3" i="5"/>
  <c r="B4" i="5"/>
  <c r="C4" i="5"/>
  <c r="D4" i="5"/>
  <c r="E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B121" i="5"/>
  <c r="C121" i="5"/>
  <c r="D121" i="5"/>
  <c r="E121" i="5"/>
  <c r="B122" i="5"/>
  <c r="C122" i="5"/>
  <c r="D122" i="5"/>
  <c r="E122" i="5"/>
  <c r="B123" i="5"/>
  <c r="C123" i="5"/>
  <c r="D123" i="5"/>
  <c r="E123" i="5"/>
  <c r="B124" i="5"/>
  <c r="C124" i="5"/>
  <c r="D124" i="5"/>
  <c r="E124" i="5"/>
  <c r="B125" i="5"/>
  <c r="C125" i="5"/>
  <c r="D125" i="5"/>
  <c r="E125" i="5"/>
  <c r="B126" i="5"/>
  <c r="C126" i="5"/>
  <c r="D126" i="5"/>
  <c r="E126" i="5"/>
  <c r="B127" i="5"/>
  <c r="C127" i="5"/>
  <c r="D127" i="5"/>
  <c r="E127" i="5"/>
  <c r="B128" i="5"/>
  <c r="C128" i="5"/>
  <c r="D128" i="5"/>
  <c r="E128" i="5"/>
  <c r="B129" i="5"/>
  <c r="C129" i="5"/>
  <c r="D129" i="5"/>
  <c r="E129" i="5"/>
  <c r="B130" i="5"/>
  <c r="C130" i="5"/>
  <c r="D130" i="5"/>
  <c r="E130" i="5"/>
  <c r="B131" i="5"/>
  <c r="C131" i="5"/>
  <c r="D131" i="5"/>
  <c r="E131" i="5"/>
  <c r="B132" i="5"/>
  <c r="C132" i="5"/>
  <c r="D132" i="5"/>
  <c r="E132" i="5"/>
  <c r="B133" i="5"/>
  <c r="C133" i="5"/>
  <c r="D133" i="5"/>
  <c r="E133" i="5"/>
  <c r="B134" i="5"/>
  <c r="C134" i="5"/>
  <c r="D134" i="5"/>
  <c r="E134" i="5"/>
  <c r="B135" i="5"/>
  <c r="C135" i="5"/>
  <c r="D135" i="5"/>
  <c r="E135" i="5"/>
  <c r="B136" i="5"/>
  <c r="C136" i="5"/>
  <c r="D136" i="5"/>
  <c r="E136" i="5"/>
  <c r="B137" i="5"/>
  <c r="C137" i="5"/>
  <c r="D137" i="5"/>
  <c r="E137" i="5"/>
  <c r="B138" i="5"/>
  <c r="C138" i="5"/>
  <c r="D138" i="5"/>
  <c r="E138" i="5"/>
  <c r="B139" i="5"/>
  <c r="C139" i="5"/>
  <c r="D139" i="5"/>
  <c r="E139" i="5"/>
  <c r="B140" i="5"/>
  <c r="C140" i="5"/>
  <c r="D140" i="5"/>
  <c r="E140" i="5"/>
  <c r="B141" i="5"/>
  <c r="C141" i="5"/>
  <c r="D141" i="5"/>
  <c r="E141" i="5"/>
  <c r="B142" i="5"/>
  <c r="C142" i="5"/>
  <c r="D142" i="5"/>
  <c r="E142" i="5"/>
  <c r="B143" i="5"/>
  <c r="C143" i="5"/>
  <c r="D143" i="5"/>
  <c r="E143" i="5"/>
  <c r="B144" i="5"/>
  <c r="C144" i="5"/>
  <c r="D144" i="5"/>
  <c r="E144" i="5"/>
  <c r="B145" i="5"/>
  <c r="C145" i="5"/>
  <c r="D145" i="5"/>
  <c r="E145" i="5"/>
  <c r="B146" i="5"/>
  <c r="C146" i="5"/>
  <c r="D146" i="5"/>
  <c r="E146" i="5"/>
  <c r="B147" i="5"/>
  <c r="C147" i="5"/>
  <c r="D147" i="5"/>
  <c r="E147" i="5"/>
  <c r="B148" i="5"/>
  <c r="C148" i="5"/>
  <c r="D148" i="5"/>
  <c r="E148" i="5"/>
  <c r="B149" i="5"/>
  <c r="C149" i="5"/>
  <c r="D149" i="5"/>
  <c r="E149" i="5"/>
  <c r="B150" i="5"/>
  <c r="C150" i="5"/>
  <c r="D150" i="5"/>
  <c r="E150" i="5"/>
  <c r="B151" i="5"/>
  <c r="C151" i="5"/>
  <c r="D151" i="5"/>
  <c r="E151" i="5"/>
  <c r="B152" i="5"/>
  <c r="C152" i="5"/>
  <c r="D152" i="5"/>
  <c r="E152" i="5"/>
  <c r="B153" i="5"/>
  <c r="C153" i="5"/>
  <c r="D153" i="5"/>
  <c r="E153" i="5"/>
  <c r="B154" i="5"/>
  <c r="C154" i="5"/>
  <c r="D154" i="5"/>
  <c r="E154" i="5"/>
  <c r="B155" i="5"/>
  <c r="C155" i="5"/>
  <c r="D155" i="5"/>
  <c r="E155" i="5"/>
  <c r="B156" i="5"/>
  <c r="C156" i="5"/>
  <c r="D156" i="5"/>
  <c r="E156" i="5"/>
  <c r="B157" i="5"/>
  <c r="C157" i="5"/>
  <c r="D157" i="5"/>
  <c r="E157" i="5"/>
  <c r="B158" i="5"/>
  <c r="C158" i="5"/>
  <c r="D158" i="5"/>
  <c r="E158" i="5"/>
  <c r="B159" i="5"/>
  <c r="C159" i="5"/>
  <c r="D159" i="5"/>
  <c r="E159" i="5"/>
  <c r="B160" i="5"/>
  <c r="C160" i="5"/>
  <c r="D160" i="5"/>
  <c r="E160" i="5"/>
  <c r="B161" i="5"/>
  <c r="C161" i="5"/>
  <c r="D161" i="5"/>
  <c r="E161" i="5"/>
  <c r="B162" i="5"/>
  <c r="C162" i="5"/>
  <c r="D162" i="5"/>
  <c r="E162" i="5"/>
  <c r="B163" i="5"/>
  <c r="C163" i="5"/>
  <c r="D163" i="5"/>
  <c r="E163" i="5"/>
  <c r="B164" i="5"/>
  <c r="C164" i="5"/>
  <c r="D164" i="5"/>
  <c r="E164" i="5"/>
  <c r="B165" i="5"/>
  <c r="C165" i="5"/>
  <c r="D165" i="5"/>
  <c r="E165" i="5"/>
  <c r="B166" i="5"/>
  <c r="C166" i="5"/>
  <c r="D166" i="5"/>
  <c r="E166" i="5"/>
  <c r="B167" i="5"/>
  <c r="C167" i="5"/>
  <c r="D167" i="5"/>
  <c r="E167" i="5"/>
  <c r="B168" i="5"/>
  <c r="C168" i="5"/>
  <c r="D168" i="5"/>
  <c r="E168" i="5"/>
  <c r="B169" i="5"/>
  <c r="C169" i="5"/>
  <c r="D169" i="5"/>
  <c r="E169" i="5"/>
  <c r="B170" i="5"/>
  <c r="C170" i="5"/>
  <c r="D170" i="5"/>
  <c r="E170" i="5"/>
  <c r="B171" i="5"/>
  <c r="C171" i="5"/>
  <c r="D171" i="5"/>
  <c r="E171" i="5"/>
  <c r="B172" i="5"/>
  <c r="C172" i="5"/>
  <c r="D172" i="5"/>
  <c r="E172" i="5"/>
  <c r="B173" i="5"/>
  <c r="C173" i="5"/>
  <c r="D173" i="5"/>
  <c r="E173" i="5"/>
  <c r="B174" i="5"/>
  <c r="C174" i="5"/>
  <c r="D174" i="5"/>
  <c r="E174" i="5"/>
  <c r="B175" i="5"/>
  <c r="C175" i="5"/>
  <c r="D175" i="5"/>
  <c r="E175" i="5"/>
  <c r="B176" i="5"/>
  <c r="C176" i="5"/>
  <c r="D176" i="5"/>
  <c r="E176" i="5"/>
  <c r="B177" i="5"/>
  <c r="C177" i="5"/>
  <c r="D177" i="5"/>
  <c r="E177" i="5"/>
  <c r="B24" i="8" l="1"/>
  <c r="B52" i="8"/>
  <c r="B55" i="8"/>
  <c r="B41" i="8"/>
  <c r="B43" i="8"/>
  <c r="B44" i="8" s="1"/>
  <c r="B21" i="8"/>
  <c r="B13" i="8"/>
  <c r="B14" i="8" s="1"/>
  <c r="B16" i="8"/>
  <c r="B31" i="8"/>
  <c r="B33" i="8"/>
  <c r="B34" i="8" s="1"/>
  <c r="B56" i="8" l="1"/>
  <c r="B32" i="8"/>
  <c r="B36" i="8" s="1"/>
  <c r="B35" i="8"/>
  <c r="B22" i="8"/>
  <c r="B25" i="8"/>
  <c r="B42" i="8"/>
  <c r="B45" i="8"/>
  <c r="B2" i="3"/>
  <c r="C2" i="3"/>
  <c r="D2" i="3"/>
  <c r="B3" i="3"/>
  <c r="C3" i="3"/>
  <c r="D3" i="3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26" i="8" l="1"/>
  <c r="B46" i="8"/>
  <c r="O13" i="3"/>
  <c r="G31" i="3"/>
  <c r="F31" i="3"/>
  <c r="N13" i="3"/>
  <c r="C13" i="3"/>
  <c r="M13" i="3"/>
  <c r="D13" i="3"/>
  <c r="I31" i="3"/>
  <c r="H31" i="3"/>
  <c r="L13" i="3"/>
  <c r="F13" i="3"/>
  <c r="E13" i="3"/>
  <c r="A6" i="2" l="1"/>
  <c r="A5" i="2"/>
  <c r="A3" i="2"/>
  <c r="A2" i="2"/>
  <c r="A1" i="2"/>
  <c r="E1" i="9" s="1"/>
  <c r="F15" i="1"/>
  <c r="F14" i="1"/>
  <c r="G12" i="1"/>
  <c r="G11" i="1"/>
  <c r="C26" i="2"/>
  <c r="C14" i="2"/>
  <c r="C10" i="2"/>
  <c r="C16" i="2"/>
  <c r="C9" i="2"/>
  <c r="C28" i="2"/>
  <c r="C20" i="2"/>
  <c r="C19" i="2"/>
  <c r="C13" i="2"/>
  <c r="C21" i="2"/>
  <c r="C27" i="2"/>
  <c r="C22" i="2"/>
  <c r="C25" i="2"/>
  <c r="C15" i="2"/>
  <c r="G9" i="1" l="1"/>
  <c r="B5" i="2" s="1"/>
  <c r="G10" i="1"/>
  <c r="B6" i="2" s="1"/>
  <c r="H12" i="1"/>
  <c r="H10" i="1"/>
  <c r="H11" i="1"/>
  <c r="H9" i="1"/>
  <c r="J45" i="2" l="1"/>
  <c r="J71" i="2"/>
  <c r="J65" i="2"/>
  <c r="J50" i="2"/>
  <c r="J53" i="2"/>
  <c r="J31" i="2"/>
  <c r="J18" i="2"/>
  <c r="J49" i="2"/>
  <c r="J29" i="2"/>
  <c r="J28" i="2"/>
  <c r="J59" i="2"/>
  <c r="J4" i="2"/>
  <c r="J70" i="2"/>
  <c r="J6" i="2"/>
  <c r="J13" i="2"/>
  <c r="J10" i="2"/>
  <c r="J36" i="2"/>
  <c r="B27" i="2"/>
  <c r="J55" i="2"/>
  <c r="J19" i="2"/>
  <c r="J9" i="2"/>
  <c r="J44" i="2"/>
  <c r="J63" i="2"/>
  <c r="J42" i="2"/>
  <c r="J27" i="2"/>
  <c r="J40" i="2"/>
  <c r="J54" i="2"/>
  <c r="J61" i="2"/>
  <c r="J33" i="2"/>
  <c r="J57" i="2"/>
  <c r="J60" i="2"/>
  <c r="J15" i="2"/>
  <c r="J25" i="2"/>
  <c r="J3" i="2"/>
  <c r="J2" i="2"/>
  <c r="J24" i="2"/>
  <c r="J38" i="2"/>
  <c r="J34" i="2"/>
  <c r="J68" i="2"/>
  <c r="J23" i="2"/>
  <c r="B15" i="2"/>
  <c r="J43" i="2"/>
  <c r="J26" i="2"/>
  <c r="J16" i="2"/>
  <c r="J30" i="2"/>
  <c r="J37" i="2"/>
  <c r="J52" i="2"/>
  <c r="J7" i="2"/>
  <c r="J46" i="2"/>
  <c r="J12" i="2"/>
  <c r="J66" i="2"/>
  <c r="J72" i="2"/>
  <c r="J22" i="2"/>
  <c r="J20" i="2"/>
  <c r="J39" i="2"/>
  <c r="J35" i="2"/>
  <c r="J41" i="2"/>
  <c r="J67" i="2"/>
  <c r="J64" i="2"/>
  <c r="B21" i="2"/>
  <c r="J14" i="2"/>
  <c r="J21" i="2"/>
  <c r="J32" i="2"/>
  <c r="J51" i="2"/>
  <c r="J17" i="2"/>
  <c r="J8" i="2"/>
  <c r="J47" i="2"/>
  <c r="J58" i="2"/>
  <c r="J56" i="2"/>
  <c r="J48" i="2"/>
  <c r="J62" i="2"/>
  <c r="J69" i="2"/>
  <c r="J5" i="2"/>
  <c r="J11" i="2"/>
  <c r="G5" i="1"/>
  <c r="G4" i="1"/>
  <c r="G3" i="1"/>
  <c r="G2" i="1"/>
  <c r="H4" i="1"/>
  <c r="H2" i="1"/>
  <c r="H5" i="1"/>
  <c r="H3" i="1"/>
  <c r="G6" i="1" l="1"/>
  <c r="H22" i="2" l="1"/>
  <c r="I22" i="2" s="1"/>
  <c r="K22" i="2" s="1"/>
  <c r="H54" i="2"/>
  <c r="I54" i="2" s="1"/>
  <c r="K54" i="2" s="1"/>
  <c r="H46" i="2"/>
  <c r="I46" i="2" s="1"/>
  <c r="K46" i="2" s="1"/>
  <c r="H41" i="2"/>
  <c r="I41" i="2" s="1"/>
  <c r="K41" i="2" s="1"/>
  <c r="H28" i="2"/>
  <c r="I28" i="2" s="1"/>
  <c r="K28" i="2" s="1"/>
  <c r="H16" i="2"/>
  <c r="I16" i="2" s="1"/>
  <c r="K16" i="2" s="1"/>
  <c r="H36" i="2"/>
  <c r="I36" i="2" s="1"/>
  <c r="K36" i="2" s="1"/>
  <c r="H11" i="2"/>
  <c r="I11" i="2" s="1"/>
  <c r="K11" i="2" s="1"/>
  <c r="H71" i="2"/>
  <c r="I71" i="2" s="1"/>
  <c r="K71" i="2" s="1"/>
  <c r="H6" i="2"/>
  <c r="I6" i="2" s="1"/>
  <c r="K6" i="2" s="1"/>
  <c r="H2" i="2"/>
  <c r="I2" i="2" s="1"/>
  <c r="K2" i="2" s="1"/>
  <c r="H37" i="2"/>
  <c r="I37" i="2" s="1"/>
  <c r="K37" i="2" s="1"/>
  <c r="H40" i="2"/>
  <c r="I40" i="2" s="1"/>
  <c r="K40" i="2" s="1"/>
  <c r="H13" i="2"/>
  <c r="I13" i="2" s="1"/>
  <c r="K13" i="2" s="1"/>
  <c r="H4" i="2"/>
  <c r="I4" i="2" s="1"/>
  <c r="K4" i="2" s="1"/>
  <c r="H70" i="2"/>
  <c r="I70" i="2" s="1"/>
  <c r="K70" i="2" s="1"/>
  <c r="H57" i="2"/>
  <c r="I57" i="2" s="1"/>
  <c r="K57" i="2" s="1"/>
  <c r="H51" i="2"/>
  <c r="I51" i="2" s="1"/>
  <c r="K51" i="2" s="1"/>
  <c r="H12" i="2"/>
  <c r="I12" i="2" s="1"/>
  <c r="K12" i="2" s="1"/>
  <c r="H34" i="2"/>
  <c r="I34" i="2" s="1"/>
  <c r="K34" i="2" s="1"/>
  <c r="H72" i="2"/>
  <c r="I72" i="2" s="1"/>
  <c r="K72" i="2" s="1"/>
  <c r="H8" i="2"/>
  <c r="I8" i="2" s="1"/>
  <c r="K8" i="2" s="1"/>
  <c r="H15" i="2"/>
  <c r="I15" i="2" s="1"/>
  <c r="K15" i="2" s="1"/>
  <c r="H52" i="2"/>
  <c r="I52" i="2" s="1"/>
  <c r="K52" i="2" s="1"/>
  <c r="H9" i="2"/>
  <c r="I9" i="2" s="1"/>
  <c r="K9" i="2" s="1"/>
  <c r="H49" i="2"/>
  <c r="I49" i="2" s="1"/>
  <c r="K49" i="2" s="1"/>
  <c r="H26" i="2"/>
  <c r="I26" i="2" s="1"/>
  <c r="K26" i="2" s="1"/>
  <c r="H64" i="2"/>
  <c r="I64" i="2" s="1"/>
  <c r="K64" i="2" s="1"/>
  <c r="H17" i="2"/>
  <c r="I17" i="2" s="1"/>
  <c r="K17" i="2" s="1"/>
  <c r="H3" i="2"/>
  <c r="I3" i="2" s="1"/>
  <c r="K3" i="2" s="1"/>
  <c r="H66" i="2"/>
  <c r="I66" i="2" s="1"/>
  <c r="K66" i="2" s="1"/>
  <c r="H69" i="2"/>
  <c r="I69" i="2" s="1"/>
  <c r="K69" i="2" s="1"/>
  <c r="H65" i="2"/>
  <c r="I65" i="2" s="1"/>
  <c r="K65" i="2" s="1"/>
  <c r="H61" i="2"/>
  <c r="I61" i="2" s="1"/>
  <c r="K61" i="2" s="1"/>
  <c r="H14" i="2"/>
  <c r="I14" i="2" s="1"/>
  <c r="K14" i="2" s="1"/>
  <c r="H35" i="2"/>
  <c r="I35" i="2" s="1"/>
  <c r="K35" i="2" s="1"/>
  <c r="H68" i="2"/>
  <c r="I68" i="2" s="1"/>
  <c r="K68" i="2" s="1"/>
  <c r="H18" i="2"/>
  <c r="I18" i="2" s="1"/>
  <c r="K18" i="2" s="1"/>
  <c r="H56" i="2"/>
  <c r="I56" i="2" s="1"/>
  <c r="K56" i="2" s="1"/>
  <c r="H63" i="2"/>
  <c r="I63" i="2" s="1"/>
  <c r="K63" i="2" s="1"/>
  <c r="H29" i="2"/>
  <c r="I29" i="2" s="1"/>
  <c r="K29" i="2" s="1"/>
  <c r="H45" i="2"/>
  <c r="I45" i="2" s="1"/>
  <c r="K45" i="2" s="1"/>
  <c r="H38" i="2"/>
  <c r="I38" i="2" s="1"/>
  <c r="K38" i="2" s="1"/>
  <c r="H59" i="2"/>
  <c r="I59" i="2" s="1"/>
  <c r="K59" i="2" s="1"/>
  <c r="H53" i="2"/>
  <c r="I53" i="2" s="1"/>
  <c r="K53" i="2" s="1"/>
  <c r="B19" i="2"/>
  <c r="B20" i="2" s="1"/>
  <c r="B22" i="2" s="1"/>
  <c r="H10" i="2"/>
  <c r="I10" i="2" s="1"/>
  <c r="K10" i="2" s="1"/>
  <c r="H48" i="2"/>
  <c r="I48" i="2" s="1"/>
  <c r="K48" i="2" s="1"/>
  <c r="H55" i="2"/>
  <c r="I55" i="2" s="1"/>
  <c r="K55" i="2" s="1"/>
  <c r="H67" i="2"/>
  <c r="I67" i="2" s="1"/>
  <c r="K67" i="2" s="1"/>
  <c r="H62" i="2"/>
  <c r="I62" i="2" s="1"/>
  <c r="K62" i="2" s="1"/>
  <c r="H19" i="2"/>
  <c r="I19" i="2" s="1"/>
  <c r="K19" i="2" s="1"/>
  <c r="H60" i="2"/>
  <c r="I60" i="2" s="1"/>
  <c r="K60" i="2" s="1"/>
  <c r="H21" i="2"/>
  <c r="I21" i="2" s="1"/>
  <c r="K21" i="2" s="1"/>
  <c r="H58" i="2"/>
  <c r="I58" i="2" s="1"/>
  <c r="K58" i="2" s="1"/>
  <c r="B25" i="2"/>
  <c r="B26" i="2" s="1"/>
  <c r="B28" i="2" s="1"/>
  <c r="H32" i="2"/>
  <c r="I32" i="2" s="1"/>
  <c r="K32" i="2" s="1"/>
  <c r="H39" i="2"/>
  <c r="I39" i="2" s="1"/>
  <c r="K39" i="2" s="1"/>
  <c r="H27" i="2"/>
  <c r="I27" i="2" s="1"/>
  <c r="K27" i="2" s="1"/>
  <c r="H44" i="2"/>
  <c r="I44" i="2" s="1"/>
  <c r="K44" i="2" s="1"/>
  <c r="H5" i="2"/>
  <c r="I5" i="2" s="1"/>
  <c r="K5" i="2" s="1"/>
  <c r="H50" i="2"/>
  <c r="I50" i="2" s="1"/>
  <c r="K50" i="2" s="1"/>
  <c r="H24" i="2"/>
  <c r="I24" i="2" s="1"/>
  <c r="K24" i="2" s="1"/>
  <c r="H31" i="2"/>
  <c r="I31" i="2" s="1"/>
  <c r="K31" i="2" s="1"/>
  <c r="H33" i="2"/>
  <c r="I33" i="2" s="1"/>
  <c r="K33" i="2" s="1"/>
  <c r="H25" i="2"/>
  <c r="I25" i="2" s="1"/>
  <c r="K25" i="2" s="1"/>
  <c r="H20" i="2"/>
  <c r="I20" i="2" s="1"/>
  <c r="K20" i="2" s="1"/>
  <c r="H43" i="2"/>
  <c r="I43" i="2" s="1"/>
  <c r="K43" i="2" s="1"/>
  <c r="H42" i="2"/>
  <c r="I42" i="2" s="1"/>
  <c r="K42" i="2" s="1"/>
  <c r="B9" i="2"/>
  <c r="B10" i="2" s="1"/>
  <c r="H23" i="2"/>
  <c r="I23" i="2" s="1"/>
  <c r="K23" i="2" s="1"/>
  <c r="H7" i="2"/>
  <c r="I7" i="2" s="1"/>
  <c r="K7" i="2" s="1"/>
  <c r="B13" i="2"/>
  <c r="B14" i="2" s="1"/>
  <c r="B16" i="2" s="1"/>
  <c r="H47" i="2"/>
  <c r="I47" i="2" s="1"/>
  <c r="K47" i="2" s="1"/>
  <c r="H30" i="2"/>
  <c r="I30" i="2" s="1"/>
  <c r="K30" i="2" s="1"/>
</calcChain>
</file>

<file path=xl/sharedStrings.xml><?xml version="1.0" encoding="utf-8"?>
<sst xmlns="http://schemas.openxmlformats.org/spreadsheetml/2006/main" count="159" uniqueCount="76">
  <si>
    <t>Q</t>
  </si>
  <si>
    <t>P</t>
  </si>
  <si>
    <t>TC</t>
  </si>
  <si>
    <t>Intercept</t>
  </si>
  <si>
    <t>Slope</t>
  </si>
  <si>
    <t>StdErr</t>
  </si>
  <si>
    <t>MaxP</t>
  </si>
  <si>
    <t>MaxQ</t>
  </si>
  <si>
    <t>F</t>
  </si>
  <si>
    <t>V</t>
  </si>
  <si>
    <t>TR</t>
  </si>
  <si>
    <t>TP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</si>
  <si>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</si>
  <si>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</si>
  <si>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</si>
  <si>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t>R2</t>
  </si>
  <si>
    <t>ForcErr</t>
  </si>
  <si>
    <t xml:space="preserve">(a) Estimate the Max possible price. </t>
  </si>
  <si>
    <t>(b) Estimate the slope of the linear demant curve</t>
  </si>
  <si>
    <t xml:space="preserve">(e) Estimate the Max possible sales. </t>
  </si>
  <si>
    <t xml:space="preserve">Prepare a linear demand curve using the  price and sales data provided. </t>
  </si>
  <si>
    <t xml:space="preserve">Prepare a total cost curve using the data provided. </t>
  </si>
  <si>
    <t xml:space="preserve">(a) Estimate the total fixed costs (F). </t>
  </si>
  <si>
    <t xml:space="preserve">(b) Estimate the variable costs per unit of product (V). </t>
  </si>
  <si>
    <t xml:space="preserve">The daily linear demand curve of an internet store intercepts the price axis at $175. The slope of the linear demand curve is -2.5. </t>
  </si>
  <si>
    <t>ROP</t>
  </si>
  <si>
    <t xml:space="preserve">1. Define the Uniform Distribution associated to this linear demand curve. Define a, b, and , f(x), where f(x) is the height of the Uniform Distribution. </t>
  </si>
  <si>
    <t xml:space="preserve">2. Compute the probability of sale if the price is set to $20 dollars. </t>
  </si>
  <si>
    <t xml:space="preserve">3. Compute the probability of sale if the price is set to $145 dollars. </t>
  </si>
  <si>
    <t xml:space="preserve">4. Compute the probability of sale if the price is set to $105 dollars. </t>
  </si>
  <si>
    <t>Prob-Sale</t>
  </si>
  <si>
    <t>E(Q)</t>
  </si>
  <si>
    <t>E(P)</t>
  </si>
  <si>
    <t>(c) What % of Price can be computed based on Quantity.</t>
  </si>
  <si>
    <t>(d) Compute the standard error of your estimate.</t>
  </si>
  <si>
    <t>(c) What % of Total Cost  can be computed based on the Quantity Produced.</t>
  </si>
  <si>
    <t xml:space="preserve">1. Given the linear demand curve of P=175-2.5 Q, define the Uniform Distribution associated to this linear demand curve. Define a, b, and f(x), where f(x) is the height of the U-Distribution.  </t>
  </si>
  <si>
    <t>2. Compute the probability of sale if the price is set to $105.</t>
  </si>
  <si>
    <t xml:space="preserve">3. Given the above price of $105, compute the expected (average) revenue from each visitor. </t>
  </si>
  <si>
    <t xml:space="preserve">4. Given the linear demand curve, compute the maximum daily demand (total number of visitors per day). </t>
  </si>
  <si>
    <t xml:space="preserve">5. Given the above price of 105 dollars and the maximum number of visitors per day, compute the expected number of units sold per day. </t>
  </si>
  <si>
    <t xml:space="preserve">6. Given the above price of 105 dollars, compute the average daily total revenue. </t>
  </si>
  <si>
    <t>6a.  On average 70(0.4) = 28 visitors will purchase our product at the price of $105 per unit.</t>
  </si>
  <si>
    <t xml:space="preserve">6b. 70 visitors will purchase our product at the expected price of 0.4(105) = $42 per unit.   </t>
  </si>
  <si>
    <t>7. Given the above price, compute the standard deviation of the number of units sold per day.</t>
  </si>
  <si>
    <t>Var</t>
  </si>
  <si>
    <t>E(P)=p*P</t>
  </si>
  <si>
    <t>TR=P*E(Q)</t>
  </si>
  <si>
    <t>TR=Q*E(P)</t>
  </si>
  <si>
    <t>Var-Sale=np(1-p)</t>
  </si>
  <si>
    <t>E-Sale= np</t>
  </si>
  <si>
    <t>Sigma-Sale</t>
  </si>
  <si>
    <t>8. Suppose the lead time is 9 days. Compte the safety stock for 90% service level.</t>
  </si>
  <si>
    <t>Sigma-LTD</t>
  </si>
  <si>
    <t>L</t>
  </si>
  <si>
    <t>Is</t>
  </si>
  <si>
    <t xml:space="preserve">1. Compute the price that maximizes the total revenue. </t>
  </si>
  <si>
    <t xml:space="preserve">2. How many units are sold at the price that maximizes the total revenue? </t>
  </si>
  <si>
    <t xml:space="preserve">3. Compute the maximum total revenue per day. </t>
  </si>
  <si>
    <t xml:space="preserve">5. How many units are sold per day at the price that maximizes the total profit? </t>
  </si>
  <si>
    <t xml:space="preserve">6. Compute the maximum total profit per day. </t>
  </si>
  <si>
    <t>7. Find one of the BEPs.</t>
  </si>
  <si>
    <t>8. Find the Other BEP.</t>
  </si>
  <si>
    <t xml:space="preserve">9. Given the price that maximizes the total profit, compute the Variance of the daily sales. </t>
  </si>
  <si>
    <t>11. Compute the re-order point. Service level is 90%.</t>
  </si>
  <si>
    <t xml:space="preserve">12. Compute the safety stock. </t>
  </si>
  <si>
    <t>Sigma</t>
  </si>
  <si>
    <t>Sigma LTD</t>
  </si>
  <si>
    <t>LTD</t>
  </si>
  <si>
    <t xml:space="preserve">The price that a customer is willing to pay for our product from our internet store is U~(0, 175).  </t>
  </si>
  <si>
    <t xml:space="preserve">The total number of potential customers visiting this website is 70 per day. </t>
  </si>
  <si>
    <t xml:space="preserve">4. The variable cost per unit of product is $16 dollars. The total fixed cost is $1200 dollars per day. </t>
  </si>
  <si>
    <t xml:space="preserve">10. Given the price that maximizes the total profit, and an ordering lead time is 4 days. </t>
  </si>
  <si>
    <t xml:space="preserve">    Compute the price that maximizes the total profit. Solver maximize Profit</t>
  </si>
  <si>
    <t xml:space="preserve">  </t>
  </si>
  <si>
    <t xml:space="preserve">     Compute the Variance of the lead time demand.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</si>
</sst>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b/>
      <sz val="11"/>
      <color rgb="FFC00000"/>
      <name val="Book Antiqua"/>
      <family val="1"/>
    </font>
    <font>
      <sz val="11"/>
      <color rgb="FFC00000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1"/>
      <name val="Calibri"/>
      <family val="2"/>
    </font>
    <font>
      <sz val="11"/>
      <color rgb="FF000000"/>
      <name val="Book Antiqua"/>
      <family val="1"/>
    </font>
    <font>
      <b/>
      <sz val="11"/>
      <color rgb="FF00B050"/>
      <name val="Book Antiqua"/>
      <family val="1"/>
    </font>
    <font>
      <b/>
      <sz val="11"/>
      <color rgb="FF002060"/>
      <name val="Book Antiqua"/>
      <family val="1"/>
    </font>
    <font>
      <sz val="11"/>
      <color theme="7" tint="-0.499984740745262"/>
      <name val="Book Antiqua"/>
      <family val="1"/>
    </font>
    <font>
      <sz val="11"/>
      <color theme="0"/>
      <name val="Book Antiqua"/>
      <family val="1"/>
    </font>
    <font>
      <sz val="11"/>
      <color rgb="FF00B05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2" fontId="5" fillId="0" borderId="0" xfId="0" applyNumberFormat="1" applyFont="1"/>
    <xf numFmtId="0" fontId="9" fillId="0" borderId="0" xfId="0" applyFont="1" applyBorder="1" applyAlignment="1">
      <alignment vertical="center" readingOrder="1"/>
    </xf>
    <xf numFmtId="0" fontId="2" fillId="0" borderId="0" xfId="0" applyFont="1" applyBorder="1"/>
    <xf numFmtId="0" fontId="9" fillId="6" borderId="0" xfId="0" applyFont="1" applyFill="1" applyBorder="1" applyAlignment="1">
      <alignment vertical="center" readingOrder="1"/>
    </xf>
    <xf numFmtId="0" fontId="9" fillId="6" borderId="0" xfId="0" applyFont="1" applyFill="1" applyAlignment="1">
      <alignment horizontal="left" vertical="center" readingOrder="1"/>
    </xf>
    <xf numFmtId="0" fontId="2" fillId="6" borderId="0" xfId="0" applyFont="1" applyFill="1"/>
    <xf numFmtId="0" fontId="9" fillId="6" borderId="0" xfId="0" applyFont="1" applyFill="1" applyAlignment="1">
      <alignment vertical="center" readingOrder="1"/>
    </xf>
    <xf numFmtId="2" fontId="2" fillId="0" borderId="0" xfId="0" applyNumberFormat="1" applyFont="1"/>
    <xf numFmtId="165" fontId="6" fillId="0" borderId="0" xfId="0" applyNumberFormat="1" applyFont="1"/>
    <xf numFmtId="165" fontId="5" fillId="0" borderId="0" xfId="0" applyNumberFormat="1" applyFont="1"/>
    <xf numFmtId="0" fontId="12" fillId="0" borderId="0" xfId="0" applyFont="1"/>
    <xf numFmtId="165" fontId="12" fillId="0" borderId="0" xfId="0" applyNumberFormat="1" applyFont="1"/>
    <xf numFmtId="1" fontId="12" fillId="0" borderId="0" xfId="0" applyNumberFormat="1" applyFont="1"/>
    <xf numFmtId="0" fontId="13" fillId="5" borderId="9" xfId="0" applyFont="1" applyFill="1" applyBorder="1" applyAlignment="1">
      <alignment horizontal="left" vertical="center" indent="1" readingOrder="1"/>
    </xf>
    <xf numFmtId="0" fontId="13" fillId="5" borderId="10" xfId="0" applyFont="1" applyFill="1" applyBorder="1"/>
    <xf numFmtId="0" fontId="13" fillId="5" borderId="8" xfId="0" applyFont="1" applyFill="1" applyBorder="1"/>
    <xf numFmtId="0" fontId="13" fillId="5" borderId="11" xfId="0" applyFont="1" applyFill="1" applyBorder="1" applyAlignment="1">
      <alignment horizontal="left" vertical="center" indent="1" readingOrder="1"/>
    </xf>
    <xf numFmtId="0" fontId="13" fillId="5" borderId="0" xfId="0" applyFont="1" applyFill="1" applyBorder="1"/>
    <xf numFmtId="0" fontId="13" fillId="5" borderId="4" xfId="0" applyFont="1" applyFill="1" applyBorder="1"/>
    <xf numFmtId="0" fontId="1" fillId="5" borderId="0" xfId="0" applyFont="1" applyFill="1" applyBorder="1"/>
    <xf numFmtId="0" fontId="13" fillId="5" borderId="7" xfId="0" applyFont="1" applyFill="1" applyBorder="1" applyAlignment="1">
      <alignment horizontal="left" vertical="center" indent="1" readingOrder="1"/>
    </xf>
    <xf numFmtId="0" fontId="13" fillId="5" borderId="12" xfId="0" applyFont="1" applyFill="1" applyBorder="1"/>
    <xf numFmtId="0" fontId="13" fillId="5" borderId="6" xfId="0" applyFont="1" applyFill="1" applyBorder="1"/>
    <xf numFmtId="0" fontId="13" fillId="7" borderId="0" xfId="0" applyFont="1" applyFill="1"/>
    <xf numFmtId="0" fontId="1" fillId="7" borderId="0" xfId="0" applyFont="1" applyFill="1"/>
    <xf numFmtId="1" fontId="1" fillId="7" borderId="0" xfId="0" applyNumberFormat="1" applyFont="1" applyFill="1"/>
    <xf numFmtId="2" fontId="11" fillId="0" borderId="0" xfId="0" applyNumberFormat="1" applyFont="1"/>
    <xf numFmtId="2" fontId="10" fillId="0" borderId="0" xfId="0" applyNumberFormat="1" applyFont="1"/>
    <xf numFmtId="0" fontId="13" fillId="4" borderId="0" xfId="0" applyFont="1" applyFill="1" applyBorder="1" applyAlignment="1">
      <alignment vertical="center" readingOrder="1"/>
    </xf>
    <xf numFmtId="0" fontId="14" fillId="0" borderId="0" xfId="0" applyFont="1" applyFill="1"/>
    <xf numFmtId="164" fontId="14" fillId="0" borderId="0" xfId="0" applyNumberFormat="1" applyFont="1" applyFill="1"/>
    <xf numFmtId="165" fontId="14" fillId="0" borderId="0" xfId="0" applyNumberFormat="1" applyFont="1" applyFill="1"/>
    <xf numFmtId="1" fontId="6" fillId="0" borderId="0" xfId="0" applyNumberFormat="1" applyFont="1"/>
    <xf numFmtId="164" fontId="6" fillId="0" borderId="0" xfId="0" applyNumberFormat="1" applyFont="1"/>
    <xf numFmtId="0" fontId="1" fillId="3" borderId="1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'1.PvsQ-TC-vsQ'!$F$14</c:f>
          <c:strCache>
            <c:ptCount val="1"/>
            <c:pt idx="0">
              <c:v>P vs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'1.PvsQ-TC-vsQ'!$B$1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937489063867017"/>
                  <c:y val="-0.74922098279381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'1.PvsQ-TC-vsQ'!$A$2:$A$9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'1.PvsQ-TC-vsQ'!$B$2:$B$9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C3-42BD-A3B1-98D20F801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939072"/>
        <c:axId val="706932512"/>
      </c:scatterChart>
      <c:valAx>
        <c:axId val="70693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06932512"/>
        <c:crosses val="autoZero"/>
        <c:crossBetween val="midCat"/>
      </c:valAx>
      <c:valAx>
        <c:axId val="7069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0693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'3a.U-Dist'!$H$1</c:f>
          <c:strCache>
            <c:ptCount val="1"/>
            <c:pt idx="0">
              <c:v>P(x&gt;=145)=0.171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B-48C3-A9D0-E164ED2FC2B4}"/>
            </c:ext>
          </c:extLst>
        </c:ser>
        <c:ser>
          <c:idx val="1"/>
          <c:order val="1"/>
          <c:spPr>
            <a:solidFill>
              <a:srgbClr val="002060"/>
            </a:solidFill>
            <a:ln w="25400"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'3a.U-Dist'!$D$2:$D$177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B-48C3-A9D0-E164ED2F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9368"/>
        <c:axId val="793393080"/>
      </c:areaChart>
      <c:catAx>
        <c:axId val="6299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3080"/>
        <c:crosses val="autoZero"/>
        <c:auto val="1"/>
        <c:lblAlgn val="ctr"/>
        <c:lblOffset val="100"/>
        <c:noMultiLvlLbl val="0"/>
      </c:catAx>
      <c:valAx>
        <c:axId val="79339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9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'3a.U-Dist'!$I$1</c:f>
          <c:strCache>
            <c:ptCount val="1"/>
            <c:pt idx="0">
              <c:v>P(x&gt;=105)=0.4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C-4E19-BD90-EF2A2B5ACD1D}"/>
            </c:ext>
          </c:extLst>
        </c:ser>
        <c:ser>
          <c:idx val="1"/>
          <c:order val="1"/>
          <c:spPr>
            <a:solidFill>
              <a:srgbClr val="002060"/>
            </a:solidFill>
            <a:ln w="25400"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'3a.U-Dist'!$E$2:$E$177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C-4E19-BD90-EF2A2B5AC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98568"/>
        <c:axId val="793398960"/>
      </c:areaChart>
      <c:catAx>
        <c:axId val="793398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960"/>
        <c:crosses val="autoZero"/>
        <c:auto val="1"/>
        <c:lblAlgn val="ctr"/>
        <c:lblOffset val="100"/>
        <c:noMultiLvlLbl val="0"/>
      </c:catAx>
      <c:valAx>
        <c:axId val="79339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9339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Demand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'3a.U-Dist'!$H$3:$I$3</c:f>
              <c:numCache>
                <c:formatCode>General</c:formatCode>
                <c:ptCount val="2"/>
                <c:pt idx="0">
                  <c:v>0</c:v>
                </c:pt>
                <c:pt idx="1">
                  <c:v>175</c:v>
                </c:pt>
              </c:numCache>
            </c:numRef>
          </c:xVal>
          <c:yVal>
            <c:numRef>
              <c:f>'3a.U-Dist'!$H$4:$I$4</c:f>
              <c:numCache>
                <c:formatCode>General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9B-4505-AF0B-5C0BC08D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99600"/>
        <c:axId val="839795664"/>
      </c:scatterChart>
      <c:valAx>
        <c:axId val="839799600"/>
        <c:scaling>
          <c:orientation val="minMax"/>
          <c:max val="17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39795664"/>
        <c:crosses val="autoZero"/>
        <c:crossBetween val="midCat"/>
      </c:valAx>
      <c:valAx>
        <c:axId val="839795664"/>
        <c:scaling>
          <c:orientation val="minMax"/>
          <c:max val="7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39799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'1.PvsQ-TC-vsQ'!$F$15</c:f>
          <c:strCache>
            <c:ptCount val="1"/>
            <c:pt idx="0">
              <c:v>TC vs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'1.PvsQ-TC-vsQ'!$C$1</c:f>
              <c:strCache>
                <c:ptCount val="1"/>
                <c:pt idx="0">
                  <c:v>TC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937489063867017"/>
                  <c:y val="-0.74922098279381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'1.PvsQ-TC-vsQ'!$A$2:$A$9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'1.PvsQ-TC-vsQ'!$C$2:$C$9</c:f>
              <c:numCache>
                <c:formatCode>General</c:formatCode>
                <c:ptCount val="8"/>
                <c:pt idx="0">
                  <c:v>1445</c:v>
                </c:pt>
                <c:pt idx="1">
                  <c:v>1545</c:v>
                </c:pt>
                <c:pt idx="2">
                  <c:v>1670</c:v>
                </c:pt>
                <c:pt idx="3">
                  <c:v>1946.24</c:v>
                </c:pt>
                <c:pt idx="4">
                  <c:v>1921.93</c:v>
                </c:pt>
                <c:pt idx="5">
                  <c:v>2137.6367346938478</c:v>
                </c:pt>
                <c:pt idx="6">
                  <c:v>2176.1999999999998</c:v>
                </c:pt>
                <c:pt idx="7">
                  <c:v>2230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3-4F5C-81C0-D35584B77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939072"/>
        <c:axId val="706932512"/>
      </c:scatterChart>
      <c:valAx>
        <c:axId val="70693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06932512"/>
        <c:crosses val="autoZero"/>
        <c:crossBetween val="midCat"/>
      </c:valAx>
      <c:valAx>
        <c:axId val="7069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0693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'1b.R2&amp;Corr'!$B$1</c:f>
          <c:strCache>
            <c:ptCount val="1"/>
            <c:pt idx="0">
              <c:v>R2≈1, R&gt;0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8285744455132774E-2"/>
                  <c:y val="-0.182818294325456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1850098420815273E-2"/>
                  <c:y val="0.534336925606394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'1b.R2&amp;Corr'!$A$2:$A$10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'1b.R2&amp;Corr'!$B$2:$B$10</c:f>
              <c:numCache>
                <c:formatCode>General</c:formatCode>
                <c:ptCount val="9"/>
                <c:pt idx="0">
                  <c:v>1403</c:v>
                </c:pt>
                <c:pt idx="1">
                  <c:v>1251</c:v>
                </c:pt>
                <c:pt idx="2">
                  <c:v>1685</c:v>
                </c:pt>
                <c:pt idx="3">
                  <c:v>2542</c:v>
                </c:pt>
                <c:pt idx="4">
                  <c:v>2787</c:v>
                </c:pt>
                <c:pt idx="5">
                  <c:v>2822</c:v>
                </c:pt>
                <c:pt idx="6">
                  <c:v>2868</c:v>
                </c:pt>
                <c:pt idx="7">
                  <c:v>3943</c:v>
                </c:pt>
                <c:pt idx="8">
                  <c:v>4222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9D-4938-826D-A844DB553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'1b.R2&amp;Corr'!$C$1</c:f>
          <c:strCache>
            <c:ptCount val="1"/>
            <c:pt idx="0">
              <c:v>R2≈1, R&lt;1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5.6021633837954395E-2"/>
                  <c:y val="-0.643701904678909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0376681683501886"/>
                  <c:y val="5.88355201588305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'1b.R2&amp;Corr'!$A$2:$A$10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'1b.R2&amp;Corr'!$C$2:$C$10</c:f>
              <c:numCache>
                <c:formatCode>General</c:formatCode>
                <c:ptCount val="9"/>
                <c:pt idx="0">
                  <c:v>2580</c:v>
                </c:pt>
                <c:pt idx="1">
                  <c:v>2444</c:v>
                </c:pt>
                <c:pt idx="2">
                  <c:v>1933</c:v>
                </c:pt>
                <c:pt idx="3">
                  <c:v>1933</c:v>
                </c:pt>
                <c:pt idx="4">
                  <c:v>1307</c:v>
                </c:pt>
                <c:pt idx="5">
                  <c:v>1336</c:v>
                </c:pt>
                <c:pt idx="6">
                  <c:v>816</c:v>
                </c:pt>
                <c:pt idx="7">
                  <c:v>1179</c:v>
                </c:pt>
                <c:pt idx="8">
                  <c:v>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D4-4162-AA9C-736E13009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'1b.R2&amp;Corr'!$D$1</c:f>
          <c:strCache>
            <c:ptCount val="1"/>
            <c:pt idx="0">
              <c:v>R2≈0</c:v>
            </c:pt>
          </c:strCache>
        </c:strRef>
      </c:tx>
      <c:layout>
        <c:manualLayout>
          <c:xMode val="edge"/>
          <c:yMode val="edge"/>
          <c:x val="0.39522940975141907"/>
          <c:y val="1.9200989380114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0775873627270356E-2"/>
                  <c:y val="-0.492779407468050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9093147071460116"/>
                  <c:y val="0.222457446941202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'1b.R2&amp;Corr'!$A$2:$A$10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'1b.R2&amp;Corr'!$D$2:$D$10</c:f>
              <c:numCache>
                <c:formatCode>General</c:formatCode>
                <c:ptCount val="9"/>
                <c:pt idx="0">
                  <c:v>7729</c:v>
                </c:pt>
                <c:pt idx="1">
                  <c:v>3925</c:v>
                </c:pt>
                <c:pt idx="2">
                  <c:v>7266</c:v>
                </c:pt>
                <c:pt idx="3">
                  <c:v>1379</c:v>
                </c:pt>
                <c:pt idx="4">
                  <c:v>2375</c:v>
                </c:pt>
                <c:pt idx="5">
                  <c:v>7720</c:v>
                </c:pt>
                <c:pt idx="6">
                  <c:v>2839</c:v>
                </c:pt>
                <c:pt idx="7">
                  <c:v>8256</c:v>
                </c:pt>
                <c:pt idx="8">
                  <c:v>3029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E4-4EEA-9645-02793216F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'2.DD-MaxTR-TP-BE1&amp;2'!$P$1</c:f>
          <c:strCache>
            <c:ptCount val="1"/>
            <c:pt idx="0">
              <c:v>TR&amp;TC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'2.DD-MaxTR-TP-BE1&amp;2'!$I$1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'2.DD-MaxTR-TP-BE1&amp;2'!$G$2:$G$172</c:f>
              <c:numCache>
                <c:formatCode>General</c:formatCode>
                <c:ptCount val="1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'2.DD-MaxTR-TP-BE1&amp;2'!$I$2:$I$172</c:f>
              <c:numCache>
                <c:formatCode>General</c:formatCode>
                <c:ptCount val="1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C-4047-B6D4-C1F129AA1E5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'2.DD-MaxTR-TP-BE1&amp;2'!$G$2:$G$72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'2.DD-MaxTR-TP-BE1&amp;2'!$J$2:$J$72</c:f>
              <c:numCache>
                <c:formatCode>General</c:formatCode>
                <c:ptCount val="71"/>
                <c:pt idx="0">
                  <c:v>1200.0002637734965</c:v>
                </c:pt>
                <c:pt idx="1">
                  <c:v>1216.0002772954435</c:v>
                </c:pt>
                <c:pt idx="2">
                  <c:v>1232.0002908173906</c:v>
                </c:pt>
                <c:pt idx="3">
                  <c:v>1248.0003043393376</c:v>
                </c:pt>
                <c:pt idx="4">
                  <c:v>1264.0003178612847</c:v>
                </c:pt>
                <c:pt idx="5">
                  <c:v>1280.0003313832315</c:v>
                </c:pt>
                <c:pt idx="6">
                  <c:v>1296.0003449051785</c:v>
                </c:pt>
                <c:pt idx="7">
                  <c:v>1312.0003584271255</c:v>
                </c:pt>
                <c:pt idx="8">
                  <c:v>1328.0003719490726</c:v>
                </c:pt>
                <c:pt idx="9">
                  <c:v>1344.0003854710196</c:v>
                </c:pt>
                <c:pt idx="10">
                  <c:v>1360.0003989929667</c:v>
                </c:pt>
                <c:pt idx="11">
                  <c:v>1376.0004125149137</c:v>
                </c:pt>
                <c:pt idx="12">
                  <c:v>1392.0004260368605</c:v>
                </c:pt>
                <c:pt idx="13">
                  <c:v>1408.0004395588076</c:v>
                </c:pt>
                <c:pt idx="14">
                  <c:v>1424.0004530807546</c:v>
                </c:pt>
                <c:pt idx="15">
                  <c:v>1440.0004666027016</c:v>
                </c:pt>
                <c:pt idx="16">
                  <c:v>1456.0004801246487</c:v>
                </c:pt>
                <c:pt idx="17">
                  <c:v>1472.0004936465957</c:v>
                </c:pt>
                <c:pt idx="18">
                  <c:v>1488.0005071685428</c:v>
                </c:pt>
                <c:pt idx="19">
                  <c:v>1504.0005206904898</c:v>
                </c:pt>
                <c:pt idx="20">
                  <c:v>1520.0005342124368</c:v>
                </c:pt>
                <c:pt idx="21">
                  <c:v>1536.0005477343839</c:v>
                </c:pt>
                <c:pt idx="22">
                  <c:v>1552.0005612563307</c:v>
                </c:pt>
                <c:pt idx="23">
                  <c:v>1568.0005747782777</c:v>
                </c:pt>
                <c:pt idx="24">
                  <c:v>1584.0005883002248</c:v>
                </c:pt>
                <c:pt idx="25">
                  <c:v>1600.0006018221718</c:v>
                </c:pt>
                <c:pt idx="26">
                  <c:v>1616.0006153441188</c:v>
                </c:pt>
                <c:pt idx="27">
                  <c:v>1632.0006288660657</c:v>
                </c:pt>
                <c:pt idx="28">
                  <c:v>1648.0006423880127</c:v>
                </c:pt>
                <c:pt idx="29">
                  <c:v>1664.0006559099597</c:v>
                </c:pt>
                <c:pt idx="30">
                  <c:v>1680.0006694319068</c:v>
                </c:pt>
                <c:pt idx="31">
                  <c:v>1696.0006829538538</c:v>
                </c:pt>
                <c:pt idx="32">
                  <c:v>1712.0006964758009</c:v>
                </c:pt>
                <c:pt idx="33">
                  <c:v>1728.0007099977479</c:v>
                </c:pt>
                <c:pt idx="34">
                  <c:v>1744.0007235196949</c:v>
                </c:pt>
                <c:pt idx="35">
                  <c:v>1760.000737041642</c:v>
                </c:pt>
                <c:pt idx="36">
                  <c:v>1776.000750563589</c:v>
                </c:pt>
                <c:pt idx="37">
                  <c:v>1792.000764085536</c:v>
                </c:pt>
                <c:pt idx="38">
                  <c:v>1808.0007776074829</c:v>
                </c:pt>
                <c:pt idx="39">
                  <c:v>1824.0007911294299</c:v>
                </c:pt>
                <c:pt idx="40">
                  <c:v>1840.0008046513769</c:v>
                </c:pt>
                <c:pt idx="41">
                  <c:v>1856.000818173324</c:v>
                </c:pt>
                <c:pt idx="42">
                  <c:v>1872.000831695271</c:v>
                </c:pt>
                <c:pt idx="43">
                  <c:v>1888.0008452172178</c:v>
                </c:pt>
                <c:pt idx="44">
                  <c:v>1904.0008587391649</c:v>
                </c:pt>
                <c:pt idx="45">
                  <c:v>1920.0008722611119</c:v>
                </c:pt>
                <c:pt idx="46">
                  <c:v>1936.0008857830589</c:v>
                </c:pt>
                <c:pt idx="47">
                  <c:v>1952.000899305006</c:v>
                </c:pt>
                <c:pt idx="48">
                  <c:v>1968.000912826953</c:v>
                </c:pt>
                <c:pt idx="49">
                  <c:v>1984.0009263489001</c:v>
                </c:pt>
                <c:pt idx="50">
                  <c:v>2000.0009398708471</c:v>
                </c:pt>
                <c:pt idx="51">
                  <c:v>2016.0009533927941</c:v>
                </c:pt>
                <c:pt idx="52">
                  <c:v>2032.0009669147412</c:v>
                </c:pt>
                <c:pt idx="53">
                  <c:v>2048.0009804366882</c:v>
                </c:pt>
                <c:pt idx="54">
                  <c:v>2064.0009939586353</c:v>
                </c:pt>
                <c:pt idx="55">
                  <c:v>2080.0010074805823</c:v>
                </c:pt>
                <c:pt idx="56">
                  <c:v>2096.0010210025293</c:v>
                </c:pt>
                <c:pt idx="57">
                  <c:v>2112.0010345244764</c:v>
                </c:pt>
                <c:pt idx="58">
                  <c:v>2128.0010480464234</c:v>
                </c:pt>
                <c:pt idx="59">
                  <c:v>2144.00106156837</c:v>
                </c:pt>
                <c:pt idx="60">
                  <c:v>2160.001075090317</c:v>
                </c:pt>
                <c:pt idx="61">
                  <c:v>2176.0010886122641</c:v>
                </c:pt>
                <c:pt idx="62">
                  <c:v>2192.0011021342111</c:v>
                </c:pt>
                <c:pt idx="63">
                  <c:v>2208.0011156561582</c:v>
                </c:pt>
                <c:pt idx="64">
                  <c:v>2224.0011291781052</c:v>
                </c:pt>
                <c:pt idx="65">
                  <c:v>2240.0011427000522</c:v>
                </c:pt>
                <c:pt idx="66">
                  <c:v>2256.0011562219993</c:v>
                </c:pt>
                <c:pt idx="67">
                  <c:v>2272.0011697439463</c:v>
                </c:pt>
                <c:pt idx="68">
                  <c:v>2288.0011832658934</c:v>
                </c:pt>
                <c:pt idx="69">
                  <c:v>2304.0011967878399</c:v>
                </c:pt>
                <c:pt idx="70">
                  <c:v>2320.001210309787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C-4047-B6D4-C1F129AA1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566152"/>
        <c:axId val="894561232"/>
      </c:scatterChart>
      <c:valAx>
        <c:axId val="894566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94561232"/>
        <c:crosses val="autoZero"/>
        <c:crossBetween val="midCat"/>
      </c:valAx>
      <c:valAx>
        <c:axId val="8945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94566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'2.DD-MaxTR-TP-BE1&amp;2'!$K$1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'2.DD-MaxTR-TP-BE1&amp;2'!$G$2:$G$172</c:f>
              <c:numCache>
                <c:formatCode>General</c:formatCode>
                <c:ptCount val="1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'2.DD-MaxTR-TP-BE1&amp;2'!$K$2:$K$172</c:f>
              <c:numCache>
                <c:formatCode>General</c:formatCode>
                <c:ptCount val="171"/>
                <c:pt idx="0">
                  <c:v>-1200.0002637734965</c:v>
                </c:pt>
                <c:pt idx="1">
                  <c:v>-1043.5002772954435</c:v>
                </c:pt>
                <c:pt idx="2">
                  <c:v>-892.00029081739058</c:v>
                </c:pt>
                <c:pt idx="3">
                  <c:v>-745.50030433933762</c:v>
                </c:pt>
                <c:pt idx="4">
                  <c:v>-604.00031786128466</c:v>
                </c:pt>
                <c:pt idx="5">
                  <c:v>-467.50033138323147</c:v>
                </c:pt>
                <c:pt idx="6">
                  <c:v>-336.00034490517851</c:v>
                </c:pt>
                <c:pt idx="7">
                  <c:v>-209.50035842712555</c:v>
                </c:pt>
                <c:pt idx="8">
                  <c:v>-88.000371949072587</c:v>
                </c:pt>
                <c:pt idx="9">
                  <c:v>28.499614528980374</c:v>
                </c:pt>
                <c:pt idx="10">
                  <c:v>139.99960100703333</c:v>
                </c:pt>
                <c:pt idx="11">
                  <c:v>246.49958748508629</c:v>
                </c:pt>
                <c:pt idx="12">
                  <c:v>347.99957396313948</c:v>
                </c:pt>
                <c:pt idx="13">
                  <c:v>444.49956044119244</c:v>
                </c:pt>
                <c:pt idx="14">
                  <c:v>535.9995469192454</c:v>
                </c:pt>
                <c:pt idx="15">
                  <c:v>622.49953339729836</c:v>
                </c:pt>
                <c:pt idx="16">
                  <c:v>703.99951987535133</c:v>
                </c:pt>
                <c:pt idx="17">
                  <c:v>780.49950635340429</c:v>
                </c:pt>
                <c:pt idx="18">
                  <c:v>851.99949283145725</c:v>
                </c:pt>
                <c:pt idx="19">
                  <c:v>918.49947930951021</c:v>
                </c:pt>
                <c:pt idx="20">
                  <c:v>979.99946578756317</c:v>
                </c:pt>
                <c:pt idx="21">
                  <c:v>1036.4994522656161</c:v>
                </c:pt>
                <c:pt idx="22">
                  <c:v>1087.9994387436693</c:v>
                </c:pt>
                <c:pt idx="23">
                  <c:v>1134.4994252217223</c:v>
                </c:pt>
                <c:pt idx="24">
                  <c:v>1175.9994116997752</c:v>
                </c:pt>
                <c:pt idx="25">
                  <c:v>1212.4993981778282</c:v>
                </c:pt>
                <c:pt idx="26">
                  <c:v>1243.9993846558812</c:v>
                </c:pt>
                <c:pt idx="27">
                  <c:v>1270.4993711339343</c:v>
                </c:pt>
                <c:pt idx="28">
                  <c:v>1291.9993576119873</c:v>
                </c:pt>
                <c:pt idx="29">
                  <c:v>1308.4993440900403</c:v>
                </c:pt>
                <c:pt idx="30">
                  <c:v>1319.9993305680932</c:v>
                </c:pt>
                <c:pt idx="31">
                  <c:v>1326.4993170461462</c:v>
                </c:pt>
                <c:pt idx="32">
                  <c:v>1327.9993035241991</c:v>
                </c:pt>
                <c:pt idx="33">
                  <c:v>1324.4992900022521</c:v>
                </c:pt>
                <c:pt idx="34">
                  <c:v>1315.9992764803051</c:v>
                </c:pt>
                <c:pt idx="35">
                  <c:v>1302.499262958358</c:v>
                </c:pt>
                <c:pt idx="36">
                  <c:v>1283.999249436411</c:v>
                </c:pt>
                <c:pt idx="37">
                  <c:v>1260.499235914464</c:v>
                </c:pt>
                <c:pt idx="38">
                  <c:v>1231.9992223925171</c:v>
                </c:pt>
                <c:pt idx="39">
                  <c:v>1198.4992088705701</c:v>
                </c:pt>
                <c:pt idx="40">
                  <c:v>1159.9991953486231</c:v>
                </c:pt>
                <c:pt idx="41">
                  <c:v>1116.499181826676</c:v>
                </c:pt>
                <c:pt idx="42">
                  <c:v>1067.999168304729</c:v>
                </c:pt>
                <c:pt idx="43">
                  <c:v>1014.4991547827822</c:v>
                </c:pt>
                <c:pt idx="44">
                  <c:v>955.99914126083513</c:v>
                </c:pt>
                <c:pt idx="45">
                  <c:v>892.49912773888809</c:v>
                </c:pt>
                <c:pt idx="46">
                  <c:v>823.99911421694105</c:v>
                </c:pt>
                <c:pt idx="47">
                  <c:v>750.49910069499401</c:v>
                </c:pt>
                <c:pt idx="48">
                  <c:v>671.99908717304697</c:v>
                </c:pt>
                <c:pt idx="49">
                  <c:v>588.49907365109993</c:v>
                </c:pt>
                <c:pt idx="50">
                  <c:v>499.99906012915289</c:v>
                </c:pt>
                <c:pt idx="51">
                  <c:v>406.49904660720586</c:v>
                </c:pt>
                <c:pt idx="52">
                  <c:v>307.99903308525882</c:v>
                </c:pt>
                <c:pt idx="53">
                  <c:v>204.49901956331178</c:v>
                </c:pt>
                <c:pt idx="54">
                  <c:v>95.999006041364737</c:v>
                </c:pt>
                <c:pt idx="55">
                  <c:v>-17.501007480582302</c:v>
                </c:pt>
                <c:pt idx="56">
                  <c:v>-136.00102100252934</c:v>
                </c:pt>
                <c:pt idx="57">
                  <c:v>-259.50103452447638</c:v>
                </c:pt>
                <c:pt idx="58">
                  <c:v>-388.00104804642342</c:v>
                </c:pt>
                <c:pt idx="59">
                  <c:v>-521.50106156837001</c:v>
                </c:pt>
                <c:pt idx="60">
                  <c:v>-660.00107509031704</c:v>
                </c:pt>
                <c:pt idx="61">
                  <c:v>-803.50108861226408</c:v>
                </c:pt>
                <c:pt idx="62">
                  <c:v>-952.00110213421112</c:v>
                </c:pt>
                <c:pt idx="63">
                  <c:v>-1105.5011156561582</c:v>
                </c:pt>
                <c:pt idx="64">
                  <c:v>-1264.0011291781052</c:v>
                </c:pt>
                <c:pt idx="65">
                  <c:v>-1427.5011427000522</c:v>
                </c:pt>
                <c:pt idx="66">
                  <c:v>-1596.0011562219993</c:v>
                </c:pt>
                <c:pt idx="67">
                  <c:v>-1769.5011697439463</c:v>
                </c:pt>
                <c:pt idx="68">
                  <c:v>-1948.0011832658934</c:v>
                </c:pt>
                <c:pt idx="69">
                  <c:v>-2131.5011967878399</c:v>
                </c:pt>
                <c:pt idx="70">
                  <c:v>-2320.001210309787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EA-4FDC-B800-4C4C4FDF2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566152"/>
        <c:axId val="894561232"/>
      </c:scatterChart>
      <c:valAx>
        <c:axId val="894566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94561232"/>
        <c:crosses val="autoZero"/>
        <c:crossBetween val="midCat"/>
      </c:valAx>
      <c:valAx>
        <c:axId val="89456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94566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'3a.U-Dist'!$B$1</c:f>
          <c:strCache>
            <c:ptCount val="1"/>
            <c:pt idx="0">
              <c:v>Uniform(0, 175)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D13-BDBD-522335559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01528"/>
        <c:axId val="629903096"/>
      </c:areaChart>
      <c:catAx>
        <c:axId val="629901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3096"/>
        <c:crosses val="autoZero"/>
        <c:auto val="1"/>
        <c:lblAlgn val="ctr"/>
        <c:lblOffset val="100"/>
        <c:noMultiLvlLbl val="0"/>
      </c:catAx>
      <c:valAx>
        <c:axId val="6299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01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'3a.U-Dist'!$G$1</c:f>
          <c:strCache>
            <c:ptCount val="1"/>
            <c:pt idx="0">
              <c:v>P(x&gt;=20)=0.886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'3a.U-Dist'!$B$2:$B$177</c:f>
              <c:numCache>
                <c:formatCode>General</c:formatCode>
                <c:ptCount val="176"/>
                <c:pt idx="0">
                  <c:v>5.7142857142857143E-3</c:v>
                </c:pt>
                <c:pt idx="1">
                  <c:v>5.7142857142857143E-3</c:v>
                </c:pt>
                <c:pt idx="2">
                  <c:v>5.7142857142857143E-3</c:v>
                </c:pt>
                <c:pt idx="3">
                  <c:v>5.7142857142857143E-3</c:v>
                </c:pt>
                <c:pt idx="4">
                  <c:v>5.7142857142857143E-3</c:v>
                </c:pt>
                <c:pt idx="5">
                  <c:v>5.7142857142857143E-3</c:v>
                </c:pt>
                <c:pt idx="6">
                  <c:v>5.7142857142857143E-3</c:v>
                </c:pt>
                <c:pt idx="7">
                  <c:v>5.7142857142857143E-3</c:v>
                </c:pt>
                <c:pt idx="8">
                  <c:v>5.7142857142857143E-3</c:v>
                </c:pt>
                <c:pt idx="9">
                  <c:v>5.7142857142857143E-3</c:v>
                </c:pt>
                <c:pt idx="10">
                  <c:v>5.7142857142857143E-3</c:v>
                </c:pt>
                <c:pt idx="11">
                  <c:v>5.7142857142857143E-3</c:v>
                </c:pt>
                <c:pt idx="12">
                  <c:v>5.7142857142857143E-3</c:v>
                </c:pt>
                <c:pt idx="13">
                  <c:v>5.7142857142857143E-3</c:v>
                </c:pt>
                <c:pt idx="14">
                  <c:v>5.7142857142857143E-3</c:v>
                </c:pt>
                <c:pt idx="15">
                  <c:v>5.7142857142857143E-3</c:v>
                </c:pt>
                <c:pt idx="16">
                  <c:v>5.7142857142857143E-3</c:v>
                </c:pt>
                <c:pt idx="17">
                  <c:v>5.7142857142857143E-3</c:v>
                </c:pt>
                <c:pt idx="18">
                  <c:v>5.7142857142857143E-3</c:v>
                </c:pt>
                <c:pt idx="19">
                  <c:v>5.7142857142857143E-3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8-4FBF-8B0E-BFEE88BE68CE}"/>
            </c:ext>
          </c:extLst>
        </c:ser>
        <c:ser>
          <c:idx val="1"/>
          <c:order val="1"/>
          <c:spPr>
            <a:solidFill>
              <a:srgbClr val="002060"/>
            </a:solidFill>
            <a:ln w="25400">
              <a:noFill/>
            </a:ln>
            <a:effectLst/>
          </c:spPr>
          <c:cat>
            <c:numRef>
              <c:f>'3a.U-Dist'!$A$2:$A$177</c:f>
              <c:numCache>
                <c:formatCode>General</c:formatCode>
                <c:ptCount val="17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</c:numCache>
            </c:numRef>
          </c:cat>
          <c:val>
            <c:numRef>
              <c:f>'3a.U-Dist'!$C$2:$C$177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5.7142857142857143E-3</c:v>
                </c:pt>
                <c:pt idx="21">
                  <c:v>5.7142857142857143E-3</c:v>
                </c:pt>
                <c:pt idx="22">
                  <c:v>5.7142857142857143E-3</c:v>
                </c:pt>
                <c:pt idx="23">
                  <c:v>5.7142857142857143E-3</c:v>
                </c:pt>
                <c:pt idx="24">
                  <c:v>5.7142857142857143E-3</c:v>
                </c:pt>
                <c:pt idx="25">
                  <c:v>5.7142857142857143E-3</c:v>
                </c:pt>
                <c:pt idx="26">
                  <c:v>5.7142857142857143E-3</c:v>
                </c:pt>
                <c:pt idx="27">
                  <c:v>5.7142857142857143E-3</c:v>
                </c:pt>
                <c:pt idx="28">
                  <c:v>5.7142857142857143E-3</c:v>
                </c:pt>
                <c:pt idx="29">
                  <c:v>5.7142857142857143E-3</c:v>
                </c:pt>
                <c:pt idx="30">
                  <c:v>5.7142857142857143E-3</c:v>
                </c:pt>
                <c:pt idx="31">
                  <c:v>5.7142857142857143E-3</c:v>
                </c:pt>
                <c:pt idx="32">
                  <c:v>5.7142857142857143E-3</c:v>
                </c:pt>
                <c:pt idx="33">
                  <c:v>5.7142857142857143E-3</c:v>
                </c:pt>
                <c:pt idx="34">
                  <c:v>5.7142857142857143E-3</c:v>
                </c:pt>
                <c:pt idx="35">
                  <c:v>5.7142857142857143E-3</c:v>
                </c:pt>
                <c:pt idx="36">
                  <c:v>5.7142857142857143E-3</c:v>
                </c:pt>
                <c:pt idx="37">
                  <c:v>5.7142857142857143E-3</c:v>
                </c:pt>
                <c:pt idx="38">
                  <c:v>5.7142857142857143E-3</c:v>
                </c:pt>
                <c:pt idx="39">
                  <c:v>5.7142857142857143E-3</c:v>
                </c:pt>
                <c:pt idx="40">
                  <c:v>5.7142857142857143E-3</c:v>
                </c:pt>
                <c:pt idx="41">
                  <c:v>5.7142857142857143E-3</c:v>
                </c:pt>
                <c:pt idx="42">
                  <c:v>5.7142857142857143E-3</c:v>
                </c:pt>
                <c:pt idx="43">
                  <c:v>5.7142857142857143E-3</c:v>
                </c:pt>
                <c:pt idx="44">
                  <c:v>5.7142857142857143E-3</c:v>
                </c:pt>
                <c:pt idx="45">
                  <c:v>5.7142857142857143E-3</c:v>
                </c:pt>
                <c:pt idx="46">
                  <c:v>5.7142857142857143E-3</c:v>
                </c:pt>
                <c:pt idx="47">
                  <c:v>5.7142857142857143E-3</c:v>
                </c:pt>
                <c:pt idx="48">
                  <c:v>5.7142857142857143E-3</c:v>
                </c:pt>
                <c:pt idx="49">
                  <c:v>5.7142857142857143E-3</c:v>
                </c:pt>
                <c:pt idx="50">
                  <c:v>5.7142857142857143E-3</c:v>
                </c:pt>
                <c:pt idx="51">
                  <c:v>5.7142857142857143E-3</c:v>
                </c:pt>
                <c:pt idx="52">
                  <c:v>5.7142857142857143E-3</c:v>
                </c:pt>
                <c:pt idx="53">
                  <c:v>5.7142857142857143E-3</c:v>
                </c:pt>
                <c:pt idx="54">
                  <c:v>5.7142857142857143E-3</c:v>
                </c:pt>
                <c:pt idx="55">
                  <c:v>5.7142857142857143E-3</c:v>
                </c:pt>
                <c:pt idx="56">
                  <c:v>5.7142857142857143E-3</c:v>
                </c:pt>
                <c:pt idx="57">
                  <c:v>5.7142857142857143E-3</c:v>
                </c:pt>
                <c:pt idx="58">
                  <c:v>5.7142857142857143E-3</c:v>
                </c:pt>
                <c:pt idx="59">
                  <c:v>5.7142857142857143E-3</c:v>
                </c:pt>
                <c:pt idx="60">
                  <c:v>5.7142857142857143E-3</c:v>
                </c:pt>
                <c:pt idx="61">
                  <c:v>5.7142857142857143E-3</c:v>
                </c:pt>
                <c:pt idx="62">
                  <c:v>5.7142857142857143E-3</c:v>
                </c:pt>
                <c:pt idx="63">
                  <c:v>5.7142857142857143E-3</c:v>
                </c:pt>
                <c:pt idx="64">
                  <c:v>5.7142857142857143E-3</c:v>
                </c:pt>
                <c:pt idx="65">
                  <c:v>5.7142857142857143E-3</c:v>
                </c:pt>
                <c:pt idx="66">
                  <c:v>5.7142857142857143E-3</c:v>
                </c:pt>
                <c:pt idx="67">
                  <c:v>5.7142857142857143E-3</c:v>
                </c:pt>
                <c:pt idx="68">
                  <c:v>5.7142857142857143E-3</c:v>
                </c:pt>
                <c:pt idx="69">
                  <c:v>5.7142857142857143E-3</c:v>
                </c:pt>
                <c:pt idx="70">
                  <c:v>5.7142857142857143E-3</c:v>
                </c:pt>
                <c:pt idx="71">
                  <c:v>5.7142857142857143E-3</c:v>
                </c:pt>
                <c:pt idx="72">
                  <c:v>5.7142857142857143E-3</c:v>
                </c:pt>
                <c:pt idx="73">
                  <c:v>5.7142857142857143E-3</c:v>
                </c:pt>
                <c:pt idx="74">
                  <c:v>5.7142857142857143E-3</c:v>
                </c:pt>
                <c:pt idx="75">
                  <c:v>5.7142857142857143E-3</c:v>
                </c:pt>
                <c:pt idx="76">
                  <c:v>5.7142857142857143E-3</c:v>
                </c:pt>
                <c:pt idx="77">
                  <c:v>5.7142857142857143E-3</c:v>
                </c:pt>
                <c:pt idx="78">
                  <c:v>5.7142857142857143E-3</c:v>
                </c:pt>
                <c:pt idx="79">
                  <c:v>5.7142857142857143E-3</c:v>
                </c:pt>
                <c:pt idx="80">
                  <c:v>5.7142857142857143E-3</c:v>
                </c:pt>
                <c:pt idx="81">
                  <c:v>5.7142857142857143E-3</c:v>
                </c:pt>
                <c:pt idx="82">
                  <c:v>5.7142857142857143E-3</c:v>
                </c:pt>
                <c:pt idx="83">
                  <c:v>5.7142857142857143E-3</c:v>
                </c:pt>
                <c:pt idx="84">
                  <c:v>5.7142857142857143E-3</c:v>
                </c:pt>
                <c:pt idx="85">
                  <c:v>5.7142857142857143E-3</c:v>
                </c:pt>
                <c:pt idx="86">
                  <c:v>5.7142857142857143E-3</c:v>
                </c:pt>
                <c:pt idx="87">
                  <c:v>5.7142857142857143E-3</c:v>
                </c:pt>
                <c:pt idx="88">
                  <c:v>5.7142857142857143E-3</c:v>
                </c:pt>
                <c:pt idx="89">
                  <c:v>5.7142857142857143E-3</c:v>
                </c:pt>
                <c:pt idx="90">
                  <c:v>5.7142857142857143E-3</c:v>
                </c:pt>
                <c:pt idx="91">
                  <c:v>5.7142857142857143E-3</c:v>
                </c:pt>
                <c:pt idx="92">
                  <c:v>5.7142857142857143E-3</c:v>
                </c:pt>
                <c:pt idx="93">
                  <c:v>5.7142857142857143E-3</c:v>
                </c:pt>
                <c:pt idx="94">
                  <c:v>5.7142857142857143E-3</c:v>
                </c:pt>
                <c:pt idx="95">
                  <c:v>5.7142857142857143E-3</c:v>
                </c:pt>
                <c:pt idx="96">
                  <c:v>5.7142857142857143E-3</c:v>
                </c:pt>
                <c:pt idx="97">
                  <c:v>5.7142857142857143E-3</c:v>
                </c:pt>
                <c:pt idx="98">
                  <c:v>5.7142857142857143E-3</c:v>
                </c:pt>
                <c:pt idx="99">
                  <c:v>5.7142857142857143E-3</c:v>
                </c:pt>
                <c:pt idx="100">
                  <c:v>5.7142857142857143E-3</c:v>
                </c:pt>
                <c:pt idx="101">
                  <c:v>5.7142857142857143E-3</c:v>
                </c:pt>
                <c:pt idx="102">
                  <c:v>5.7142857142857143E-3</c:v>
                </c:pt>
                <c:pt idx="103">
                  <c:v>5.7142857142857143E-3</c:v>
                </c:pt>
                <c:pt idx="104">
                  <c:v>5.7142857142857143E-3</c:v>
                </c:pt>
                <c:pt idx="105">
                  <c:v>5.7142857142857143E-3</c:v>
                </c:pt>
                <c:pt idx="106">
                  <c:v>5.7142857142857143E-3</c:v>
                </c:pt>
                <c:pt idx="107">
                  <c:v>5.7142857142857143E-3</c:v>
                </c:pt>
                <c:pt idx="108">
                  <c:v>5.7142857142857143E-3</c:v>
                </c:pt>
                <c:pt idx="109">
                  <c:v>5.7142857142857143E-3</c:v>
                </c:pt>
                <c:pt idx="110">
                  <c:v>5.7142857142857143E-3</c:v>
                </c:pt>
                <c:pt idx="111">
                  <c:v>5.7142857142857143E-3</c:v>
                </c:pt>
                <c:pt idx="112">
                  <c:v>5.7142857142857143E-3</c:v>
                </c:pt>
                <c:pt idx="113">
                  <c:v>5.7142857142857143E-3</c:v>
                </c:pt>
                <c:pt idx="114">
                  <c:v>5.7142857142857143E-3</c:v>
                </c:pt>
                <c:pt idx="115">
                  <c:v>5.7142857142857143E-3</c:v>
                </c:pt>
                <c:pt idx="116">
                  <c:v>5.7142857142857143E-3</c:v>
                </c:pt>
                <c:pt idx="117">
                  <c:v>5.7142857142857143E-3</c:v>
                </c:pt>
                <c:pt idx="118">
                  <c:v>5.7142857142857143E-3</c:v>
                </c:pt>
                <c:pt idx="119">
                  <c:v>5.7142857142857143E-3</c:v>
                </c:pt>
                <c:pt idx="120">
                  <c:v>5.7142857142857143E-3</c:v>
                </c:pt>
                <c:pt idx="121">
                  <c:v>5.7142857142857143E-3</c:v>
                </c:pt>
                <c:pt idx="122">
                  <c:v>5.7142857142857143E-3</c:v>
                </c:pt>
                <c:pt idx="123">
                  <c:v>5.7142857142857143E-3</c:v>
                </c:pt>
                <c:pt idx="124">
                  <c:v>5.7142857142857143E-3</c:v>
                </c:pt>
                <c:pt idx="125">
                  <c:v>5.7142857142857143E-3</c:v>
                </c:pt>
                <c:pt idx="126">
                  <c:v>5.7142857142857143E-3</c:v>
                </c:pt>
                <c:pt idx="127">
                  <c:v>5.7142857142857143E-3</c:v>
                </c:pt>
                <c:pt idx="128">
                  <c:v>5.7142857142857143E-3</c:v>
                </c:pt>
                <c:pt idx="129">
                  <c:v>5.7142857142857143E-3</c:v>
                </c:pt>
                <c:pt idx="130">
                  <c:v>5.7142857142857143E-3</c:v>
                </c:pt>
                <c:pt idx="131">
                  <c:v>5.7142857142857143E-3</c:v>
                </c:pt>
                <c:pt idx="132">
                  <c:v>5.7142857142857143E-3</c:v>
                </c:pt>
                <c:pt idx="133">
                  <c:v>5.7142857142857143E-3</c:v>
                </c:pt>
                <c:pt idx="134">
                  <c:v>5.7142857142857143E-3</c:v>
                </c:pt>
                <c:pt idx="135">
                  <c:v>5.7142857142857143E-3</c:v>
                </c:pt>
                <c:pt idx="136">
                  <c:v>5.7142857142857143E-3</c:v>
                </c:pt>
                <c:pt idx="137">
                  <c:v>5.7142857142857143E-3</c:v>
                </c:pt>
                <c:pt idx="138">
                  <c:v>5.7142857142857143E-3</c:v>
                </c:pt>
                <c:pt idx="139">
                  <c:v>5.7142857142857143E-3</c:v>
                </c:pt>
                <c:pt idx="140">
                  <c:v>5.7142857142857143E-3</c:v>
                </c:pt>
                <c:pt idx="141">
                  <c:v>5.7142857142857143E-3</c:v>
                </c:pt>
                <c:pt idx="142">
                  <c:v>5.7142857142857143E-3</c:v>
                </c:pt>
                <c:pt idx="143">
                  <c:v>5.7142857142857143E-3</c:v>
                </c:pt>
                <c:pt idx="144">
                  <c:v>5.7142857142857143E-3</c:v>
                </c:pt>
                <c:pt idx="145">
                  <c:v>5.7142857142857143E-3</c:v>
                </c:pt>
                <c:pt idx="146">
                  <c:v>5.7142857142857143E-3</c:v>
                </c:pt>
                <c:pt idx="147">
                  <c:v>5.7142857142857143E-3</c:v>
                </c:pt>
                <c:pt idx="148">
                  <c:v>5.7142857142857143E-3</c:v>
                </c:pt>
                <c:pt idx="149">
                  <c:v>5.7142857142857143E-3</c:v>
                </c:pt>
                <c:pt idx="150">
                  <c:v>5.7142857142857143E-3</c:v>
                </c:pt>
                <c:pt idx="151">
                  <c:v>5.7142857142857143E-3</c:v>
                </c:pt>
                <c:pt idx="152">
                  <c:v>5.7142857142857143E-3</c:v>
                </c:pt>
                <c:pt idx="153">
                  <c:v>5.7142857142857143E-3</c:v>
                </c:pt>
                <c:pt idx="154">
                  <c:v>5.7142857142857143E-3</c:v>
                </c:pt>
                <c:pt idx="155">
                  <c:v>5.7142857142857143E-3</c:v>
                </c:pt>
                <c:pt idx="156">
                  <c:v>5.7142857142857143E-3</c:v>
                </c:pt>
                <c:pt idx="157">
                  <c:v>5.7142857142857143E-3</c:v>
                </c:pt>
                <c:pt idx="158">
                  <c:v>5.7142857142857143E-3</c:v>
                </c:pt>
                <c:pt idx="159">
                  <c:v>5.7142857142857143E-3</c:v>
                </c:pt>
                <c:pt idx="160">
                  <c:v>5.7142857142857143E-3</c:v>
                </c:pt>
                <c:pt idx="161">
                  <c:v>5.7142857142857143E-3</c:v>
                </c:pt>
                <c:pt idx="162">
                  <c:v>5.7142857142857143E-3</c:v>
                </c:pt>
                <c:pt idx="163">
                  <c:v>5.7142857142857143E-3</c:v>
                </c:pt>
                <c:pt idx="164">
                  <c:v>5.7142857142857143E-3</c:v>
                </c:pt>
                <c:pt idx="165">
                  <c:v>5.7142857142857143E-3</c:v>
                </c:pt>
                <c:pt idx="166">
                  <c:v>5.7142857142857143E-3</c:v>
                </c:pt>
                <c:pt idx="167">
                  <c:v>5.7142857142857143E-3</c:v>
                </c:pt>
                <c:pt idx="168">
                  <c:v>5.7142857142857143E-3</c:v>
                </c:pt>
                <c:pt idx="169">
                  <c:v>5.7142857142857143E-3</c:v>
                </c:pt>
                <c:pt idx="170">
                  <c:v>5.7142857142857143E-3</c:v>
                </c:pt>
                <c:pt idx="171">
                  <c:v>5.7142857142857143E-3</c:v>
                </c:pt>
                <c:pt idx="172">
                  <c:v>5.7142857142857143E-3</c:v>
                </c:pt>
                <c:pt idx="173">
                  <c:v>5.7142857142857143E-3</c:v>
                </c:pt>
                <c:pt idx="174">
                  <c:v>5.7142857142857143E-3</c:v>
                </c:pt>
                <c:pt idx="175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8-4FBF-8B0E-BFEE88BE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10544"/>
        <c:axId val="629898784"/>
      </c:areaChart>
      <c:catAx>
        <c:axId val="62991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898784"/>
        <c:crosses val="autoZero"/>
        <c:auto val="1"/>
        <c:lblAlgn val="ctr"/>
        <c:lblOffset val="100"/>
        <c:noMultiLvlLbl val="0"/>
      </c:catAx>
      <c:valAx>
        <c:axId val="62989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2991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40005</xdr:rowOff>
    </xdr:from>
    <xdr:to>
      <xdr:col>7</xdr:col>
      <xdr:colOff>1010285</xdr:colOff>
      <xdr:row>29</xdr:row>
      <xdr:rowOff>40005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1204595</xdr:colOff>
      <xdr:row>14</xdr:row>
      <xdr:rowOff>3809</xdr:rowOff>
    </xdr:from>
    <xdr:to>
      <xdr:col>9</xdr:col>
      <xdr:colOff>3347721</xdr:colOff>
      <xdr:row>29</xdr:row>
      <xdr:rowOff>3810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310445</xdr:colOff>
      <xdr:row>13</xdr:row>
      <xdr:rowOff>27368</xdr:rowOff>
    </xdr:from>
    <xdr:to>
      <xdr:col>7</xdr:col>
      <xdr:colOff>435413</xdr:colOff>
      <xdr:row>28</xdr:row>
      <xdr:rowOff>1332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164204</xdr:colOff>
      <xdr:row>13</xdr:row>
      <xdr:rowOff>53569</xdr:rowOff>
    </xdr:from>
    <xdr:to>
      <xdr:col>16</xdr:col>
      <xdr:colOff>388186</xdr:colOff>
      <xdr:row>27</xdr:row>
      <xdr:rowOff>122296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369456</xdr:colOff>
      <xdr:row>31</xdr:row>
      <xdr:rowOff>21302</xdr:rowOff>
    </xdr:from>
    <xdr:to>
      <xdr:col>11</xdr:col>
      <xdr:colOff>235529</xdr:colOff>
      <xdr:row>45</xdr:row>
      <xdr:rowOff>80817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601980</xdr:colOff>
      <xdr:row>1</xdr:row>
      <xdr:rowOff>137160</xdr:rowOff>
    </xdr:from>
    <xdr:to>
      <xdr:col>19</xdr:col>
      <xdr:colOff>297180</xdr:colOff>
      <xdr:row>16</xdr:row>
      <xdr:rowOff>137160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45720</xdr:colOff>
      <xdr:row>16</xdr:row>
      <xdr:rowOff>91440</xdr:rowOff>
    </xdr:from>
    <xdr:to>
      <xdr:col>19</xdr:col>
      <xdr:colOff>350520</xdr:colOff>
      <xdr:row>31</xdr:row>
      <xdr:rowOff>91440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563760</xdr:colOff>
      <xdr:row>5</xdr:row>
      <xdr:rowOff>66072</xdr:rowOff>
    </xdr:from>
    <xdr:to>
      <xdr:col>15</xdr:col>
      <xdr:colOff>270076</xdr:colOff>
      <xdr:row>20</xdr:row>
      <xdr:rowOff>96456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27780</xdr:colOff>
      <xdr:row>21</xdr:row>
      <xdr:rowOff>72028</xdr:rowOff>
    </xdr:from>
    <xdr:to>
      <xdr:col>7</xdr:col>
      <xdr:colOff>523562</xdr:colOff>
      <xdr:row>35</xdr:row>
      <xdr:rowOff>140608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588259</xdr:colOff>
      <xdr:row>21</xdr:row>
      <xdr:rowOff>57874</xdr:rowOff>
    </xdr:from>
    <xdr:to>
      <xdr:col>15</xdr:col>
      <xdr:colOff>285388</xdr:colOff>
      <xdr:row>35</xdr:row>
      <xdr:rowOff>134073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183146</xdr:colOff>
      <xdr:row>20</xdr:row>
      <xdr:rowOff>135039</xdr:rowOff>
    </xdr:from>
    <xdr:to>
      <xdr:col>25</xdr:col>
      <xdr:colOff>487945</xdr:colOff>
      <xdr:row>35</xdr:row>
      <xdr:rowOff>27972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</xdr:row>
      <xdr:rowOff>60766</xdr:rowOff>
    </xdr:from>
    <xdr:to>
      <xdr:col>7</xdr:col>
      <xdr:colOff>511215</xdr:colOff>
      <xdr:row>20</xdr:row>
      <xdr:rowOff>54979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96" zoomScaleNormal="96" workbookViewId="0">
      <selection activeCell="L6" sqref="L6:M43"/>
    </sheetView>
  </sheetViews>
  <sheetFormatPr defaultRowHeight="14.4" x14ac:dyDescent="0.3"/>
  <cols>
    <col min="1" max="3" width="8.88671875" style="5"/>
    <col min="4" max="5" width="4.109375" style="5" customWidth="1"/>
    <col min="6" max="6" width="10.5546875" style="5" customWidth="1"/>
    <col min="7" max="7" width="7.33203125" style="5" customWidth="1"/>
    <col min="8" max="8" width="31.44140625" style="5" bestFit="1" customWidth="1"/>
    <col min="9" max="9" width="4" style="5" customWidth="1"/>
    <col min="10" max="10" width="67.77734375" style="5" bestFit="1" customWidth="1"/>
    <col min="11" max="16384" width="8.88671875" style="5"/>
  </cols>
  <sheetData>
    <row r="1" spans="1:17" x14ac:dyDescent="0.3">
      <c r="A1" s="2" t="s">
        <v>0</v>
      </c>
      <c r="B1" s="56" t="s">
        <v>1</v>
      </c>
      <c r="C1" s="1" t="s">
        <v>2</v>
      </c>
      <c r="J1" s="50" t="s">
        <v>20</v>
      </c>
      <c r="K1" s="24"/>
      <c r="L1" s="24"/>
      <c r="M1" s="24"/>
      <c r="N1" s="24"/>
      <c r="O1" s="24"/>
      <c r="P1" s="24"/>
      <c r="Q1" s="24"/>
    </row>
    <row r="2" spans="1:17" x14ac:dyDescent="0.3">
      <c r="A2" s="3">
        <v>15</v>
      </c>
      <c r="B2" s="57">
        <v>135</v>
      </c>
      <c r="C2" s="59">
        <v>1445</v>
      </c>
      <c r="F2" s="51" t="s">
        <v>6</v>
      </c>
      <c r="G2" s="51">
        <f>INTERCEPT(B$2:B$9,A$2:A$9)</f>
        <v>175</v>
      </c>
      <c r="H2" s="51" t="str">
        <f ca="1">_xlfn.FORMULATEXT(G2)</f>
        <v>=INTERCEPT(B$2:B$9,A$2:A$9)</v>
      </c>
      <c r="J2" s="50" t="s">
        <v>17</v>
      </c>
      <c r="K2" s="23"/>
      <c r="L2" s="23"/>
      <c r="M2" s="23"/>
      <c r="N2" s="23"/>
      <c r="O2" s="23"/>
      <c r="P2" s="23"/>
      <c r="Q2" s="24"/>
    </row>
    <row r="3" spans="1:17" x14ac:dyDescent="0.3">
      <c r="A3" s="3">
        <v>20</v>
      </c>
      <c r="B3" s="57">
        <v>130</v>
      </c>
      <c r="C3" s="59">
        <v>1545</v>
      </c>
      <c r="F3" s="51" t="s">
        <v>4</v>
      </c>
      <c r="G3" s="51">
        <f>SLOPE(B$2:B$9,A$2:A$9)</f>
        <v>-2.5</v>
      </c>
      <c r="H3" s="51" t="str">
        <f ca="1">_xlfn.FORMULATEXT(G3)</f>
        <v>=SLOPE(B$2:B$9,A$2:A$9)</v>
      </c>
      <c r="J3" s="50" t="s">
        <v>18</v>
      </c>
      <c r="K3" s="23"/>
      <c r="L3" s="23"/>
      <c r="M3" s="23"/>
      <c r="N3" s="23"/>
      <c r="O3" s="23"/>
      <c r="P3" s="23"/>
      <c r="Q3" s="24"/>
    </row>
    <row r="4" spans="1:17" x14ac:dyDescent="0.3">
      <c r="A4" s="3">
        <v>32</v>
      </c>
      <c r="B4" s="57">
        <v>89</v>
      </c>
      <c r="C4" s="59">
        <v>1670</v>
      </c>
      <c r="F4" s="51" t="s">
        <v>15</v>
      </c>
      <c r="G4" s="52">
        <f>RSQ(B$2:B$9,A$2:A$9)</f>
        <v>0.9851705093030263</v>
      </c>
      <c r="H4" s="51" t="str">
        <f ca="1">_xlfn.FORMULATEXT(G4)</f>
        <v>=RSQ(B$2:B$9,A$2:A$9)</v>
      </c>
      <c r="J4" s="50" t="s">
        <v>33</v>
      </c>
      <c r="K4" s="23"/>
      <c r="L4" s="23"/>
      <c r="M4" s="23"/>
      <c r="N4" s="23"/>
      <c r="O4" s="23"/>
      <c r="P4" s="23"/>
      <c r="Q4" s="24"/>
    </row>
    <row r="5" spans="1:17" x14ac:dyDescent="0.3">
      <c r="A5" s="3">
        <v>45</v>
      </c>
      <c r="B5" s="57">
        <v>62</v>
      </c>
      <c r="C5" s="59">
        <v>1946.24</v>
      </c>
      <c r="F5" s="51" t="s">
        <v>5</v>
      </c>
      <c r="G5" s="53">
        <f>STEYX(B$2:B$9,A$2:A$9)</f>
        <v>6.1389467066155978</v>
      </c>
      <c r="H5" s="51" t="str">
        <f ca="1">_xlfn.FORMULATEXT(G5)</f>
        <v>=STEYX(B$2:B$9,A$2:A$9)</v>
      </c>
      <c r="J5" s="50" t="s">
        <v>34</v>
      </c>
      <c r="K5" s="23"/>
      <c r="L5" s="23"/>
      <c r="M5" s="23"/>
      <c r="N5" s="23"/>
      <c r="O5" s="23"/>
      <c r="P5" s="23"/>
      <c r="Q5" s="24"/>
    </row>
    <row r="6" spans="1:17" x14ac:dyDescent="0.3">
      <c r="A6" s="3">
        <v>50</v>
      </c>
      <c r="B6" s="57">
        <v>60</v>
      </c>
      <c r="C6" s="59">
        <v>1921.93</v>
      </c>
      <c r="F6" s="51" t="s">
        <v>7</v>
      </c>
      <c r="G6" s="51">
        <f>G2/-G3</f>
        <v>70</v>
      </c>
      <c r="H6" s="51" t="str">
        <f ca="1">_xlfn.FORMULATEXT(G6)</f>
        <v>=G2/-G3</v>
      </c>
      <c r="J6" s="50" t="s">
        <v>19</v>
      </c>
      <c r="K6" s="23"/>
      <c r="L6" s="23"/>
      <c r="M6" s="23"/>
      <c r="N6" s="23"/>
      <c r="O6" s="23"/>
      <c r="P6" s="23"/>
      <c r="Q6" s="24"/>
    </row>
    <row r="7" spans="1:17" x14ac:dyDescent="0.3">
      <c r="A7" s="3">
        <v>55</v>
      </c>
      <c r="B7" s="57">
        <v>31.6</v>
      </c>
      <c r="C7" s="59">
        <v>2137.6367346938478</v>
      </c>
      <c r="J7" s="25"/>
      <c r="K7" s="23"/>
      <c r="L7" s="23"/>
      <c r="M7" s="23"/>
      <c r="N7" s="23"/>
      <c r="O7" s="23"/>
      <c r="P7" s="23"/>
      <c r="Q7" s="24"/>
    </row>
    <row r="8" spans="1:17" x14ac:dyDescent="0.3">
      <c r="A8" s="3">
        <v>60</v>
      </c>
      <c r="B8" s="57">
        <v>28.4</v>
      </c>
      <c r="C8" s="59">
        <v>2176.1999999999998</v>
      </c>
      <c r="J8" s="50" t="s">
        <v>21</v>
      </c>
      <c r="K8" s="50"/>
      <c r="L8" s="23"/>
      <c r="M8" s="23"/>
      <c r="N8" s="23"/>
      <c r="O8" s="23"/>
      <c r="P8" s="23"/>
      <c r="Q8" s="24"/>
    </row>
    <row r="9" spans="1:17" ht="15" thickBot="1" x14ac:dyDescent="0.35">
      <c r="A9" s="4">
        <v>65</v>
      </c>
      <c r="B9" s="58">
        <v>9</v>
      </c>
      <c r="C9" s="60">
        <v>2230</v>
      </c>
      <c r="E9" s="5" t="s">
        <v>8</v>
      </c>
      <c r="F9" s="11" t="s">
        <v>3</v>
      </c>
      <c r="G9" s="54">
        <f>INTERCEPT(C$2:C$9,A$2:A$9)</f>
        <v>1200.0002637734965</v>
      </c>
      <c r="H9" s="11" t="str">
        <f ca="1">_xlfn.FORMULATEXT(G9)</f>
        <v>=INTERCEPT(C$2:C$9,A$2:A$9)</v>
      </c>
      <c r="J9" s="50" t="s">
        <v>22</v>
      </c>
      <c r="K9" s="50"/>
      <c r="L9" s="23"/>
      <c r="M9" s="23"/>
      <c r="N9" s="23"/>
      <c r="O9" s="23"/>
      <c r="P9" s="23"/>
      <c r="Q9" s="24"/>
    </row>
    <row r="10" spans="1:17" x14ac:dyDescent="0.3">
      <c r="E10" s="5" t="s">
        <v>9</v>
      </c>
      <c r="F10" s="11" t="s">
        <v>4</v>
      </c>
      <c r="G10" s="54">
        <f>SLOPE(C$2:C$9,A$2:A$9)</f>
        <v>16.000013521947011</v>
      </c>
      <c r="H10" s="11" t="str">
        <f ca="1">_xlfn.FORMULATEXT(G10)</f>
        <v>=SLOPE(C$2:C$9,A$2:A$9)</v>
      </c>
      <c r="J10" s="50" t="s">
        <v>23</v>
      </c>
      <c r="K10" s="50"/>
      <c r="L10" s="23"/>
      <c r="M10" s="23"/>
      <c r="N10" s="23"/>
      <c r="O10" s="23"/>
      <c r="P10" s="23"/>
      <c r="Q10" s="24"/>
    </row>
    <row r="11" spans="1:17" x14ac:dyDescent="0.3">
      <c r="F11" s="11" t="s">
        <v>15</v>
      </c>
      <c r="G11" s="55">
        <f>RSQ(C$2:C$9,A$2:A$9)</f>
        <v>0.97949327023182486</v>
      </c>
      <c r="H11" s="11" t="str">
        <f ca="1">_xlfn.FORMULATEXT(G11)</f>
        <v>=RSQ(C$2:C$9,A$2:A$9)</v>
      </c>
      <c r="J11" s="50" t="s">
        <v>35</v>
      </c>
      <c r="K11" s="50"/>
      <c r="L11" s="23"/>
      <c r="M11" s="23"/>
      <c r="N11" s="23"/>
      <c r="O11" s="23"/>
      <c r="P11" s="23"/>
      <c r="Q11" s="24"/>
    </row>
    <row r="12" spans="1:17" x14ac:dyDescent="0.3">
      <c r="F12" s="11" t="s">
        <v>5</v>
      </c>
      <c r="G12" s="30">
        <f>STEYX(C2:C9,A2:A9)</f>
        <v>46.335543736350822</v>
      </c>
      <c r="H12" s="11" t="str">
        <f ca="1">_xlfn.FORMULATEXT(G12)</f>
        <v>=STEYX(C2:C9,A2:A9)</v>
      </c>
      <c r="J12" s="50" t="s">
        <v>34</v>
      </c>
      <c r="K12" s="50"/>
      <c r="L12" s="23"/>
      <c r="M12" s="23"/>
      <c r="N12" s="23"/>
      <c r="O12" s="23"/>
      <c r="P12" s="23"/>
      <c r="Q12" s="24"/>
    </row>
    <row r="13" spans="1:17" x14ac:dyDescent="0.3">
      <c r="J13" s="18"/>
      <c r="K13" s="18"/>
      <c r="L13" s="18"/>
      <c r="M13" s="18"/>
      <c r="N13" s="18"/>
      <c r="O13" s="18"/>
      <c r="P13" s="18"/>
    </row>
    <row r="14" spans="1:17" x14ac:dyDescent="0.3">
      <c r="F14" s="5" t="str">
        <f>B1&amp;" vs "&amp;A1</f>
        <v>P vs Q</v>
      </c>
    </row>
    <row r="15" spans="1:17" x14ac:dyDescent="0.3">
      <c r="F15" s="5" t="str">
        <f>C1&amp;" vs "&amp;A1</f>
        <v>TC vs Q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1"/>
  <sheetViews>
    <sheetView topLeftCell="A12" zoomScale="91" zoomScaleNormal="91" workbookViewId="0">
      <selection activeCell="U43" sqref="U43"/>
    </sheetView>
  </sheetViews>
  <sheetFormatPr defaultColWidth="9.109375" defaultRowHeight="14.4" x14ac:dyDescent="0.3"/>
  <cols>
    <col min="1" max="1" width="11.109375" style="5" bestFit="1" customWidth="1"/>
    <col min="2" max="2" width="10" style="5" bestFit="1" customWidth="1"/>
    <col min="3" max="3" width="10.109375" style="5" bestFit="1" customWidth="1"/>
    <col min="4" max="4" width="8.109375" style="5" customWidth="1"/>
    <col min="5" max="5" width="8" style="5" bestFit="1" customWidth="1"/>
    <col min="6" max="6" width="11" style="5" bestFit="1" customWidth="1"/>
    <col min="7" max="8" width="7.6640625" style="5" customWidth="1"/>
    <col min="9" max="9" width="9.21875" style="5" bestFit="1" customWidth="1"/>
    <col min="10" max="10" width="6.33203125" style="5" bestFit="1" customWidth="1"/>
    <col min="11" max="11" width="4.6640625" style="5" bestFit="1" customWidth="1"/>
    <col min="12" max="12" width="8" style="5" bestFit="1" customWidth="1"/>
    <col min="13" max="24" width="9.109375" style="5"/>
    <col min="25" max="25" width="6.5546875" style="5" customWidth="1"/>
    <col min="26" max="16384" width="9.109375" style="5"/>
  </cols>
  <sheetData>
    <row r="1" spans="1:15" ht="17.399999999999999" x14ac:dyDescent="0.3">
      <c r="B1" s="15" t="s">
        <v>14</v>
      </c>
      <c r="C1" s="15" t="s">
        <v>13</v>
      </c>
      <c r="D1" s="15" t="s">
        <v>12</v>
      </c>
    </row>
    <row r="2" spans="1:15" x14ac:dyDescent="0.3">
      <c r="A2" s="14">
        <v>20</v>
      </c>
      <c r="B2" s="13">
        <f t="shared" ref="B2:B10" ca="1" si="0">INT(1000+20*A2+_xlfn.NORM.INV(RAND(), 0,300))</f>
        <v>1403</v>
      </c>
      <c r="C2" s="13">
        <f t="shared" ref="C2:C10" ca="1" si="1">INT(3000-15*A2+_xlfn.NORM.INV(RAND(),0,300))</f>
        <v>2580</v>
      </c>
      <c r="D2" s="13">
        <f t="shared" ref="D2:D10" ca="1" si="2">INT(10000*RAND())</f>
        <v>7729</v>
      </c>
    </row>
    <row r="3" spans="1:15" x14ac:dyDescent="0.3">
      <c r="A3" s="14">
        <v>40</v>
      </c>
      <c r="B3" s="13">
        <f t="shared" ca="1" si="0"/>
        <v>1251</v>
      </c>
      <c r="C3" s="13">
        <f t="shared" ca="1" si="1"/>
        <v>2444</v>
      </c>
      <c r="D3" s="13">
        <f t="shared" ca="1" si="2"/>
        <v>3925</v>
      </c>
    </row>
    <row r="4" spans="1:15" x14ac:dyDescent="0.3">
      <c r="A4" s="14">
        <v>50</v>
      </c>
      <c r="B4" s="13">
        <f t="shared" ca="1" si="0"/>
        <v>1685</v>
      </c>
      <c r="C4" s="13">
        <f t="shared" ca="1" si="1"/>
        <v>1933</v>
      </c>
      <c r="D4" s="13">
        <f t="shared" ca="1" si="2"/>
        <v>7266</v>
      </c>
    </row>
    <row r="5" spans="1:15" x14ac:dyDescent="0.3">
      <c r="A5" s="14">
        <v>70</v>
      </c>
      <c r="B5" s="13">
        <f t="shared" ca="1" si="0"/>
        <v>2542</v>
      </c>
      <c r="C5" s="13">
        <f t="shared" ca="1" si="1"/>
        <v>1933</v>
      </c>
      <c r="D5" s="13">
        <f t="shared" ca="1" si="2"/>
        <v>1379</v>
      </c>
    </row>
    <row r="6" spans="1:15" x14ac:dyDescent="0.3">
      <c r="A6" s="14">
        <v>90</v>
      </c>
      <c r="B6" s="13">
        <f t="shared" ca="1" si="0"/>
        <v>2787</v>
      </c>
      <c r="C6" s="13">
        <f t="shared" ca="1" si="1"/>
        <v>1307</v>
      </c>
      <c r="D6" s="13">
        <f t="shared" ca="1" si="2"/>
        <v>2375</v>
      </c>
    </row>
    <row r="7" spans="1:15" x14ac:dyDescent="0.3">
      <c r="A7" s="14">
        <v>100</v>
      </c>
      <c r="B7" s="13">
        <f t="shared" ca="1" si="0"/>
        <v>2822</v>
      </c>
      <c r="C7" s="13">
        <f t="shared" ca="1" si="1"/>
        <v>1336</v>
      </c>
      <c r="D7" s="13">
        <f t="shared" ca="1" si="2"/>
        <v>7720</v>
      </c>
    </row>
    <row r="8" spans="1:15" x14ac:dyDescent="0.3">
      <c r="A8" s="14">
        <v>120</v>
      </c>
      <c r="B8" s="13">
        <f t="shared" ca="1" si="0"/>
        <v>2868</v>
      </c>
      <c r="C8" s="13">
        <f t="shared" ca="1" si="1"/>
        <v>816</v>
      </c>
      <c r="D8" s="13">
        <f t="shared" ca="1" si="2"/>
        <v>2839</v>
      </c>
    </row>
    <row r="9" spans="1:15" x14ac:dyDescent="0.3">
      <c r="A9" s="14">
        <v>140</v>
      </c>
      <c r="B9" s="13">
        <f t="shared" ca="1" si="0"/>
        <v>3943</v>
      </c>
      <c r="C9" s="13">
        <f t="shared" ca="1" si="1"/>
        <v>1179</v>
      </c>
      <c r="D9" s="13">
        <f t="shared" ca="1" si="2"/>
        <v>8256</v>
      </c>
    </row>
    <row r="10" spans="1:15" x14ac:dyDescent="0.3">
      <c r="A10" s="14">
        <v>150</v>
      </c>
      <c r="B10" s="13">
        <f t="shared" ca="1" si="0"/>
        <v>4222</v>
      </c>
      <c r="C10" s="13">
        <f t="shared" ca="1" si="1"/>
        <v>858</v>
      </c>
      <c r="D10" s="13">
        <f t="shared" ca="1" si="2"/>
        <v>3029</v>
      </c>
    </row>
    <row r="12" spans="1:15" x14ac:dyDescent="0.3">
      <c r="C12" s="13" t="s">
        <v>3</v>
      </c>
      <c r="D12" s="13" t="s">
        <v>4</v>
      </c>
      <c r="E12" s="13" t="s">
        <v>15</v>
      </c>
      <c r="F12" s="13" t="s">
        <v>16</v>
      </c>
      <c r="L12" s="13" t="s">
        <v>3</v>
      </c>
      <c r="M12" s="13" t="s">
        <v>4</v>
      </c>
      <c r="N12" s="13" t="s">
        <v>15</v>
      </c>
      <c r="O12" s="13" t="s">
        <v>16</v>
      </c>
    </row>
    <row r="13" spans="1:15" x14ac:dyDescent="0.3">
      <c r="C13" s="16">
        <f ca="1">INTERCEPT($B$2:$B$10,$A$2:$A$10)</f>
        <v>689.34959349593464</v>
      </c>
      <c r="D13" s="16">
        <f ca="1">SLOPE($B$2:$B$10,$A$2:$A$10)</f>
        <v>22.203658536585365</v>
      </c>
      <c r="E13" s="16">
        <f ca="1">RSQ(B2:B10,A2:A10)</f>
        <v>0.93125098127005201</v>
      </c>
      <c r="F13" s="17">
        <f ca="1">STEYX($B$2:$B$10,$A$2:$A$10)</f>
        <v>292.00973087695081</v>
      </c>
      <c r="L13" s="16">
        <f ca="1">INTERCEPT($C$2:$C$10,$A$2:$A$10)</f>
        <v>2774.5569105691056</v>
      </c>
      <c r="M13" s="16">
        <f ca="1">SLOPE($C$2:$C$10,$A$2:$A$10)</f>
        <v>-13.570528455284553</v>
      </c>
      <c r="N13" s="16">
        <f ca="1">RSQ($C$2:$C$10,$A$2:$A$10)</f>
        <v>0.89026180120882081</v>
      </c>
      <c r="O13" s="17">
        <f ca="1">STEYX($C$2:$C$10,$A$2:$A$10)</f>
        <v>230.61614498956726</v>
      </c>
    </row>
    <row r="30" spans="6:9" x14ac:dyDescent="0.3">
      <c r="F30" s="13" t="s">
        <v>3</v>
      </c>
      <c r="G30" s="13" t="s">
        <v>4</v>
      </c>
      <c r="H30" s="13" t="s">
        <v>15</v>
      </c>
      <c r="I30" s="13" t="s">
        <v>16</v>
      </c>
    </row>
    <row r="31" spans="6:9" x14ac:dyDescent="0.3">
      <c r="F31" s="16">
        <f ca="1">INTERCEPT($D$2:$D$10,$A$2:$A$10)</f>
        <v>5740.166666666667</v>
      </c>
      <c r="G31" s="16">
        <f ca="1">SLOPE($D$2:$D$10,$A$2:$A$10)</f>
        <v>-9.158333333333335</v>
      </c>
      <c r="H31" s="16">
        <f ca="1">RSQ($D$2:$D$10,$A$2:$A$10)</f>
        <v>2.2823537355456999E-2</v>
      </c>
      <c r="I31" s="17">
        <f ca="1">STEYX($D$2:$D$10,$A$2:$A$10)</f>
        <v>2900.5768166086586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workbookViewId="0">
      <selection activeCell="F26" sqref="F26"/>
    </sheetView>
  </sheetViews>
  <sheetFormatPr defaultRowHeight="14.4" x14ac:dyDescent="0.3"/>
  <cols>
    <col min="1" max="1" width="8.88671875" style="5"/>
    <col min="2" max="2" width="10.88671875" style="5" customWidth="1"/>
    <col min="3" max="3" width="16" style="5" bestFit="1" customWidth="1"/>
    <col min="4" max="16384" width="8.88671875" style="5"/>
  </cols>
  <sheetData>
    <row r="1" spans="1:16" x14ac:dyDescent="0.3">
      <c r="A1" s="5" t="str">
        <f>'1.PvsQ-TC-vsQ'!F2</f>
        <v>MaxP</v>
      </c>
      <c r="B1" s="5">
        <f>'1.PvsQ-TC-vsQ'!G2</f>
        <v>175</v>
      </c>
      <c r="G1" s="6" t="s">
        <v>0</v>
      </c>
      <c r="H1" s="6" t="s">
        <v>1</v>
      </c>
      <c r="I1" s="7" t="s">
        <v>10</v>
      </c>
      <c r="J1" s="8" t="s">
        <v>2</v>
      </c>
      <c r="K1" s="9" t="s">
        <v>11</v>
      </c>
      <c r="P1" s="5" t="str">
        <f>I1&amp;"&amp;"&amp;J1</f>
        <v>TR&amp;TC</v>
      </c>
    </row>
    <row r="2" spans="1:16" x14ac:dyDescent="0.3">
      <c r="A2" s="5" t="str">
        <f>'1.PvsQ-TC-vsQ'!F3</f>
        <v>Slope</v>
      </c>
      <c r="B2" s="5">
        <f>'1.PvsQ-TC-vsQ'!G3</f>
        <v>-2.5</v>
      </c>
      <c r="G2" s="6">
        <v>0</v>
      </c>
      <c r="H2" s="6">
        <f>$B$1+$B$2*G2</f>
        <v>175</v>
      </c>
      <c r="I2" s="7">
        <f>H2*G2</f>
        <v>0</v>
      </c>
      <c r="J2" s="8">
        <f>$B$5+$B$6*G2</f>
        <v>1200.0002637734965</v>
      </c>
      <c r="K2" s="9">
        <f>I2-J2</f>
        <v>-1200.0002637734965</v>
      </c>
    </row>
    <row r="3" spans="1:16" x14ac:dyDescent="0.3">
      <c r="A3" s="5" t="str">
        <f>'1.PvsQ-TC-vsQ'!F6</f>
        <v>MaxQ</v>
      </c>
      <c r="B3" s="5">
        <f>B1/-B2</f>
        <v>70</v>
      </c>
      <c r="G3" s="6">
        <v>1</v>
      </c>
      <c r="H3" s="6">
        <f t="shared" ref="H3:H66" si="0">$B$1+$B$2*G3</f>
        <v>172.5</v>
      </c>
      <c r="I3" s="7">
        <f t="shared" ref="I3:I66" si="1">H3*G3</f>
        <v>172.5</v>
      </c>
      <c r="J3" s="8">
        <f t="shared" ref="J3:J66" si="2">$B$5+$B$6*G3</f>
        <v>1216.0002772954435</v>
      </c>
      <c r="K3" s="9">
        <f t="shared" ref="K3:K66" si="3">I3-J3</f>
        <v>-1043.5002772954435</v>
      </c>
    </row>
    <row r="4" spans="1:16" x14ac:dyDescent="0.3">
      <c r="G4" s="6">
        <v>2</v>
      </c>
      <c r="H4" s="6">
        <f t="shared" si="0"/>
        <v>170</v>
      </c>
      <c r="I4" s="7">
        <f t="shared" si="1"/>
        <v>340</v>
      </c>
      <c r="J4" s="8">
        <f t="shared" si="2"/>
        <v>1232.0002908173906</v>
      </c>
      <c r="K4" s="9">
        <f t="shared" si="3"/>
        <v>-892.00029081739058</v>
      </c>
    </row>
    <row r="5" spans="1:16" x14ac:dyDescent="0.3">
      <c r="A5" s="5" t="str">
        <f>'1.PvsQ-TC-vsQ'!E9</f>
        <v>F</v>
      </c>
      <c r="B5" s="12">
        <f>'1.PvsQ-TC-vsQ'!G9</f>
        <v>1200.0002637734965</v>
      </c>
      <c r="G5" s="6">
        <v>3</v>
      </c>
      <c r="H5" s="6">
        <f t="shared" si="0"/>
        <v>167.5</v>
      </c>
      <c r="I5" s="7">
        <f>H5*G5</f>
        <v>502.5</v>
      </c>
      <c r="J5" s="8">
        <f t="shared" si="2"/>
        <v>1248.0003043393376</v>
      </c>
      <c r="K5" s="9">
        <f t="shared" si="3"/>
        <v>-745.50030433933762</v>
      </c>
    </row>
    <row r="6" spans="1:16" x14ac:dyDescent="0.3">
      <c r="A6" s="5" t="str">
        <f>'1.PvsQ-TC-vsQ'!E10</f>
        <v>V</v>
      </c>
      <c r="B6" s="12">
        <f>'1.PvsQ-TC-vsQ'!G10</f>
        <v>16.000013521947011</v>
      </c>
      <c r="G6" s="6">
        <v>4</v>
      </c>
      <c r="H6" s="6">
        <f t="shared" si="0"/>
        <v>165</v>
      </c>
      <c r="I6" s="7">
        <f t="shared" si="1"/>
        <v>660</v>
      </c>
      <c r="J6" s="8">
        <f t="shared" si="2"/>
        <v>1264.0003178612847</v>
      </c>
      <c r="K6" s="9">
        <f t="shared" si="3"/>
        <v>-604.00031786128466</v>
      </c>
    </row>
    <row r="7" spans="1:16" x14ac:dyDescent="0.3">
      <c r="G7" s="6">
        <v>5</v>
      </c>
      <c r="H7" s="6">
        <f t="shared" si="0"/>
        <v>162.5</v>
      </c>
      <c r="I7" s="7">
        <f t="shared" si="1"/>
        <v>812.5</v>
      </c>
      <c r="J7" s="8">
        <f t="shared" si="2"/>
        <v>1280.0003313832315</v>
      </c>
      <c r="K7" s="9">
        <f t="shared" si="3"/>
        <v>-467.50033138323147</v>
      </c>
    </row>
    <row r="8" spans="1:16" x14ac:dyDescent="0.3">
      <c r="A8" s="5" t="s">
        <v>0</v>
      </c>
      <c r="B8" s="22">
        <v>34.999999885936859</v>
      </c>
      <c r="G8" s="6">
        <v>6</v>
      </c>
      <c r="H8" s="6">
        <f t="shared" si="0"/>
        <v>160</v>
      </c>
      <c r="I8" s="7">
        <f t="shared" si="1"/>
        <v>960</v>
      </c>
      <c r="J8" s="8">
        <f t="shared" si="2"/>
        <v>1296.0003449051785</v>
      </c>
      <c r="K8" s="9">
        <f t="shared" si="3"/>
        <v>-336.00034490517851</v>
      </c>
    </row>
    <row r="9" spans="1:16" x14ac:dyDescent="0.3">
      <c r="A9" s="5" t="s">
        <v>1</v>
      </c>
      <c r="B9" s="5">
        <f>$B$1+$B$2*B8</f>
        <v>87.500000285157853</v>
      </c>
      <c r="C9" s="5" t="str">
        <f ca="1">_xlfn.FORMULATEXT(B9)</f>
        <v>=$B$1+$B$2*B8</v>
      </c>
      <c r="G9" s="6">
        <v>7</v>
      </c>
      <c r="H9" s="6">
        <f t="shared" si="0"/>
        <v>157.5</v>
      </c>
      <c r="I9" s="7">
        <f t="shared" si="1"/>
        <v>1102.5</v>
      </c>
      <c r="J9" s="8">
        <f t="shared" si="2"/>
        <v>1312.0003584271255</v>
      </c>
      <c r="K9" s="9">
        <f t="shared" si="3"/>
        <v>-209.50035842712555</v>
      </c>
    </row>
    <row r="10" spans="1:16" x14ac:dyDescent="0.3">
      <c r="A10" s="5" t="s">
        <v>10</v>
      </c>
      <c r="B10" s="5">
        <f>B9*B8</f>
        <v>3062.5</v>
      </c>
      <c r="C10" s="5" t="str">
        <f t="shared" ref="C10" ca="1" si="4">_xlfn.FORMULATEXT(B10)</f>
        <v>=B9*B8</v>
      </c>
      <c r="G10" s="6">
        <v>8</v>
      </c>
      <c r="H10" s="6">
        <f t="shared" si="0"/>
        <v>155</v>
      </c>
      <c r="I10" s="7">
        <f t="shared" si="1"/>
        <v>1240</v>
      </c>
      <c r="J10" s="8">
        <f t="shared" si="2"/>
        <v>1328.0003719490726</v>
      </c>
      <c r="K10" s="9">
        <f t="shared" si="3"/>
        <v>-88.000371949072587</v>
      </c>
    </row>
    <row r="11" spans="1:16" x14ac:dyDescent="0.3">
      <c r="G11" s="6">
        <v>9</v>
      </c>
      <c r="H11" s="6">
        <f t="shared" si="0"/>
        <v>152.5</v>
      </c>
      <c r="I11" s="7">
        <f t="shared" si="1"/>
        <v>1372.5</v>
      </c>
      <c r="J11" s="8">
        <f t="shared" si="2"/>
        <v>1344.0003854710196</v>
      </c>
      <c r="K11" s="9">
        <f t="shared" si="3"/>
        <v>28.499614528980374</v>
      </c>
    </row>
    <row r="12" spans="1:16" x14ac:dyDescent="0.3">
      <c r="A12" s="5" t="s">
        <v>0</v>
      </c>
      <c r="B12" s="10">
        <v>31.799997175494219</v>
      </c>
      <c r="G12" s="6">
        <v>10</v>
      </c>
      <c r="H12" s="6">
        <f t="shared" si="0"/>
        <v>150</v>
      </c>
      <c r="I12" s="7">
        <f t="shared" si="1"/>
        <v>1500</v>
      </c>
      <c r="J12" s="8">
        <f t="shared" si="2"/>
        <v>1360.0003989929667</v>
      </c>
      <c r="K12" s="9">
        <f t="shared" si="3"/>
        <v>139.99960100703333</v>
      </c>
    </row>
    <row r="13" spans="1:16" x14ac:dyDescent="0.3">
      <c r="A13" s="5" t="s">
        <v>1</v>
      </c>
      <c r="B13" s="5">
        <f>$B$1+$B$2*B12</f>
        <v>95.500007061264455</v>
      </c>
      <c r="C13" s="5" t="str">
        <f ca="1">_xlfn.FORMULATEXT(B13)</f>
        <v>=$B$1+$B$2*B12</v>
      </c>
      <c r="G13" s="6">
        <v>11</v>
      </c>
      <c r="H13" s="6">
        <f t="shared" si="0"/>
        <v>147.5</v>
      </c>
      <c r="I13" s="7">
        <f t="shared" si="1"/>
        <v>1622.5</v>
      </c>
      <c r="J13" s="8">
        <f t="shared" si="2"/>
        <v>1376.0004125149137</v>
      </c>
      <c r="K13" s="9">
        <f t="shared" si="3"/>
        <v>246.49958748508629</v>
      </c>
    </row>
    <row r="14" spans="1:16" x14ac:dyDescent="0.3">
      <c r="A14" s="5" t="s">
        <v>10</v>
      </c>
      <c r="B14" s="5">
        <f>B13*B12</f>
        <v>3036.8999548078878</v>
      </c>
      <c r="C14" s="5" t="str">
        <f t="shared" ref="C14:C16" ca="1" si="5">_xlfn.FORMULATEXT(B14)</f>
        <v>=B13*B12</v>
      </c>
      <c r="G14" s="6">
        <v>12</v>
      </c>
      <c r="H14" s="6">
        <f t="shared" si="0"/>
        <v>145</v>
      </c>
      <c r="I14" s="7">
        <f t="shared" si="1"/>
        <v>1740</v>
      </c>
      <c r="J14" s="8">
        <f t="shared" si="2"/>
        <v>1392.0004260368605</v>
      </c>
      <c r="K14" s="9">
        <f t="shared" si="3"/>
        <v>347.99957396313948</v>
      </c>
    </row>
    <row r="15" spans="1:16" x14ac:dyDescent="0.3">
      <c r="A15" s="5" t="s">
        <v>2</v>
      </c>
      <c r="B15" s="5">
        <f>$B$5+$B$6*B12</f>
        <v>1708.8006485792807</v>
      </c>
      <c r="C15" s="5" t="str">
        <f t="shared" ca="1" si="5"/>
        <v>=$B$5+$B$6*B12</v>
      </c>
      <c r="G15" s="6">
        <v>13</v>
      </c>
      <c r="H15" s="6">
        <f t="shared" si="0"/>
        <v>142.5</v>
      </c>
      <c r="I15" s="7">
        <f t="shared" si="1"/>
        <v>1852.5</v>
      </c>
      <c r="J15" s="8">
        <f t="shared" si="2"/>
        <v>1408.0004395588076</v>
      </c>
      <c r="K15" s="9">
        <f t="shared" si="3"/>
        <v>444.49956044119244</v>
      </c>
    </row>
    <row r="16" spans="1:16" x14ac:dyDescent="0.3">
      <c r="A16" s="5" t="s">
        <v>11</v>
      </c>
      <c r="B16" s="5">
        <f>B14-B15</f>
        <v>1328.099306228607</v>
      </c>
      <c r="C16" s="5" t="str">
        <f t="shared" ca="1" si="5"/>
        <v>=B14-B15</v>
      </c>
      <c r="G16" s="6">
        <v>14</v>
      </c>
      <c r="H16" s="6">
        <f t="shared" si="0"/>
        <v>140</v>
      </c>
      <c r="I16" s="7">
        <f t="shared" si="1"/>
        <v>1960</v>
      </c>
      <c r="J16" s="8">
        <f t="shared" si="2"/>
        <v>1424.0004530807546</v>
      </c>
      <c r="K16" s="9">
        <f t="shared" si="3"/>
        <v>535.9995469192454</v>
      </c>
    </row>
    <row r="17" spans="1:11" x14ac:dyDescent="0.3">
      <c r="G17" s="6">
        <v>15</v>
      </c>
      <c r="H17" s="6">
        <f t="shared" si="0"/>
        <v>137.5</v>
      </c>
      <c r="I17" s="7">
        <f t="shared" si="1"/>
        <v>2062.5</v>
      </c>
      <c r="J17" s="8">
        <f t="shared" si="2"/>
        <v>1440.0004666027016</v>
      </c>
      <c r="K17" s="9">
        <f t="shared" si="3"/>
        <v>622.49953339729836</v>
      </c>
    </row>
    <row r="18" spans="1:11" x14ac:dyDescent="0.3">
      <c r="A18" s="5" t="s">
        <v>0</v>
      </c>
      <c r="B18" s="22">
        <v>8.7513662783415693</v>
      </c>
      <c r="G18" s="6">
        <v>16</v>
      </c>
      <c r="H18" s="6">
        <f t="shared" si="0"/>
        <v>135</v>
      </c>
      <c r="I18" s="7">
        <f t="shared" si="1"/>
        <v>2160</v>
      </c>
      <c r="J18" s="8">
        <f t="shared" si="2"/>
        <v>1456.0004801246487</v>
      </c>
      <c r="K18" s="9">
        <f t="shared" si="3"/>
        <v>703.99951987535133</v>
      </c>
    </row>
    <row r="19" spans="1:11" x14ac:dyDescent="0.3">
      <c r="A19" s="5" t="s">
        <v>1</v>
      </c>
      <c r="B19" s="5">
        <f>$B$1+$B$2*B18</f>
        <v>153.12158430414607</v>
      </c>
      <c r="C19" s="5" t="str">
        <f ca="1">_xlfn.FORMULATEXT(B19)</f>
        <v>=$B$1+$B$2*B18</v>
      </c>
      <c r="G19" s="6">
        <v>17</v>
      </c>
      <c r="H19" s="6">
        <f t="shared" si="0"/>
        <v>132.5</v>
      </c>
      <c r="I19" s="7">
        <f t="shared" si="1"/>
        <v>2252.5</v>
      </c>
      <c r="J19" s="8">
        <f t="shared" si="2"/>
        <v>1472.0004936465957</v>
      </c>
      <c r="K19" s="9">
        <f t="shared" si="3"/>
        <v>780.49950635340429</v>
      </c>
    </row>
    <row r="20" spans="1:11" x14ac:dyDescent="0.3">
      <c r="A20" s="5" t="s">
        <v>10</v>
      </c>
      <c r="B20" s="5">
        <f>B19*B18</f>
        <v>1340.0230693655396</v>
      </c>
      <c r="C20" s="5" t="str">
        <f t="shared" ref="C20:C22" ca="1" si="6">_xlfn.FORMULATEXT(B20)</f>
        <v>=B19*B18</v>
      </c>
      <c r="G20" s="6">
        <v>18</v>
      </c>
      <c r="H20" s="6">
        <f t="shared" si="0"/>
        <v>130</v>
      </c>
      <c r="I20" s="7">
        <f t="shared" si="1"/>
        <v>2340</v>
      </c>
      <c r="J20" s="8">
        <f t="shared" si="2"/>
        <v>1488.0005071685428</v>
      </c>
      <c r="K20" s="9">
        <f t="shared" si="3"/>
        <v>851.99949283145725</v>
      </c>
    </row>
    <row r="21" spans="1:11" x14ac:dyDescent="0.3">
      <c r="A21" s="5" t="s">
        <v>2</v>
      </c>
      <c r="B21" s="5">
        <f>$B$5+$B$6*B18</f>
        <v>1340.0222425624727</v>
      </c>
      <c r="C21" s="5" t="str">
        <f t="shared" ca="1" si="6"/>
        <v>=$B$5+$B$6*B18</v>
      </c>
      <c r="G21" s="6">
        <v>19</v>
      </c>
      <c r="H21" s="6">
        <f t="shared" si="0"/>
        <v>127.5</v>
      </c>
      <c r="I21" s="7">
        <f t="shared" si="1"/>
        <v>2422.5</v>
      </c>
      <c r="J21" s="8">
        <f t="shared" si="2"/>
        <v>1504.0005206904898</v>
      </c>
      <c r="K21" s="9">
        <f t="shared" si="3"/>
        <v>918.49947930951021</v>
      </c>
    </row>
    <row r="22" spans="1:11" x14ac:dyDescent="0.3">
      <c r="A22" s="5" t="s">
        <v>11</v>
      </c>
      <c r="B22" s="5">
        <f>B20-B21</f>
        <v>8.2680306695692707E-4</v>
      </c>
      <c r="C22" s="5" t="str">
        <f t="shared" ca="1" si="6"/>
        <v>=B20-B21</v>
      </c>
      <c r="G22" s="6">
        <v>20</v>
      </c>
      <c r="H22" s="6">
        <f t="shared" si="0"/>
        <v>125</v>
      </c>
      <c r="I22" s="7">
        <f t="shared" si="1"/>
        <v>2500</v>
      </c>
      <c r="J22" s="8">
        <f t="shared" si="2"/>
        <v>1520.0005342124368</v>
      </c>
      <c r="K22" s="9">
        <f t="shared" si="3"/>
        <v>979.99946578756317</v>
      </c>
    </row>
    <row r="23" spans="1:11" x14ac:dyDescent="0.3">
      <c r="G23" s="6">
        <v>21</v>
      </c>
      <c r="H23" s="6">
        <f t="shared" si="0"/>
        <v>122.5</v>
      </c>
      <c r="I23" s="7">
        <f t="shared" si="1"/>
        <v>2572.5</v>
      </c>
      <c r="J23" s="8">
        <f t="shared" si="2"/>
        <v>1536.0005477343839</v>
      </c>
      <c r="K23" s="9">
        <f t="shared" si="3"/>
        <v>1036.4994522656161</v>
      </c>
    </row>
    <row r="24" spans="1:11" x14ac:dyDescent="0.3">
      <c r="A24" s="5" t="s">
        <v>0</v>
      </c>
      <c r="B24" s="22">
        <v>54.848639962338495</v>
      </c>
      <c r="G24" s="6">
        <v>22</v>
      </c>
      <c r="H24" s="6">
        <f t="shared" si="0"/>
        <v>120</v>
      </c>
      <c r="I24" s="7">
        <f t="shared" si="1"/>
        <v>2640</v>
      </c>
      <c r="J24" s="8">
        <f t="shared" si="2"/>
        <v>1552.0005612563307</v>
      </c>
      <c r="K24" s="9">
        <f t="shared" si="3"/>
        <v>1087.9994387436693</v>
      </c>
    </row>
    <row r="25" spans="1:11" x14ac:dyDescent="0.3">
      <c r="A25" s="5" t="s">
        <v>1</v>
      </c>
      <c r="B25" s="5">
        <f>$B$1+$B$2*B24</f>
        <v>37.878400094153761</v>
      </c>
      <c r="C25" s="5" t="str">
        <f ca="1">_xlfn.FORMULATEXT(B25)</f>
        <v>=$B$1+$B$2*B24</v>
      </c>
      <c r="G25" s="6">
        <v>23</v>
      </c>
      <c r="H25" s="6">
        <f t="shared" si="0"/>
        <v>117.5</v>
      </c>
      <c r="I25" s="7">
        <f t="shared" si="1"/>
        <v>2702.5</v>
      </c>
      <c r="J25" s="8">
        <f t="shared" si="2"/>
        <v>1568.0005747782777</v>
      </c>
      <c r="K25" s="9">
        <f t="shared" si="3"/>
        <v>1134.4994252217223</v>
      </c>
    </row>
    <row r="26" spans="1:11" x14ac:dyDescent="0.3">
      <c r="A26" s="5" t="s">
        <v>10</v>
      </c>
      <c r="B26" s="5">
        <f>B25*B24</f>
        <v>2077.578729113648</v>
      </c>
      <c r="C26" s="5" t="str">
        <f t="shared" ref="C26:C28" ca="1" si="7">_xlfn.FORMULATEXT(B26)</f>
        <v>=B25*B24</v>
      </c>
      <c r="G26" s="6">
        <v>24</v>
      </c>
      <c r="H26" s="6">
        <f t="shared" si="0"/>
        <v>115</v>
      </c>
      <c r="I26" s="7">
        <f t="shared" si="1"/>
        <v>2760</v>
      </c>
      <c r="J26" s="8">
        <f t="shared" si="2"/>
        <v>1584.0005883002248</v>
      </c>
      <c r="K26" s="9">
        <f t="shared" si="3"/>
        <v>1175.9994116997752</v>
      </c>
    </row>
    <row r="27" spans="1:11" x14ac:dyDescent="0.3">
      <c r="A27" s="5" t="s">
        <v>2</v>
      </c>
      <c r="B27" s="5">
        <f>$B$5+$B$6*B24</f>
        <v>2077.5792448313155</v>
      </c>
      <c r="C27" s="5" t="str">
        <f t="shared" ca="1" si="7"/>
        <v>=$B$5+$B$6*B24</v>
      </c>
      <c r="G27" s="6">
        <v>25</v>
      </c>
      <c r="H27" s="6">
        <f t="shared" si="0"/>
        <v>112.5</v>
      </c>
      <c r="I27" s="7">
        <f t="shared" si="1"/>
        <v>2812.5</v>
      </c>
      <c r="J27" s="8">
        <f t="shared" si="2"/>
        <v>1600.0006018221718</v>
      </c>
      <c r="K27" s="9">
        <f t="shared" si="3"/>
        <v>1212.4993981778282</v>
      </c>
    </row>
    <row r="28" spans="1:11" x14ac:dyDescent="0.3">
      <c r="A28" s="5" t="s">
        <v>11</v>
      </c>
      <c r="B28" s="5">
        <f>B26-B27</f>
        <v>-5.1571766744018532E-4</v>
      </c>
      <c r="C28" s="5" t="str">
        <f t="shared" ca="1" si="7"/>
        <v>=B26-B27</v>
      </c>
      <c r="G28" s="6">
        <v>26</v>
      </c>
      <c r="H28" s="6">
        <f t="shared" si="0"/>
        <v>110</v>
      </c>
      <c r="I28" s="7">
        <f t="shared" si="1"/>
        <v>2860</v>
      </c>
      <c r="J28" s="8">
        <f t="shared" si="2"/>
        <v>1616.0006153441188</v>
      </c>
      <c r="K28" s="9">
        <f t="shared" si="3"/>
        <v>1243.9993846558812</v>
      </c>
    </row>
    <row r="29" spans="1:11" x14ac:dyDescent="0.3">
      <c r="G29" s="6">
        <v>27</v>
      </c>
      <c r="H29" s="6">
        <f t="shared" si="0"/>
        <v>107.5</v>
      </c>
      <c r="I29" s="7">
        <f t="shared" si="1"/>
        <v>2902.5</v>
      </c>
      <c r="J29" s="8">
        <f t="shared" si="2"/>
        <v>1632.0006288660657</v>
      </c>
      <c r="K29" s="9">
        <f t="shared" si="3"/>
        <v>1270.4993711339343</v>
      </c>
    </row>
    <row r="30" spans="1:11" x14ac:dyDescent="0.3">
      <c r="G30" s="6">
        <v>28</v>
      </c>
      <c r="H30" s="6">
        <f t="shared" si="0"/>
        <v>105</v>
      </c>
      <c r="I30" s="7">
        <f t="shared" si="1"/>
        <v>2940</v>
      </c>
      <c r="J30" s="8">
        <f t="shared" si="2"/>
        <v>1648.0006423880127</v>
      </c>
      <c r="K30" s="9">
        <f t="shared" si="3"/>
        <v>1291.9993576119873</v>
      </c>
    </row>
    <row r="31" spans="1:11" x14ac:dyDescent="0.3">
      <c r="G31" s="6">
        <v>29</v>
      </c>
      <c r="H31" s="6">
        <f t="shared" si="0"/>
        <v>102.5</v>
      </c>
      <c r="I31" s="7">
        <f t="shared" si="1"/>
        <v>2972.5</v>
      </c>
      <c r="J31" s="8">
        <f t="shared" si="2"/>
        <v>1664.0006559099597</v>
      </c>
      <c r="K31" s="9">
        <f t="shared" si="3"/>
        <v>1308.4993440900403</v>
      </c>
    </row>
    <row r="32" spans="1:11" x14ac:dyDescent="0.3">
      <c r="G32" s="6">
        <v>30</v>
      </c>
      <c r="H32" s="6">
        <f t="shared" si="0"/>
        <v>100</v>
      </c>
      <c r="I32" s="7">
        <f t="shared" si="1"/>
        <v>3000</v>
      </c>
      <c r="J32" s="8">
        <f t="shared" si="2"/>
        <v>1680.0006694319068</v>
      </c>
      <c r="K32" s="9">
        <f t="shared" si="3"/>
        <v>1319.9993305680932</v>
      </c>
    </row>
    <row r="33" spans="7:11" x14ac:dyDescent="0.3">
      <c r="G33" s="6">
        <v>31</v>
      </c>
      <c r="H33" s="6">
        <f t="shared" si="0"/>
        <v>97.5</v>
      </c>
      <c r="I33" s="7">
        <f t="shared" si="1"/>
        <v>3022.5</v>
      </c>
      <c r="J33" s="8">
        <f t="shared" si="2"/>
        <v>1696.0006829538538</v>
      </c>
      <c r="K33" s="9">
        <f t="shared" si="3"/>
        <v>1326.4993170461462</v>
      </c>
    </row>
    <row r="34" spans="7:11" x14ac:dyDescent="0.3">
      <c r="G34" s="6">
        <v>32</v>
      </c>
      <c r="H34" s="6">
        <f t="shared" si="0"/>
        <v>95</v>
      </c>
      <c r="I34" s="7">
        <f t="shared" si="1"/>
        <v>3040</v>
      </c>
      <c r="J34" s="8">
        <f t="shared" si="2"/>
        <v>1712.0006964758009</v>
      </c>
      <c r="K34" s="9">
        <f t="shared" si="3"/>
        <v>1327.9993035241991</v>
      </c>
    </row>
    <row r="35" spans="7:11" x14ac:dyDescent="0.3">
      <c r="G35" s="6">
        <v>33</v>
      </c>
      <c r="H35" s="6">
        <f t="shared" si="0"/>
        <v>92.5</v>
      </c>
      <c r="I35" s="7">
        <f t="shared" si="1"/>
        <v>3052.5</v>
      </c>
      <c r="J35" s="8">
        <f t="shared" si="2"/>
        <v>1728.0007099977479</v>
      </c>
      <c r="K35" s="9">
        <f t="shared" si="3"/>
        <v>1324.4992900022521</v>
      </c>
    </row>
    <row r="36" spans="7:11" x14ac:dyDescent="0.3">
      <c r="G36" s="6">
        <v>34</v>
      </c>
      <c r="H36" s="6">
        <f t="shared" si="0"/>
        <v>90</v>
      </c>
      <c r="I36" s="7">
        <f t="shared" si="1"/>
        <v>3060</v>
      </c>
      <c r="J36" s="8">
        <f t="shared" si="2"/>
        <v>1744.0007235196949</v>
      </c>
      <c r="K36" s="9">
        <f t="shared" si="3"/>
        <v>1315.9992764803051</v>
      </c>
    </row>
    <row r="37" spans="7:11" x14ac:dyDescent="0.3">
      <c r="G37" s="6">
        <v>35</v>
      </c>
      <c r="H37" s="6">
        <f t="shared" si="0"/>
        <v>87.5</v>
      </c>
      <c r="I37" s="7">
        <f t="shared" si="1"/>
        <v>3062.5</v>
      </c>
      <c r="J37" s="8">
        <f t="shared" si="2"/>
        <v>1760.000737041642</v>
      </c>
      <c r="K37" s="9">
        <f t="shared" si="3"/>
        <v>1302.499262958358</v>
      </c>
    </row>
    <row r="38" spans="7:11" x14ac:dyDescent="0.3">
      <c r="G38" s="6">
        <v>36</v>
      </c>
      <c r="H38" s="6">
        <f t="shared" si="0"/>
        <v>85</v>
      </c>
      <c r="I38" s="7">
        <f t="shared" si="1"/>
        <v>3060</v>
      </c>
      <c r="J38" s="8">
        <f t="shared" si="2"/>
        <v>1776.000750563589</v>
      </c>
      <c r="K38" s="9">
        <f t="shared" si="3"/>
        <v>1283.999249436411</v>
      </c>
    </row>
    <row r="39" spans="7:11" x14ac:dyDescent="0.3">
      <c r="G39" s="6">
        <v>37</v>
      </c>
      <c r="H39" s="6">
        <f t="shared" si="0"/>
        <v>82.5</v>
      </c>
      <c r="I39" s="7">
        <f t="shared" si="1"/>
        <v>3052.5</v>
      </c>
      <c r="J39" s="8">
        <f t="shared" si="2"/>
        <v>1792.000764085536</v>
      </c>
      <c r="K39" s="9">
        <f t="shared" si="3"/>
        <v>1260.499235914464</v>
      </c>
    </row>
    <row r="40" spans="7:11" x14ac:dyDescent="0.3">
      <c r="G40" s="6">
        <v>38</v>
      </c>
      <c r="H40" s="6">
        <f t="shared" si="0"/>
        <v>80</v>
      </c>
      <c r="I40" s="7">
        <f t="shared" si="1"/>
        <v>3040</v>
      </c>
      <c r="J40" s="8">
        <f t="shared" si="2"/>
        <v>1808.0007776074829</v>
      </c>
      <c r="K40" s="9">
        <f t="shared" si="3"/>
        <v>1231.9992223925171</v>
      </c>
    </row>
    <row r="41" spans="7:11" x14ac:dyDescent="0.3">
      <c r="G41" s="6">
        <v>39</v>
      </c>
      <c r="H41" s="6">
        <f t="shared" si="0"/>
        <v>77.5</v>
      </c>
      <c r="I41" s="7">
        <f t="shared" si="1"/>
        <v>3022.5</v>
      </c>
      <c r="J41" s="8">
        <f t="shared" si="2"/>
        <v>1824.0007911294299</v>
      </c>
      <c r="K41" s="9">
        <f t="shared" si="3"/>
        <v>1198.4992088705701</v>
      </c>
    </row>
    <row r="42" spans="7:11" x14ac:dyDescent="0.3">
      <c r="G42" s="6">
        <v>40</v>
      </c>
      <c r="H42" s="6">
        <f t="shared" si="0"/>
        <v>75</v>
      </c>
      <c r="I42" s="7">
        <f t="shared" si="1"/>
        <v>3000</v>
      </c>
      <c r="J42" s="8">
        <f t="shared" si="2"/>
        <v>1840.0008046513769</v>
      </c>
      <c r="K42" s="9">
        <f t="shared" si="3"/>
        <v>1159.9991953486231</v>
      </c>
    </row>
    <row r="43" spans="7:11" x14ac:dyDescent="0.3">
      <c r="G43" s="6">
        <v>41</v>
      </c>
      <c r="H43" s="6">
        <f t="shared" si="0"/>
        <v>72.5</v>
      </c>
      <c r="I43" s="7">
        <f t="shared" si="1"/>
        <v>2972.5</v>
      </c>
      <c r="J43" s="8">
        <f t="shared" si="2"/>
        <v>1856.000818173324</v>
      </c>
      <c r="K43" s="9">
        <f t="shared" si="3"/>
        <v>1116.499181826676</v>
      </c>
    </row>
    <row r="44" spans="7:11" x14ac:dyDescent="0.3">
      <c r="G44" s="6">
        <v>42</v>
      </c>
      <c r="H44" s="6">
        <f t="shared" si="0"/>
        <v>70</v>
      </c>
      <c r="I44" s="7">
        <f t="shared" si="1"/>
        <v>2940</v>
      </c>
      <c r="J44" s="8">
        <f t="shared" si="2"/>
        <v>1872.000831695271</v>
      </c>
      <c r="K44" s="9">
        <f t="shared" si="3"/>
        <v>1067.999168304729</v>
      </c>
    </row>
    <row r="45" spans="7:11" x14ac:dyDescent="0.3">
      <c r="G45" s="6">
        <v>43</v>
      </c>
      <c r="H45" s="6">
        <f t="shared" si="0"/>
        <v>67.5</v>
      </c>
      <c r="I45" s="7">
        <f t="shared" si="1"/>
        <v>2902.5</v>
      </c>
      <c r="J45" s="8">
        <f t="shared" si="2"/>
        <v>1888.0008452172178</v>
      </c>
      <c r="K45" s="9">
        <f t="shared" si="3"/>
        <v>1014.4991547827822</v>
      </c>
    </row>
    <row r="46" spans="7:11" x14ac:dyDescent="0.3">
      <c r="G46" s="6">
        <v>44</v>
      </c>
      <c r="H46" s="6">
        <f t="shared" si="0"/>
        <v>65</v>
      </c>
      <c r="I46" s="7">
        <f t="shared" si="1"/>
        <v>2860</v>
      </c>
      <c r="J46" s="8">
        <f t="shared" si="2"/>
        <v>1904.0008587391649</v>
      </c>
      <c r="K46" s="9">
        <f t="shared" si="3"/>
        <v>955.99914126083513</v>
      </c>
    </row>
    <row r="47" spans="7:11" x14ac:dyDescent="0.3">
      <c r="G47" s="6">
        <v>45</v>
      </c>
      <c r="H47" s="6">
        <f t="shared" si="0"/>
        <v>62.5</v>
      </c>
      <c r="I47" s="7">
        <f t="shared" si="1"/>
        <v>2812.5</v>
      </c>
      <c r="J47" s="8">
        <f t="shared" si="2"/>
        <v>1920.0008722611119</v>
      </c>
      <c r="K47" s="9">
        <f t="shared" si="3"/>
        <v>892.49912773888809</v>
      </c>
    </row>
    <row r="48" spans="7:11" x14ac:dyDescent="0.3">
      <c r="G48" s="6">
        <v>46</v>
      </c>
      <c r="H48" s="6">
        <f t="shared" si="0"/>
        <v>60</v>
      </c>
      <c r="I48" s="7">
        <f t="shared" si="1"/>
        <v>2760</v>
      </c>
      <c r="J48" s="8">
        <f t="shared" si="2"/>
        <v>1936.0008857830589</v>
      </c>
      <c r="K48" s="9">
        <f t="shared" si="3"/>
        <v>823.99911421694105</v>
      </c>
    </row>
    <row r="49" spans="7:11" x14ac:dyDescent="0.3">
      <c r="G49" s="6">
        <v>47</v>
      </c>
      <c r="H49" s="6">
        <f t="shared" si="0"/>
        <v>57.5</v>
      </c>
      <c r="I49" s="7">
        <f t="shared" si="1"/>
        <v>2702.5</v>
      </c>
      <c r="J49" s="8">
        <f t="shared" si="2"/>
        <v>1952.000899305006</v>
      </c>
      <c r="K49" s="9">
        <f t="shared" si="3"/>
        <v>750.49910069499401</v>
      </c>
    </row>
    <row r="50" spans="7:11" x14ac:dyDescent="0.3">
      <c r="G50" s="6">
        <v>48</v>
      </c>
      <c r="H50" s="6">
        <f t="shared" si="0"/>
        <v>55</v>
      </c>
      <c r="I50" s="7">
        <f t="shared" si="1"/>
        <v>2640</v>
      </c>
      <c r="J50" s="8">
        <f t="shared" si="2"/>
        <v>1968.000912826953</v>
      </c>
      <c r="K50" s="9">
        <f t="shared" si="3"/>
        <v>671.99908717304697</v>
      </c>
    </row>
    <row r="51" spans="7:11" x14ac:dyDescent="0.3">
      <c r="G51" s="6">
        <v>49</v>
      </c>
      <c r="H51" s="6">
        <f t="shared" si="0"/>
        <v>52.5</v>
      </c>
      <c r="I51" s="7">
        <f t="shared" si="1"/>
        <v>2572.5</v>
      </c>
      <c r="J51" s="8">
        <f t="shared" si="2"/>
        <v>1984.0009263489001</v>
      </c>
      <c r="K51" s="9">
        <f t="shared" si="3"/>
        <v>588.49907365109993</v>
      </c>
    </row>
    <row r="52" spans="7:11" x14ac:dyDescent="0.3">
      <c r="G52" s="6">
        <v>50</v>
      </c>
      <c r="H52" s="6">
        <f t="shared" si="0"/>
        <v>50</v>
      </c>
      <c r="I52" s="7">
        <f t="shared" si="1"/>
        <v>2500</v>
      </c>
      <c r="J52" s="8">
        <f t="shared" si="2"/>
        <v>2000.0009398708471</v>
      </c>
      <c r="K52" s="9">
        <f t="shared" si="3"/>
        <v>499.99906012915289</v>
      </c>
    </row>
    <row r="53" spans="7:11" x14ac:dyDescent="0.3">
      <c r="G53" s="6">
        <v>51</v>
      </c>
      <c r="H53" s="6">
        <f t="shared" si="0"/>
        <v>47.5</v>
      </c>
      <c r="I53" s="7">
        <f t="shared" si="1"/>
        <v>2422.5</v>
      </c>
      <c r="J53" s="8">
        <f t="shared" si="2"/>
        <v>2016.0009533927941</v>
      </c>
      <c r="K53" s="9">
        <f t="shared" si="3"/>
        <v>406.49904660720586</v>
      </c>
    </row>
    <row r="54" spans="7:11" x14ac:dyDescent="0.3">
      <c r="G54" s="6">
        <v>52</v>
      </c>
      <c r="H54" s="6">
        <f t="shared" si="0"/>
        <v>45</v>
      </c>
      <c r="I54" s="7">
        <f t="shared" si="1"/>
        <v>2340</v>
      </c>
      <c r="J54" s="8">
        <f t="shared" si="2"/>
        <v>2032.0009669147412</v>
      </c>
      <c r="K54" s="9">
        <f t="shared" si="3"/>
        <v>307.99903308525882</v>
      </c>
    </row>
    <row r="55" spans="7:11" x14ac:dyDescent="0.3">
      <c r="G55" s="6">
        <v>53</v>
      </c>
      <c r="H55" s="6">
        <f t="shared" si="0"/>
        <v>42.5</v>
      </c>
      <c r="I55" s="7">
        <f t="shared" si="1"/>
        <v>2252.5</v>
      </c>
      <c r="J55" s="8">
        <f t="shared" si="2"/>
        <v>2048.0009804366882</v>
      </c>
      <c r="K55" s="9">
        <f t="shared" si="3"/>
        <v>204.49901956331178</v>
      </c>
    </row>
    <row r="56" spans="7:11" x14ac:dyDescent="0.3">
      <c r="G56" s="6">
        <v>54</v>
      </c>
      <c r="H56" s="6">
        <f t="shared" si="0"/>
        <v>40</v>
      </c>
      <c r="I56" s="7">
        <f t="shared" si="1"/>
        <v>2160</v>
      </c>
      <c r="J56" s="8">
        <f t="shared" si="2"/>
        <v>2064.0009939586353</v>
      </c>
      <c r="K56" s="9">
        <f t="shared" si="3"/>
        <v>95.999006041364737</v>
      </c>
    </row>
    <row r="57" spans="7:11" x14ac:dyDescent="0.3">
      <c r="G57" s="6">
        <v>55</v>
      </c>
      <c r="H57" s="6">
        <f t="shared" si="0"/>
        <v>37.5</v>
      </c>
      <c r="I57" s="7">
        <f t="shared" si="1"/>
        <v>2062.5</v>
      </c>
      <c r="J57" s="8">
        <f t="shared" si="2"/>
        <v>2080.0010074805823</v>
      </c>
      <c r="K57" s="9">
        <f t="shared" si="3"/>
        <v>-17.501007480582302</v>
      </c>
    </row>
    <row r="58" spans="7:11" x14ac:dyDescent="0.3">
      <c r="G58" s="6">
        <v>56</v>
      </c>
      <c r="H58" s="6">
        <f t="shared" si="0"/>
        <v>35</v>
      </c>
      <c r="I58" s="7">
        <f t="shared" si="1"/>
        <v>1960</v>
      </c>
      <c r="J58" s="8">
        <f t="shared" si="2"/>
        <v>2096.0010210025293</v>
      </c>
      <c r="K58" s="9">
        <f t="shared" si="3"/>
        <v>-136.00102100252934</v>
      </c>
    </row>
    <row r="59" spans="7:11" x14ac:dyDescent="0.3">
      <c r="G59" s="6">
        <v>57</v>
      </c>
      <c r="H59" s="6">
        <f t="shared" si="0"/>
        <v>32.5</v>
      </c>
      <c r="I59" s="7">
        <f t="shared" si="1"/>
        <v>1852.5</v>
      </c>
      <c r="J59" s="8">
        <f t="shared" si="2"/>
        <v>2112.0010345244764</v>
      </c>
      <c r="K59" s="9">
        <f t="shared" si="3"/>
        <v>-259.50103452447638</v>
      </c>
    </row>
    <row r="60" spans="7:11" x14ac:dyDescent="0.3">
      <c r="G60" s="6">
        <v>58</v>
      </c>
      <c r="H60" s="6">
        <f t="shared" si="0"/>
        <v>30</v>
      </c>
      <c r="I60" s="7">
        <f t="shared" si="1"/>
        <v>1740</v>
      </c>
      <c r="J60" s="8">
        <f t="shared" si="2"/>
        <v>2128.0010480464234</v>
      </c>
      <c r="K60" s="9">
        <f t="shared" si="3"/>
        <v>-388.00104804642342</v>
      </c>
    </row>
    <row r="61" spans="7:11" x14ac:dyDescent="0.3">
      <c r="G61" s="6">
        <v>59</v>
      </c>
      <c r="H61" s="6">
        <f t="shared" si="0"/>
        <v>27.5</v>
      </c>
      <c r="I61" s="7">
        <f t="shared" si="1"/>
        <v>1622.5</v>
      </c>
      <c r="J61" s="8">
        <f t="shared" si="2"/>
        <v>2144.00106156837</v>
      </c>
      <c r="K61" s="9">
        <f t="shared" si="3"/>
        <v>-521.50106156837001</v>
      </c>
    </row>
    <row r="62" spans="7:11" x14ac:dyDescent="0.3">
      <c r="G62" s="6">
        <v>60</v>
      </c>
      <c r="H62" s="6">
        <f t="shared" si="0"/>
        <v>25</v>
      </c>
      <c r="I62" s="7">
        <f t="shared" si="1"/>
        <v>1500</v>
      </c>
      <c r="J62" s="8">
        <f t="shared" si="2"/>
        <v>2160.001075090317</v>
      </c>
      <c r="K62" s="9">
        <f t="shared" si="3"/>
        <v>-660.00107509031704</v>
      </c>
    </row>
    <row r="63" spans="7:11" x14ac:dyDescent="0.3">
      <c r="G63" s="6">
        <v>61</v>
      </c>
      <c r="H63" s="6">
        <f t="shared" si="0"/>
        <v>22.5</v>
      </c>
      <c r="I63" s="7">
        <f t="shared" si="1"/>
        <v>1372.5</v>
      </c>
      <c r="J63" s="8">
        <f t="shared" si="2"/>
        <v>2176.0010886122641</v>
      </c>
      <c r="K63" s="9">
        <f t="shared" si="3"/>
        <v>-803.50108861226408</v>
      </c>
    </row>
    <row r="64" spans="7:11" x14ac:dyDescent="0.3">
      <c r="G64" s="6">
        <v>62</v>
      </c>
      <c r="H64" s="6">
        <f t="shared" si="0"/>
        <v>20</v>
      </c>
      <c r="I64" s="7">
        <f t="shared" si="1"/>
        <v>1240</v>
      </c>
      <c r="J64" s="8">
        <f t="shared" si="2"/>
        <v>2192.0011021342111</v>
      </c>
      <c r="K64" s="9">
        <f t="shared" si="3"/>
        <v>-952.00110213421112</v>
      </c>
    </row>
    <row r="65" spans="7:13" x14ac:dyDescent="0.3">
      <c r="G65" s="6">
        <v>63</v>
      </c>
      <c r="H65" s="6">
        <f t="shared" si="0"/>
        <v>17.5</v>
      </c>
      <c r="I65" s="7">
        <f t="shared" si="1"/>
        <v>1102.5</v>
      </c>
      <c r="J65" s="8">
        <f t="shared" si="2"/>
        <v>2208.0011156561582</v>
      </c>
      <c r="K65" s="9">
        <f t="shared" si="3"/>
        <v>-1105.5011156561582</v>
      </c>
    </row>
    <row r="66" spans="7:13" x14ac:dyDescent="0.3">
      <c r="G66" s="6">
        <v>64</v>
      </c>
      <c r="H66" s="6">
        <f t="shared" si="0"/>
        <v>15</v>
      </c>
      <c r="I66" s="7">
        <f t="shared" si="1"/>
        <v>960</v>
      </c>
      <c r="J66" s="8">
        <f t="shared" si="2"/>
        <v>2224.0011291781052</v>
      </c>
      <c r="K66" s="9">
        <f t="shared" si="3"/>
        <v>-1264.0011291781052</v>
      </c>
    </row>
    <row r="67" spans="7:13" x14ac:dyDescent="0.3">
      <c r="G67" s="6">
        <v>65</v>
      </c>
      <c r="H67" s="6">
        <f t="shared" ref="H67:H72" si="8">$B$1+$B$2*G67</f>
        <v>12.5</v>
      </c>
      <c r="I67" s="7">
        <f t="shared" ref="I67:I72" si="9">H67*G67</f>
        <v>812.5</v>
      </c>
      <c r="J67" s="8">
        <f t="shared" ref="J67:J72" si="10">$B$5+$B$6*G67</f>
        <v>2240.0011427000522</v>
      </c>
      <c r="K67" s="9">
        <f t="shared" ref="K67:K72" si="11">I67-J67</f>
        <v>-1427.5011427000522</v>
      </c>
    </row>
    <row r="68" spans="7:13" x14ac:dyDescent="0.3">
      <c r="G68" s="6">
        <v>66</v>
      </c>
      <c r="H68" s="6">
        <f t="shared" si="8"/>
        <v>10</v>
      </c>
      <c r="I68" s="7">
        <f t="shared" si="9"/>
        <v>660</v>
      </c>
      <c r="J68" s="8">
        <f t="shared" si="10"/>
        <v>2256.0011562219993</v>
      </c>
      <c r="K68" s="9">
        <f t="shared" si="11"/>
        <v>-1596.0011562219993</v>
      </c>
    </row>
    <row r="69" spans="7:13" x14ac:dyDescent="0.3">
      <c r="G69" s="6">
        <v>67</v>
      </c>
      <c r="H69" s="6">
        <f t="shared" si="8"/>
        <v>7.5</v>
      </c>
      <c r="I69" s="7">
        <f t="shared" si="9"/>
        <v>502.5</v>
      </c>
      <c r="J69" s="8">
        <f t="shared" si="10"/>
        <v>2272.0011697439463</v>
      </c>
      <c r="K69" s="9">
        <f t="shared" si="11"/>
        <v>-1769.5011697439463</v>
      </c>
    </row>
    <row r="70" spans="7:13" x14ac:dyDescent="0.3">
      <c r="G70" s="6">
        <v>68</v>
      </c>
      <c r="H70" s="6">
        <f t="shared" si="8"/>
        <v>5</v>
      </c>
      <c r="I70" s="7">
        <f t="shared" si="9"/>
        <v>340</v>
      </c>
      <c r="J70" s="8">
        <f t="shared" si="10"/>
        <v>2288.0011832658934</v>
      </c>
      <c r="K70" s="9">
        <f t="shared" si="11"/>
        <v>-1948.0011832658934</v>
      </c>
    </row>
    <row r="71" spans="7:13" x14ac:dyDescent="0.3">
      <c r="G71" s="6">
        <v>69</v>
      </c>
      <c r="H71" s="6">
        <f t="shared" si="8"/>
        <v>2.5</v>
      </c>
      <c r="I71" s="7">
        <f t="shared" si="9"/>
        <v>172.5</v>
      </c>
      <c r="J71" s="8">
        <f t="shared" si="10"/>
        <v>2304.0011967878399</v>
      </c>
      <c r="K71" s="9">
        <f t="shared" si="11"/>
        <v>-2131.5011967878399</v>
      </c>
    </row>
    <row r="72" spans="7:13" x14ac:dyDescent="0.3">
      <c r="G72" s="6">
        <v>70</v>
      </c>
      <c r="H72" s="6">
        <f t="shared" si="8"/>
        <v>0</v>
      </c>
      <c r="I72" s="7">
        <f t="shared" si="9"/>
        <v>0</v>
      </c>
      <c r="J72" s="8">
        <f t="shared" si="10"/>
        <v>2320.001210309787</v>
      </c>
      <c r="K72" s="9">
        <f t="shared" si="11"/>
        <v>-2320.001210309787</v>
      </c>
    </row>
    <row r="73" spans="7:13" x14ac:dyDescent="0.3">
      <c r="G73"/>
      <c r="H73"/>
      <c r="I73"/>
      <c r="J73"/>
      <c r="K73"/>
      <c r="L73"/>
      <c r="M73"/>
    </row>
    <row r="74" spans="7:13" x14ac:dyDescent="0.3">
      <c r="G74"/>
      <c r="H74"/>
      <c r="I74"/>
      <c r="J74"/>
      <c r="K74"/>
      <c r="L74"/>
      <c r="M74"/>
    </row>
    <row r="75" spans="7:13" x14ac:dyDescent="0.3">
      <c r="G75"/>
      <c r="H75"/>
      <c r="I75"/>
      <c r="J75"/>
      <c r="K75"/>
      <c r="L75"/>
      <c r="M75"/>
    </row>
    <row r="76" spans="7:13" x14ac:dyDescent="0.3">
      <c r="G76"/>
      <c r="H76"/>
      <c r="I76"/>
      <c r="J76"/>
      <c r="K76"/>
      <c r="L76"/>
      <c r="M76"/>
    </row>
    <row r="77" spans="7:13" x14ac:dyDescent="0.3">
      <c r="G77"/>
      <c r="H77"/>
      <c r="I77"/>
      <c r="J77"/>
      <c r="K77"/>
      <c r="L77"/>
      <c r="M77"/>
    </row>
    <row r="78" spans="7:13" x14ac:dyDescent="0.3">
      <c r="G78"/>
      <c r="H78"/>
      <c r="I78"/>
      <c r="J78"/>
      <c r="K78"/>
      <c r="L78"/>
      <c r="M78"/>
    </row>
    <row r="79" spans="7:13" x14ac:dyDescent="0.3">
      <c r="G79"/>
      <c r="H79"/>
      <c r="I79"/>
      <c r="J79"/>
      <c r="K79"/>
      <c r="L79"/>
      <c r="M79"/>
    </row>
    <row r="80" spans="7:13" x14ac:dyDescent="0.3">
      <c r="G80"/>
      <c r="H80"/>
      <c r="I80"/>
      <c r="J80"/>
      <c r="K80"/>
      <c r="L80"/>
      <c r="M80"/>
    </row>
    <row r="81" spans="7:13" x14ac:dyDescent="0.3">
      <c r="G81"/>
      <c r="H81"/>
      <c r="I81"/>
      <c r="J81"/>
      <c r="K81"/>
      <c r="L81"/>
      <c r="M81"/>
    </row>
    <row r="82" spans="7:13" x14ac:dyDescent="0.3">
      <c r="G82"/>
      <c r="H82"/>
      <c r="I82"/>
      <c r="J82"/>
      <c r="K82"/>
      <c r="L82"/>
      <c r="M82"/>
    </row>
    <row r="83" spans="7:13" x14ac:dyDescent="0.3">
      <c r="G83"/>
      <c r="H83"/>
      <c r="I83"/>
      <c r="J83"/>
      <c r="K83"/>
      <c r="L83"/>
      <c r="M83"/>
    </row>
    <row r="84" spans="7:13" x14ac:dyDescent="0.3">
      <c r="G84"/>
      <c r="H84"/>
      <c r="I84"/>
      <c r="J84"/>
      <c r="K84"/>
      <c r="L84"/>
      <c r="M84"/>
    </row>
    <row r="85" spans="7:13" x14ac:dyDescent="0.3">
      <c r="G85"/>
      <c r="H85"/>
      <c r="I85"/>
      <c r="J85"/>
      <c r="K85"/>
      <c r="L85"/>
      <c r="M85"/>
    </row>
    <row r="86" spans="7:13" x14ac:dyDescent="0.3">
      <c r="G86"/>
      <c r="H86"/>
      <c r="I86"/>
      <c r="J86"/>
      <c r="K86"/>
      <c r="L86"/>
      <c r="M86"/>
    </row>
    <row r="87" spans="7:13" x14ac:dyDescent="0.3">
      <c r="G87"/>
      <c r="H87"/>
      <c r="I87"/>
      <c r="J87"/>
      <c r="K87"/>
      <c r="L87"/>
      <c r="M87"/>
    </row>
    <row r="88" spans="7:13" x14ac:dyDescent="0.3">
      <c r="G88"/>
      <c r="H88"/>
      <c r="I88"/>
      <c r="J88"/>
      <c r="K88"/>
      <c r="L88"/>
      <c r="M88"/>
    </row>
    <row r="89" spans="7:13" x14ac:dyDescent="0.3">
      <c r="G89"/>
      <c r="H89"/>
      <c r="I89"/>
      <c r="J89"/>
      <c r="K89"/>
      <c r="L89"/>
      <c r="M89"/>
    </row>
    <row r="90" spans="7:13" x14ac:dyDescent="0.3">
      <c r="G90"/>
      <c r="H90"/>
      <c r="I90"/>
      <c r="J90"/>
      <c r="K90"/>
      <c r="L90"/>
      <c r="M90"/>
    </row>
    <row r="91" spans="7:13" x14ac:dyDescent="0.3">
      <c r="G91"/>
      <c r="H91"/>
      <c r="I91"/>
      <c r="J91"/>
      <c r="K91"/>
      <c r="L91"/>
      <c r="M91"/>
    </row>
    <row r="92" spans="7:13" x14ac:dyDescent="0.3">
      <c r="G92"/>
      <c r="H92"/>
      <c r="I92"/>
      <c r="J92"/>
      <c r="K92"/>
      <c r="L92"/>
      <c r="M92"/>
    </row>
    <row r="93" spans="7:13" x14ac:dyDescent="0.3">
      <c r="G93"/>
      <c r="H93"/>
      <c r="I93"/>
      <c r="J93"/>
      <c r="K93"/>
      <c r="L93"/>
      <c r="M93"/>
    </row>
    <row r="94" spans="7:13" x14ac:dyDescent="0.3">
      <c r="G94"/>
      <c r="H94"/>
      <c r="I94"/>
      <c r="J94"/>
      <c r="K94"/>
      <c r="L94"/>
      <c r="M94"/>
    </row>
    <row r="95" spans="7:13" x14ac:dyDescent="0.3">
      <c r="G95"/>
      <c r="H95"/>
      <c r="I95"/>
      <c r="J95"/>
      <c r="K95"/>
      <c r="L95"/>
      <c r="M95"/>
    </row>
    <row r="96" spans="7:13" x14ac:dyDescent="0.3">
      <c r="G96"/>
      <c r="H96"/>
      <c r="I96"/>
      <c r="J96"/>
      <c r="K96"/>
      <c r="L96"/>
      <c r="M96"/>
    </row>
    <row r="97" spans="7:13" x14ac:dyDescent="0.3">
      <c r="G97"/>
      <c r="H97"/>
      <c r="I97"/>
      <c r="J97"/>
      <c r="K97"/>
      <c r="L97"/>
      <c r="M97"/>
    </row>
    <row r="98" spans="7:13" x14ac:dyDescent="0.3">
      <c r="G98"/>
      <c r="H98"/>
      <c r="I98"/>
      <c r="J98"/>
      <c r="K98"/>
      <c r="L98"/>
      <c r="M98"/>
    </row>
    <row r="99" spans="7:13" x14ac:dyDescent="0.3">
      <c r="G99"/>
      <c r="H99"/>
      <c r="I99"/>
      <c r="J99"/>
      <c r="K99"/>
      <c r="L99"/>
      <c r="M99"/>
    </row>
    <row r="100" spans="7:13" x14ac:dyDescent="0.3">
      <c r="G100"/>
      <c r="H100"/>
      <c r="I100"/>
      <c r="J100"/>
      <c r="K100"/>
      <c r="L100"/>
      <c r="M100"/>
    </row>
    <row r="101" spans="7:13" x14ac:dyDescent="0.3">
      <c r="G101"/>
      <c r="H101"/>
      <c r="I101"/>
      <c r="J101"/>
      <c r="K101"/>
      <c r="L101"/>
      <c r="M101"/>
    </row>
    <row r="102" spans="7:13" x14ac:dyDescent="0.3">
      <c r="G102"/>
      <c r="H102"/>
      <c r="I102"/>
      <c r="J102"/>
      <c r="K102"/>
      <c r="L102"/>
      <c r="M102"/>
    </row>
    <row r="103" spans="7:13" x14ac:dyDescent="0.3">
      <c r="G103"/>
      <c r="H103"/>
      <c r="I103"/>
      <c r="J103"/>
      <c r="K103"/>
      <c r="L103"/>
      <c r="M103"/>
    </row>
    <row r="104" spans="7:13" x14ac:dyDescent="0.3">
      <c r="G104"/>
      <c r="H104"/>
      <c r="I104"/>
      <c r="J104"/>
      <c r="K104"/>
      <c r="L104"/>
      <c r="M104"/>
    </row>
    <row r="105" spans="7:13" x14ac:dyDescent="0.3">
      <c r="G105"/>
      <c r="H105"/>
      <c r="I105"/>
      <c r="J105"/>
      <c r="K105"/>
      <c r="L105"/>
      <c r="M105"/>
    </row>
    <row r="106" spans="7:13" x14ac:dyDescent="0.3">
      <c r="G106"/>
      <c r="H106"/>
      <c r="I106"/>
      <c r="J106"/>
      <c r="K106"/>
      <c r="L106"/>
      <c r="M106"/>
    </row>
    <row r="107" spans="7:13" x14ac:dyDescent="0.3">
      <c r="G107"/>
      <c r="H107"/>
      <c r="I107"/>
      <c r="J107"/>
      <c r="K107"/>
      <c r="L107"/>
      <c r="M107"/>
    </row>
    <row r="108" spans="7:13" x14ac:dyDescent="0.3">
      <c r="G108"/>
      <c r="H108"/>
      <c r="I108"/>
      <c r="J108"/>
      <c r="K108"/>
      <c r="L108"/>
      <c r="M108"/>
    </row>
    <row r="109" spans="7:13" x14ac:dyDescent="0.3">
      <c r="G109"/>
      <c r="H109"/>
      <c r="I109"/>
      <c r="J109"/>
      <c r="K109"/>
      <c r="L109"/>
      <c r="M109"/>
    </row>
    <row r="110" spans="7:13" x14ac:dyDescent="0.3">
      <c r="G110"/>
      <c r="H110"/>
      <c r="I110"/>
      <c r="J110"/>
      <c r="K110"/>
      <c r="L110"/>
      <c r="M110"/>
    </row>
    <row r="111" spans="7:13" x14ac:dyDescent="0.3">
      <c r="G111"/>
      <c r="H111"/>
      <c r="I111"/>
      <c r="J111"/>
      <c r="K111"/>
      <c r="L111"/>
      <c r="M111"/>
    </row>
    <row r="112" spans="7:13" x14ac:dyDescent="0.3">
      <c r="G112"/>
      <c r="H112"/>
      <c r="I112"/>
      <c r="J112"/>
      <c r="K112"/>
      <c r="L112"/>
      <c r="M112"/>
    </row>
    <row r="113" spans="7:13" x14ac:dyDescent="0.3">
      <c r="G113"/>
      <c r="H113"/>
      <c r="I113"/>
      <c r="J113"/>
      <c r="K113"/>
      <c r="L113"/>
      <c r="M113"/>
    </row>
    <row r="114" spans="7:13" x14ac:dyDescent="0.3">
      <c r="G114"/>
      <c r="H114"/>
      <c r="I114"/>
      <c r="J114"/>
      <c r="K114"/>
      <c r="L114"/>
      <c r="M114"/>
    </row>
    <row r="115" spans="7:13" x14ac:dyDescent="0.3">
      <c r="G115"/>
      <c r="H115"/>
      <c r="I115"/>
      <c r="J115"/>
      <c r="K115"/>
      <c r="L115"/>
      <c r="M115"/>
    </row>
    <row r="116" spans="7:13" x14ac:dyDescent="0.3">
      <c r="G116"/>
      <c r="H116"/>
      <c r="I116"/>
      <c r="J116"/>
      <c r="K116"/>
      <c r="L116"/>
      <c r="M116"/>
    </row>
    <row r="117" spans="7:13" x14ac:dyDescent="0.3">
      <c r="G117"/>
      <c r="H117"/>
      <c r="I117"/>
      <c r="J117"/>
      <c r="K117"/>
      <c r="L117"/>
      <c r="M117"/>
    </row>
    <row r="118" spans="7:13" x14ac:dyDescent="0.3">
      <c r="G118"/>
      <c r="H118"/>
      <c r="I118"/>
      <c r="J118"/>
      <c r="K118"/>
      <c r="L118"/>
      <c r="M118"/>
    </row>
    <row r="119" spans="7:13" x14ac:dyDescent="0.3">
      <c r="G119"/>
      <c r="H119"/>
      <c r="I119"/>
      <c r="J119"/>
      <c r="K119"/>
      <c r="L119"/>
      <c r="M119"/>
    </row>
    <row r="120" spans="7:13" x14ac:dyDescent="0.3">
      <c r="G120"/>
      <c r="H120"/>
      <c r="I120"/>
      <c r="J120"/>
      <c r="K120"/>
      <c r="L120"/>
      <c r="M120"/>
    </row>
    <row r="121" spans="7:13" x14ac:dyDescent="0.3">
      <c r="G121"/>
      <c r="H121"/>
      <c r="I121"/>
      <c r="J121"/>
      <c r="K121"/>
      <c r="L121"/>
      <c r="M121"/>
    </row>
    <row r="122" spans="7:13" x14ac:dyDescent="0.3">
      <c r="G122"/>
      <c r="H122"/>
      <c r="I122"/>
      <c r="J122"/>
      <c r="K122"/>
      <c r="L122"/>
      <c r="M122"/>
    </row>
    <row r="123" spans="7:13" x14ac:dyDescent="0.3">
      <c r="G123"/>
      <c r="H123"/>
      <c r="I123"/>
      <c r="J123"/>
      <c r="K123"/>
      <c r="L123"/>
      <c r="M123"/>
    </row>
    <row r="124" spans="7:13" x14ac:dyDescent="0.3">
      <c r="G124"/>
      <c r="H124"/>
      <c r="I124"/>
      <c r="J124"/>
      <c r="K124"/>
      <c r="L124"/>
      <c r="M124"/>
    </row>
    <row r="125" spans="7:13" x14ac:dyDescent="0.3">
      <c r="G125"/>
      <c r="H125"/>
      <c r="I125"/>
      <c r="J125"/>
      <c r="K125"/>
      <c r="L125"/>
      <c r="M125"/>
    </row>
    <row r="126" spans="7:13" x14ac:dyDescent="0.3">
      <c r="G126"/>
      <c r="H126"/>
      <c r="I126"/>
      <c r="J126"/>
      <c r="K126"/>
      <c r="L126"/>
      <c r="M126"/>
    </row>
    <row r="127" spans="7:13" x14ac:dyDescent="0.3">
      <c r="G127"/>
      <c r="H127"/>
      <c r="I127"/>
      <c r="J127"/>
      <c r="K127"/>
      <c r="L127"/>
      <c r="M127"/>
    </row>
    <row r="128" spans="7:13" x14ac:dyDescent="0.3">
      <c r="G128"/>
      <c r="H128"/>
      <c r="I128"/>
      <c r="J128"/>
      <c r="K128"/>
      <c r="L128"/>
      <c r="M128"/>
    </row>
    <row r="129" spans="7:13" x14ac:dyDescent="0.3">
      <c r="G129"/>
      <c r="H129"/>
      <c r="I129"/>
      <c r="J129"/>
      <c r="K129"/>
      <c r="L129"/>
      <c r="M129"/>
    </row>
    <row r="130" spans="7:13" x14ac:dyDescent="0.3">
      <c r="G130"/>
      <c r="H130"/>
      <c r="I130"/>
      <c r="J130"/>
      <c r="K130"/>
      <c r="L130"/>
      <c r="M130"/>
    </row>
    <row r="131" spans="7:13" x14ac:dyDescent="0.3">
      <c r="G131"/>
      <c r="H131"/>
      <c r="I131"/>
      <c r="J131"/>
      <c r="K131"/>
      <c r="L131"/>
      <c r="M131"/>
    </row>
    <row r="132" spans="7:13" x14ac:dyDescent="0.3">
      <c r="G132"/>
      <c r="H132"/>
      <c r="I132"/>
      <c r="J132"/>
      <c r="K132"/>
      <c r="L132"/>
      <c r="M132"/>
    </row>
    <row r="133" spans="7:13" x14ac:dyDescent="0.3">
      <c r="G133"/>
      <c r="H133"/>
      <c r="I133"/>
      <c r="J133"/>
      <c r="K133"/>
      <c r="L133"/>
      <c r="M133"/>
    </row>
    <row r="134" spans="7:13" x14ac:dyDescent="0.3">
      <c r="G134"/>
      <c r="H134"/>
      <c r="I134"/>
      <c r="J134"/>
      <c r="K134"/>
      <c r="L134"/>
      <c r="M134"/>
    </row>
    <row r="135" spans="7:13" x14ac:dyDescent="0.3">
      <c r="G135"/>
      <c r="H135"/>
      <c r="I135"/>
      <c r="J135"/>
      <c r="K135"/>
      <c r="L135"/>
      <c r="M135"/>
    </row>
    <row r="136" spans="7:13" x14ac:dyDescent="0.3">
      <c r="G136"/>
      <c r="H136"/>
      <c r="I136"/>
      <c r="J136"/>
      <c r="K136"/>
      <c r="L136"/>
      <c r="M136"/>
    </row>
    <row r="137" spans="7:13" x14ac:dyDescent="0.3">
      <c r="G137"/>
      <c r="H137"/>
      <c r="I137"/>
      <c r="J137"/>
      <c r="K137"/>
      <c r="L137"/>
      <c r="M137"/>
    </row>
    <row r="138" spans="7:13" x14ac:dyDescent="0.3">
      <c r="G138"/>
      <c r="H138"/>
      <c r="I138"/>
      <c r="J138"/>
      <c r="K138"/>
      <c r="L138"/>
      <c r="M138"/>
    </row>
    <row r="139" spans="7:13" x14ac:dyDescent="0.3">
      <c r="G139"/>
      <c r="H139"/>
      <c r="I139"/>
      <c r="J139"/>
      <c r="K139"/>
      <c r="L139"/>
      <c r="M139"/>
    </row>
    <row r="140" spans="7:13" x14ac:dyDescent="0.3">
      <c r="G140"/>
      <c r="H140"/>
      <c r="I140"/>
      <c r="J140"/>
      <c r="K140"/>
      <c r="L140"/>
      <c r="M140"/>
    </row>
    <row r="141" spans="7:13" x14ac:dyDescent="0.3">
      <c r="G141"/>
      <c r="H141"/>
      <c r="I141"/>
      <c r="J141"/>
      <c r="K141"/>
      <c r="L141"/>
      <c r="M141"/>
    </row>
    <row r="142" spans="7:13" x14ac:dyDescent="0.3">
      <c r="G142"/>
      <c r="H142"/>
      <c r="I142"/>
      <c r="J142"/>
      <c r="K142"/>
      <c r="L142"/>
      <c r="M142"/>
    </row>
    <row r="143" spans="7:13" x14ac:dyDescent="0.3">
      <c r="G143"/>
      <c r="H143"/>
      <c r="I143"/>
      <c r="J143"/>
      <c r="K143"/>
      <c r="L143"/>
      <c r="M143"/>
    </row>
    <row r="144" spans="7:13" x14ac:dyDescent="0.3">
      <c r="G144"/>
      <c r="H144"/>
      <c r="I144"/>
      <c r="J144"/>
      <c r="K144"/>
      <c r="L144"/>
      <c r="M144"/>
    </row>
    <row r="145" spans="7:13" x14ac:dyDescent="0.3">
      <c r="G145"/>
      <c r="H145"/>
      <c r="I145"/>
      <c r="J145"/>
      <c r="K145"/>
      <c r="L145"/>
      <c r="M145"/>
    </row>
    <row r="146" spans="7:13" x14ac:dyDescent="0.3">
      <c r="G146"/>
      <c r="H146"/>
      <c r="I146"/>
      <c r="J146"/>
      <c r="K146"/>
      <c r="L146"/>
      <c r="M146"/>
    </row>
    <row r="147" spans="7:13" x14ac:dyDescent="0.3">
      <c r="G147"/>
      <c r="H147"/>
      <c r="I147"/>
      <c r="J147"/>
      <c r="K147"/>
      <c r="L147"/>
      <c r="M147"/>
    </row>
    <row r="148" spans="7:13" x14ac:dyDescent="0.3">
      <c r="G148"/>
      <c r="H148"/>
      <c r="I148"/>
      <c r="J148"/>
      <c r="K148"/>
      <c r="L148"/>
      <c r="M148"/>
    </row>
    <row r="149" spans="7:13" x14ac:dyDescent="0.3">
      <c r="G149"/>
      <c r="H149"/>
      <c r="I149"/>
      <c r="J149"/>
      <c r="K149"/>
      <c r="L149"/>
      <c r="M149"/>
    </row>
    <row r="150" spans="7:13" x14ac:dyDescent="0.3">
      <c r="G150"/>
      <c r="H150"/>
      <c r="I150"/>
      <c r="J150"/>
      <c r="K150"/>
      <c r="L150"/>
      <c r="M150"/>
    </row>
    <row r="151" spans="7:13" x14ac:dyDescent="0.3">
      <c r="G151"/>
      <c r="H151"/>
      <c r="I151"/>
      <c r="J151"/>
      <c r="K151"/>
      <c r="L151"/>
      <c r="M151"/>
    </row>
    <row r="152" spans="7:13" x14ac:dyDescent="0.3">
      <c r="G152"/>
      <c r="H152"/>
      <c r="I152"/>
      <c r="J152"/>
      <c r="K152"/>
      <c r="L152"/>
      <c r="M152"/>
    </row>
    <row r="153" spans="7:13" x14ac:dyDescent="0.3">
      <c r="G153"/>
      <c r="H153"/>
      <c r="I153"/>
      <c r="J153"/>
      <c r="K153"/>
      <c r="L153"/>
      <c r="M153"/>
    </row>
    <row r="154" spans="7:13" x14ac:dyDescent="0.3">
      <c r="G154"/>
      <c r="H154"/>
      <c r="I154"/>
      <c r="J154"/>
      <c r="K154"/>
      <c r="L154"/>
      <c r="M154"/>
    </row>
    <row r="155" spans="7:13" x14ac:dyDescent="0.3">
      <c r="G155"/>
      <c r="H155"/>
      <c r="I155"/>
      <c r="J155"/>
      <c r="K155"/>
      <c r="L155"/>
      <c r="M155"/>
    </row>
    <row r="156" spans="7:13" x14ac:dyDescent="0.3">
      <c r="G156"/>
      <c r="H156"/>
      <c r="I156"/>
      <c r="J156"/>
      <c r="K156"/>
      <c r="L156"/>
      <c r="M156"/>
    </row>
    <row r="157" spans="7:13" x14ac:dyDescent="0.3">
      <c r="G157"/>
      <c r="H157"/>
      <c r="I157"/>
      <c r="J157"/>
      <c r="K157"/>
      <c r="L157"/>
      <c r="M157"/>
    </row>
    <row r="158" spans="7:13" x14ac:dyDescent="0.3">
      <c r="G158"/>
      <c r="H158"/>
      <c r="I158"/>
      <c r="J158"/>
      <c r="K158"/>
      <c r="L158"/>
      <c r="M158"/>
    </row>
    <row r="159" spans="7:13" x14ac:dyDescent="0.3">
      <c r="G159"/>
      <c r="H159"/>
      <c r="I159"/>
      <c r="J159"/>
      <c r="K159"/>
      <c r="L159"/>
      <c r="M159"/>
    </row>
    <row r="160" spans="7:13" x14ac:dyDescent="0.3">
      <c r="G160"/>
      <c r="H160"/>
      <c r="I160"/>
      <c r="J160"/>
      <c r="K160"/>
      <c r="L160"/>
      <c r="M160"/>
    </row>
    <row r="161" spans="7:13" x14ac:dyDescent="0.3">
      <c r="G161"/>
      <c r="H161"/>
      <c r="I161"/>
      <c r="J161"/>
      <c r="K161"/>
      <c r="L161"/>
      <c r="M161"/>
    </row>
    <row r="162" spans="7:13" x14ac:dyDescent="0.3">
      <c r="G162"/>
      <c r="H162"/>
      <c r="I162"/>
      <c r="J162"/>
      <c r="K162"/>
      <c r="L162"/>
      <c r="M162"/>
    </row>
    <row r="163" spans="7:13" x14ac:dyDescent="0.3">
      <c r="G163"/>
      <c r="H163"/>
      <c r="I163"/>
      <c r="J163"/>
      <c r="K163"/>
      <c r="L163"/>
      <c r="M163"/>
    </row>
    <row r="164" spans="7:13" x14ac:dyDescent="0.3">
      <c r="G164"/>
      <c r="H164"/>
      <c r="I164"/>
      <c r="J164"/>
      <c r="K164"/>
      <c r="L164"/>
      <c r="M164"/>
    </row>
    <row r="165" spans="7:13" x14ac:dyDescent="0.3">
      <c r="G165"/>
      <c r="H165"/>
      <c r="I165"/>
      <c r="J165"/>
      <c r="K165"/>
      <c r="L165"/>
      <c r="M165"/>
    </row>
    <row r="166" spans="7:13" x14ac:dyDescent="0.3">
      <c r="G166"/>
      <c r="H166"/>
      <c r="I166"/>
      <c r="J166"/>
      <c r="K166"/>
      <c r="L166"/>
      <c r="M166"/>
    </row>
    <row r="167" spans="7:13" x14ac:dyDescent="0.3">
      <c r="G167"/>
      <c r="H167"/>
      <c r="I167"/>
      <c r="J167"/>
      <c r="K167"/>
      <c r="L167"/>
      <c r="M167"/>
    </row>
    <row r="168" spans="7:13" x14ac:dyDescent="0.3">
      <c r="G168"/>
      <c r="H168"/>
      <c r="I168"/>
      <c r="J168"/>
      <c r="K168"/>
      <c r="L168"/>
      <c r="M168"/>
    </row>
    <row r="169" spans="7:13" x14ac:dyDescent="0.3">
      <c r="G169"/>
      <c r="H169"/>
      <c r="I169"/>
      <c r="J169"/>
      <c r="K169"/>
      <c r="L169"/>
      <c r="M169"/>
    </row>
    <row r="170" spans="7:13" x14ac:dyDescent="0.3">
      <c r="G170"/>
      <c r="H170"/>
      <c r="I170"/>
      <c r="J170"/>
      <c r="K170"/>
      <c r="L170"/>
      <c r="M170"/>
    </row>
    <row r="171" spans="7:13" x14ac:dyDescent="0.3">
      <c r="G171"/>
      <c r="H171"/>
      <c r="I171"/>
      <c r="J171"/>
      <c r="K171"/>
      <c r="L171"/>
      <c r="M171"/>
    </row>
    <row r="172" spans="7:13" x14ac:dyDescent="0.3">
      <c r="G172"/>
      <c r="H172"/>
      <c r="I172"/>
      <c r="J172"/>
      <c r="K172"/>
      <c r="L172"/>
      <c r="M172"/>
    </row>
    <row r="173" spans="7:13" x14ac:dyDescent="0.3">
      <c r="G173"/>
      <c r="H173"/>
      <c r="I173"/>
      <c r="J173"/>
      <c r="K173"/>
      <c r="L173"/>
      <c r="M173"/>
    </row>
    <row r="174" spans="7:13" x14ac:dyDescent="0.3">
      <c r="G174"/>
      <c r="H174"/>
      <c r="I174"/>
      <c r="J174"/>
      <c r="K174"/>
      <c r="L174"/>
      <c r="M174"/>
    </row>
    <row r="175" spans="7:13" x14ac:dyDescent="0.3">
      <c r="G175"/>
      <c r="H175"/>
      <c r="I175"/>
      <c r="J175"/>
      <c r="K175"/>
      <c r="L175"/>
      <c r="M175"/>
    </row>
    <row r="176" spans="7:13" x14ac:dyDescent="0.3">
      <c r="G176"/>
      <c r="H176"/>
      <c r="I176"/>
      <c r="J176"/>
      <c r="K176"/>
      <c r="L176"/>
      <c r="M176"/>
    </row>
    <row r="177" spans="7:13" x14ac:dyDescent="0.3">
      <c r="G177"/>
      <c r="H177"/>
      <c r="I177"/>
      <c r="J177"/>
      <c r="K177"/>
      <c r="L177"/>
      <c r="M177"/>
    </row>
    <row r="178" spans="7:13" x14ac:dyDescent="0.3">
      <c r="G178"/>
      <c r="H178"/>
      <c r="I178"/>
      <c r="J178"/>
      <c r="K178"/>
      <c r="L178"/>
      <c r="M178"/>
    </row>
    <row r="179" spans="7:13" x14ac:dyDescent="0.3">
      <c r="G179"/>
      <c r="H179"/>
      <c r="I179"/>
      <c r="J179"/>
      <c r="K179"/>
      <c r="L179"/>
      <c r="M179"/>
    </row>
    <row r="180" spans="7:13" x14ac:dyDescent="0.3">
      <c r="G180"/>
      <c r="H180"/>
      <c r="I180"/>
      <c r="J180"/>
      <c r="K180"/>
      <c r="L180"/>
      <c r="M180"/>
    </row>
    <row r="181" spans="7:13" x14ac:dyDescent="0.3">
      <c r="G181"/>
      <c r="H181"/>
      <c r="I181"/>
      <c r="J181"/>
      <c r="K181"/>
      <c r="L181"/>
      <c r="M181"/>
    </row>
    <row r="182" spans="7:13" x14ac:dyDescent="0.3">
      <c r="G182"/>
      <c r="H182"/>
      <c r="I182"/>
      <c r="J182"/>
      <c r="K182"/>
      <c r="L182"/>
      <c r="M182"/>
    </row>
    <row r="183" spans="7:13" x14ac:dyDescent="0.3">
      <c r="G183"/>
      <c r="H183"/>
      <c r="I183"/>
      <c r="J183"/>
      <c r="K183"/>
      <c r="L183"/>
      <c r="M183"/>
    </row>
    <row r="184" spans="7:13" x14ac:dyDescent="0.3">
      <c r="G184"/>
      <c r="H184"/>
      <c r="I184"/>
      <c r="J184"/>
      <c r="K184"/>
      <c r="L184"/>
      <c r="M184"/>
    </row>
    <row r="185" spans="7:13" x14ac:dyDescent="0.3">
      <c r="G185"/>
      <c r="H185"/>
      <c r="I185"/>
      <c r="J185"/>
      <c r="K185"/>
      <c r="L185"/>
      <c r="M185"/>
    </row>
    <row r="186" spans="7:13" x14ac:dyDescent="0.3">
      <c r="G186"/>
      <c r="H186"/>
      <c r="I186"/>
      <c r="J186"/>
      <c r="K186"/>
      <c r="L186"/>
      <c r="M186"/>
    </row>
    <row r="187" spans="7:13" x14ac:dyDescent="0.3">
      <c r="G187"/>
      <c r="H187"/>
      <c r="I187"/>
      <c r="J187"/>
      <c r="K187"/>
      <c r="L187"/>
      <c r="M187"/>
    </row>
    <row r="188" spans="7:13" x14ac:dyDescent="0.3">
      <c r="G188"/>
      <c r="H188"/>
      <c r="I188"/>
      <c r="J188"/>
      <c r="K188"/>
      <c r="L188"/>
      <c r="M188"/>
    </row>
    <row r="189" spans="7:13" x14ac:dyDescent="0.3">
      <c r="G189"/>
      <c r="H189"/>
      <c r="I189"/>
      <c r="J189"/>
      <c r="K189"/>
      <c r="L189"/>
      <c r="M189"/>
    </row>
    <row r="190" spans="7:13" x14ac:dyDescent="0.3">
      <c r="G190"/>
      <c r="H190"/>
      <c r="I190"/>
      <c r="J190"/>
      <c r="K190"/>
      <c r="L190"/>
      <c r="M190"/>
    </row>
    <row r="191" spans="7:13" x14ac:dyDescent="0.3">
      <c r="G191"/>
      <c r="H191"/>
      <c r="I191"/>
      <c r="J191"/>
      <c r="K191"/>
      <c r="L191"/>
      <c r="M191"/>
    </row>
    <row r="192" spans="7:13" x14ac:dyDescent="0.3">
      <c r="G192"/>
      <c r="H192"/>
      <c r="I192"/>
      <c r="J192"/>
      <c r="K192"/>
      <c r="L192"/>
      <c r="M192"/>
    </row>
    <row r="193" spans="7:13" x14ac:dyDescent="0.3">
      <c r="G193"/>
      <c r="H193"/>
      <c r="I193"/>
      <c r="J193"/>
      <c r="K193"/>
      <c r="L193"/>
      <c r="M193"/>
    </row>
    <row r="194" spans="7:13" x14ac:dyDescent="0.3">
      <c r="G194"/>
      <c r="H194"/>
      <c r="I194"/>
      <c r="J194"/>
      <c r="K194"/>
      <c r="L194"/>
      <c r="M194"/>
    </row>
    <row r="195" spans="7:13" x14ac:dyDescent="0.3">
      <c r="G195"/>
      <c r="H195"/>
      <c r="I195"/>
      <c r="J195"/>
      <c r="K195"/>
      <c r="L195"/>
      <c r="M195"/>
    </row>
    <row r="196" spans="7:13" x14ac:dyDescent="0.3">
      <c r="G196"/>
      <c r="H196"/>
      <c r="I196"/>
      <c r="J196"/>
      <c r="K196"/>
      <c r="L196"/>
      <c r="M196"/>
    </row>
    <row r="197" spans="7:13" x14ac:dyDescent="0.3">
      <c r="G197"/>
      <c r="H197"/>
      <c r="I197"/>
      <c r="J197"/>
      <c r="K197"/>
      <c r="L197"/>
      <c r="M197"/>
    </row>
    <row r="198" spans="7:13" x14ac:dyDescent="0.3">
      <c r="G198"/>
      <c r="H198"/>
      <c r="I198"/>
      <c r="J198"/>
      <c r="K198"/>
      <c r="L198"/>
      <c r="M19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7"/>
  <sheetViews>
    <sheetView zoomScale="79" zoomScaleNormal="79" workbookViewId="0">
      <selection activeCell="V11" sqref="V11"/>
    </sheetView>
  </sheetViews>
  <sheetFormatPr defaultRowHeight="14.4" x14ac:dyDescent="0.3"/>
  <cols>
    <col min="1" max="1" width="8.88671875" style="5"/>
    <col min="2" max="2" width="14.88671875" style="5" bestFit="1" customWidth="1"/>
    <col min="3" max="16384" width="8.88671875" style="5"/>
  </cols>
  <sheetData>
    <row r="1" spans="1:26" x14ac:dyDescent="0.3">
      <c r="A1" s="5">
        <v>175</v>
      </c>
      <c r="B1" s="5" t="str">
        <f>"Uniform("&amp;A2&amp;", "&amp;$A$1&amp;")"</f>
        <v>Uniform(0, 175)</v>
      </c>
      <c r="C1" s="5">
        <v>20</v>
      </c>
      <c r="D1" s="5">
        <v>145</v>
      </c>
      <c r="E1" s="5">
        <v>105</v>
      </c>
      <c r="G1" s="5" t="str">
        <f>"P(x&gt;="&amp;C1&amp;")="&amp;G2</f>
        <v>P(x&gt;=20)=0.886</v>
      </c>
      <c r="H1" s="5" t="str">
        <f>"P(x&gt;="&amp;D1&amp;")="&amp;H2</f>
        <v>P(x&gt;=145)=0.171</v>
      </c>
      <c r="I1" s="5" t="str">
        <f>"P(x&gt;="&amp;E1&amp;")="&amp;I2</f>
        <v>P(x&gt;=105)=0.4</v>
      </c>
      <c r="K1" s="26" t="s">
        <v>24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x14ac:dyDescent="0.3">
      <c r="A2" s="5">
        <v>0</v>
      </c>
      <c r="B2" s="5">
        <f>1/$A$1</f>
        <v>5.7142857142857143E-3</v>
      </c>
      <c r="C2" s="5" t="str">
        <f t="shared" ref="C2:E21" si="0">IF($A2&gt;=C$1,$B2,"")</f>
        <v/>
      </c>
      <c r="D2" s="5" t="str">
        <f t="shared" si="0"/>
        <v/>
      </c>
      <c r="E2" s="5" t="str">
        <f t="shared" si="0"/>
        <v/>
      </c>
      <c r="G2" s="5">
        <f>ROUND(1-C1*$B$2,3)</f>
        <v>0.88600000000000001</v>
      </c>
      <c r="H2" s="5">
        <f t="shared" ref="H2:I2" si="1">ROUND(1-D1*$B$2,3)</f>
        <v>0.17100000000000001</v>
      </c>
      <c r="I2" s="5">
        <f t="shared" si="1"/>
        <v>0.4</v>
      </c>
      <c r="K2" s="28" t="s">
        <v>26</v>
      </c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3">
      <c r="A3" s="5">
        <v>1</v>
      </c>
      <c r="B3" s="5">
        <f t="shared" ref="B3:B33" si="2">1/$A$1</f>
        <v>5.7142857142857143E-3</v>
      </c>
      <c r="C3" s="5" t="str">
        <f t="shared" si="0"/>
        <v/>
      </c>
      <c r="D3" s="5" t="str">
        <f t="shared" si="0"/>
        <v/>
      </c>
      <c r="E3" s="5" t="str">
        <f t="shared" si="0"/>
        <v/>
      </c>
      <c r="H3" s="5">
        <v>0</v>
      </c>
      <c r="I3" s="5">
        <v>175</v>
      </c>
      <c r="K3" s="28" t="s">
        <v>27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x14ac:dyDescent="0.3">
      <c r="A4" s="5">
        <v>2</v>
      </c>
      <c r="B4" s="5">
        <f t="shared" si="2"/>
        <v>5.7142857142857143E-3</v>
      </c>
      <c r="C4" s="5" t="str">
        <f t="shared" si="0"/>
        <v/>
      </c>
      <c r="D4" s="5" t="str">
        <f t="shared" si="0"/>
        <v/>
      </c>
      <c r="E4" s="5" t="str">
        <f t="shared" si="0"/>
        <v/>
      </c>
      <c r="H4" s="5">
        <f>I3/2.5</f>
        <v>70</v>
      </c>
      <c r="I4" s="5">
        <v>0</v>
      </c>
      <c r="K4" s="28" t="s">
        <v>28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x14ac:dyDescent="0.3">
      <c r="A5" s="5">
        <v>3</v>
      </c>
      <c r="B5" s="5">
        <f t="shared" si="2"/>
        <v>5.7142857142857143E-3</v>
      </c>
      <c r="C5" s="5" t="str">
        <f t="shared" si="0"/>
        <v/>
      </c>
      <c r="D5" s="5" t="str">
        <f t="shared" si="0"/>
        <v/>
      </c>
      <c r="E5" s="5" t="str">
        <f t="shared" si="0"/>
        <v/>
      </c>
      <c r="K5" s="28" t="s">
        <v>29</v>
      </c>
      <c r="L5" s="27"/>
      <c r="M5" s="27"/>
      <c r="N5" s="27"/>
      <c r="O5" s="27"/>
      <c r="P5" s="27"/>
      <c r="Q5" s="27"/>
      <c r="R5" s="27">
        <f>I2</f>
        <v>0.4</v>
      </c>
      <c r="S5" s="27"/>
      <c r="T5" s="27"/>
      <c r="U5" s="27"/>
      <c r="V5" s="27"/>
      <c r="W5" s="27"/>
      <c r="X5" s="27"/>
      <c r="Y5" s="27"/>
      <c r="Z5" s="27"/>
    </row>
    <row r="6" spans="1:26" x14ac:dyDescent="0.3">
      <c r="A6" s="5">
        <v>4</v>
      </c>
      <c r="B6" s="5">
        <f t="shared" si="2"/>
        <v>5.7142857142857143E-3</v>
      </c>
      <c r="C6" s="5" t="str">
        <f t="shared" si="0"/>
        <v/>
      </c>
      <c r="D6" s="5" t="str">
        <f t="shared" si="0"/>
        <v/>
      </c>
      <c r="E6" s="5" t="str">
        <f t="shared" si="0"/>
        <v/>
      </c>
    </row>
    <row r="7" spans="1:26" x14ac:dyDescent="0.3">
      <c r="A7" s="5">
        <v>5</v>
      </c>
      <c r="B7" s="5">
        <f t="shared" si="2"/>
        <v>5.7142857142857143E-3</v>
      </c>
      <c r="C7" s="5" t="str">
        <f t="shared" si="0"/>
        <v/>
      </c>
      <c r="D7" s="5" t="str">
        <f t="shared" si="0"/>
        <v/>
      </c>
      <c r="E7" s="5" t="str">
        <f t="shared" si="0"/>
        <v/>
      </c>
    </row>
    <row r="8" spans="1:26" x14ac:dyDescent="0.3">
      <c r="A8" s="5">
        <v>6</v>
      </c>
      <c r="B8" s="5">
        <f t="shared" si="2"/>
        <v>5.7142857142857143E-3</v>
      </c>
      <c r="C8" s="5" t="str">
        <f t="shared" si="0"/>
        <v/>
      </c>
      <c r="D8" s="5" t="str">
        <f t="shared" si="0"/>
        <v/>
      </c>
      <c r="E8" s="5" t="str">
        <f t="shared" si="0"/>
        <v/>
      </c>
    </row>
    <row r="9" spans="1:26" x14ac:dyDescent="0.3">
      <c r="A9" s="5">
        <v>7</v>
      </c>
      <c r="B9" s="5">
        <f t="shared" si="2"/>
        <v>5.7142857142857143E-3</v>
      </c>
      <c r="C9" s="5" t="str">
        <f t="shared" si="0"/>
        <v/>
      </c>
      <c r="D9" s="5" t="str">
        <f t="shared" si="0"/>
        <v/>
      </c>
      <c r="E9" s="5" t="str">
        <f t="shared" si="0"/>
        <v/>
      </c>
    </row>
    <row r="10" spans="1:26" x14ac:dyDescent="0.3">
      <c r="A10" s="5">
        <v>8</v>
      </c>
      <c r="B10" s="5">
        <f t="shared" si="2"/>
        <v>5.7142857142857143E-3</v>
      </c>
      <c r="C10" s="5" t="str">
        <f t="shared" si="0"/>
        <v/>
      </c>
      <c r="D10" s="5" t="str">
        <f t="shared" si="0"/>
        <v/>
      </c>
      <c r="E10" s="5" t="str">
        <f t="shared" si="0"/>
        <v/>
      </c>
    </row>
    <row r="11" spans="1:26" x14ac:dyDescent="0.3">
      <c r="A11" s="5">
        <v>9</v>
      </c>
      <c r="B11" s="5">
        <f t="shared" si="2"/>
        <v>5.7142857142857143E-3</v>
      </c>
      <c r="C11" s="5" t="str">
        <f t="shared" si="0"/>
        <v/>
      </c>
      <c r="D11" s="5" t="str">
        <f t="shared" si="0"/>
        <v/>
      </c>
      <c r="E11" s="5" t="str">
        <f t="shared" si="0"/>
        <v/>
      </c>
    </row>
    <row r="12" spans="1:26" x14ac:dyDescent="0.3">
      <c r="A12" s="5">
        <v>10</v>
      </c>
      <c r="B12" s="5">
        <f t="shared" si="2"/>
        <v>5.7142857142857143E-3</v>
      </c>
      <c r="C12" s="5" t="str">
        <f t="shared" si="0"/>
        <v/>
      </c>
      <c r="D12" s="5" t="str">
        <f t="shared" si="0"/>
        <v/>
      </c>
      <c r="E12" s="5" t="str">
        <f t="shared" si="0"/>
        <v/>
      </c>
    </row>
    <row r="13" spans="1:26" x14ac:dyDescent="0.3">
      <c r="A13" s="5">
        <v>11</v>
      </c>
      <c r="B13" s="5">
        <f t="shared" si="2"/>
        <v>5.7142857142857143E-3</v>
      </c>
      <c r="C13" s="5" t="str">
        <f t="shared" si="0"/>
        <v/>
      </c>
      <c r="D13" s="5" t="str">
        <f t="shared" si="0"/>
        <v/>
      </c>
      <c r="E13" s="5" t="str">
        <f t="shared" si="0"/>
        <v/>
      </c>
    </row>
    <row r="14" spans="1:26" x14ac:dyDescent="0.3">
      <c r="A14" s="5">
        <v>12</v>
      </c>
      <c r="B14" s="5">
        <f t="shared" si="2"/>
        <v>5.7142857142857143E-3</v>
      </c>
      <c r="C14" s="5" t="str">
        <f t="shared" si="0"/>
        <v/>
      </c>
      <c r="D14" s="5" t="str">
        <f t="shared" si="0"/>
        <v/>
      </c>
      <c r="E14" s="5" t="str">
        <f t="shared" si="0"/>
        <v/>
      </c>
    </row>
    <row r="15" spans="1:26" x14ac:dyDescent="0.3">
      <c r="A15" s="5">
        <v>13</v>
      </c>
      <c r="B15" s="5">
        <f t="shared" si="2"/>
        <v>5.7142857142857143E-3</v>
      </c>
      <c r="C15" s="5" t="str">
        <f t="shared" si="0"/>
        <v/>
      </c>
      <c r="D15" s="5" t="str">
        <f t="shared" si="0"/>
        <v/>
      </c>
      <c r="E15" s="5" t="str">
        <f t="shared" si="0"/>
        <v/>
      </c>
    </row>
    <row r="16" spans="1:26" x14ac:dyDescent="0.3">
      <c r="A16" s="5">
        <v>14</v>
      </c>
      <c r="B16" s="5">
        <f t="shared" si="2"/>
        <v>5.7142857142857143E-3</v>
      </c>
      <c r="C16" s="5" t="str">
        <f t="shared" si="0"/>
        <v/>
      </c>
      <c r="D16" s="5" t="str">
        <f t="shared" si="0"/>
        <v/>
      </c>
      <c r="E16" s="5" t="str">
        <f t="shared" si="0"/>
        <v/>
      </c>
    </row>
    <row r="17" spans="1:5" x14ac:dyDescent="0.3">
      <c r="A17" s="5">
        <v>15</v>
      </c>
      <c r="B17" s="5">
        <f t="shared" si="2"/>
        <v>5.7142857142857143E-3</v>
      </c>
      <c r="C17" s="5" t="str">
        <f t="shared" si="0"/>
        <v/>
      </c>
      <c r="D17" s="5" t="str">
        <f t="shared" si="0"/>
        <v/>
      </c>
      <c r="E17" s="5" t="str">
        <f t="shared" si="0"/>
        <v/>
      </c>
    </row>
    <row r="18" spans="1:5" x14ac:dyDescent="0.3">
      <c r="A18" s="5">
        <v>16</v>
      </c>
      <c r="B18" s="5">
        <f t="shared" si="2"/>
        <v>5.7142857142857143E-3</v>
      </c>
      <c r="C18" s="5" t="str">
        <f t="shared" si="0"/>
        <v/>
      </c>
      <c r="D18" s="5" t="str">
        <f t="shared" si="0"/>
        <v/>
      </c>
      <c r="E18" s="5" t="str">
        <f t="shared" si="0"/>
        <v/>
      </c>
    </row>
    <row r="19" spans="1:5" x14ac:dyDescent="0.3">
      <c r="A19" s="5">
        <v>17</v>
      </c>
      <c r="B19" s="5">
        <f t="shared" si="2"/>
        <v>5.7142857142857143E-3</v>
      </c>
      <c r="C19" s="5" t="str">
        <f t="shared" si="0"/>
        <v/>
      </c>
      <c r="D19" s="5" t="str">
        <f t="shared" si="0"/>
        <v/>
      </c>
      <c r="E19" s="5" t="str">
        <f t="shared" si="0"/>
        <v/>
      </c>
    </row>
    <row r="20" spans="1:5" x14ac:dyDescent="0.3">
      <c r="A20" s="5">
        <v>18</v>
      </c>
      <c r="B20" s="5">
        <f t="shared" si="2"/>
        <v>5.7142857142857143E-3</v>
      </c>
      <c r="C20" s="5" t="str">
        <f t="shared" si="0"/>
        <v/>
      </c>
      <c r="D20" s="5" t="str">
        <f t="shared" si="0"/>
        <v/>
      </c>
      <c r="E20" s="5" t="str">
        <f t="shared" si="0"/>
        <v/>
      </c>
    </row>
    <row r="21" spans="1:5" x14ac:dyDescent="0.3">
      <c r="A21" s="5">
        <v>19</v>
      </c>
      <c r="B21" s="5">
        <f t="shared" si="2"/>
        <v>5.7142857142857143E-3</v>
      </c>
      <c r="C21" s="5" t="str">
        <f t="shared" si="0"/>
        <v/>
      </c>
      <c r="D21" s="5" t="str">
        <f t="shared" si="0"/>
        <v/>
      </c>
      <c r="E21" s="5" t="str">
        <f t="shared" si="0"/>
        <v/>
      </c>
    </row>
    <row r="22" spans="1:5" x14ac:dyDescent="0.3">
      <c r="A22" s="5">
        <v>20</v>
      </c>
      <c r="B22" s="5">
        <f t="shared" si="2"/>
        <v>5.7142857142857143E-3</v>
      </c>
      <c r="C22" s="5">
        <f t="shared" ref="C22:E41" si="3">IF($A22&gt;=C$1,$B22,"")</f>
        <v>5.7142857142857143E-3</v>
      </c>
      <c r="D22" s="5" t="str">
        <f t="shared" si="3"/>
        <v/>
      </c>
      <c r="E22" s="5" t="str">
        <f t="shared" si="3"/>
        <v/>
      </c>
    </row>
    <row r="23" spans="1:5" x14ac:dyDescent="0.3">
      <c r="A23" s="5">
        <v>21</v>
      </c>
      <c r="B23" s="5">
        <f t="shared" si="2"/>
        <v>5.7142857142857143E-3</v>
      </c>
      <c r="C23" s="5">
        <f t="shared" si="3"/>
        <v>5.7142857142857143E-3</v>
      </c>
      <c r="D23" s="5" t="str">
        <f t="shared" si="3"/>
        <v/>
      </c>
      <c r="E23" s="5" t="str">
        <f t="shared" si="3"/>
        <v/>
      </c>
    </row>
    <row r="24" spans="1:5" x14ac:dyDescent="0.3">
      <c r="A24" s="5">
        <v>22</v>
      </c>
      <c r="B24" s="5">
        <f t="shared" si="2"/>
        <v>5.7142857142857143E-3</v>
      </c>
      <c r="C24" s="5">
        <f t="shared" si="3"/>
        <v>5.7142857142857143E-3</v>
      </c>
      <c r="D24" s="5" t="str">
        <f t="shared" si="3"/>
        <v/>
      </c>
      <c r="E24" s="5" t="str">
        <f t="shared" si="3"/>
        <v/>
      </c>
    </row>
    <row r="25" spans="1:5" x14ac:dyDescent="0.3">
      <c r="A25" s="5">
        <v>23</v>
      </c>
      <c r="B25" s="5">
        <f t="shared" si="2"/>
        <v>5.7142857142857143E-3</v>
      </c>
      <c r="C25" s="5">
        <f t="shared" si="3"/>
        <v>5.7142857142857143E-3</v>
      </c>
      <c r="D25" s="5" t="str">
        <f t="shared" si="3"/>
        <v/>
      </c>
      <c r="E25" s="5" t="str">
        <f t="shared" si="3"/>
        <v/>
      </c>
    </row>
    <row r="26" spans="1:5" x14ac:dyDescent="0.3">
      <c r="A26" s="5">
        <v>24</v>
      </c>
      <c r="B26" s="5">
        <f t="shared" si="2"/>
        <v>5.7142857142857143E-3</v>
      </c>
      <c r="C26" s="5">
        <f t="shared" si="3"/>
        <v>5.7142857142857143E-3</v>
      </c>
      <c r="D26" s="5" t="str">
        <f t="shared" si="3"/>
        <v/>
      </c>
      <c r="E26" s="5" t="str">
        <f t="shared" si="3"/>
        <v/>
      </c>
    </row>
    <row r="27" spans="1:5" x14ac:dyDescent="0.3">
      <c r="A27" s="5">
        <v>25</v>
      </c>
      <c r="B27" s="5">
        <f t="shared" si="2"/>
        <v>5.7142857142857143E-3</v>
      </c>
      <c r="C27" s="5">
        <f t="shared" si="3"/>
        <v>5.7142857142857143E-3</v>
      </c>
      <c r="D27" s="5" t="str">
        <f t="shared" si="3"/>
        <v/>
      </c>
      <c r="E27" s="5" t="str">
        <f t="shared" si="3"/>
        <v/>
      </c>
    </row>
    <row r="28" spans="1:5" x14ac:dyDescent="0.3">
      <c r="A28" s="5">
        <v>26</v>
      </c>
      <c r="B28" s="5">
        <f t="shared" si="2"/>
        <v>5.7142857142857143E-3</v>
      </c>
      <c r="C28" s="5">
        <f t="shared" si="3"/>
        <v>5.7142857142857143E-3</v>
      </c>
      <c r="D28" s="5" t="str">
        <f t="shared" si="3"/>
        <v/>
      </c>
      <c r="E28" s="5" t="str">
        <f t="shared" si="3"/>
        <v/>
      </c>
    </row>
    <row r="29" spans="1:5" x14ac:dyDescent="0.3">
      <c r="A29" s="5">
        <v>27</v>
      </c>
      <c r="B29" s="5">
        <f t="shared" si="2"/>
        <v>5.7142857142857143E-3</v>
      </c>
      <c r="C29" s="5">
        <f t="shared" si="3"/>
        <v>5.7142857142857143E-3</v>
      </c>
      <c r="D29" s="5" t="str">
        <f t="shared" si="3"/>
        <v/>
      </c>
      <c r="E29" s="5" t="str">
        <f t="shared" si="3"/>
        <v/>
      </c>
    </row>
    <row r="30" spans="1:5" x14ac:dyDescent="0.3">
      <c r="A30" s="5">
        <v>28</v>
      </c>
      <c r="B30" s="5">
        <f t="shared" si="2"/>
        <v>5.7142857142857143E-3</v>
      </c>
      <c r="C30" s="5">
        <f t="shared" si="3"/>
        <v>5.7142857142857143E-3</v>
      </c>
      <c r="D30" s="5" t="str">
        <f t="shared" si="3"/>
        <v/>
      </c>
      <c r="E30" s="5" t="str">
        <f t="shared" si="3"/>
        <v/>
      </c>
    </row>
    <row r="31" spans="1:5" x14ac:dyDescent="0.3">
      <c r="A31" s="5">
        <v>29</v>
      </c>
      <c r="B31" s="5">
        <f t="shared" si="2"/>
        <v>5.7142857142857143E-3</v>
      </c>
      <c r="C31" s="5">
        <f t="shared" si="3"/>
        <v>5.7142857142857143E-3</v>
      </c>
      <c r="D31" s="5" t="str">
        <f t="shared" si="3"/>
        <v/>
      </c>
      <c r="E31" s="5" t="str">
        <f t="shared" si="3"/>
        <v/>
      </c>
    </row>
    <row r="32" spans="1:5" x14ac:dyDescent="0.3">
      <c r="A32" s="5">
        <v>30</v>
      </c>
      <c r="B32" s="5">
        <f t="shared" si="2"/>
        <v>5.7142857142857143E-3</v>
      </c>
      <c r="C32" s="5">
        <f t="shared" si="3"/>
        <v>5.7142857142857143E-3</v>
      </c>
      <c r="D32" s="5" t="str">
        <f t="shared" si="3"/>
        <v/>
      </c>
      <c r="E32" s="5" t="str">
        <f t="shared" si="3"/>
        <v/>
      </c>
    </row>
    <row r="33" spans="1:5" x14ac:dyDescent="0.3">
      <c r="A33" s="5">
        <v>31</v>
      </c>
      <c r="B33" s="5">
        <f t="shared" si="2"/>
        <v>5.7142857142857143E-3</v>
      </c>
      <c r="C33" s="5">
        <f t="shared" si="3"/>
        <v>5.7142857142857143E-3</v>
      </c>
      <c r="D33" s="5" t="str">
        <f t="shared" si="3"/>
        <v/>
      </c>
      <c r="E33" s="5" t="str">
        <f t="shared" si="3"/>
        <v/>
      </c>
    </row>
    <row r="34" spans="1:5" x14ac:dyDescent="0.3">
      <c r="A34" s="5">
        <v>32</v>
      </c>
      <c r="B34" s="5">
        <f t="shared" ref="B34:B65" si="4">1/$A$1</f>
        <v>5.7142857142857143E-3</v>
      </c>
      <c r="C34" s="5">
        <f t="shared" si="3"/>
        <v>5.7142857142857143E-3</v>
      </c>
      <c r="D34" s="5" t="str">
        <f t="shared" si="3"/>
        <v/>
      </c>
      <c r="E34" s="5" t="str">
        <f t="shared" si="3"/>
        <v/>
      </c>
    </row>
    <row r="35" spans="1:5" x14ac:dyDescent="0.3">
      <c r="A35" s="5">
        <v>33</v>
      </c>
      <c r="B35" s="5">
        <f t="shared" si="4"/>
        <v>5.7142857142857143E-3</v>
      </c>
      <c r="C35" s="5">
        <f t="shared" si="3"/>
        <v>5.7142857142857143E-3</v>
      </c>
      <c r="D35" s="5" t="str">
        <f t="shared" si="3"/>
        <v/>
      </c>
      <c r="E35" s="5" t="str">
        <f t="shared" si="3"/>
        <v/>
      </c>
    </row>
    <row r="36" spans="1:5" x14ac:dyDescent="0.3">
      <c r="A36" s="5">
        <v>34</v>
      </c>
      <c r="B36" s="5">
        <f t="shared" si="4"/>
        <v>5.7142857142857143E-3</v>
      </c>
      <c r="C36" s="5">
        <f t="shared" si="3"/>
        <v>5.7142857142857143E-3</v>
      </c>
      <c r="D36" s="5" t="str">
        <f t="shared" si="3"/>
        <v/>
      </c>
      <c r="E36" s="5" t="str">
        <f t="shared" si="3"/>
        <v/>
      </c>
    </row>
    <row r="37" spans="1:5" x14ac:dyDescent="0.3">
      <c r="A37" s="5">
        <v>35</v>
      </c>
      <c r="B37" s="5">
        <f t="shared" si="4"/>
        <v>5.7142857142857143E-3</v>
      </c>
      <c r="C37" s="5">
        <f t="shared" si="3"/>
        <v>5.7142857142857143E-3</v>
      </c>
      <c r="D37" s="5" t="str">
        <f t="shared" si="3"/>
        <v/>
      </c>
      <c r="E37" s="5" t="str">
        <f t="shared" si="3"/>
        <v/>
      </c>
    </row>
    <row r="38" spans="1:5" x14ac:dyDescent="0.3">
      <c r="A38" s="5">
        <v>36</v>
      </c>
      <c r="B38" s="5">
        <f t="shared" si="4"/>
        <v>5.7142857142857143E-3</v>
      </c>
      <c r="C38" s="5">
        <f t="shared" si="3"/>
        <v>5.7142857142857143E-3</v>
      </c>
      <c r="D38" s="5" t="str">
        <f t="shared" si="3"/>
        <v/>
      </c>
      <c r="E38" s="5" t="str">
        <f t="shared" si="3"/>
        <v/>
      </c>
    </row>
    <row r="39" spans="1:5" x14ac:dyDescent="0.3">
      <c r="A39" s="5">
        <v>37</v>
      </c>
      <c r="B39" s="5">
        <f t="shared" si="4"/>
        <v>5.7142857142857143E-3</v>
      </c>
      <c r="C39" s="5">
        <f t="shared" si="3"/>
        <v>5.7142857142857143E-3</v>
      </c>
      <c r="D39" s="5" t="str">
        <f t="shared" si="3"/>
        <v/>
      </c>
      <c r="E39" s="5" t="str">
        <f t="shared" si="3"/>
        <v/>
      </c>
    </row>
    <row r="40" spans="1:5" x14ac:dyDescent="0.3">
      <c r="A40" s="5">
        <v>38</v>
      </c>
      <c r="B40" s="5">
        <f t="shared" si="4"/>
        <v>5.7142857142857143E-3</v>
      </c>
      <c r="C40" s="5">
        <f t="shared" si="3"/>
        <v>5.7142857142857143E-3</v>
      </c>
      <c r="D40" s="5" t="str">
        <f t="shared" si="3"/>
        <v/>
      </c>
      <c r="E40" s="5" t="str">
        <f t="shared" si="3"/>
        <v/>
      </c>
    </row>
    <row r="41" spans="1:5" x14ac:dyDescent="0.3">
      <c r="A41" s="5">
        <v>39</v>
      </c>
      <c r="B41" s="5">
        <f t="shared" si="4"/>
        <v>5.7142857142857143E-3</v>
      </c>
      <c r="C41" s="5">
        <f t="shared" si="3"/>
        <v>5.7142857142857143E-3</v>
      </c>
      <c r="D41" s="5" t="str">
        <f t="shared" si="3"/>
        <v/>
      </c>
      <c r="E41" s="5" t="str">
        <f t="shared" si="3"/>
        <v/>
      </c>
    </row>
    <row r="42" spans="1:5" x14ac:dyDescent="0.3">
      <c r="A42" s="5">
        <v>40</v>
      </c>
      <c r="B42" s="5">
        <f t="shared" si="4"/>
        <v>5.7142857142857143E-3</v>
      </c>
      <c r="C42" s="5">
        <f t="shared" ref="C42:E61" si="5">IF($A42&gt;=C$1,$B42,"")</f>
        <v>5.7142857142857143E-3</v>
      </c>
      <c r="D42" s="5" t="str">
        <f t="shared" si="5"/>
        <v/>
      </c>
      <c r="E42" s="5" t="str">
        <f t="shared" si="5"/>
        <v/>
      </c>
    </row>
    <row r="43" spans="1:5" x14ac:dyDescent="0.3">
      <c r="A43" s="5">
        <v>41</v>
      </c>
      <c r="B43" s="5">
        <f t="shared" si="4"/>
        <v>5.7142857142857143E-3</v>
      </c>
      <c r="C43" s="5">
        <f t="shared" si="5"/>
        <v>5.7142857142857143E-3</v>
      </c>
      <c r="D43" s="5" t="str">
        <f t="shared" si="5"/>
        <v/>
      </c>
      <c r="E43" s="5" t="str">
        <f t="shared" si="5"/>
        <v/>
      </c>
    </row>
    <row r="44" spans="1:5" x14ac:dyDescent="0.3">
      <c r="A44" s="5">
        <v>42</v>
      </c>
      <c r="B44" s="5">
        <f t="shared" si="4"/>
        <v>5.7142857142857143E-3</v>
      </c>
      <c r="C44" s="5">
        <f t="shared" si="5"/>
        <v>5.7142857142857143E-3</v>
      </c>
      <c r="D44" s="5" t="str">
        <f t="shared" si="5"/>
        <v/>
      </c>
      <c r="E44" s="5" t="str">
        <f t="shared" si="5"/>
        <v/>
      </c>
    </row>
    <row r="45" spans="1:5" x14ac:dyDescent="0.3">
      <c r="A45" s="5">
        <v>43</v>
      </c>
      <c r="B45" s="5">
        <f t="shared" si="4"/>
        <v>5.7142857142857143E-3</v>
      </c>
      <c r="C45" s="5">
        <f t="shared" si="5"/>
        <v>5.7142857142857143E-3</v>
      </c>
      <c r="D45" s="5" t="str">
        <f t="shared" si="5"/>
        <v/>
      </c>
      <c r="E45" s="5" t="str">
        <f t="shared" si="5"/>
        <v/>
      </c>
    </row>
    <row r="46" spans="1:5" x14ac:dyDescent="0.3">
      <c r="A46" s="5">
        <v>44</v>
      </c>
      <c r="B46" s="5">
        <f t="shared" si="4"/>
        <v>5.7142857142857143E-3</v>
      </c>
      <c r="C46" s="5">
        <f t="shared" si="5"/>
        <v>5.7142857142857143E-3</v>
      </c>
      <c r="D46" s="5" t="str">
        <f t="shared" si="5"/>
        <v/>
      </c>
      <c r="E46" s="5" t="str">
        <f t="shared" si="5"/>
        <v/>
      </c>
    </row>
    <row r="47" spans="1:5" x14ac:dyDescent="0.3">
      <c r="A47" s="5">
        <v>45</v>
      </c>
      <c r="B47" s="5">
        <f t="shared" si="4"/>
        <v>5.7142857142857143E-3</v>
      </c>
      <c r="C47" s="5">
        <f t="shared" si="5"/>
        <v>5.7142857142857143E-3</v>
      </c>
      <c r="D47" s="5" t="str">
        <f t="shared" si="5"/>
        <v/>
      </c>
      <c r="E47" s="5" t="str">
        <f t="shared" si="5"/>
        <v/>
      </c>
    </row>
    <row r="48" spans="1:5" x14ac:dyDescent="0.3">
      <c r="A48" s="5">
        <v>46</v>
      </c>
      <c r="B48" s="5">
        <f t="shared" si="4"/>
        <v>5.7142857142857143E-3</v>
      </c>
      <c r="C48" s="5">
        <f t="shared" si="5"/>
        <v>5.7142857142857143E-3</v>
      </c>
      <c r="D48" s="5" t="str">
        <f t="shared" si="5"/>
        <v/>
      </c>
      <c r="E48" s="5" t="str">
        <f t="shared" si="5"/>
        <v/>
      </c>
    </row>
    <row r="49" spans="1:5" x14ac:dyDescent="0.3">
      <c r="A49" s="5">
        <v>47</v>
      </c>
      <c r="B49" s="5">
        <f t="shared" si="4"/>
        <v>5.7142857142857143E-3</v>
      </c>
      <c r="C49" s="5">
        <f t="shared" si="5"/>
        <v>5.7142857142857143E-3</v>
      </c>
      <c r="D49" s="5" t="str">
        <f t="shared" si="5"/>
        <v/>
      </c>
      <c r="E49" s="5" t="str">
        <f t="shared" si="5"/>
        <v/>
      </c>
    </row>
    <row r="50" spans="1:5" x14ac:dyDescent="0.3">
      <c r="A50" s="5">
        <v>48</v>
      </c>
      <c r="B50" s="5">
        <f t="shared" si="4"/>
        <v>5.7142857142857143E-3</v>
      </c>
      <c r="C50" s="5">
        <f t="shared" si="5"/>
        <v>5.7142857142857143E-3</v>
      </c>
      <c r="D50" s="5" t="str">
        <f t="shared" si="5"/>
        <v/>
      </c>
      <c r="E50" s="5" t="str">
        <f t="shared" si="5"/>
        <v/>
      </c>
    </row>
    <row r="51" spans="1:5" x14ac:dyDescent="0.3">
      <c r="A51" s="5">
        <v>49</v>
      </c>
      <c r="B51" s="5">
        <f t="shared" si="4"/>
        <v>5.7142857142857143E-3</v>
      </c>
      <c r="C51" s="5">
        <f t="shared" si="5"/>
        <v>5.7142857142857143E-3</v>
      </c>
      <c r="D51" s="5" t="str">
        <f t="shared" si="5"/>
        <v/>
      </c>
      <c r="E51" s="5" t="str">
        <f t="shared" si="5"/>
        <v/>
      </c>
    </row>
    <row r="52" spans="1:5" x14ac:dyDescent="0.3">
      <c r="A52" s="5">
        <v>50</v>
      </c>
      <c r="B52" s="5">
        <f t="shared" si="4"/>
        <v>5.7142857142857143E-3</v>
      </c>
      <c r="C52" s="5">
        <f t="shared" si="5"/>
        <v>5.7142857142857143E-3</v>
      </c>
      <c r="D52" s="5" t="str">
        <f t="shared" si="5"/>
        <v/>
      </c>
      <c r="E52" s="5" t="str">
        <f t="shared" si="5"/>
        <v/>
      </c>
    </row>
    <row r="53" spans="1:5" x14ac:dyDescent="0.3">
      <c r="A53" s="5">
        <v>51</v>
      </c>
      <c r="B53" s="5">
        <f t="shared" si="4"/>
        <v>5.7142857142857143E-3</v>
      </c>
      <c r="C53" s="5">
        <f t="shared" si="5"/>
        <v>5.7142857142857143E-3</v>
      </c>
      <c r="D53" s="5" t="str">
        <f t="shared" si="5"/>
        <v/>
      </c>
      <c r="E53" s="5" t="str">
        <f t="shared" si="5"/>
        <v/>
      </c>
    </row>
    <row r="54" spans="1:5" x14ac:dyDescent="0.3">
      <c r="A54" s="5">
        <v>52</v>
      </c>
      <c r="B54" s="5">
        <f t="shared" si="4"/>
        <v>5.7142857142857143E-3</v>
      </c>
      <c r="C54" s="5">
        <f t="shared" si="5"/>
        <v>5.7142857142857143E-3</v>
      </c>
      <c r="D54" s="5" t="str">
        <f t="shared" si="5"/>
        <v/>
      </c>
      <c r="E54" s="5" t="str">
        <f t="shared" si="5"/>
        <v/>
      </c>
    </row>
    <row r="55" spans="1:5" x14ac:dyDescent="0.3">
      <c r="A55" s="5">
        <v>53</v>
      </c>
      <c r="B55" s="5">
        <f t="shared" si="4"/>
        <v>5.7142857142857143E-3</v>
      </c>
      <c r="C55" s="5">
        <f t="shared" si="5"/>
        <v>5.7142857142857143E-3</v>
      </c>
      <c r="D55" s="5" t="str">
        <f t="shared" si="5"/>
        <v/>
      </c>
      <c r="E55" s="5" t="str">
        <f t="shared" si="5"/>
        <v/>
      </c>
    </row>
    <row r="56" spans="1:5" x14ac:dyDescent="0.3">
      <c r="A56" s="5">
        <v>54</v>
      </c>
      <c r="B56" s="5">
        <f t="shared" si="4"/>
        <v>5.7142857142857143E-3</v>
      </c>
      <c r="C56" s="5">
        <f t="shared" si="5"/>
        <v>5.7142857142857143E-3</v>
      </c>
      <c r="D56" s="5" t="str">
        <f t="shared" si="5"/>
        <v/>
      </c>
      <c r="E56" s="5" t="str">
        <f t="shared" si="5"/>
        <v/>
      </c>
    </row>
    <row r="57" spans="1:5" x14ac:dyDescent="0.3">
      <c r="A57" s="5">
        <v>55</v>
      </c>
      <c r="B57" s="5">
        <f t="shared" si="4"/>
        <v>5.7142857142857143E-3</v>
      </c>
      <c r="C57" s="5">
        <f t="shared" si="5"/>
        <v>5.7142857142857143E-3</v>
      </c>
      <c r="D57" s="5" t="str">
        <f t="shared" si="5"/>
        <v/>
      </c>
      <c r="E57" s="5" t="str">
        <f t="shared" si="5"/>
        <v/>
      </c>
    </row>
    <row r="58" spans="1:5" x14ac:dyDescent="0.3">
      <c r="A58" s="5">
        <v>56</v>
      </c>
      <c r="B58" s="5">
        <f t="shared" si="4"/>
        <v>5.7142857142857143E-3</v>
      </c>
      <c r="C58" s="5">
        <f t="shared" si="5"/>
        <v>5.7142857142857143E-3</v>
      </c>
      <c r="D58" s="5" t="str">
        <f t="shared" si="5"/>
        <v/>
      </c>
      <c r="E58" s="5" t="str">
        <f t="shared" si="5"/>
        <v/>
      </c>
    </row>
    <row r="59" spans="1:5" x14ac:dyDescent="0.3">
      <c r="A59" s="5">
        <v>57</v>
      </c>
      <c r="B59" s="5">
        <f t="shared" si="4"/>
        <v>5.7142857142857143E-3</v>
      </c>
      <c r="C59" s="5">
        <f t="shared" si="5"/>
        <v>5.7142857142857143E-3</v>
      </c>
      <c r="D59" s="5" t="str">
        <f t="shared" si="5"/>
        <v/>
      </c>
      <c r="E59" s="5" t="str">
        <f t="shared" si="5"/>
        <v/>
      </c>
    </row>
    <row r="60" spans="1:5" x14ac:dyDescent="0.3">
      <c r="A60" s="5">
        <v>58</v>
      </c>
      <c r="B60" s="5">
        <f t="shared" si="4"/>
        <v>5.7142857142857143E-3</v>
      </c>
      <c r="C60" s="5">
        <f t="shared" si="5"/>
        <v>5.7142857142857143E-3</v>
      </c>
      <c r="D60" s="5" t="str">
        <f t="shared" si="5"/>
        <v/>
      </c>
      <c r="E60" s="5" t="str">
        <f t="shared" si="5"/>
        <v/>
      </c>
    </row>
    <row r="61" spans="1:5" x14ac:dyDescent="0.3">
      <c r="A61" s="5">
        <v>59</v>
      </c>
      <c r="B61" s="5">
        <f t="shared" si="4"/>
        <v>5.7142857142857143E-3</v>
      </c>
      <c r="C61" s="5">
        <f t="shared" si="5"/>
        <v>5.7142857142857143E-3</v>
      </c>
      <c r="D61" s="5" t="str">
        <f t="shared" si="5"/>
        <v/>
      </c>
      <c r="E61" s="5" t="str">
        <f t="shared" si="5"/>
        <v/>
      </c>
    </row>
    <row r="62" spans="1:5" x14ac:dyDescent="0.3">
      <c r="A62" s="5">
        <v>60</v>
      </c>
      <c r="B62" s="5">
        <f t="shared" si="4"/>
        <v>5.7142857142857143E-3</v>
      </c>
      <c r="C62" s="5">
        <f t="shared" ref="C62:E81" si="6">IF($A62&gt;=C$1,$B62,"")</f>
        <v>5.7142857142857143E-3</v>
      </c>
      <c r="D62" s="5" t="str">
        <f t="shared" si="6"/>
        <v/>
      </c>
      <c r="E62" s="5" t="str">
        <f t="shared" si="6"/>
        <v/>
      </c>
    </row>
    <row r="63" spans="1:5" x14ac:dyDescent="0.3">
      <c r="A63" s="5">
        <v>61</v>
      </c>
      <c r="B63" s="5">
        <f t="shared" si="4"/>
        <v>5.7142857142857143E-3</v>
      </c>
      <c r="C63" s="5">
        <f t="shared" si="6"/>
        <v>5.7142857142857143E-3</v>
      </c>
      <c r="D63" s="5" t="str">
        <f t="shared" si="6"/>
        <v/>
      </c>
      <c r="E63" s="5" t="str">
        <f t="shared" si="6"/>
        <v/>
      </c>
    </row>
    <row r="64" spans="1:5" x14ac:dyDescent="0.3">
      <c r="A64" s="5">
        <v>62</v>
      </c>
      <c r="B64" s="5">
        <f t="shared" si="4"/>
        <v>5.7142857142857143E-3</v>
      </c>
      <c r="C64" s="5">
        <f t="shared" si="6"/>
        <v>5.7142857142857143E-3</v>
      </c>
      <c r="D64" s="5" t="str">
        <f t="shared" si="6"/>
        <v/>
      </c>
      <c r="E64" s="5" t="str">
        <f t="shared" si="6"/>
        <v/>
      </c>
    </row>
    <row r="65" spans="1:5" x14ac:dyDescent="0.3">
      <c r="A65" s="5">
        <v>63</v>
      </c>
      <c r="B65" s="5">
        <f t="shared" si="4"/>
        <v>5.7142857142857143E-3</v>
      </c>
      <c r="C65" s="5">
        <f t="shared" si="6"/>
        <v>5.7142857142857143E-3</v>
      </c>
      <c r="D65" s="5" t="str">
        <f t="shared" si="6"/>
        <v/>
      </c>
      <c r="E65" s="5" t="str">
        <f t="shared" si="6"/>
        <v/>
      </c>
    </row>
    <row r="66" spans="1:5" x14ac:dyDescent="0.3">
      <c r="A66" s="5">
        <v>64</v>
      </c>
      <c r="B66" s="5">
        <f t="shared" ref="B66:B97" si="7">1/$A$1</f>
        <v>5.7142857142857143E-3</v>
      </c>
      <c r="C66" s="5">
        <f t="shared" si="6"/>
        <v>5.7142857142857143E-3</v>
      </c>
      <c r="D66" s="5" t="str">
        <f t="shared" si="6"/>
        <v/>
      </c>
      <c r="E66" s="5" t="str">
        <f t="shared" si="6"/>
        <v/>
      </c>
    </row>
    <row r="67" spans="1:5" x14ac:dyDescent="0.3">
      <c r="A67" s="5">
        <v>65</v>
      </c>
      <c r="B67" s="5">
        <f t="shared" si="7"/>
        <v>5.7142857142857143E-3</v>
      </c>
      <c r="C67" s="5">
        <f t="shared" si="6"/>
        <v>5.7142857142857143E-3</v>
      </c>
      <c r="D67" s="5" t="str">
        <f t="shared" si="6"/>
        <v/>
      </c>
      <c r="E67" s="5" t="str">
        <f t="shared" si="6"/>
        <v/>
      </c>
    </row>
    <row r="68" spans="1:5" x14ac:dyDescent="0.3">
      <c r="A68" s="5">
        <v>66</v>
      </c>
      <c r="B68" s="5">
        <f t="shared" si="7"/>
        <v>5.7142857142857143E-3</v>
      </c>
      <c r="C68" s="5">
        <f t="shared" si="6"/>
        <v>5.7142857142857143E-3</v>
      </c>
      <c r="D68" s="5" t="str">
        <f t="shared" si="6"/>
        <v/>
      </c>
      <c r="E68" s="5" t="str">
        <f t="shared" si="6"/>
        <v/>
      </c>
    </row>
    <row r="69" spans="1:5" x14ac:dyDescent="0.3">
      <c r="A69" s="5">
        <v>67</v>
      </c>
      <c r="B69" s="5">
        <f t="shared" si="7"/>
        <v>5.7142857142857143E-3</v>
      </c>
      <c r="C69" s="5">
        <f t="shared" si="6"/>
        <v>5.7142857142857143E-3</v>
      </c>
      <c r="D69" s="5" t="str">
        <f t="shared" si="6"/>
        <v/>
      </c>
      <c r="E69" s="5" t="str">
        <f t="shared" si="6"/>
        <v/>
      </c>
    </row>
    <row r="70" spans="1:5" x14ac:dyDescent="0.3">
      <c r="A70" s="5">
        <v>68</v>
      </c>
      <c r="B70" s="5">
        <f t="shared" si="7"/>
        <v>5.7142857142857143E-3</v>
      </c>
      <c r="C70" s="5">
        <f t="shared" si="6"/>
        <v>5.7142857142857143E-3</v>
      </c>
      <c r="D70" s="5" t="str">
        <f t="shared" si="6"/>
        <v/>
      </c>
      <c r="E70" s="5" t="str">
        <f t="shared" si="6"/>
        <v/>
      </c>
    </row>
    <row r="71" spans="1:5" x14ac:dyDescent="0.3">
      <c r="A71" s="5">
        <v>69</v>
      </c>
      <c r="B71" s="5">
        <f t="shared" si="7"/>
        <v>5.7142857142857143E-3</v>
      </c>
      <c r="C71" s="5">
        <f t="shared" si="6"/>
        <v>5.7142857142857143E-3</v>
      </c>
      <c r="D71" s="5" t="str">
        <f t="shared" si="6"/>
        <v/>
      </c>
      <c r="E71" s="5" t="str">
        <f t="shared" si="6"/>
        <v/>
      </c>
    </row>
    <row r="72" spans="1:5" x14ac:dyDescent="0.3">
      <c r="A72" s="5">
        <v>70</v>
      </c>
      <c r="B72" s="5">
        <f t="shared" si="7"/>
        <v>5.7142857142857143E-3</v>
      </c>
      <c r="C72" s="5">
        <f t="shared" si="6"/>
        <v>5.7142857142857143E-3</v>
      </c>
      <c r="D72" s="5" t="str">
        <f t="shared" si="6"/>
        <v/>
      </c>
      <c r="E72" s="5" t="str">
        <f t="shared" si="6"/>
        <v/>
      </c>
    </row>
    <row r="73" spans="1:5" x14ac:dyDescent="0.3">
      <c r="A73" s="5">
        <v>71</v>
      </c>
      <c r="B73" s="5">
        <f t="shared" si="7"/>
        <v>5.7142857142857143E-3</v>
      </c>
      <c r="C73" s="5">
        <f t="shared" si="6"/>
        <v>5.7142857142857143E-3</v>
      </c>
      <c r="D73" s="5" t="str">
        <f t="shared" si="6"/>
        <v/>
      </c>
      <c r="E73" s="5" t="str">
        <f t="shared" si="6"/>
        <v/>
      </c>
    </row>
    <row r="74" spans="1:5" x14ac:dyDescent="0.3">
      <c r="A74" s="5">
        <v>72</v>
      </c>
      <c r="B74" s="5">
        <f t="shared" si="7"/>
        <v>5.7142857142857143E-3</v>
      </c>
      <c r="C74" s="5">
        <f t="shared" si="6"/>
        <v>5.7142857142857143E-3</v>
      </c>
      <c r="D74" s="5" t="str">
        <f t="shared" si="6"/>
        <v/>
      </c>
      <c r="E74" s="5" t="str">
        <f t="shared" si="6"/>
        <v/>
      </c>
    </row>
    <row r="75" spans="1:5" x14ac:dyDescent="0.3">
      <c r="A75" s="5">
        <v>73</v>
      </c>
      <c r="B75" s="5">
        <f t="shared" si="7"/>
        <v>5.7142857142857143E-3</v>
      </c>
      <c r="C75" s="5">
        <f t="shared" si="6"/>
        <v>5.7142857142857143E-3</v>
      </c>
      <c r="D75" s="5" t="str">
        <f t="shared" si="6"/>
        <v/>
      </c>
      <c r="E75" s="5" t="str">
        <f t="shared" si="6"/>
        <v/>
      </c>
    </row>
    <row r="76" spans="1:5" x14ac:dyDescent="0.3">
      <c r="A76" s="5">
        <v>74</v>
      </c>
      <c r="B76" s="5">
        <f t="shared" si="7"/>
        <v>5.7142857142857143E-3</v>
      </c>
      <c r="C76" s="5">
        <f t="shared" si="6"/>
        <v>5.7142857142857143E-3</v>
      </c>
      <c r="D76" s="5" t="str">
        <f t="shared" si="6"/>
        <v/>
      </c>
      <c r="E76" s="5" t="str">
        <f t="shared" si="6"/>
        <v/>
      </c>
    </row>
    <row r="77" spans="1:5" x14ac:dyDescent="0.3">
      <c r="A77" s="5">
        <v>75</v>
      </c>
      <c r="B77" s="5">
        <f t="shared" si="7"/>
        <v>5.7142857142857143E-3</v>
      </c>
      <c r="C77" s="5">
        <f t="shared" si="6"/>
        <v>5.7142857142857143E-3</v>
      </c>
      <c r="D77" s="5" t="str">
        <f t="shared" si="6"/>
        <v/>
      </c>
      <c r="E77" s="5" t="str">
        <f t="shared" si="6"/>
        <v/>
      </c>
    </row>
    <row r="78" spans="1:5" x14ac:dyDescent="0.3">
      <c r="A78" s="5">
        <v>76</v>
      </c>
      <c r="B78" s="5">
        <f t="shared" si="7"/>
        <v>5.7142857142857143E-3</v>
      </c>
      <c r="C78" s="5">
        <f t="shared" si="6"/>
        <v>5.7142857142857143E-3</v>
      </c>
      <c r="D78" s="5" t="str">
        <f t="shared" si="6"/>
        <v/>
      </c>
      <c r="E78" s="5" t="str">
        <f t="shared" si="6"/>
        <v/>
      </c>
    </row>
    <row r="79" spans="1:5" x14ac:dyDescent="0.3">
      <c r="A79" s="5">
        <v>77</v>
      </c>
      <c r="B79" s="5">
        <f t="shared" si="7"/>
        <v>5.7142857142857143E-3</v>
      </c>
      <c r="C79" s="5">
        <f t="shared" si="6"/>
        <v>5.7142857142857143E-3</v>
      </c>
      <c r="D79" s="5" t="str">
        <f t="shared" si="6"/>
        <v/>
      </c>
      <c r="E79" s="5" t="str">
        <f t="shared" si="6"/>
        <v/>
      </c>
    </row>
    <row r="80" spans="1:5" x14ac:dyDescent="0.3">
      <c r="A80" s="5">
        <v>78</v>
      </c>
      <c r="B80" s="5">
        <f t="shared" si="7"/>
        <v>5.7142857142857143E-3</v>
      </c>
      <c r="C80" s="5">
        <f t="shared" si="6"/>
        <v>5.7142857142857143E-3</v>
      </c>
      <c r="D80" s="5" t="str">
        <f t="shared" si="6"/>
        <v/>
      </c>
      <c r="E80" s="5" t="str">
        <f t="shared" si="6"/>
        <v/>
      </c>
    </row>
    <row r="81" spans="1:5" x14ac:dyDescent="0.3">
      <c r="A81" s="5">
        <v>79</v>
      </c>
      <c r="B81" s="5">
        <f t="shared" si="7"/>
        <v>5.7142857142857143E-3</v>
      </c>
      <c r="C81" s="5">
        <f t="shared" si="6"/>
        <v>5.7142857142857143E-3</v>
      </c>
      <c r="D81" s="5" t="str">
        <f t="shared" si="6"/>
        <v/>
      </c>
      <c r="E81" s="5" t="str">
        <f t="shared" si="6"/>
        <v/>
      </c>
    </row>
    <row r="82" spans="1:5" x14ac:dyDescent="0.3">
      <c r="A82" s="5">
        <v>80</v>
      </c>
      <c r="B82" s="5">
        <f t="shared" si="7"/>
        <v>5.7142857142857143E-3</v>
      </c>
      <c r="C82" s="5">
        <f t="shared" ref="C82:E101" si="8">IF($A82&gt;=C$1,$B82,"")</f>
        <v>5.7142857142857143E-3</v>
      </c>
      <c r="D82" s="5" t="str">
        <f t="shared" si="8"/>
        <v/>
      </c>
      <c r="E82" s="5" t="str">
        <f t="shared" si="8"/>
        <v/>
      </c>
    </row>
    <row r="83" spans="1:5" x14ac:dyDescent="0.3">
      <c r="A83" s="5">
        <v>81</v>
      </c>
      <c r="B83" s="5">
        <f t="shared" si="7"/>
        <v>5.7142857142857143E-3</v>
      </c>
      <c r="C83" s="5">
        <f t="shared" si="8"/>
        <v>5.7142857142857143E-3</v>
      </c>
      <c r="D83" s="5" t="str">
        <f t="shared" si="8"/>
        <v/>
      </c>
      <c r="E83" s="5" t="str">
        <f t="shared" si="8"/>
        <v/>
      </c>
    </row>
    <row r="84" spans="1:5" x14ac:dyDescent="0.3">
      <c r="A84" s="5">
        <v>82</v>
      </c>
      <c r="B84" s="5">
        <f t="shared" si="7"/>
        <v>5.7142857142857143E-3</v>
      </c>
      <c r="C84" s="5">
        <f t="shared" si="8"/>
        <v>5.7142857142857143E-3</v>
      </c>
      <c r="D84" s="5" t="str">
        <f t="shared" si="8"/>
        <v/>
      </c>
      <c r="E84" s="5" t="str">
        <f t="shared" si="8"/>
        <v/>
      </c>
    </row>
    <row r="85" spans="1:5" x14ac:dyDescent="0.3">
      <c r="A85" s="5">
        <v>83</v>
      </c>
      <c r="B85" s="5">
        <f t="shared" si="7"/>
        <v>5.7142857142857143E-3</v>
      </c>
      <c r="C85" s="5">
        <f t="shared" si="8"/>
        <v>5.7142857142857143E-3</v>
      </c>
      <c r="D85" s="5" t="str">
        <f t="shared" si="8"/>
        <v/>
      </c>
      <c r="E85" s="5" t="str">
        <f t="shared" si="8"/>
        <v/>
      </c>
    </row>
    <row r="86" spans="1:5" x14ac:dyDescent="0.3">
      <c r="A86" s="5">
        <v>84</v>
      </c>
      <c r="B86" s="5">
        <f t="shared" si="7"/>
        <v>5.7142857142857143E-3</v>
      </c>
      <c r="C86" s="5">
        <f t="shared" si="8"/>
        <v>5.7142857142857143E-3</v>
      </c>
      <c r="D86" s="5" t="str">
        <f t="shared" si="8"/>
        <v/>
      </c>
      <c r="E86" s="5" t="str">
        <f t="shared" si="8"/>
        <v/>
      </c>
    </row>
    <row r="87" spans="1:5" x14ac:dyDescent="0.3">
      <c r="A87" s="5">
        <v>85</v>
      </c>
      <c r="B87" s="5">
        <f t="shared" si="7"/>
        <v>5.7142857142857143E-3</v>
      </c>
      <c r="C87" s="5">
        <f t="shared" si="8"/>
        <v>5.7142857142857143E-3</v>
      </c>
      <c r="D87" s="5" t="str">
        <f t="shared" si="8"/>
        <v/>
      </c>
      <c r="E87" s="5" t="str">
        <f t="shared" si="8"/>
        <v/>
      </c>
    </row>
    <row r="88" spans="1:5" x14ac:dyDescent="0.3">
      <c r="A88" s="5">
        <v>86</v>
      </c>
      <c r="B88" s="5">
        <f t="shared" si="7"/>
        <v>5.7142857142857143E-3</v>
      </c>
      <c r="C88" s="5">
        <f t="shared" si="8"/>
        <v>5.7142857142857143E-3</v>
      </c>
      <c r="D88" s="5" t="str">
        <f t="shared" si="8"/>
        <v/>
      </c>
      <c r="E88" s="5" t="str">
        <f t="shared" si="8"/>
        <v/>
      </c>
    </row>
    <row r="89" spans="1:5" x14ac:dyDescent="0.3">
      <c r="A89" s="5">
        <v>87</v>
      </c>
      <c r="B89" s="5">
        <f t="shared" si="7"/>
        <v>5.7142857142857143E-3</v>
      </c>
      <c r="C89" s="5">
        <f t="shared" si="8"/>
        <v>5.7142857142857143E-3</v>
      </c>
      <c r="D89" s="5" t="str">
        <f t="shared" si="8"/>
        <v/>
      </c>
      <c r="E89" s="5" t="str">
        <f t="shared" si="8"/>
        <v/>
      </c>
    </row>
    <row r="90" spans="1:5" x14ac:dyDescent="0.3">
      <c r="A90" s="5">
        <v>88</v>
      </c>
      <c r="B90" s="5">
        <f t="shared" si="7"/>
        <v>5.7142857142857143E-3</v>
      </c>
      <c r="C90" s="5">
        <f t="shared" si="8"/>
        <v>5.7142857142857143E-3</v>
      </c>
      <c r="D90" s="5" t="str">
        <f t="shared" si="8"/>
        <v/>
      </c>
      <c r="E90" s="5" t="str">
        <f t="shared" si="8"/>
        <v/>
      </c>
    </row>
    <row r="91" spans="1:5" x14ac:dyDescent="0.3">
      <c r="A91" s="5">
        <v>89</v>
      </c>
      <c r="B91" s="5">
        <f t="shared" si="7"/>
        <v>5.7142857142857143E-3</v>
      </c>
      <c r="C91" s="5">
        <f t="shared" si="8"/>
        <v>5.7142857142857143E-3</v>
      </c>
      <c r="D91" s="5" t="str">
        <f t="shared" si="8"/>
        <v/>
      </c>
      <c r="E91" s="5" t="str">
        <f t="shared" si="8"/>
        <v/>
      </c>
    </row>
    <row r="92" spans="1:5" x14ac:dyDescent="0.3">
      <c r="A92" s="5">
        <v>90</v>
      </c>
      <c r="B92" s="5">
        <f t="shared" si="7"/>
        <v>5.7142857142857143E-3</v>
      </c>
      <c r="C92" s="5">
        <f t="shared" si="8"/>
        <v>5.7142857142857143E-3</v>
      </c>
      <c r="D92" s="5" t="str">
        <f t="shared" si="8"/>
        <v/>
      </c>
      <c r="E92" s="5" t="str">
        <f t="shared" si="8"/>
        <v/>
      </c>
    </row>
    <row r="93" spans="1:5" x14ac:dyDescent="0.3">
      <c r="A93" s="5">
        <v>91</v>
      </c>
      <c r="B93" s="5">
        <f t="shared" si="7"/>
        <v>5.7142857142857143E-3</v>
      </c>
      <c r="C93" s="5">
        <f t="shared" si="8"/>
        <v>5.7142857142857143E-3</v>
      </c>
      <c r="D93" s="5" t="str">
        <f t="shared" si="8"/>
        <v/>
      </c>
      <c r="E93" s="5" t="str">
        <f t="shared" si="8"/>
        <v/>
      </c>
    </row>
    <row r="94" spans="1:5" x14ac:dyDescent="0.3">
      <c r="A94" s="5">
        <v>92</v>
      </c>
      <c r="B94" s="5">
        <f t="shared" si="7"/>
        <v>5.7142857142857143E-3</v>
      </c>
      <c r="C94" s="5">
        <f t="shared" si="8"/>
        <v>5.7142857142857143E-3</v>
      </c>
      <c r="D94" s="5" t="str">
        <f t="shared" si="8"/>
        <v/>
      </c>
      <c r="E94" s="5" t="str">
        <f t="shared" si="8"/>
        <v/>
      </c>
    </row>
    <row r="95" spans="1:5" x14ac:dyDescent="0.3">
      <c r="A95" s="5">
        <v>93</v>
      </c>
      <c r="B95" s="5">
        <f t="shared" si="7"/>
        <v>5.7142857142857143E-3</v>
      </c>
      <c r="C95" s="5">
        <f t="shared" si="8"/>
        <v>5.7142857142857143E-3</v>
      </c>
      <c r="D95" s="5" t="str">
        <f t="shared" si="8"/>
        <v/>
      </c>
      <c r="E95" s="5" t="str">
        <f t="shared" si="8"/>
        <v/>
      </c>
    </row>
    <row r="96" spans="1:5" x14ac:dyDescent="0.3">
      <c r="A96" s="5">
        <v>94</v>
      </c>
      <c r="B96" s="5">
        <f t="shared" si="7"/>
        <v>5.7142857142857143E-3</v>
      </c>
      <c r="C96" s="5">
        <f t="shared" si="8"/>
        <v>5.7142857142857143E-3</v>
      </c>
      <c r="D96" s="5" t="str">
        <f t="shared" si="8"/>
        <v/>
      </c>
      <c r="E96" s="5" t="str">
        <f t="shared" si="8"/>
        <v/>
      </c>
    </row>
    <row r="97" spans="1:5" x14ac:dyDescent="0.3">
      <c r="A97" s="5">
        <v>95</v>
      </c>
      <c r="B97" s="5">
        <f t="shared" si="7"/>
        <v>5.7142857142857143E-3</v>
      </c>
      <c r="C97" s="5">
        <f t="shared" si="8"/>
        <v>5.7142857142857143E-3</v>
      </c>
      <c r="D97" s="5" t="str">
        <f t="shared" si="8"/>
        <v/>
      </c>
      <c r="E97" s="5" t="str">
        <f t="shared" si="8"/>
        <v/>
      </c>
    </row>
    <row r="98" spans="1:5" x14ac:dyDescent="0.3">
      <c r="A98" s="5">
        <v>96</v>
      </c>
      <c r="B98" s="5">
        <f t="shared" ref="B98:B129" si="9">1/$A$1</f>
        <v>5.7142857142857143E-3</v>
      </c>
      <c r="C98" s="5">
        <f t="shared" si="8"/>
        <v>5.7142857142857143E-3</v>
      </c>
      <c r="D98" s="5" t="str">
        <f t="shared" si="8"/>
        <v/>
      </c>
      <c r="E98" s="5" t="str">
        <f t="shared" si="8"/>
        <v/>
      </c>
    </row>
    <row r="99" spans="1:5" x14ac:dyDescent="0.3">
      <c r="A99" s="5">
        <v>97</v>
      </c>
      <c r="B99" s="5">
        <f t="shared" si="9"/>
        <v>5.7142857142857143E-3</v>
      </c>
      <c r="C99" s="5">
        <f t="shared" si="8"/>
        <v>5.7142857142857143E-3</v>
      </c>
      <c r="D99" s="5" t="str">
        <f t="shared" si="8"/>
        <v/>
      </c>
      <c r="E99" s="5" t="str">
        <f t="shared" si="8"/>
        <v/>
      </c>
    </row>
    <row r="100" spans="1:5" x14ac:dyDescent="0.3">
      <c r="A100" s="5">
        <v>98</v>
      </c>
      <c r="B100" s="5">
        <f t="shared" si="9"/>
        <v>5.7142857142857143E-3</v>
      </c>
      <c r="C100" s="5">
        <f t="shared" si="8"/>
        <v>5.7142857142857143E-3</v>
      </c>
      <c r="D100" s="5" t="str">
        <f t="shared" si="8"/>
        <v/>
      </c>
      <c r="E100" s="5" t="str">
        <f t="shared" si="8"/>
        <v/>
      </c>
    </row>
    <row r="101" spans="1:5" x14ac:dyDescent="0.3">
      <c r="A101" s="5">
        <v>99</v>
      </c>
      <c r="B101" s="5">
        <f t="shared" si="9"/>
        <v>5.7142857142857143E-3</v>
      </c>
      <c r="C101" s="5">
        <f t="shared" si="8"/>
        <v>5.7142857142857143E-3</v>
      </c>
      <c r="D101" s="5" t="str">
        <f t="shared" si="8"/>
        <v/>
      </c>
      <c r="E101" s="5" t="str">
        <f t="shared" si="8"/>
        <v/>
      </c>
    </row>
    <row r="102" spans="1:5" x14ac:dyDescent="0.3">
      <c r="A102" s="5">
        <v>100</v>
      </c>
      <c r="B102" s="5">
        <f t="shared" si="9"/>
        <v>5.7142857142857143E-3</v>
      </c>
      <c r="C102" s="5">
        <f t="shared" ref="C102:E121" si="10">IF($A102&gt;=C$1,$B102,"")</f>
        <v>5.7142857142857143E-3</v>
      </c>
      <c r="D102" s="5" t="str">
        <f t="shared" si="10"/>
        <v/>
      </c>
      <c r="E102" s="5" t="str">
        <f t="shared" si="10"/>
        <v/>
      </c>
    </row>
    <row r="103" spans="1:5" x14ac:dyDescent="0.3">
      <c r="A103" s="5">
        <v>101</v>
      </c>
      <c r="B103" s="5">
        <f t="shared" si="9"/>
        <v>5.7142857142857143E-3</v>
      </c>
      <c r="C103" s="5">
        <f t="shared" si="10"/>
        <v>5.7142857142857143E-3</v>
      </c>
      <c r="D103" s="5" t="str">
        <f t="shared" si="10"/>
        <v/>
      </c>
      <c r="E103" s="5" t="str">
        <f t="shared" si="10"/>
        <v/>
      </c>
    </row>
    <row r="104" spans="1:5" x14ac:dyDescent="0.3">
      <c r="A104" s="5">
        <v>102</v>
      </c>
      <c r="B104" s="5">
        <f t="shared" si="9"/>
        <v>5.7142857142857143E-3</v>
      </c>
      <c r="C104" s="5">
        <f t="shared" si="10"/>
        <v>5.7142857142857143E-3</v>
      </c>
      <c r="D104" s="5" t="str">
        <f t="shared" si="10"/>
        <v/>
      </c>
      <c r="E104" s="5" t="str">
        <f t="shared" si="10"/>
        <v/>
      </c>
    </row>
    <row r="105" spans="1:5" x14ac:dyDescent="0.3">
      <c r="A105" s="5">
        <v>103</v>
      </c>
      <c r="B105" s="5">
        <f t="shared" si="9"/>
        <v>5.7142857142857143E-3</v>
      </c>
      <c r="C105" s="5">
        <f t="shared" si="10"/>
        <v>5.7142857142857143E-3</v>
      </c>
      <c r="D105" s="5" t="str">
        <f t="shared" si="10"/>
        <v/>
      </c>
      <c r="E105" s="5" t="str">
        <f t="shared" si="10"/>
        <v/>
      </c>
    </row>
    <row r="106" spans="1:5" x14ac:dyDescent="0.3">
      <c r="A106" s="5">
        <v>104</v>
      </c>
      <c r="B106" s="5">
        <f t="shared" si="9"/>
        <v>5.7142857142857143E-3</v>
      </c>
      <c r="C106" s="5">
        <f t="shared" si="10"/>
        <v>5.7142857142857143E-3</v>
      </c>
      <c r="D106" s="5" t="str">
        <f t="shared" si="10"/>
        <v/>
      </c>
      <c r="E106" s="5" t="str">
        <f t="shared" si="10"/>
        <v/>
      </c>
    </row>
    <row r="107" spans="1:5" x14ac:dyDescent="0.3">
      <c r="A107" s="5">
        <v>105</v>
      </c>
      <c r="B107" s="5">
        <f t="shared" si="9"/>
        <v>5.7142857142857143E-3</v>
      </c>
      <c r="C107" s="5">
        <f t="shared" si="10"/>
        <v>5.7142857142857143E-3</v>
      </c>
      <c r="D107" s="5" t="str">
        <f t="shared" si="10"/>
        <v/>
      </c>
      <c r="E107" s="5">
        <f t="shared" si="10"/>
        <v>5.7142857142857143E-3</v>
      </c>
    </row>
    <row r="108" spans="1:5" x14ac:dyDescent="0.3">
      <c r="A108" s="5">
        <v>106</v>
      </c>
      <c r="B108" s="5">
        <f t="shared" si="9"/>
        <v>5.7142857142857143E-3</v>
      </c>
      <c r="C108" s="5">
        <f t="shared" si="10"/>
        <v>5.7142857142857143E-3</v>
      </c>
      <c r="D108" s="5" t="str">
        <f t="shared" si="10"/>
        <v/>
      </c>
      <c r="E108" s="5">
        <f t="shared" si="10"/>
        <v>5.7142857142857143E-3</v>
      </c>
    </row>
    <row r="109" spans="1:5" x14ac:dyDescent="0.3">
      <c r="A109" s="5">
        <v>107</v>
      </c>
      <c r="B109" s="5">
        <f t="shared" si="9"/>
        <v>5.7142857142857143E-3</v>
      </c>
      <c r="C109" s="5">
        <f t="shared" si="10"/>
        <v>5.7142857142857143E-3</v>
      </c>
      <c r="D109" s="5" t="str">
        <f t="shared" si="10"/>
        <v/>
      </c>
      <c r="E109" s="5">
        <f t="shared" si="10"/>
        <v>5.7142857142857143E-3</v>
      </c>
    </row>
    <row r="110" spans="1:5" x14ac:dyDescent="0.3">
      <c r="A110" s="5">
        <v>108</v>
      </c>
      <c r="B110" s="5">
        <f t="shared" si="9"/>
        <v>5.7142857142857143E-3</v>
      </c>
      <c r="C110" s="5">
        <f t="shared" si="10"/>
        <v>5.7142857142857143E-3</v>
      </c>
      <c r="D110" s="5" t="str">
        <f t="shared" si="10"/>
        <v/>
      </c>
      <c r="E110" s="5">
        <f t="shared" si="10"/>
        <v>5.7142857142857143E-3</v>
      </c>
    </row>
    <row r="111" spans="1:5" x14ac:dyDescent="0.3">
      <c r="A111" s="5">
        <v>109</v>
      </c>
      <c r="B111" s="5">
        <f t="shared" si="9"/>
        <v>5.7142857142857143E-3</v>
      </c>
      <c r="C111" s="5">
        <f t="shared" si="10"/>
        <v>5.7142857142857143E-3</v>
      </c>
      <c r="D111" s="5" t="str">
        <f t="shared" si="10"/>
        <v/>
      </c>
      <c r="E111" s="5">
        <f t="shared" si="10"/>
        <v>5.7142857142857143E-3</v>
      </c>
    </row>
    <row r="112" spans="1:5" x14ac:dyDescent="0.3">
      <c r="A112" s="5">
        <v>110</v>
      </c>
      <c r="B112" s="5">
        <f t="shared" si="9"/>
        <v>5.7142857142857143E-3</v>
      </c>
      <c r="C112" s="5">
        <f t="shared" si="10"/>
        <v>5.7142857142857143E-3</v>
      </c>
      <c r="D112" s="5" t="str">
        <f t="shared" si="10"/>
        <v/>
      </c>
      <c r="E112" s="5">
        <f t="shared" si="10"/>
        <v>5.7142857142857143E-3</v>
      </c>
    </row>
    <row r="113" spans="1:5" x14ac:dyDescent="0.3">
      <c r="A113" s="5">
        <v>111</v>
      </c>
      <c r="B113" s="5">
        <f t="shared" si="9"/>
        <v>5.7142857142857143E-3</v>
      </c>
      <c r="C113" s="5">
        <f t="shared" si="10"/>
        <v>5.7142857142857143E-3</v>
      </c>
      <c r="D113" s="5" t="str">
        <f t="shared" si="10"/>
        <v/>
      </c>
      <c r="E113" s="5">
        <f t="shared" si="10"/>
        <v>5.7142857142857143E-3</v>
      </c>
    </row>
    <row r="114" spans="1:5" x14ac:dyDescent="0.3">
      <c r="A114" s="5">
        <v>112</v>
      </c>
      <c r="B114" s="5">
        <f t="shared" si="9"/>
        <v>5.7142857142857143E-3</v>
      </c>
      <c r="C114" s="5">
        <f t="shared" si="10"/>
        <v>5.7142857142857143E-3</v>
      </c>
      <c r="D114" s="5" t="str">
        <f t="shared" si="10"/>
        <v/>
      </c>
      <c r="E114" s="5">
        <f t="shared" si="10"/>
        <v>5.7142857142857143E-3</v>
      </c>
    </row>
    <row r="115" spans="1:5" x14ac:dyDescent="0.3">
      <c r="A115" s="5">
        <v>113</v>
      </c>
      <c r="B115" s="5">
        <f t="shared" si="9"/>
        <v>5.7142857142857143E-3</v>
      </c>
      <c r="C115" s="5">
        <f t="shared" si="10"/>
        <v>5.7142857142857143E-3</v>
      </c>
      <c r="D115" s="5" t="str">
        <f t="shared" si="10"/>
        <v/>
      </c>
      <c r="E115" s="5">
        <f t="shared" si="10"/>
        <v>5.7142857142857143E-3</v>
      </c>
    </row>
    <row r="116" spans="1:5" x14ac:dyDescent="0.3">
      <c r="A116" s="5">
        <v>114</v>
      </c>
      <c r="B116" s="5">
        <f t="shared" si="9"/>
        <v>5.7142857142857143E-3</v>
      </c>
      <c r="C116" s="5">
        <f t="shared" si="10"/>
        <v>5.7142857142857143E-3</v>
      </c>
      <c r="D116" s="5" t="str">
        <f t="shared" si="10"/>
        <v/>
      </c>
      <c r="E116" s="5">
        <f t="shared" si="10"/>
        <v>5.7142857142857143E-3</v>
      </c>
    </row>
    <row r="117" spans="1:5" x14ac:dyDescent="0.3">
      <c r="A117" s="5">
        <v>115</v>
      </c>
      <c r="B117" s="5">
        <f t="shared" si="9"/>
        <v>5.7142857142857143E-3</v>
      </c>
      <c r="C117" s="5">
        <f t="shared" si="10"/>
        <v>5.7142857142857143E-3</v>
      </c>
      <c r="D117" s="5" t="str">
        <f t="shared" si="10"/>
        <v/>
      </c>
      <c r="E117" s="5">
        <f t="shared" si="10"/>
        <v>5.7142857142857143E-3</v>
      </c>
    </row>
    <row r="118" spans="1:5" x14ac:dyDescent="0.3">
      <c r="A118" s="5">
        <v>116</v>
      </c>
      <c r="B118" s="5">
        <f t="shared" si="9"/>
        <v>5.7142857142857143E-3</v>
      </c>
      <c r="C118" s="5">
        <f t="shared" si="10"/>
        <v>5.7142857142857143E-3</v>
      </c>
      <c r="D118" s="5" t="str">
        <f t="shared" si="10"/>
        <v/>
      </c>
      <c r="E118" s="5">
        <f t="shared" si="10"/>
        <v>5.7142857142857143E-3</v>
      </c>
    </row>
    <row r="119" spans="1:5" x14ac:dyDescent="0.3">
      <c r="A119" s="5">
        <v>117</v>
      </c>
      <c r="B119" s="5">
        <f t="shared" si="9"/>
        <v>5.7142857142857143E-3</v>
      </c>
      <c r="C119" s="5">
        <f t="shared" si="10"/>
        <v>5.7142857142857143E-3</v>
      </c>
      <c r="D119" s="5" t="str">
        <f t="shared" si="10"/>
        <v/>
      </c>
      <c r="E119" s="5">
        <f t="shared" si="10"/>
        <v>5.7142857142857143E-3</v>
      </c>
    </row>
    <row r="120" spans="1:5" x14ac:dyDescent="0.3">
      <c r="A120" s="5">
        <v>118</v>
      </c>
      <c r="B120" s="5">
        <f t="shared" si="9"/>
        <v>5.7142857142857143E-3</v>
      </c>
      <c r="C120" s="5">
        <f t="shared" si="10"/>
        <v>5.7142857142857143E-3</v>
      </c>
      <c r="D120" s="5" t="str">
        <f t="shared" si="10"/>
        <v/>
      </c>
      <c r="E120" s="5">
        <f t="shared" si="10"/>
        <v>5.7142857142857143E-3</v>
      </c>
    </row>
    <row r="121" spans="1:5" x14ac:dyDescent="0.3">
      <c r="A121" s="5">
        <v>119</v>
      </c>
      <c r="B121" s="5">
        <f t="shared" si="9"/>
        <v>5.7142857142857143E-3</v>
      </c>
      <c r="C121" s="5">
        <f t="shared" si="10"/>
        <v>5.7142857142857143E-3</v>
      </c>
      <c r="D121" s="5" t="str">
        <f t="shared" si="10"/>
        <v/>
      </c>
      <c r="E121" s="5">
        <f t="shared" si="10"/>
        <v>5.7142857142857143E-3</v>
      </c>
    </row>
    <row r="122" spans="1:5" x14ac:dyDescent="0.3">
      <c r="A122" s="5">
        <v>120</v>
      </c>
      <c r="B122" s="5">
        <f t="shared" si="9"/>
        <v>5.7142857142857143E-3</v>
      </c>
      <c r="C122" s="5">
        <f t="shared" ref="C122:E141" si="11">IF($A122&gt;=C$1,$B122,"")</f>
        <v>5.7142857142857143E-3</v>
      </c>
      <c r="D122" s="5" t="str">
        <f t="shared" si="11"/>
        <v/>
      </c>
      <c r="E122" s="5">
        <f t="shared" si="11"/>
        <v>5.7142857142857143E-3</v>
      </c>
    </row>
    <row r="123" spans="1:5" x14ac:dyDescent="0.3">
      <c r="A123" s="5">
        <v>121</v>
      </c>
      <c r="B123" s="5">
        <f t="shared" si="9"/>
        <v>5.7142857142857143E-3</v>
      </c>
      <c r="C123" s="5">
        <f t="shared" si="11"/>
        <v>5.7142857142857143E-3</v>
      </c>
      <c r="D123" s="5" t="str">
        <f t="shared" si="11"/>
        <v/>
      </c>
      <c r="E123" s="5">
        <f t="shared" si="11"/>
        <v>5.7142857142857143E-3</v>
      </c>
    </row>
    <row r="124" spans="1:5" x14ac:dyDescent="0.3">
      <c r="A124" s="5">
        <v>122</v>
      </c>
      <c r="B124" s="5">
        <f t="shared" si="9"/>
        <v>5.7142857142857143E-3</v>
      </c>
      <c r="C124" s="5">
        <f t="shared" si="11"/>
        <v>5.7142857142857143E-3</v>
      </c>
      <c r="D124" s="5" t="str">
        <f t="shared" si="11"/>
        <v/>
      </c>
      <c r="E124" s="5">
        <f t="shared" si="11"/>
        <v>5.7142857142857143E-3</v>
      </c>
    </row>
    <row r="125" spans="1:5" x14ac:dyDescent="0.3">
      <c r="A125" s="5">
        <v>123</v>
      </c>
      <c r="B125" s="5">
        <f t="shared" si="9"/>
        <v>5.7142857142857143E-3</v>
      </c>
      <c r="C125" s="5">
        <f t="shared" si="11"/>
        <v>5.7142857142857143E-3</v>
      </c>
      <c r="D125" s="5" t="str">
        <f t="shared" si="11"/>
        <v/>
      </c>
      <c r="E125" s="5">
        <f t="shared" si="11"/>
        <v>5.7142857142857143E-3</v>
      </c>
    </row>
    <row r="126" spans="1:5" x14ac:dyDescent="0.3">
      <c r="A126" s="5">
        <v>124</v>
      </c>
      <c r="B126" s="5">
        <f t="shared" si="9"/>
        <v>5.7142857142857143E-3</v>
      </c>
      <c r="C126" s="5">
        <f t="shared" si="11"/>
        <v>5.7142857142857143E-3</v>
      </c>
      <c r="D126" s="5" t="str">
        <f t="shared" si="11"/>
        <v/>
      </c>
      <c r="E126" s="5">
        <f t="shared" si="11"/>
        <v>5.7142857142857143E-3</v>
      </c>
    </row>
    <row r="127" spans="1:5" x14ac:dyDescent="0.3">
      <c r="A127" s="5">
        <v>125</v>
      </c>
      <c r="B127" s="5">
        <f t="shared" si="9"/>
        <v>5.7142857142857143E-3</v>
      </c>
      <c r="C127" s="5">
        <f t="shared" si="11"/>
        <v>5.7142857142857143E-3</v>
      </c>
      <c r="D127" s="5" t="str">
        <f t="shared" si="11"/>
        <v/>
      </c>
      <c r="E127" s="5">
        <f t="shared" si="11"/>
        <v>5.7142857142857143E-3</v>
      </c>
    </row>
    <row r="128" spans="1:5" x14ac:dyDescent="0.3">
      <c r="A128" s="5">
        <v>126</v>
      </c>
      <c r="B128" s="5">
        <f t="shared" si="9"/>
        <v>5.7142857142857143E-3</v>
      </c>
      <c r="C128" s="5">
        <f t="shared" si="11"/>
        <v>5.7142857142857143E-3</v>
      </c>
      <c r="D128" s="5" t="str">
        <f t="shared" si="11"/>
        <v/>
      </c>
      <c r="E128" s="5">
        <f t="shared" si="11"/>
        <v>5.7142857142857143E-3</v>
      </c>
    </row>
    <row r="129" spans="1:5" x14ac:dyDescent="0.3">
      <c r="A129" s="5">
        <v>127</v>
      </c>
      <c r="B129" s="5">
        <f t="shared" si="9"/>
        <v>5.7142857142857143E-3</v>
      </c>
      <c r="C129" s="5">
        <f t="shared" si="11"/>
        <v>5.7142857142857143E-3</v>
      </c>
      <c r="D129" s="5" t="str">
        <f t="shared" si="11"/>
        <v/>
      </c>
      <c r="E129" s="5">
        <f t="shared" si="11"/>
        <v>5.7142857142857143E-3</v>
      </c>
    </row>
    <row r="130" spans="1:5" x14ac:dyDescent="0.3">
      <c r="A130" s="5">
        <v>128</v>
      </c>
      <c r="B130" s="5">
        <f t="shared" ref="B130:B161" si="12">1/$A$1</f>
        <v>5.7142857142857143E-3</v>
      </c>
      <c r="C130" s="5">
        <f t="shared" si="11"/>
        <v>5.7142857142857143E-3</v>
      </c>
      <c r="D130" s="5" t="str">
        <f t="shared" si="11"/>
        <v/>
      </c>
      <c r="E130" s="5">
        <f t="shared" si="11"/>
        <v>5.7142857142857143E-3</v>
      </c>
    </row>
    <row r="131" spans="1:5" x14ac:dyDescent="0.3">
      <c r="A131" s="5">
        <v>129</v>
      </c>
      <c r="B131" s="5">
        <f t="shared" si="12"/>
        <v>5.7142857142857143E-3</v>
      </c>
      <c r="C131" s="5">
        <f t="shared" si="11"/>
        <v>5.7142857142857143E-3</v>
      </c>
      <c r="D131" s="5" t="str">
        <f t="shared" si="11"/>
        <v/>
      </c>
      <c r="E131" s="5">
        <f t="shared" si="11"/>
        <v>5.7142857142857143E-3</v>
      </c>
    </row>
    <row r="132" spans="1:5" x14ac:dyDescent="0.3">
      <c r="A132" s="5">
        <v>130</v>
      </c>
      <c r="B132" s="5">
        <f t="shared" si="12"/>
        <v>5.7142857142857143E-3</v>
      </c>
      <c r="C132" s="5">
        <f t="shared" si="11"/>
        <v>5.7142857142857143E-3</v>
      </c>
      <c r="D132" s="5" t="str">
        <f t="shared" si="11"/>
        <v/>
      </c>
      <c r="E132" s="5">
        <f t="shared" si="11"/>
        <v>5.7142857142857143E-3</v>
      </c>
    </row>
    <row r="133" spans="1:5" x14ac:dyDescent="0.3">
      <c r="A133" s="5">
        <v>131</v>
      </c>
      <c r="B133" s="5">
        <f t="shared" si="12"/>
        <v>5.7142857142857143E-3</v>
      </c>
      <c r="C133" s="5">
        <f t="shared" si="11"/>
        <v>5.7142857142857143E-3</v>
      </c>
      <c r="D133" s="5" t="str">
        <f t="shared" si="11"/>
        <v/>
      </c>
      <c r="E133" s="5">
        <f t="shared" si="11"/>
        <v>5.7142857142857143E-3</v>
      </c>
    </row>
    <row r="134" spans="1:5" x14ac:dyDescent="0.3">
      <c r="A134" s="5">
        <v>132</v>
      </c>
      <c r="B134" s="5">
        <f t="shared" si="12"/>
        <v>5.7142857142857143E-3</v>
      </c>
      <c r="C134" s="5">
        <f t="shared" si="11"/>
        <v>5.7142857142857143E-3</v>
      </c>
      <c r="D134" s="5" t="str">
        <f t="shared" si="11"/>
        <v/>
      </c>
      <c r="E134" s="5">
        <f t="shared" si="11"/>
        <v>5.7142857142857143E-3</v>
      </c>
    </row>
    <row r="135" spans="1:5" x14ac:dyDescent="0.3">
      <c r="A135" s="5">
        <v>133</v>
      </c>
      <c r="B135" s="5">
        <f t="shared" si="12"/>
        <v>5.7142857142857143E-3</v>
      </c>
      <c r="C135" s="5">
        <f t="shared" si="11"/>
        <v>5.7142857142857143E-3</v>
      </c>
      <c r="D135" s="5" t="str">
        <f t="shared" si="11"/>
        <v/>
      </c>
      <c r="E135" s="5">
        <f t="shared" si="11"/>
        <v>5.7142857142857143E-3</v>
      </c>
    </row>
    <row r="136" spans="1:5" x14ac:dyDescent="0.3">
      <c r="A136" s="5">
        <v>134</v>
      </c>
      <c r="B136" s="5">
        <f t="shared" si="12"/>
        <v>5.7142857142857143E-3</v>
      </c>
      <c r="C136" s="5">
        <f t="shared" si="11"/>
        <v>5.7142857142857143E-3</v>
      </c>
      <c r="D136" s="5" t="str">
        <f t="shared" si="11"/>
        <v/>
      </c>
      <c r="E136" s="5">
        <f t="shared" si="11"/>
        <v>5.7142857142857143E-3</v>
      </c>
    </row>
    <row r="137" spans="1:5" x14ac:dyDescent="0.3">
      <c r="A137" s="5">
        <v>135</v>
      </c>
      <c r="B137" s="5">
        <f t="shared" si="12"/>
        <v>5.7142857142857143E-3</v>
      </c>
      <c r="C137" s="5">
        <f t="shared" si="11"/>
        <v>5.7142857142857143E-3</v>
      </c>
      <c r="D137" s="5" t="str">
        <f t="shared" si="11"/>
        <v/>
      </c>
      <c r="E137" s="5">
        <f t="shared" si="11"/>
        <v>5.7142857142857143E-3</v>
      </c>
    </row>
    <row r="138" spans="1:5" x14ac:dyDescent="0.3">
      <c r="A138" s="5">
        <v>136</v>
      </c>
      <c r="B138" s="5">
        <f t="shared" si="12"/>
        <v>5.7142857142857143E-3</v>
      </c>
      <c r="C138" s="5">
        <f t="shared" si="11"/>
        <v>5.7142857142857143E-3</v>
      </c>
      <c r="D138" s="5" t="str">
        <f t="shared" si="11"/>
        <v/>
      </c>
      <c r="E138" s="5">
        <f t="shared" si="11"/>
        <v>5.7142857142857143E-3</v>
      </c>
    </row>
    <row r="139" spans="1:5" x14ac:dyDescent="0.3">
      <c r="A139" s="5">
        <v>137</v>
      </c>
      <c r="B139" s="5">
        <f t="shared" si="12"/>
        <v>5.7142857142857143E-3</v>
      </c>
      <c r="C139" s="5">
        <f t="shared" si="11"/>
        <v>5.7142857142857143E-3</v>
      </c>
      <c r="D139" s="5" t="str">
        <f t="shared" si="11"/>
        <v/>
      </c>
      <c r="E139" s="5">
        <f t="shared" si="11"/>
        <v>5.7142857142857143E-3</v>
      </c>
    </row>
    <row r="140" spans="1:5" x14ac:dyDescent="0.3">
      <c r="A140" s="5">
        <v>138</v>
      </c>
      <c r="B140" s="5">
        <f t="shared" si="12"/>
        <v>5.7142857142857143E-3</v>
      </c>
      <c r="C140" s="5">
        <f t="shared" si="11"/>
        <v>5.7142857142857143E-3</v>
      </c>
      <c r="D140" s="5" t="str">
        <f t="shared" si="11"/>
        <v/>
      </c>
      <c r="E140" s="5">
        <f t="shared" si="11"/>
        <v>5.7142857142857143E-3</v>
      </c>
    </row>
    <row r="141" spans="1:5" x14ac:dyDescent="0.3">
      <c r="A141" s="5">
        <v>139</v>
      </c>
      <c r="B141" s="5">
        <f t="shared" si="12"/>
        <v>5.7142857142857143E-3</v>
      </c>
      <c r="C141" s="5">
        <f t="shared" si="11"/>
        <v>5.7142857142857143E-3</v>
      </c>
      <c r="D141" s="5" t="str">
        <f t="shared" si="11"/>
        <v/>
      </c>
      <c r="E141" s="5">
        <f t="shared" si="11"/>
        <v>5.7142857142857143E-3</v>
      </c>
    </row>
    <row r="142" spans="1:5" x14ac:dyDescent="0.3">
      <c r="A142" s="5">
        <v>140</v>
      </c>
      <c r="B142" s="5">
        <f t="shared" si="12"/>
        <v>5.7142857142857143E-3</v>
      </c>
      <c r="C142" s="5">
        <f t="shared" ref="C142:E161" si="13">IF($A142&gt;=C$1,$B142,"")</f>
        <v>5.7142857142857143E-3</v>
      </c>
      <c r="D142" s="5" t="str">
        <f t="shared" si="13"/>
        <v/>
      </c>
      <c r="E142" s="5">
        <f t="shared" si="13"/>
        <v>5.7142857142857143E-3</v>
      </c>
    </row>
    <row r="143" spans="1:5" x14ac:dyDescent="0.3">
      <c r="A143" s="5">
        <v>141</v>
      </c>
      <c r="B143" s="5">
        <f t="shared" si="12"/>
        <v>5.7142857142857143E-3</v>
      </c>
      <c r="C143" s="5">
        <f t="shared" si="13"/>
        <v>5.7142857142857143E-3</v>
      </c>
      <c r="D143" s="5" t="str">
        <f t="shared" si="13"/>
        <v/>
      </c>
      <c r="E143" s="5">
        <f t="shared" si="13"/>
        <v>5.7142857142857143E-3</v>
      </c>
    </row>
    <row r="144" spans="1:5" x14ac:dyDescent="0.3">
      <c r="A144" s="5">
        <v>142</v>
      </c>
      <c r="B144" s="5">
        <f t="shared" si="12"/>
        <v>5.7142857142857143E-3</v>
      </c>
      <c r="C144" s="5">
        <f t="shared" si="13"/>
        <v>5.7142857142857143E-3</v>
      </c>
      <c r="D144" s="5" t="str">
        <f t="shared" si="13"/>
        <v/>
      </c>
      <c r="E144" s="5">
        <f t="shared" si="13"/>
        <v>5.7142857142857143E-3</v>
      </c>
    </row>
    <row r="145" spans="1:5" x14ac:dyDescent="0.3">
      <c r="A145" s="5">
        <v>143</v>
      </c>
      <c r="B145" s="5">
        <f t="shared" si="12"/>
        <v>5.7142857142857143E-3</v>
      </c>
      <c r="C145" s="5">
        <f t="shared" si="13"/>
        <v>5.7142857142857143E-3</v>
      </c>
      <c r="D145" s="5" t="str">
        <f t="shared" si="13"/>
        <v/>
      </c>
      <c r="E145" s="5">
        <f t="shared" si="13"/>
        <v>5.7142857142857143E-3</v>
      </c>
    </row>
    <row r="146" spans="1:5" x14ac:dyDescent="0.3">
      <c r="A146" s="5">
        <v>144</v>
      </c>
      <c r="B146" s="5">
        <f t="shared" si="12"/>
        <v>5.7142857142857143E-3</v>
      </c>
      <c r="C146" s="5">
        <f t="shared" si="13"/>
        <v>5.7142857142857143E-3</v>
      </c>
      <c r="D146" s="5" t="str">
        <f t="shared" si="13"/>
        <v/>
      </c>
      <c r="E146" s="5">
        <f t="shared" si="13"/>
        <v>5.7142857142857143E-3</v>
      </c>
    </row>
    <row r="147" spans="1:5" x14ac:dyDescent="0.3">
      <c r="A147" s="5">
        <v>145</v>
      </c>
      <c r="B147" s="5">
        <f t="shared" si="12"/>
        <v>5.7142857142857143E-3</v>
      </c>
      <c r="C147" s="5">
        <f t="shared" si="13"/>
        <v>5.7142857142857143E-3</v>
      </c>
      <c r="D147" s="5">
        <f t="shared" si="13"/>
        <v>5.7142857142857143E-3</v>
      </c>
      <c r="E147" s="5">
        <f t="shared" si="13"/>
        <v>5.7142857142857143E-3</v>
      </c>
    </row>
    <row r="148" spans="1:5" x14ac:dyDescent="0.3">
      <c r="A148" s="5">
        <v>146</v>
      </c>
      <c r="B148" s="5">
        <f t="shared" si="12"/>
        <v>5.7142857142857143E-3</v>
      </c>
      <c r="C148" s="5">
        <f t="shared" si="13"/>
        <v>5.7142857142857143E-3</v>
      </c>
      <c r="D148" s="5">
        <f t="shared" si="13"/>
        <v>5.7142857142857143E-3</v>
      </c>
      <c r="E148" s="5">
        <f t="shared" si="13"/>
        <v>5.7142857142857143E-3</v>
      </c>
    </row>
    <row r="149" spans="1:5" x14ac:dyDescent="0.3">
      <c r="A149" s="5">
        <v>147</v>
      </c>
      <c r="B149" s="5">
        <f t="shared" si="12"/>
        <v>5.7142857142857143E-3</v>
      </c>
      <c r="C149" s="5">
        <f t="shared" si="13"/>
        <v>5.7142857142857143E-3</v>
      </c>
      <c r="D149" s="5">
        <f t="shared" si="13"/>
        <v>5.7142857142857143E-3</v>
      </c>
      <c r="E149" s="5">
        <f t="shared" si="13"/>
        <v>5.7142857142857143E-3</v>
      </c>
    </row>
    <row r="150" spans="1:5" x14ac:dyDescent="0.3">
      <c r="A150" s="5">
        <v>148</v>
      </c>
      <c r="B150" s="5">
        <f t="shared" si="12"/>
        <v>5.7142857142857143E-3</v>
      </c>
      <c r="C150" s="5">
        <f t="shared" si="13"/>
        <v>5.7142857142857143E-3</v>
      </c>
      <c r="D150" s="5">
        <f t="shared" si="13"/>
        <v>5.7142857142857143E-3</v>
      </c>
      <c r="E150" s="5">
        <f t="shared" si="13"/>
        <v>5.7142857142857143E-3</v>
      </c>
    </row>
    <row r="151" spans="1:5" x14ac:dyDescent="0.3">
      <c r="A151" s="5">
        <v>149</v>
      </c>
      <c r="B151" s="5">
        <f t="shared" si="12"/>
        <v>5.7142857142857143E-3</v>
      </c>
      <c r="C151" s="5">
        <f t="shared" si="13"/>
        <v>5.7142857142857143E-3</v>
      </c>
      <c r="D151" s="5">
        <f t="shared" si="13"/>
        <v>5.7142857142857143E-3</v>
      </c>
      <c r="E151" s="5">
        <f t="shared" si="13"/>
        <v>5.7142857142857143E-3</v>
      </c>
    </row>
    <row r="152" spans="1:5" x14ac:dyDescent="0.3">
      <c r="A152" s="5">
        <v>150</v>
      </c>
      <c r="B152" s="5">
        <f t="shared" si="12"/>
        <v>5.7142857142857143E-3</v>
      </c>
      <c r="C152" s="5">
        <f t="shared" si="13"/>
        <v>5.7142857142857143E-3</v>
      </c>
      <c r="D152" s="5">
        <f t="shared" si="13"/>
        <v>5.7142857142857143E-3</v>
      </c>
      <c r="E152" s="5">
        <f t="shared" si="13"/>
        <v>5.7142857142857143E-3</v>
      </c>
    </row>
    <row r="153" spans="1:5" x14ac:dyDescent="0.3">
      <c r="A153" s="5">
        <v>151</v>
      </c>
      <c r="B153" s="5">
        <f t="shared" si="12"/>
        <v>5.7142857142857143E-3</v>
      </c>
      <c r="C153" s="5">
        <f t="shared" si="13"/>
        <v>5.7142857142857143E-3</v>
      </c>
      <c r="D153" s="5">
        <f t="shared" si="13"/>
        <v>5.7142857142857143E-3</v>
      </c>
      <c r="E153" s="5">
        <f t="shared" si="13"/>
        <v>5.7142857142857143E-3</v>
      </c>
    </row>
    <row r="154" spans="1:5" x14ac:dyDescent="0.3">
      <c r="A154" s="5">
        <v>152</v>
      </c>
      <c r="B154" s="5">
        <f t="shared" si="12"/>
        <v>5.7142857142857143E-3</v>
      </c>
      <c r="C154" s="5">
        <f t="shared" si="13"/>
        <v>5.7142857142857143E-3</v>
      </c>
      <c r="D154" s="5">
        <f t="shared" si="13"/>
        <v>5.7142857142857143E-3</v>
      </c>
      <c r="E154" s="5">
        <f t="shared" si="13"/>
        <v>5.7142857142857143E-3</v>
      </c>
    </row>
    <row r="155" spans="1:5" x14ac:dyDescent="0.3">
      <c r="A155" s="5">
        <v>153</v>
      </c>
      <c r="B155" s="5">
        <f t="shared" si="12"/>
        <v>5.7142857142857143E-3</v>
      </c>
      <c r="C155" s="5">
        <f t="shared" si="13"/>
        <v>5.7142857142857143E-3</v>
      </c>
      <c r="D155" s="5">
        <f t="shared" si="13"/>
        <v>5.7142857142857143E-3</v>
      </c>
      <c r="E155" s="5">
        <f t="shared" si="13"/>
        <v>5.7142857142857143E-3</v>
      </c>
    </row>
    <row r="156" spans="1:5" x14ac:dyDescent="0.3">
      <c r="A156" s="5">
        <v>154</v>
      </c>
      <c r="B156" s="5">
        <f t="shared" si="12"/>
        <v>5.7142857142857143E-3</v>
      </c>
      <c r="C156" s="5">
        <f t="shared" si="13"/>
        <v>5.7142857142857143E-3</v>
      </c>
      <c r="D156" s="5">
        <f t="shared" si="13"/>
        <v>5.7142857142857143E-3</v>
      </c>
      <c r="E156" s="5">
        <f t="shared" si="13"/>
        <v>5.7142857142857143E-3</v>
      </c>
    </row>
    <row r="157" spans="1:5" x14ac:dyDescent="0.3">
      <c r="A157" s="5">
        <v>155</v>
      </c>
      <c r="B157" s="5">
        <f t="shared" si="12"/>
        <v>5.7142857142857143E-3</v>
      </c>
      <c r="C157" s="5">
        <f t="shared" si="13"/>
        <v>5.7142857142857143E-3</v>
      </c>
      <c r="D157" s="5">
        <f t="shared" si="13"/>
        <v>5.7142857142857143E-3</v>
      </c>
      <c r="E157" s="5">
        <f t="shared" si="13"/>
        <v>5.7142857142857143E-3</v>
      </c>
    </row>
    <row r="158" spans="1:5" x14ac:dyDescent="0.3">
      <c r="A158" s="5">
        <v>156</v>
      </c>
      <c r="B158" s="5">
        <f t="shared" si="12"/>
        <v>5.7142857142857143E-3</v>
      </c>
      <c r="C158" s="5">
        <f t="shared" si="13"/>
        <v>5.7142857142857143E-3</v>
      </c>
      <c r="D158" s="5">
        <f t="shared" si="13"/>
        <v>5.7142857142857143E-3</v>
      </c>
      <c r="E158" s="5">
        <f t="shared" si="13"/>
        <v>5.7142857142857143E-3</v>
      </c>
    </row>
    <row r="159" spans="1:5" x14ac:dyDescent="0.3">
      <c r="A159" s="5">
        <v>157</v>
      </c>
      <c r="B159" s="5">
        <f t="shared" si="12"/>
        <v>5.7142857142857143E-3</v>
      </c>
      <c r="C159" s="5">
        <f t="shared" si="13"/>
        <v>5.7142857142857143E-3</v>
      </c>
      <c r="D159" s="5">
        <f t="shared" si="13"/>
        <v>5.7142857142857143E-3</v>
      </c>
      <c r="E159" s="5">
        <f t="shared" si="13"/>
        <v>5.7142857142857143E-3</v>
      </c>
    </row>
    <row r="160" spans="1:5" x14ac:dyDescent="0.3">
      <c r="A160" s="5">
        <v>158</v>
      </c>
      <c r="B160" s="5">
        <f t="shared" si="12"/>
        <v>5.7142857142857143E-3</v>
      </c>
      <c r="C160" s="5">
        <f t="shared" si="13"/>
        <v>5.7142857142857143E-3</v>
      </c>
      <c r="D160" s="5">
        <f t="shared" si="13"/>
        <v>5.7142857142857143E-3</v>
      </c>
      <c r="E160" s="5">
        <f t="shared" si="13"/>
        <v>5.7142857142857143E-3</v>
      </c>
    </row>
    <row r="161" spans="1:5" x14ac:dyDescent="0.3">
      <c r="A161" s="5">
        <v>159</v>
      </c>
      <c r="B161" s="5">
        <f t="shared" si="12"/>
        <v>5.7142857142857143E-3</v>
      </c>
      <c r="C161" s="5">
        <f t="shared" si="13"/>
        <v>5.7142857142857143E-3</v>
      </c>
      <c r="D161" s="5">
        <f t="shared" si="13"/>
        <v>5.7142857142857143E-3</v>
      </c>
      <c r="E161" s="5">
        <f t="shared" si="13"/>
        <v>5.7142857142857143E-3</v>
      </c>
    </row>
    <row r="162" spans="1:5" x14ac:dyDescent="0.3">
      <c r="A162" s="5">
        <v>160</v>
      </c>
      <c r="B162" s="5">
        <f t="shared" ref="B162:B177" si="14">1/$A$1</f>
        <v>5.7142857142857143E-3</v>
      </c>
      <c r="C162" s="5">
        <f t="shared" ref="C162:E177" si="15">IF($A162&gt;=C$1,$B162,"")</f>
        <v>5.7142857142857143E-3</v>
      </c>
      <c r="D162" s="5">
        <f t="shared" si="15"/>
        <v>5.7142857142857143E-3</v>
      </c>
      <c r="E162" s="5">
        <f t="shared" si="15"/>
        <v>5.7142857142857143E-3</v>
      </c>
    </row>
    <row r="163" spans="1:5" x14ac:dyDescent="0.3">
      <c r="A163" s="5">
        <v>161</v>
      </c>
      <c r="B163" s="5">
        <f t="shared" si="14"/>
        <v>5.7142857142857143E-3</v>
      </c>
      <c r="C163" s="5">
        <f t="shared" si="15"/>
        <v>5.7142857142857143E-3</v>
      </c>
      <c r="D163" s="5">
        <f t="shared" si="15"/>
        <v>5.7142857142857143E-3</v>
      </c>
      <c r="E163" s="5">
        <f t="shared" si="15"/>
        <v>5.7142857142857143E-3</v>
      </c>
    </row>
    <row r="164" spans="1:5" x14ac:dyDescent="0.3">
      <c r="A164" s="5">
        <v>162</v>
      </c>
      <c r="B164" s="5">
        <f t="shared" si="14"/>
        <v>5.7142857142857143E-3</v>
      </c>
      <c r="C164" s="5">
        <f t="shared" si="15"/>
        <v>5.7142857142857143E-3</v>
      </c>
      <c r="D164" s="5">
        <f t="shared" si="15"/>
        <v>5.7142857142857143E-3</v>
      </c>
      <c r="E164" s="5">
        <f t="shared" si="15"/>
        <v>5.7142857142857143E-3</v>
      </c>
    </row>
    <row r="165" spans="1:5" x14ac:dyDescent="0.3">
      <c r="A165" s="5">
        <v>163</v>
      </c>
      <c r="B165" s="5">
        <f t="shared" si="14"/>
        <v>5.7142857142857143E-3</v>
      </c>
      <c r="C165" s="5">
        <f t="shared" si="15"/>
        <v>5.7142857142857143E-3</v>
      </c>
      <c r="D165" s="5">
        <f t="shared" si="15"/>
        <v>5.7142857142857143E-3</v>
      </c>
      <c r="E165" s="5">
        <f t="shared" si="15"/>
        <v>5.7142857142857143E-3</v>
      </c>
    </row>
    <row r="166" spans="1:5" x14ac:dyDescent="0.3">
      <c r="A166" s="5">
        <v>164</v>
      </c>
      <c r="B166" s="5">
        <f t="shared" si="14"/>
        <v>5.7142857142857143E-3</v>
      </c>
      <c r="C166" s="5">
        <f t="shared" si="15"/>
        <v>5.7142857142857143E-3</v>
      </c>
      <c r="D166" s="5">
        <f t="shared" si="15"/>
        <v>5.7142857142857143E-3</v>
      </c>
      <c r="E166" s="5">
        <f t="shared" si="15"/>
        <v>5.7142857142857143E-3</v>
      </c>
    </row>
    <row r="167" spans="1:5" x14ac:dyDescent="0.3">
      <c r="A167" s="5">
        <v>165</v>
      </c>
      <c r="B167" s="5">
        <f t="shared" si="14"/>
        <v>5.7142857142857143E-3</v>
      </c>
      <c r="C167" s="5">
        <f t="shared" si="15"/>
        <v>5.7142857142857143E-3</v>
      </c>
      <c r="D167" s="5">
        <f t="shared" si="15"/>
        <v>5.7142857142857143E-3</v>
      </c>
      <c r="E167" s="5">
        <f t="shared" si="15"/>
        <v>5.7142857142857143E-3</v>
      </c>
    </row>
    <row r="168" spans="1:5" x14ac:dyDescent="0.3">
      <c r="A168" s="5">
        <v>166</v>
      </c>
      <c r="B168" s="5">
        <f t="shared" si="14"/>
        <v>5.7142857142857143E-3</v>
      </c>
      <c r="C168" s="5">
        <f t="shared" si="15"/>
        <v>5.7142857142857143E-3</v>
      </c>
      <c r="D168" s="5">
        <f t="shared" si="15"/>
        <v>5.7142857142857143E-3</v>
      </c>
      <c r="E168" s="5">
        <f t="shared" si="15"/>
        <v>5.7142857142857143E-3</v>
      </c>
    </row>
    <row r="169" spans="1:5" x14ac:dyDescent="0.3">
      <c r="A169" s="5">
        <v>167</v>
      </c>
      <c r="B169" s="5">
        <f t="shared" si="14"/>
        <v>5.7142857142857143E-3</v>
      </c>
      <c r="C169" s="5">
        <f t="shared" si="15"/>
        <v>5.7142857142857143E-3</v>
      </c>
      <c r="D169" s="5">
        <f t="shared" si="15"/>
        <v>5.7142857142857143E-3</v>
      </c>
      <c r="E169" s="5">
        <f t="shared" si="15"/>
        <v>5.7142857142857143E-3</v>
      </c>
    </row>
    <row r="170" spans="1:5" x14ac:dyDescent="0.3">
      <c r="A170" s="5">
        <v>168</v>
      </c>
      <c r="B170" s="5">
        <f t="shared" si="14"/>
        <v>5.7142857142857143E-3</v>
      </c>
      <c r="C170" s="5">
        <f t="shared" si="15"/>
        <v>5.7142857142857143E-3</v>
      </c>
      <c r="D170" s="5">
        <f t="shared" si="15"/>
        <v>5.7142857142857143E-3</v>
      </c>
      <c r="E170" s="5">
        <f t="shared" si="15"/>
        <v>5.7142857142857143E-3</v>
      </c>
    </row>
    <row r="171" spans="1:5" x14ac:dyDescent="0.3">
      <c r="A171" s="5">
        <v>169</v>
      </c>
      <c r="B171" s="5">
        <f t="shared" si="14"/>
        <v>5.7142857142857143E-3</v>
      </c>
      <c r="C171" s="5">
        <f t="shared" si="15"/>
        <v>5.7142857142857143E-3</v>
      </c>
      <c r="D171" s="5">
        <f t="shared" si="15"/>
        <v>5.7142857142857143E-3</v>
      </c>
      <c r="E171" s="5">
        <f t="shared" si="15"/>
        <v>5.7142857142857143E-3</v>
      </c>
    </row>
    <row r="172" spans="1:5" x14ac:dyDescent="0.3">
      <c r="A172" s="5">
        <v>170</v>
      </c>
      <c r="B172" s="5">
        <f t="shared" si="14"/>
        <v>5.7142857142857143E-3</v>
      </c>
      <c r="C172" s="5">
        <f t="shared" si="15"/>
        <v>5.7142857142857143E-3</v>
      </c>
      <c r="D172" s="5">
        <f t="shared" si="15"/>
        <v>5.7142857142857143E-3</v>
      </c>
      <c r="E172" s="5">
        <f t="shared" si="15"/>
        <v>5.7142857142857143E-3</v>
      </c>
    </row>
    <row r="173" spans="1:5" x14ac:dyDescent="0.3">
      <c r="A173" s="5">
        <v>171</v>
      </c>
      <c r="B173" s="5">
        <f t="shared" si="14"/>
        <v>5.7142857142857143E-3</v>
      </c>
      <c r="C173" s="5">
        <f t="shared" si="15"/>
        <v>5.7142857142857143E-3</v>
      </c>
      <c r="D173" s="5">
        <f t="shared" si="15"/>
        <v>5.7142857142857143E-3</v>
      </c>
      <c r="E173" s="5">
        <f t="shared" si="15"/>
        <v>5.7142857142857143E-3</v>
      </c>
    </row>
    <row r="174" spans="1:5" x14ac:dyDescent="0.3">
      <c r="A174" s="5">
        <v>172</v>
      </c>
      <c r="B174" s="5">
        <f t="shared" si="14"/>
        <v>5.7142857142857143E-3</v>
      </c>
      <c r="C174" s="5">
        <f t="shared" si="15"/>
        <v>5.7142857142857143E-3</v>
      </c>
      <c r="D174" s="5">
        <f t="shared" si="15"/>
        <v>5.7142857142857143E-3</v>
      </c>
      <c r="E174" s="5">
        <f t="shared" si="15"/>
        <v>5.7142857142857143E-3</v>
      </c>
    </row>
    <row r="175" spans="1:5" x14ac:dyDescent="0.3">
      <c r="A175" s="5">
        <v>173</v>
      </c>
      <c r="B175" s="5">
        <f t="shared" si="14"/>
        <v>5.7142857142857143E-3</v>
      </c>
      <c r="C175" s="5">
        <f t="shared" si="15"/>
        <v>5.7142857142857143E-3</v>
      </c>
      <c r="D175" s="5">
        <f t="shared" si="15"/>
        <v>5.7142857142857143E-3</v>
      </c>
      <c r="E175" s="5">
        <f t="shared" si="15"/>
        <v>5.7142857142857143E-3</v>
      </c>
    </row>
    <row r="176" spans="1:5" x14ac:dyDescent="0.3">
      <c r="A176" s="5">
        <v>174</v>
      </c>
      <c r="B176" s="5">
        <f t="shared" si="14"/>
        <v>5.7142857142857143E-3</v>
      </c>
      <c r="C176" s="5">
        <f t="shared" si="15"/>
        <v>5.7142857142857143E-3</v>
      </c>
      <c r="D176" s="5">
        <f t="shared" si="15"/>
        <v>5.7142857142857143E-3</v>
      </c>
      <c r="E176" s="5">
        <f t="shared" si="15"/>
        <v>5.7142857142857143E-3</v>
      </c>
    </row>
    <row r="177" spans="1:5" x14ac:dyDescent="0.3">
      <c r="A177" s="5">
        <v>175</v>
      </c>
      <c r="B177" s="5">
        <f t="shared" si="14"/>
        <v>5.7142857142857143E-3</v>
      </c>
      <c r="C177" s="5">
        <f t="shared" si="15"/>
        <v>5.7142857142857143E-3</v>
      </c>
      <c r="D177" s="5">
        <f t="shared" si="15"/>
        <v>5.7142857142857143E-3</v>
      </c>
      <c r="E177" s="5">
        <f t="shared" si="15"/>
        <v>5.7142857142857143E-3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zoomScale="170" zoomScaleNormal="170" workbookViewId="0">
      <selection activeCell="B14" sqref="B14"/>
    </sheetView>
  </sheetViews>
  <sheetFormatPr defaultRowHeight="14.4" x14ac:dyDescent="0.3"/>
  <cols>
    <col min="1" max="1" width="17" style="5" customWidth="1"/>
    <col min="2" max="2" width="8.21875" style="5" customWidth="1"/>
    <col min="3" max="3" width="14.109375" style="5" bestFit="1" customWidth="1"/>
    <col min="4" max="4" width="3.6640625" style="5" customWidth="1"/>
    <col min="5" max="6" width="8.88671875" style="5"/>
    <col min="7" max="7" width="3.5546875" style="5" customWidth="1"/>
    <col min="8" max="25" width="8.88671875" style="5"/>
    <col min="26" max="26" width="11.77734375" style="5" customWidth="1"/>
    <col min="27" max="16384" width="8.88671875" style="5"/>
  </cols>
  <sheetData>
    <row r="1" spans="1:27" x14ac:dyDescent="0.3">
      <c r="A1" s="5" t="s">
        <v>1</v>
      </c>
      <c r="B1" s="10">
        <v>105</v>
      </c>
      <c r="E1" s="46" t="str">
        <f>'2.DD-MaxTR-TP-BE1&amp;2'!A1</f>
        <v>MaxP</v>
      </c>
      <c r="F1" s="46">
        <f>'2.DD-MaxTR-TP-BE1&amp;2'!B1</f>
        <v>175</v>
      </c>
      <c r="H1" s="35" t="s">
        <v>36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27" x14ac:dyDescent="0.3">
      <c r="A2" s="5" t="s">
        <v>30</v>
      </c>
      <c r="B2" s="5">
        <f>1-B1/F1</f>
        <v>0.4</v>
      </c>
      <c r="C2" s="5" t="str">
        <f ca="1">_xlfn.FORMULATEXT(B2)</f>
        <v>=1-B1/F1</v>
      </c>
      <c r="E2" s="46" t="str">
        <f>'2.DD-MaxTR-TP-BE1&amp;2'!A2</f>
        <v>Slope</v>
      </c>
      <c r="F2" s="46">
        <f>'2.DD-MaxTR-TP-BE1&amp;2'!B2</f>
        <v>-2.5</v>
      </c>
      <c r="H2" s="38" t="s">
        <v>37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7" x14ac:dyDescent="0.3">
      <c r="A3" s="5" t="s">
        <v>0</v>
      </c>
      <c r="B3" s="5">
        <f>F1/-F2</f>
        <v>70</v>
      </c>
      <c r="C3" s="5" t="str">
        <f ca="1">_xlfn.FORMULATEXT(B3)</f>
        <v>=F1/-F2</v>
      </c>
      <c r="E3" s="46" t="str">
        <f>'2.DD-MaxTR-TP-BE1&amp;2'!A5</f>
        <v>F</v>
      </c>
      <c r="F3" s="47">
        <f>'2.DD-MaxTR-TP-BE1&amp;2'!B5</f>
        <v>1200.0002637734965</v>
      </c>
      <c r="H3" s="38" t="s">
        <v>38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</row>
    <row r="4" spans="1:27" x14ac:dyDescent="0.3">
      <c r="A4" s="21" t="s">
        <v>50</v>
      </c>
      <c r="B4" s="21">
        <f>$B$3*B2</f>
        <v>28</v>
      </c>
      <c r="C4" s="21" t="str">
        <f t="shared" ref="C4:C6" ca="1" si="0">_xlfn.FORMULATEXT(B4)</f>
        <v>=$B$3*B2</v>
      </c>
      <c r="D4" s="21"/>
      <c r="E4" s="46" t="str">
        <f>'2.DD-MaxTR-TP-BE1&amp;2'!A6</f>
        <v>V</v>
      </c>
      <c r="F4" s="47">
        <f>'2.DD-MaxTR-TP-BE1&amp;2'!B6</f>
        <v>16.000013521947011</v>
      </c>
      <c r="H4" s="38" t="s">
        <v>39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0"/>
    </row>
    <row r="5" spans="1:27" x14ac:dyDescent="0.3">
      <c r="A5" s="20" t="s">
        <v>47</v>
      </c>
      <c r="B5" s="20">
        <f>B4*B1</f>
        <v>2940</v>
      </c>
      <c r="C5" s="20" t="str">
        <f t="shared" ca="1" si="0"/>
        <v>=B4*B1</v>
      </c>
      <c r="D5" s="20"/>
      <c r="E5" s="46" t="s">
        <v>54</v>
      </c>
      <c r="F5" s="46">
        <v>9</v>
      </c>
      <c r="H5" s="38" t="s">
        <v>40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40"/>
    </row>
    <row r="6" spans="1:27" x14ac:dyDescent="0.3">
      <c r="A6" s="21" t="s">
        <v>46</v>
      </c>
      <c r="B6" s="21">
        <f>B2*B1</f>
        <v>42</v>
      </c>
      <c r="C6" s="21" t="str">
        <f t="shared" ca="1" si="0"/>
        <v>=B2*B1</v>
      </c>
      <c r="D6" s="21"/>
      <c r="H6" s="38" t="s">
        <v>41</v>
      </c>
      <c r="I6" s="39"/>
      <c r="J6" s="39"/>
      <c r="K6" s="39"/>
      <c r="L6" s="41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</row>
    <row r="7" spans="1:27" x14ac:dyDescent="0.3">
      <c r="A7" s="20" t="s">
        <v>48</v>
      </c>
      <c r="B7" s="20">
        <f>B6*B3</f>
        <v>2940</v>
      </c>
      <c r="C7" s="20" t="str">
        <f ca="1">_xlfn.FORMULATEXT(B7)</f>
        <v>=B6*B3</v>
      </c>
      <c r="D7" s="20"/>
      <c r="H7" s="38" t="s">
        <v>42</v>
      </c>
      <c r="I7" s="39"/>
      <c r="J7" s="39"/>
      <c r="K7" s="39"/>
      <c r="L7" s="41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40"/>
    </row>
    <row r="8" spans="1:27" x14ac:dyDescent="0.3">
      <c r="A8" s="5" t="s">
        <v>68</v>
      </c>
      <c r="B8" s="5">
        <f>F5*B4</f>
        <v>252</v>
      </c>
      <c r="H8" s="38" t="s">
        <v>43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40"/>
    </row>
    <row r="9" spans="1:27" x14ac:dyDescent="0.3">
      <c r="A9" s="10" t="s">
        <v>49</v>
      </c>
      <c r="B9" s="10">
        <f>B3*B2*(1-B2)</f>
        <v>16.8</v>
      </c>
      <c r="C9" s="10" t="str">
        <f t="shared" ref="C9:C13" ca="1" si="1">_xlfn.FORMULATEXT(B9)</f>
        <v>=B3*B2*(1-B2)</v>
      </c>
      <c r="D9" s="10"/>
      <c r="H9" s="38" t="s">
        <v>44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40"/>
    </row>
    <row r="10" spans="1:27" ht="15" thickBot="1" x14ac:dyDescent="0.35">
      <c r="A10" s="10" t="s">
        <v>51</v>
      </c>
      <c r="B10" s="31">
        <f>SQRT(B9)</f>
        <v>4.0987803063838397</v>
      </c>
      <c r="C10" s="10" t="str">
        <f t="shared" ca="1" si="1"/>
        <v>=SQRT(B9)</v>
      </c>
      <c r="D10" s="10"/>
      <c r="H10" s="42" t="s">
        <v>52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4"/>
      <c r="AA10" s="24"/>
    </row>
    <row r="11" spans="1:27" x14ac:dyDescent="0.3">
      <c r="A11" s="32" t="s">
        <v>53</v>
      </c>
      <c r="B11" s="33">
        <f>SQRT(F5)*B10</f>
        <v>12.296340919151518</v>
      </c>
      <c r="C11" s="32" t="str">
        <f t="shared" ca="1" si="1"/>
        <v>=SQRT(F5)*B10</v>
      </c>
    </row>
    <row r="12" spans="1:27" x14ac:dyDescent="0.3">
      <c r="A12" s="32" t="s">
        <v>25</v>
      </c>
      <c r="B12" s="34">
        <f>ROUNDUP(_xlfn.NORM.INV(0.9,B8,B11),0)</f>
        <v>268</v>
      </c>
      <c r="C12" s="32" t="str">
        <f t="shared" ca="1" si="1"/>
        <v>=ROUNDUP(NORM.INV(0.9,B8,B11),0)</v>
      </c>
    </row>
    <row r="13" spans="1:27" x14ac:dyDescent="0.3">
      <c r="A13" s="32" t="s">
        <v>55</v>
      </c>
      <c r="B13" s="34">
        <f>B12-B8</f>
        <v>16</v>
      </c>
      <c r="C13" s="32" t="str">
        <f t="shared" ca="1" si="1"/>
        <v>=B12-B8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opLeftCell="A17" workbookViewId="0">
      <selection activeCell="J21" sqref="J21"/>
    </sheetView>
  </sheetViews>
  <sheetFormatPr defaultRowHeight="14.4" x14ac:dyDescent="0.3"/>
  <cols>
    <col min="1" max="1" width="10.6640625" style="5" customWidth="1"/>
    <col min="2" max="2" width="13.21875" style="5" bestFit="1" customWidth="1"/>
    <col min="3" max="3" width="30" style="5" bestFit="1" customWidth="1"/>
    <col min="4" max="16384" width="8.88671875" style="5"/>
  </cols>
  <sheetData>
    <row r="1" spans="1:23" x14ac:dyDescent="0.3">
      <c r="A1" s="5" t="str">
        <f>'1.PvsQ-TC-vsQ'!F2</f>
        <v>MaxP</v>
      </c>
      <c r="B1" s="5">
        <f>'1.PvsQ-TC-vsQ'!G2</f>
        <v>175</v>
      </c>
      <c r="C1" s="19"/>
      <c r="D1" s="45" t="s">
        <v>69</v>
      </c>
      <c r="E1" s="45"/>
      <c r="F1" s="45"/>
      <c r="G1" s="45"/>
      <c r="H1" s="45"/>
      <c r="I1" s="45"/>
      <c r="J1" s="45"/>
      <c r="K1" s="45"/>
      <c r="L1" s="45"/>
      <c r="M1" s="45"/>
      <c r="N1"/>
      <c r="O1"/>
      <c r="P1"/>
      <c r="Q1"/>
      <c r="R1"/>
      <c r="S1"/>
      <c r="T1"/>
      <c r="U1"/>
      <c r="V1"/>
      <c r="W1"/>
    </row>
    <row r="2" spans="1:23" x14ac:dyDescent="0.3">
      <c r="A2" s="5" t="str">
        <f>'1.PvsQ-TC-vsQ'!F3</f>
        <v>Slope</v>
      </c>
      <c r="B2" s="5">
        <f>'1.PvsQ-TC-vsQ'!G3</f>
        <v>-2.5</v>
      </c>
      <c r="D2" s="45" t="s">
        <v>70</v>
      </c>
      <c r="E2" s="45"/>
      <c r="F2" s="45"/>
      <c r="G2" s="45"/>
      <c r="H2" s="45"/>
      <c r="I2" s="45"/>
      <c r="J2" s="45"/>
      <c r="K2" s="45"/>
      <c r="L2" s="45"/>
      <c r="M2" s="45"/>
      <c r="N2"/>
      <c r="O2"/>
      <c r="P2"/>
      <c r="Q2"/>
      <c r="R2"/>
      <c r="S2"/>
      <c r="T2"/>
      <c r="U2"/>
      <c r="V2"/>
      <c r="W2"/>
    </row>
    <row r="3" spans="1:23" x14ac:dyDescent="0.3">
      <c r="A3" s="5" t="str">
        <f>'1.PvsQ-TC-vsQ'!F6</f>
        <v>MaxQ</v>
      </c>
      <c r="B3" s="5">
        <f>'1.PvsQ-TC-vsQ'!G6</f>
        <v>70</v>
      </c>
      <c r="D3" s="45" t="s">
        <v>56</v>
      </c>
      <c r="E3" s="45"/>
      <c r="F3" s="45"/>
      <c r="G3" s="45"/>
      <c r="H3" s="45"/>
      <c r="I3" s="45"/>
      <c r="J3" s="45"/>
      <c r="K3" s="45"/>
      <c r="L3" s="45"/>
      <c r="M3" s="45"/>
      <c r="N3"/>
      <c r="O3"/>
      <c r="P3"/>
      <c r="Q3"/>
      <c r="R3"/>
      <c r="S3"/>
      <c r="T3"/>
      <c r="U3"/>
      <c r="V3"/>
      <c r="W3"/>
    </row>
    <row r="4" spans="1:23" x14ac:dyDescent="0.3">
      <c r="D4" s="45" t="s">
        <v>57</v>
      </c>
      <c r="E4" s="45"/>
      <c r="F4" s="45"/>
      <c r="G4" s="45"/>
      <c r="H4" s="45"/>
      <c r="I4" s="45"/>
      <c r="J4" s="45"/>
      <c r="K4" s="45"/>
      <c r="L4" s="45"/>
      <c r="M4" s="45"/>
      <c r="N4"/>
      <c r="O4"/>
      <c r="P4"/>
      <c r="Q4"/>
      <c r="R4"/>
      <c r="S4"/>
      <c r="T4"/>
      <c r="U4"/>
      <c r="V4"/>
      <c r="W4"/>
    </row>
    <row r="5" spans="1:23" x14ac:dyDescent="0.3">
      <c r="A5" s="5" t="str">
        <f>'1.PvsQ-TC-vsQ'!E9</f>
        <v>F</v>
      </c>
      <c r="B5" s="12">
        <f>'1.PvsQ-TC-vsQ'!G9</f>
        <v>1200.0002637734965</v>
      </c>
      <c r="D5" s="45" t="s">
        <v>58</v>
      </c>
      <c r="E5" s="45"/>
      <c r="F5" s="45"/>
      <c r="G5" s="45"/>
      <c r="H5" s="45"/>
      <c r="I5" s="45"/>
      <c r="J5" s="45"/>
      <c r="K5" s="45"/>
      <c r="L5" s="45"/>
      <c r="M5" s="45"/>
      <c r="N5"/>
      <c r="O5"/>
      <c r="P5"/>
      <c r="Q5"/>
      <c r="R5"/>
      <c r="S5"/>
      <c r="T5"/>
      <c r="U5"/>
      <c r="V5"/>
      <c r="W5"/>
    </row>
    <row r="6" spans="1:23" x14ac:dyDescent="0.3">
      <c r="A6" s="5" t="str">
        <f>'1.PvsQ-TC-vsQ'!E10</f>
        <v>V</v>
      </c>
      <c r="B6" s="12">
        <f>'1.PvsQ-TC-vsQ'!G10</f>
        <v>16.000013521947011</v>
      </c>
      <c r="D6" s="45" t="s">
        <v>71</v>
      </c>
      <c r="E6" s="45"/>
      <c r="F6" s="45"/>
      <c r="G6" s="45"/>
      <c r="H6" s="45"/>
      <c r="I6" s="45"/>
      <c r="J6" s="45"/>
      <c r="K6" s="45"/>
      <c r="L6" s="45"/>
      <c r="M6" s="45"/>
      <c r="N6"/>
      <c r="O6"/>
      <c r="P6"/>
      <c r="Q6"/>
      <c r="R6"/>
      <c r="S6"/>
      <c r="T6"/>
      <c r="U6"/>
      <c r="V6"/>
      <c r="W6"/>
    </row>
    <row r="7" spans="1:23" x14ac:dyDescent="0.3">
      <c r="D7" s="45" t="s">
        <v>73</v>
      </c>
      <c r="E7" s="45"/>
      <c r="F7" s="45"/>
      <c r="G7" s="45"/>
      <c r="H7" s="45"/>
      <c r="I7" s="45"/>
      <c r="J7" s="45"/>
      <c r="K7" s="45"/>
      <c r="L7" s="45"/>
      <c r="M7" s="45"/>
      <c r="N7"/>
      <c r="O7"/>
      <c r="P7"/>
      <c r="Q7"/>
      <c r="R7"/>
      <c r="S7"/>
      <c r="T7"/>
      <c r="U7"/>
      <c r="V7"/>
      <c r="W7"/>
    </row>
    <row r="8" spans="1:23" x14ac:dyDescent="0.3">
      <c r="A8" s="5" t="s">
        <v>54</v>
      </c>
      <c r="B8" s="5">
        <v>4</v>
      </c>
      <c r="D8" s="45" t="s">
        <v>59</v>
      </c>
      <c r="E8" s="45"/>
      <c r="F8" s="45" t="s">
        <v>74</v>
      </c>
      <c r="G8" s="45"/>
      <c r="H8" s="45"/>
      <c r="I8" s="45"/>
      <c r="J8" s="45"/>
      <c r="K8" s="45"/>
      <c r="L8" s="45"/>
      <c r="M8" s="45"/>
      <c r="N8"/>
      <c r="O8"/>
      <c r="P8"/>
      <c r="Q8"/>
      <c r="R8"/>
      <c r="S8"/>
      <c r="T8"/>
      <c r="U8"/>
      <c r="V8"/>
      <c r="W8"/>
    </row>
    <row r="9" spans="1:23" x14ac:dyDescent="0.3">
      <c r="D9" s="45" t="s">
        <v>60</v>
      </c>
      <c r="E9" s="45"/>
      <c r="F9" s="45"/>
      <c r="G9" s="45"/>
      <c r="H9" s="45"/>
      <c r="I9" s="45"/>
      <c r="J9" s="45"/>
      <c r="K9" s="45"/>
      <c r="L9" s="45"/>
      <c r="M9" s="45"/>
      <c r="N9"/>
      <c r="O9"/>
      <c r="P9"/>
      <c r="Q9"/>
      <c r="R9"/>
      <c r="S9"/>
      <c r="T9"/>
      <c r="U9"/>
      <c r="V9"/>
      <c r="W9"/>
    </row>
    <row r="10" spans="1:23" x14ac:dyDescent="0.3">
      <c r="A10" s="5" t="s">
        <v>1</v>
      </c>
      <c r="B10" s="10">
        <v>105</v>
      </c>
      <c r="D10" s="45" t="s">
        <v>61</v>
      </c>
      <c r="E10" s="45"/>
      <c r="F10" s="45"/>
      <c r="G10" s="45"/>
      <c r="H10" s="45"/>
      <c r="I10" s="45"/>
      <c r="J10" s="45"/>
      <c r="K10" s="45"/>
      <c r="L10" s="45"/>
      <c r="M10" s="45"/>
      <c r="N10"/>
      <c r="O10"/>
      <c r="P10"/>
      <c r="Q10"/>
      <c r="R10"/>
      <c r="S10"/>
      <c r="T10"/>
      <c r="U10"/>
      <c r="V10"/>
      <c r="W10"/>
    </row>
    <row r="11" spans="1:23" x14ac:dyDescent="0.3">
      <c r="A11" s="5" t="s">
        <v>30</v>
      </c>
      <c r="B11" s="5">
        <f>1-B10/$B$1</f>
        <v>0.4</v>
      </c>
      <c r="C11" s="5" t="str">
        <f ca="1">_xlfn.FORMULATEXT(B11)</f>
        <v>=1-B10/$B$1</v>
      </c>
      <c r="D11" s="45" t="s">
        <v>62</v>
      </c>
      <c r="E11" s="45"/>
      <c r="F11" s="45"/>
      <c r="G11" s="45"/>
      <c r="H11" s="45"/>
      <c r="I11" s="45"/>
      <c r="J11" s="45"/>
      <c r="K11" s="45"/>
      <c r="L11" s="45"/>
      <c r="M11" s="45"/>
      <c r="N11"/>
      <c r="O11"/>
      <c r="P11"/>
      <c r="Q11"/>
      <c r="R11"/>
      <c r="S11"/>
      <c r="T11"/>
      <c r="U11"/>
      <c r="V11"/>
      <c r="W11"/>
    </row>
    <row r="12" spans="1:23" x14ac:dyDescent="0.3">
      <c r="A12" s="5" t="s">
        <v>0</v>
      </c>
      <c r="B12" s="5">
        <f>$B$3</f>
        <v>70</v>
      </c>
      <c r="D12" s="45" t="s">
        <v>63</v>
      </c>
      <c r="E12" s="45"/>
      <c r="F12" s="45"/>
      <c r="G12" s="45"/>
      <c r="H12" s="45"/>
      <c r="I12" s="45"/>
      <c r="J12" s="45"/>
      <c r="K12" s="45"/>
      <c r="L12" s="45"/>
      <c r="M12" s="45"/>
      <c r="N12"/>
      <c r="O12"/>
      <c r="P12"/>
      <c r="Q12"/>
      <c r="R12"/>
      <c r="S12"/>
      <c r="T12"/>
      <c r="U12"/>
      <c r="V12"/>
      <c r="W12"/>
    </row>
    <row r="13" spans="1:23" x14ac:dyDescent="0.3">
      <c r="A13" s="21" t="s">
        <v>31</v>
      </c>
      <c r="B13" s="21">
        <f>$B$12*B11</f>
        <v>28</v>
      </c>
      <c r="C13" s="21" t="str">
        <f t="shared" ref="C13:C14" ca="1" si="0">_xlfn.FORMULATEXT(B13)</f>
        <v>=$B$12*B11</v>
      </c>
      <c r="D13" s="45" t="s">
        <v>72</v>
      </c>
      <c r="E13" s="45"/>
      <c r="F13" s="45"/>
      <c r="G13" s="45"/>
      <c r="H13" s="45"/>
      <c r="I13" s="45"/>
      <c r="J13" s="45"/>
      <c r="K13" s="45"/>
      <c r="L13" s="45"/>
      <c r="M13" s="45"/>
      <c r="N13"/>
      <c r="O13"/>
      <c r="P13"/>
      <c r="Q13"/>
      <c r="R13"/>
      <c r="S13"/>
      <c r="T13"/>
      <c r="U13"/>
      <c r="V13"/>
      <c r="W13"/>
    </row>
    <row r="14" spans="1:23" x14ac:dyDescent="0.3">
      <c r="A14" s="20" t="s">
        <v>10</v>
      </c>
      <c r="B14" s="20">
        <f>B13*B10</f>
        <v>2940</v>
      </c>
      <c r="C14" s="20" t="str">
        <f t="shared" ca="1" si="0"/>
        <v>=B13*B10</v>
      </c>
      <c r="D14" s="45" t="s">
        <v>75</v>
      </c>
      <c r="E14" s="45"/>
      <c r="F14" s="45"/>
      <c r="G14" s="45"/>
      <c r="H14" s="45"/>
      <c r="I14" s="45"/>
      <c r="J14" s="45"/>
      <c r="K14" s="45"/>
      <c r="L14" s="45"/>
      <c r="M14" s="45"/>
      <c r="N14"/>
      <c r="O14"/>
      <c r="P14"/>
      <c r="Q14"/>
      <c r="R14"/>
      <c r="S14"/>
      <c r="T14"/>
      <c r="U14"/>
      <c r="V14"/>
      <c r="W14"/>
    </row>
    <row r="15" spans="1:23" x14ac:dyDescent="0.3">
      <c r="A15" s="21" t="s">
        <v>32</v>
      </c>
      <c r="B15" s="21">
        <f>B11*B10</f>
        <v>42</v>
      </c>
      <c r="C15" s="21" t="str">
        <f t="shared" ref="C15" ca="1" si="1">_xlfn.FORMULATEXT(B15)</f>
        <v>=B11*B10</v>
      </c>
      <c r="D15" s="45" t="s">
        <v>64</v>
      </c>
      <c r="E15" s="45"/>
      <c r="F15" s="45"/>
      <c r="G15" s="45"/>
      <c r="H15" s="45"/>
      <c r="I15" s="45"/>
      <c r="J15" s="45"/>
      <c r="K15" s="45"/>
      <c r="L15" s="45"/>
      <c r="M15" s="45"/>
      <c r="N15"/>
      <c r="O15"/>
      <c r="P15"/>
      <c r="Q15"/>
      <c r="R15"/>
      <c r="S15"/>
      <c r="T15"/>
      <c r="U15"/>
      <c r="V15"/>
      <c r="W15"/>
    </row>
    <row r="16" spans="1:23" x14ac:dyDescent="0.3">
      <c r="A16" s="20" t="s">
        <v>10</v>
      </c>
      <c r="B16" s="20">
        <f>B15*B12</f>
        <v>2940</v>
      </c>
      <c r="C16" s="20" t="str">
        <f ca="1">_xlfn.FORMULATEXT(B16)</f>
        <v>=B15*B12</v>
      </c>
      <c r="D16" s="45" t="s">
        <v>65</v>
      </c>
      <c r="E16" s="45"/>
      <c r="F16" s="45"/>
      <c r="G16" s="45"/>
      <c r="H16" s="45"/>
      <c r="I16" s="45"/>
      <c r="J16" s="45"/>
      <c r="K16" s="45"/>
      <c r="L16" s="45"/>
      <c r="M16" s="45"/>
      <c r="N16"/>
      <c r="O16"/>
      <c r="P16"/>
      <c r="Q16"/>
      <c r="R16"/>
      <c r="S16"/>
      <c r="T16"/>
      <c r="U16"/>
      <c r="V16"/>
      <c r="W16"/>
    </row>
    <row r="17" spans="1:23" x14ac:dyDescent="0.3">
      <c r="N17"/>
      <c r="O17"/>
      <c r="P17"/>
      <c r="Q17"/>
      <c r="R17"/>
      <c r="S17"/>
      <c r="T17"/>
      <c r="U17"/>
      <c r="V17"/>
      <c r="W17"/>
    </row>
    <row r="18" spans="1:23" x14ac:dyDescent="0.3">
      <c r="A18" s="5" t="s">
        <v>1</v>
      </c>
      <c r="B18" s="22">
        <v>95.500006587796435</v>
      </c>
      <c r="N18"/>
      <c r="O18"/>
      <c r="P18"/>
      <c r="Q18"/>
      <c r="R18"/>
      <c r="S18"/>
      <c r="T18"/>
      <c r="U18"/>
      <c r="V18"/>
      <c r="W18"/>
    </row>
    <row r="19" spans="1:23" x14ac:dyDescent="0.3">
      <c r="A19" s="5" t="s">
        <v>30</v>
      </c>
      <c r="B19" s="29">
        <f>1-B18/$B$1</f>
        <v>0.45428567664116326</v>
      </c>
      <c r="C19" s="5" t="str">
        <f ca="1">_xlfn.FORMULATEXT(B19)</f>
        <v>=1-B18/$B$1</v>
      </c>
      <c r="N19"/>
      <c r="O19"/>
      <c r="P19"/>
      <c r="Q19"/>
      <c r="R19"/>
      <c r="S19"/>
      <c r="T19"/>
      <c r="U19"/>
      <c r="V19"/>
      <c r="W19"/>
    </row>
    <row r="20" spans="1:23" x14ac:dyDescent="0.3">
      <c r="A20" s="5" t="s">
        <v>0</v>
      </c>
      <c r="B20" s="29">
        <f>$B$3</f>
        <v>70</v>
      </c>
      <c r="N20"/>
      <c r="O20"/>
      <c r="P20"/>
      <c r="Q20"/>
      <c r="R20"/>
      <c r="S20"/>
      <c r="T20"/>
      <c r="U20"/>
      <c r="V20"/>
      <c r="W20"/>
    </row>
    <row r="21" spans="1:23" x14ac:dyDescent="0.3">
      <c r="A21" s="21" t="s">
        <v>31</v>
      </c>
      <c r="B21" s="48">
        <f>$B$12*B19</f>
        <v>31.799997364881428</v>
      </c>
      <c r="C21" s="21" t="str">
        <f t="shared" ref="C21:C23" ca="1" si="2">_xlfn.FORMULATEXT(B21)</f>
        <v>=$B$12*B19</v>
      </c>
      <c r="N21"/>
      <c r="O21"/>
      <c r="P21"/>
      <c r="Q21"/>
      <c r="R21"/>
      <c r="S21"/>
      <c r="T21"/>
      <c r="U21"/>
      <c r="V21"/>
      <c r="W21"/>
    </row>
    <row r="22" spans="1:23" x14ac:dyDescent="0.3">
      <c r="A22" s="20" t="s">
        <v>10</v>
      </c>
      <c r="B22" s="49">
        <f>B21*B18</f>
        <v>3036.8999578380858</v>
      </c>
      <c r="C22" s="20" t="str">
        <f t="shared" ca="1" si="2"/>
        <v>=B21*B18</v>
      </c>
    </row>
    <row r="23" spans="1:23" x14ac:dyDescent="0.3">
      <c r="A23" s="21" t="s">
        <v>32</v>
      </c>
      <c r="B23" s="48">
        <f>B19*B18</f>
        <v>43.384285111972652</v>
      </c>
      <c r="C23" s="21" t="str">
        <f t="shared" ca="1" si="2"/>
        <v>=B19*B18</v>
      </c>
    </row>
    <row r="24" spans="1:23" x14ac:dyDescent="0.3">
      <c r="A24" s="20" t="s">
        <v>10</v>
      </c>
      <c r="B24" s="49">
        <f>B23*B20</f>
        <v>3036.8999578380858</v>
      </c>
      <c r="C24" s="20" t="str">
        <f ca="1">_xlfn.FORMULATEXT(B24)</f>
        <v>=B23*B20</v>
      </c>
    </row>
    <row r="25" spans="1:23" x14ac:dyDescent="0.3">
      <c r="A25" s="5" t="s">
        <v>2</v>
      </c>
      <c r="B25" s="29">
        <f>$B$5+$B$6*B21</f>
        <v>1708.8006516094788</v>
      </c>
      <c r="C25" s="5" t="str">
        <f ca="1">_xlfn.FORMULATEXT(B25)</f>
        <v>=$B$5+$B$6*B21</v>
      </c>
    </row>
    <row r="26" spans="1:23" x14ac:dyDescent="0.3">
      <c r="A26" s="5" t="s">
        <v>11</v>
      </c>
      <c r="B26" s="29">
        <f>B22-B25</f>
        <v>1328.099306228607</v>
      </c>
      <c r="C26" s="5" t="str">
        <f ca="1">_xlfn.FORMULATEXT(B26)</f>
        <v>=B22-B25</v>
      </c>
    </row>
    <row r="28" spans="1:23" x14ac:dyDescent="0.3">
      <c r="A28" s="5" t="s">
        <v>1</v>
      </c>
      <c r="B28" s="22">
        <v>153.12158879757769</v>
      </c>
    </row>
    <row r="29" spans="1:23" x14ac:dyDescent="0.3">
      <c r="A29" s="5" t="s">
        <v>30</v>
      </c>
      <c r="B29" s="29">
        <f>1-B28/$B$1</f>
        <v>0.12501949258527034</v>
      </c>
      <c r="C29" s="5" t="str">
        <f ca="1">_xlfn.FORMULATEXT(B29)</f>
        <v>=1-B28/$B$1</v>
      </c>
    </row>
    <row r="30" spans="1:23" x14ac:dyDescent="0.3">
      <c r="A30" s="5" t="s">
        <v>0</v>
      </c>
      <c r="B30" s="29">
        <f>$B$3</f>
        <v>70</v>
      </c>
    </row>
    <row r="31" spans="1:23" x14ac:dyDescent="0.3">
      <c r="A31" s="21" t="s">
        <v>31</v>
      </c>
      <c r="B31" s="48">
        <f>$B$12*B29</f>
        <v>8.7513644809689239</v>
      </c>
      <c r="C31" s="21" t="str">
        <f t="shared" ref="C31:C33" ca="1" si="3">_xlfn.FORMULATEXT(B31)</f>
        <v>=$B$12*B29</v>
      </c>
    </row>
    <row r="32" spans="1:23" x14ac:dyDescent="0.3">
      <c r="A32" s="20" t="s">
        <v>10</v>
      </c>
      <c r="B32" s="49">
        <f>B31*B28</f>
        <v>1340.0228334726505</v>
      </c>
      <c r="C32" s="20" t="str">
        <f t="shared" ca="1" si="3"/>
        <v>=B31*B28</v>
      </c>
    </row>
    <row r="33" spans="1:3" x14ac:dyDescent="0.3">
      <c r="A33" s="21" t="s">
        <v>32</v>
      </c>
      <c r="B33" s="48">
        <f>B29*B28</f>
        <v>19.143183335323577</v>
      </c>
      <c r="C33" s="21" t="str">
        <f t="shared" ca="1" si="3"/>
        <v>=B29*B28</v>
      </c>
    </row>
    <row r="34" spans="1:3" x14ac:dyDescent="0.3">
      <c r="A34" s="20" t="s">
        <v>10</v>
      </c>
      <c r="B34" s="49">
        <f>B33*B30</f>
        <v>1340.0228334726505</v>
      </c>
      <c r="C34" s="20" t="str">
        <f ca="1">_xlfn.FORMULATEXT(B34)</f>
        <v>=B33*B30</v>
      </c>
    </row>
    <row r="35" spans="1:3" x14ac:dyDescent="0.3">
      <c r="A35" s="5" t="s">
        <v>2</v>
      </c>
      <c r="B35" s="29">
        <f>$B$5+$B$6*B31</f>
        <v>1340.022213804486</v>
      </c>
      <c r="C35" s="5" t="str">
        <f ca="1">_xlfn.FORMULATEXT(B35)</f>
        <v>=$B$5+$B$6*B31</v>
      </c>
    </row>
    <row r="36" spans="1:3" x14ac:dyDescent="0.3">
      <c r="A36" s="5" t="s">
        <v>11</v>
      </c>
      <c r="B36" s="29">
        <f>B32-B35</f>
        <v>6.1966816451786144E-4</v>
      </c>
      <c r="C36" s="5" t="str">
        <f ca="1">_xlfn.FORMULATEXT(B36)</f>
        <v>=B32-B35</v>
      </c>
    </row>
    <row r="38" spans="1:3" x14ac:dyDescent="0.3">
      <c r="A38" s="5" t="s">
        <v>1</v>
      </c>
      <c r="B38" s="22">
        <v>37.878411281749976</v>
      </c>
    </row>
    <row r="39" spans="1:3" x14ac:dyDescent="0.3">
      <c r="A39" s="5" t="s">
        <v>30</v>
      </c>
      <c r="B39" s="29">
        <f>1-B38/$B$1</f>
        <v>0.78355193553285729</v>
      </c>
      <c r="C39" s="5" t="str">
        <f ca="1">_xlfn.FORMULATEXT(B39)</f>
        <v>=1-B38/$B$1</v>
      </c>
    </row>
    <row r="40" spans="1:3" x14ac:dyDescent="0.3">
      <c r="A40" s="5" t="s">
        <v>0</v>
      </c>
      <c r="B40" s="29">
        <f>$B$3</f>
        <v>70</v>
      </c>
    </row>
    <row r="41" spans="1:3" x14ac:dyDescent="0.3">
      <c r="A41" s="21" t="s">
        <v>31</v>
      </c>
      <c r="B41" s="48">
        <f>$B$12*B39</f>
        <v>54.848635487300008</v>
      </c>
      <c r="C41" s="21" t="str">
        <f t="shared" ref="C41:C43" ca="1" si="4">_xlfn.FORMULATEXT(B41)</f>
        <v>=$B$12*B39</v>
      </c>
    </row>
    <row r="42" spans="1:3" x14ac:dyDescent="0.3">
      <c r="A42" s="20" t="s">
        <v>10</v>
      </c>
      <c r="B42" s="49">
        <f>B41*B38</f>
        <v>2077.5791732307366</v>
      </c>
      <c r="C42" s="20" t="str">
        <f t="shared" ca="1" si="4"/>
        <v>=B41*B38</v>
      </c>
    </row>
    <row r="43" spans="1:3" x14ac:dyDescent="0.3">
      <c r="A43" s="21" t="s">
        <v>32</v>
      </c>
      <c r="B43" s="48">
        <f>B39*B38</f>
        <v>29.679702474724813</v>
      </c>
      <c r="C43" s="21" t="str">
        <f t="shared" ca="1" si="4"/>
        <v>=B39*B38</v>
      </c>
    </row>
    <row r="44" spans="1:3" x14ac:dyDescent="0.3">
      <c r="A44" s="20" t="s">
        <v>10</v>
      </c>
      <c r="B44" s="49">
        <f>B43*B40</f>
        <v>2077.5791732307371</v>
      </c>
      <c r="C44" s="20" t="str">
        <f ca="1">_xlfn.FORMULATEXT(B44)</f>
        <v>=B43*B40</v>
      </c>
    </row>
    <row r="45" spans="1:3" x14ac:dyDescent="0.3">
      <c r="A45" s="5" t="s">
        <v>2</v>
      </c>
      <c r="B45" s="29">
        <f>$B$5+$B$6*B41</f>
        <v>2077.5791732306393</v>
      </c>
      <c r="C45" s="5" t="str">
        <f ca="1">_xlfn.FORMULATEXT(B45)</f>
        <v>=$B$5+$B$6*B41</v>
      </c>
    </row>
    <row r="46" spans="1:3" x14ac:dyDescent="0.3">
      <c r="A46" s="5" t="s">
        <v>11</v>
      </c>
      <c r="B46" s="29">
        <f>B42-B45</f>
        <v>9.7315933089703321E-11</v>
      </c>
      <c r="C46" s="5" t="str">
        <f ca="1">_xlfn.FORMULATEXT(B46)</f>
        <v>=B42-B45</v>
      </c>
    </row>
    <row r="48" spans="1:3" x14ac:dyDescent="0.3">
      <c r="A48" s="5" t="s">
        <v>1</v>
      </c>
      <c r="B48" s="22">
        <v>95.500006587796435</v>
      </c>
    </row>
    <row r="49" spans="1:3" x14ac:dyDescent="0.3">
      <c r="A49" s="5" t="s">
        <v>30</v>
      </c>
      <c r="B49" s="29">
        <f>1-B48/$B$1</f>
        <v>0.45428567664116326</v>
      </c>
      <c r="C49" s="5" t="str">
        <f ca="1">_xlfn.FORMULATEXT(B49)</f>
        <v>=1-B48/$B$1</v>
      </c>
    </row>
    <row r="50" spans="1:3" x14ac:dyDescent="0.3">
      <c r="A50" s="5" t="s">
        <v>0</v>
      </c>
      <c r="B50" s="29">
        <f>$B$3</f>
        <v>70</v>
      </c>
    </row>
    <row r="51" spans="1:3" x14ac:dyDescent="0.3">
      <c r="A51" s="21" t="s">
        <v>31</v>
      </c>
      <c r="B51" s="48">
        <f>$B$12*B49</f>
        <v>31.799997364881428</v>
      </c>
      <c r="C51" s="21" t="str">
        <f t="shared" ref="C51:C53" ca="1" si="5">_xlfn.FORMULATEXT(B51)</f>
        <v>=$B$12*B49</v>
      </c>
    </row>
    <row r="52" spans="1:3" x14ac:dyDescent="0.3">
      <c r="A52" s="20" t="s">
        <v>10</v>
      </c>
      <c r="B52" s="49">
        <f>B51*B48</f>
        <v>3036.8999578380858</v>
      </c>
      <c r="C52" s="20" t="str">
        <f t="shared" ca="1" si="5"/>
        <v>=B51*B48</v>
      </c>
    </row>
    <row r="53" spans="1:3" x14ac:dyDescent="0.3">
      <c r="A53" s="21" t="s">
        <v>32</v>
      </c>
      <c r="B53" s="48">
        <f>B49*B48</f>
        <v>43.384285111972652</v>
      </c>
      <c r="C53" s="21" t="str">
        <f t="shared" ca="1" si="5"/>
        <v>=B49*B48</v>
      </c>
    </row>
    <row r="54" spans="1:3" x14ac:dyDescent="0.3">
      <c r="A54" s="20" t="s">
        <v>10</v>
      </c>
      <c r="B54" s="49">
        <f>B53*B50</f>
        <v>3036.8999578380858</v>
      </c>
      <c r="C54" s="20" t="str">
        <f ca="1">_xlfn.FORMULATEXT(B54)</f>
        <v>=B53*B50</v>
      </c>
    </row>
    <row r="55" spans="1:3" x14ac:dyDescent="0.3">
      <c r="A55" s="5" t="s">
        <v>2</v>
      </c>
      <c r="B55" s="29">
        <f>$B$5+$B$6*B51</f>
        <v>1708.8006516094788</v>
      </c>
      <c r="C55" s="5" t="str">
        <f ca="1">_xlfn.FORMULATEXT(B55)</f>
        <v>=$B$5+$B$6*B51</v>
      </c>
    </row>
    <row r="56" spans="1:3" x14ac:dyDescent="0.3">
      <c r="A56" s="5" t="s">
        <v>11</v>
      </c>
      <c r="B56" s="29">
        <f>B52-B55</f>
        <v>1328.099306228607</v>
      </c>
      <c r="C56" s="5" t="str">
        <f ca="1">_xlfn.FORMULATEXT(B56)</f>
        <v>=B52-B55</v>
      </c>
    </row>
    <row r="57" spans="1:3" x14ac:dyDescent="0.3">
      <c r="A57" s="5" t="s">
        <v>68</v>
      </c>
      <c r="B57" s="29">
        <f>$B$8*B51</f>
        <v>127.19998945952571</v>
      </c>
      <c r="C57" s="5" t="str">
        <f t="shared" ref="C57:C62" ca="1" si="6">_xlfn.FORMULATEXT(B57)</f>
        <v>=$B$8*B51</v>
      </c>
    </row>
    <row r="58" spans="1:3" x14ac:dyDescent="0.3">
      <c r="A58" s="5" t="s">
        <v>45</v>
      </c>
      <c r="B58" s="29">
        <f>B50*B49*(1-B49)</f>
        <v>17.353714044789058</v>
      </c>
      <c r="C58" s="5" t="str">
        <f t="shared" ca="1" si="6"/>
        <v>=B50*B49*(1-B49)</v>
      </c>
    </row>
    <row r="59" spans="1:3" x14ac:dyDescent="0.3">
      <c r="A59" s="5" t="s">
        <v>66</v>
      </c>
      <c r="B59" s="29">
        <f>SQRT(B58)</f>
        <v>4.1657789241376042</v>
      </c>
      <c r="C59" s="5" t="str">
        <f t="shared" ca="1" si="6"/>
        <v>=SQRT(B58)</v>
      </c>
    </row>
    <row r="60" spans="1:3" x14ac:dyDescent="0.3">
      <c r="A60" s="5" t="s">
        <v>67</v>
      </c>
      <c r="B60" s="29">
        <f>SQRT($B$8)*B59</f>
        <v>8.3315578482752084</v>
      </c>
      <c r="C60" s="5" t="str">
        <f t="shared" ca="1" si="6"/>
        <v>=SQRT($B$8)*B59</v>
      </c>
    </row>
    <row r="61" spans="1:3" x14ac:dyDescent="0.3">
      <c r="A61" s="5" t="s">
        <v>25</v>
      </c>
      <c r="B61" s="29">
        <f>_xlfn.NORM.INV(0.9,$B$8*B51,B60)</f>
        <v>137.87731046340821</v>
      </c>
      <c r="C61" s="5" t="str">
        <f t="shared" ca="1" si="6"/>
        <v>=NORM.INV(0.9,$B$8*B51,B60)</v>
      </c>
    </row>
    <row r="62" spans="1:3" x14ac:dyDescent="0.3">
      <c r="A62" s="5" t="s">
        <v>55</v>
      </c>
      <c r="B62" s="29">
        <f>B61-B57</f>
        <v>10.677321003882497</v>
      </c>
      <c r="C62" s="5" t="str">
        <f t="shared" ca="1" si="6"/>
        <v>=B61-B57</v>
      </c>
    </row>
    <row r="67" spans="4:5" x14ac:dyDescent="0.3">
      <c r="D67"/>
      <c r="E67"/>
    </row>
    <row r="68" spans="4:5" x14ac:dyDescent="0.3">
      <c r="D68"/>
      <c r="E68"/>
    </row>
    <row r="69" spans="4:5" x14ac:dyDescent="0.3">
      <c r="D69"/>
      <c r="E69"/>
    </row>
    <row r="70" spans="4:5" x14ac:dyDescent="0.3">
      <c r="D70"/>
      <c r="E70"/>
    </row>
    <row r="71" spans="4:5" x14ac:dyDescent="0.3">
      <c r="D71"/>
      <c r="E71"/>
    </row>
    <row r="72" spans="4:5" x14ac:dyDescent="0.3">
      <c r="D72"/>
      <c r="E72"/>
    </row>
    <row r="73" spans="4:5" x14ac:dyDescent="0.3">
      <c r="D73"/>
      <c r="E73"/>
    </row>
    <row r="74" spans="4:5" x14ac:dyDescent="0.3">
      <c r="D74"/>
      <c r="E74"/>
    </row>
    <row r="75" spans="4:5" x14ac:dyDescent="0.3">
      <c r="D75"/>
      <c r="E75"/>
    </row>
    <row r="76" spans="4:5" x14ac:dyDescent="0.3">
      <c r="D76"/>
      <c r="E76"/>
    </row>
    <row r="77" spans="4:5" x14ac:dyDescent="0.3">
      <c r="D77"/>
      <c r="E77"/>
    </row>
    <row r="78" spans="4:5" x14ac:dyDescent="0.3">
      <c r="D78"/>
      <c r="E78"/>
    </row>
    <row r="79" spans="4:5" x14ac:dyDescent="0.3">
      <c r="D79"/>
      <c r="E79"/>
    </row>
    <row r="80" spans="4:5" x14ac:dyDescent="0.3">
      <c r="D80"/>
      <c r="E80"/>
    </row>
    <row r="81" spans="4:5" x14ac:dyDescent="0.3">
      <c r="D81"/>
      <c r="E81"/>
    </row>
    <row r="82" spans="4:5" x14ac:dyDescent="0.3">
      <c r="D82"/>
      <c r="E82"/>
    </row>
    <row r="83" spans="4:5" x14ac:dyDescent="0.3">
      <c r="D83"/>
      <c r="E83"/>
    </row>
    <row r="84" spans="4:5" x14ac:dyDescent="0.3">
      <c r="D84"/>
      <c r="E84"/>
    </row>
    <row r="85" spans="4:5" x14ac:dyDescent="0.3">
      <c r="D85"/>
      <c r="E85"/>
    </row>
    <row r="86" spans="4:5" x14ac:dyDescent="0.3">
      <c r="D86"/>
      <c r="E86"/>
    </row>
    <row r="87" spans="4:5" x14ac:dyDescent="0.3">
      <c r="D87"/>
      <c r="E87"/>
    </row>
    <row r="88" spans="4:5" x14ac:dyDescent="0.3">
      <c r="D88"/>
      <c r="E88"/>
    </row>
    <row r="89" spans="4:5" x14ac:dyDescent="0.3">
      <c r="D89"/>
      <c r="E89"/>
    </row>
    <row r="90" spans="4:5" x14ac:dyDescent="0.3">
      <c r="D90"/>
      <c r="E90"/>
    </row>
    <row r="91" spans="4:5" x14ac:dyDescent="0.3">
      <c r="D91"/>
      <c r="E91"/>
    </row>
    <row r="92" spans="4:5" x14ac:dyDescent="0.3">
      <c r="D92"/>
      <c r="E92"/>
    </row>
    <row r="93" spans="4:5" x14ac:dyDescent="0.3">
      <c r="D93"/>
      <c r="E93"/>
    </row>
    <row r="94" spans="4:5" x14ac:dyDescent="0.3">
      <c r="D94"/>
      <c r="E94"/>
    </row>
    <row r="95" spans="4:5" x14ac:dyDescent="0.3">
      <c r="D95"/>
      <c r="E95"/>
    </row>
    <row r="96" spans="4:5" x14ac:dyDescent="0.3">
      <c r="D96"/>
      <c r="E96"/>
    </row>
    <row r="97" spans="4:5" x14ac:dyDescent="0.3">
      <c r="D97"/>
      <c r="E97"/>
    </row>
    <row r="98" spans="4:5" x14ac:dyDescent="0.3">
      <c r="D98"/>
      <c r="E98"/>
    </row>
    <row r="99" spans="4:5" x14ac:dyDescent="0.3">
      <c r="D99"/>
      <c r="E99"/>
    </row>
    <row r="100" spans="4:5" x14ac:dyDescent="0.3">
      <c r="D100"/>
      <c r="E100"/>
    </row>
    <row r="101" spans="4:5" x14ac:dyDescent="0.3">
      <c r="D101"/>
      <c r="E101"/>
    </row>
    <row r="102" spans="4:5" x14ac:dyDescent="0.3">
      <c r="D102"/>
      <c r="E102"/>
    </row>
    <row r="103" spans="4:5" x14ac:dyDescent="0.3">
      <c r="D103"/>
      <c r="E103"/>
    </row>
    <row r="104" spans="4:5" x14ac:dyDescent="0.3">
      <c r="D104"/>
      <c r="E104"/>
    </row>
    <row r="105" spans="4:5" x14ac:dyDescent="0.3">
      <c r="D105"/>
      <c r="E105"/>
    </row>
    <row r="106" spans="4:5" x14ac:dyDescent="0.3">
      <c r="D106"/>
      <c r="E106"/>
    </row>
    <row r="107" spans="4:5" x14ac:dyDescent="0.3">
      <c r="D107"/>
      <c r="E107"/>
    </row>
    <row r="108" spans="4:5" x14ac:dyDescent="0.3">
      <c r="D108"/>
      <c r="E108"/>
    </row>
    <row r="109" spans="4:5" x14ac:dyDescent="0.3">
      <c r="D109"/>
      <c r="E109"/>
    </row>
    <row r="110" spans="4:5" x14ac:dyDescent="0.3">
      <c r="D110"/>
      <c r="E110"/>
    </row>
    <row r="111" spans="4:5" x14ac:dyDescent="0.3">
      <c r="D111"/>
      <c r="E111"/>
    </row>
    <row r="112" spans="4:5" x14ac:dyDescent="0.3">
      <c r="D112"/>
      <c r="E112"/>
    </row>
    <row r="113" spans="4:5" x14ac:dyDescent="0.3">
      <c r="D113"/>
      <c r="E113"/>
    </row>
    <row r="114" spans="4:5" x14ac:dyDescent="0.3">
      <c r="D114"/>
      <c r="E114"/>
    </row>
    <row r="115" spans="4:5" x14ac:dyDescent="0.3">
      <c r="D115"/>
      <c r="E115"/>
    </row>
    <row r="116" spans="4:5" x14ac:dyDescent="0.3">
      <c r="D116"/>
      <c r="E116"/>
    </row>
    <row r="117" spans="4:5" x14ac:dyDescent="0.3">
      <c r="D117"/>
      <c r="E117"/>
    </row>
    <row r="118" spans="4:5" x14ac:dyDescent="0.3">
      <c r="D118"/>
      <c r="E118"/>
    </row>
    <row r="119" spans="4:5" x14ac:dyDescent="0.3">
      <c r="D119"/>
      <c r="E119"/>
    </row>
    <row r="120" spans="4:5" x14ac:dyDescent="0.3">
      <c r="D120"/>
      <c r="E120"/>
    </row>
    <row r="121" spans="4:5" x14ac:dyDescent="0.3">
      <c r="D121"/>
      <c r="E121"/>
    </row>
    <row r="122" spans="4:5" x14ac:dyDescent="0.3">
      <c r="D122"/>
      <c r="E122"/>
    </row>
    <row r="123" spans="4:5" x14ac:dyDescent="0.3">
      <c r="D123"/>
      <c r="E123"/>
    </row>
    <row r="124" spans="4:5" x14ac:dyDescent="0.3">
      <c r="D124"/>
      <c r="E124"/>
    </row>
    <row r="125" spans="4:5" x14ac:dyDescent="0.3">
      <c r="D125"/>
      <c r="E125"/>
    </row>
    <row r="126" spans="4:5" x14ac:dyDescent="0.3">
      <c r="D126"/>
      <c r="E126"/>
    </row>
    <row r="127" spans="4:5" x14ac:dyDescent="0.3">
      <c r="D127"/>
      <c r="E127"/>
    </row>
    <row r="128" spans="4:5" x14ac:dyDescent="0.3">
      <c r="D128"/>
      <c r="E128"/>
    </row>
    <row r="129" spans="4:5" x14ac:dyDescent="0.3">
      <c r="D129"/>
      <c r="E129"/>
    </row>
    <row r="130" spans="4:5" x14ac:dyDescent="0.3">
      <c r="D130"/>
      <c r="E130"/>
    </row>
    <row r="131" spans="4:5" x14ac:dyDescent="0.3">
      <c r="D131"/>
      <c r="E131"/>
    </row>
    <row r="132" spans="4:5" x14ac:dyDescent="0.3">
      <c r="D132"/>
      <c r="E132"/>
    </row>
    <row r="133" spans="4:5" x14ac:dyDescent="0.3">
      <c r="D133"/>
      <c r="E133"/>
    </row>
    <row r="134" spans="4:5" x14ac:dyDescent="0.3">
      <c r="D134"/>
      <c r="E134"/>
    </row>
    <row r="135" spans="4:5" x14ac:dyDescent="0.3">
      <c r="D135"/>
      <c r="E135"/>
    </row>
    <row r="136" spans="4:5" x14ac:dyDescent="0.3">
      <c r="D136"/>
      <c r="E136"/>
    </row>
    <row r="137" spans="4:5" x14ac:dyDescent="0.3">
      <c r="D137"/>
      <c r="E137"/>
    </row>
    <row r="138" spans="4:5" x14ac:dyDescent="0.3">
      <c r="D138"/>
      <c r="E138"/>
    </row>
    <row r="139" spans="4:5" x14ac:dyDescent="0.3">
      <c r="D139"/>
      <c r="E139"/>
    </row>
    <row r="140" spans="4:5" x14ac:dyDescent="0.3">
      <c r="D140"/>
      <c r="E140"/>
    </row>
    <row r="141" spans="4:5" x14ac:dyDescent="0.3">
      <c r="D141"/>
      <c r="E141"/>
    </row>
    <row r="142" spans="4:5" x14ac:dyDescent="0.3">
      <c r="D142"/>
      <c r="E142"/>
    </row>
    <row r="143" spans="4:5" x14ac:dyDescent="0.3">
      <c r="D143"/>
      <c r="E143"/>
    </row>
    <row r="144" spans="4:5" x14ac:dyDescent="0.3">
      <c r="D144"/>
      <c r="E144"/>
    </row>
    <row r="145" spans="4:5" x14ac:dyDescent="0.3">
      <c r="D145"/>
      <c r="E145"/>
    </row>
    <row r="146" spans="4:5" x14ac:dyDescent="0.3">
      <c r="D146"/>
      <c r="E146"/>
    </row>
    <row r="147" spans="4:5" x14ac:dyDescent="0.3">
      <c r="D147"/>
      <c r="E147"/>
    </row>
    <row r="148" spans="4:5" x14ac:dyDescent="0.3">
      <c r="D148"/>
      <c r="E148"/>
    </row>
    <row r="149" spans="4:5" x14ac:dyDescent="0.3">
      <c r="D149"/>
      <c r="E149"/>
    </row>
    <row r="150" spans="4:5" x14ac:dyDescent="0.3">
      <c r="D150"/>
      <c r="E150"/>
    </row>
    <row r="151" spans="4:5" x14ac:dyDescent="0.3">
      <c r="D151"/>
      <c r="E151"/>
    </row>
    <row r="152" spans="4:5" x14ac:dyDescent="0.3">
      <c r="D152"/>
      <c r="E152"/>
    </row>
    <row r="153" spans="4:5" x14ac:dyDescent="0.3">
      <c r="D153"/>
      <c r="E153"/>
    </row>
    <row r="154" spans="4:5" x14ac:dyDescent="0.3">
      <c r="D154"/>
      <c r="E154"/>
    </row>
    <row r="155" spans="4:5" x14ac:dyDescent="0.3">
      <c r="D155"/>
      <c r="E155"/>
    </row>
    <row r="156" spans="4:5" x14ac:dyDescent="0.3">
      <c r="D156"/>
      <c r="E156"/>
    </row>
    <row r="157" spans="4:5" x14ac:dyDescent="0.3">
      <c r="D157"/>
      <c r="E157"/>
    </row>
    <row r="158" spans="4:5" x14ac:dyDescent="0.3">
      <c r="D158"/>
      <c r="E158"/>
    </row>
    <row r="159" spans="4:5" x14ac:dyDescent="0.3">
      <c r="D159"/>
      <c r="E159"/>
    </row>
    <row r="160" spans="4:5" x14ac:dyDescent="0.3">
      <c r="D160"/>
      <c r="E160"/>
    </row>
    <row r="161" spans="4:5" x14ac:dyDescent="0.3">
      <c r="D161"/>
      <c r="E161"/>
    </row>
    <row r="162" spans="4:5" x14ac:dyDescent="0.3">
      <c r="D162"/>
      <c r="E162"/>
    </row>
    <row r="163" spans="4:5" x14ac:dyDescent="0.3">
      <c r="D163"/>
      <c r="E163"/>
    </row>
    <row r="164" spans="4:5" x14ac:dyDescent="0.3">
      <c r="D164"/>
      <c r="E164"/>
    </row>
    <row r="165" spans="4:5" x14ac:dyDescent="0.3">
      <c r="D165"/>
      <c r="E165"/>
    </row>
    <row r="166" spans="4:5" x14ac:dyDescent="0.3">
      <c r="D166"/>
      <c r="E166"/>
    </row>
    <row r="167" spans="4:5" x14ac:dyDescent="0.3">
      <c r="D167"/>
      <c r="E167"/>
    </row>
    <row r="168" spans="4:5" x14ac:dyDescent="0.3">
      <c r="D168"/>
      <c r="E168"/>
    </row>
    <row r="169" spans="4:5" x14ac:dyDescent="0.3">
      <c r="D169"/>
      <c r="E169"/>
    </row>
    <row r="170" spans="4:5" x14ac:dyDescent="0.3">
      <c r="D170"/>
      <c r="E170"/>
    </row>
    <row r="171" spans="4:5" x14ac:dyDescent="0.3">
      <c r="D171"/>
      <c r="E171"/>
    </row>
    <row r="172" spans="4:5" x14ac:dyDescent="0.3">
      <c r="D172"/>
      <c r="E172"/>
    </row>
    <row r="173" spans="4:5" x14ac:dyDescent="0.3">
      <c r="D173"/>
      <c r="E173"/>
    </row>
    <row r="174" spans="4:5" x14ac:dyDescent="0.3">
      <c r="D174"/>
      <c r="E174"/>
    </row>
    <row r="175" spans="4:5" x14ac:dyDescent="0.3">
      <c r="D175"/>
      <c r="E175"/>
    </row>
    <row r="176" spans="4:5" x14ac:dyDescent="0.3">
      <c r="D176"/>
      <c r="E176"/>
    </row>
    <row r="177" spans="4:5" x14ac:dyDescent="0.3">
      <c r="D177"/>
      <c r="E177"/>
    </row>
    <row r="178" spans="4:5" x14ac:dyDescent="0.3">
      <c r="D178"/>
      <c r="E178"/>
    </row>
    <row r="179" spans="4:5" x14ac:dyDescent="0.3">
      <c r="D179"/>
      <c r="E179"/>
    </row>
    <row r="180" spans="4:5" x14ac:dyDescent="0.3">
      <c r="D180"/>
      <c r="E180"/>
    </row>
    <row r="181" spans="4:5" x14ac:dyDescent="0.3">
      <c r="D181"/>
      <c r="E181"/>
    </row>
    <row r="182" spans="4:5" x14ac:dyDescent="0.3">
      <c r="D182"/>
      <c r="E182"/>
    </row>
    <row r="183" spans="4:5" x14ac:dyDescent="0.3">
      <c r="D183"/>
      <c r="E183"/>
    </row>
    <row r="184" spans="4:5" x14ac:dyDescent="0.3">
      <c r="D184"/>
      <c r="E184"/>
    </row>
    <row r="185" spans="4:5" x14ac:dyDescent="0.3">
      <c r="D185"/>
      <c r="E185"/>
    </row>
    <row r="186" spans="4:5" x14ac:dyDescent="0.3">
      <c r="D186"/>
      <c r="E186"/>
    </row>
    <row r="187" spans="4:5" x14ac:dyDescent="0.3">
      <c r="D187"/>
      <c r="E187"/>
    </row>
    <row r="188" spans="4:5" x14ac:dyDescent="0.3">
      <c r="D188"/>
      <c r="E188"/>
    </row>
    <row r="189" spans="4:5" x14ac:dyDescent="0.3">
      <c r="D189"/>
      <c r="E189"/>
    </row>
    <row r="190" spans="4:5" x14ac:dyDescent="0.3">
      <c r="D190"/>
      <c r="E190"/>
    </row>
    <row r="191" spans="4:5" x14ac:dyDescent="0.3">
      <c r="D191"/>
      <c r="E191"/>
    </row>
    <row r="192" spans="4:5" x14ac:dyDescent="0.3">
      <c r="D192"/>
      <c r="E19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1.PvsQ-TC-vsQ</vt:lpstr>
      <vt:lpstr>1b.R2&amp;Corr</vt:lpstr>
      <vt:lpstr>2.DD-MaxTR-TP-BE1&amp;2</vt:lpstr>
      <vt:lpstr>3a.U-Dist</vt:lpstr>
      <vt:lpstr>3b.U-Dist (2)</vt:lpstr>
      <vt:lpstr>4.UD-MaxTR-TP-BE1&amp;2</vt:lpstr>
      <vt:lpstr>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2018-11-06T01:38:50Z</dcterms:created>
  <dcterms:modified xsi:type="dcterms:W3CDTF">2018-11-10T16:51:15Z</dcterms:modified>
</cp:coreProperties>
</file>