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5360" windowHeight="9900"/>
  </bookViews>
  <sheets>
    <sheet name="3a.ForcES-MAD.TS" sheetId="4" r:id="rId1"/>
    <sheet name="3b.ForcES-MSE" sheetId="5" r:id="rId2"/>
    <sheet name="3c.ForcReg" sheetId="6" r:id="rId3"/>
    <sheet name="ESGaDatTavSolver" sheetId="1" r:id="rId4"/>
    <sheet name="GaDataRegression" sheetId="3" r:id="rId5"/>
  </sheets>
  <externalReferences>
    <externalReference r:id="rId6"/>
  </externalReferences>
  <definedNames>
    <definedName name="Page2" localSheetId="1">'3b.ForcES-MSE'!$I$16</definedName>
    <definedName name="Page2">'3a.ForcES-MAD.TS'!$I$18</definedName>
    <definedName name="Page2b">'3c.ForcReg'!$I$2</definedName>
    <definedName name="solver_adj" localSheetId="0" hidden="1">'3a.ForcES-MAD.TS'!#REF!</definedName>
    <definedName name="solver_adj" localSheetId="1" hidden="1">'3b.ForcES-MSE'!#REF!</definedName>
    <definedName name="solver_adj" localSheetId="2" hidden="1">'3c.ForcReg'!#REF!</definedName>
    <definedName name="solver_adj" localSheetId="3" hidden="1">ESGaDatTavSolver!$H$1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0" hidden="1">'3a.ForcES-MAD.TS'!#REF!</definedName>
    <definedName name="solver_lhs1" localSheetId="1" hidden="1">'3b.ForcES-MSE'!#REF!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0" hidden="1">'3a.ForcES-MAD.TS'!#REF!</definedName>
    <definedName name="solver_opt" localSheetId="1" hidden="1">'3b.ForcES-MSE'!#REF!</definedName>
    <definedName name="solver_opt" localSheetId="2" hidden="1">'3c.ForcReg'!#REF!</definedName>
    <definedName name="solver_opt" localSheetId="3" hidden="1">ESGaDatTavSolver!$F$51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el1" localSheetId="0" hidden="1">1</definedName>
    <definedName name="solver_rel1" localSheetId="1" hidden="1">1</definedName>
    <definedName name="solver_rhs1" localSheetId="0" hidden="1">1</definedName>
    <definedName name="solver_rhs1" localSheetId="1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F4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I5" i="5"/>
  <c r="B11" i="5"/>
  <c r="B12" i="5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B13" i="5"/>
  <c r="B14" i="5"/>
  <c r="B15" i="5"/>
  <c r="B16" i="5"/>
  <c r="B17" i="5"/>
  <c r="B18" i="5"/>
  <c r="B19" i="5"/>
  <c r="B20" i="5"/>
  <c r="B21" i="5"/>
  <c r="B22" i="5"/>
  <c r="B23" i="5"/>
  <c r="B24" i="5"/>
  <c r="K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W48" i="5"/>
  <c r="B49" i="5"/>
  <c r="W49" i="5" s="1"/>
  <c r="B50" i="5"/>
  <c r="W50" i="5" s="1"/>
  <c r="B51" i="5"/>
  <c r="W51" i="5" s="1"/>
  <c r="B52" i="5"/>
  <c r="B13" i="4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B14" i="4"/>
  <c r="J14" i="4"/>
  <c r="B15" i="4"/>
  <c r="J15" i="4"/>
  <c r="B16" i="4"/>
  <c r="J16" i="4"/>
  <c r="B17" i="4"/>
  <c r="J17" i="4"/>
  <c r="B18" i="4"/>
  <c r="J18" i="4"/>
  <c r="B19" i="4"/>
  <c r="J19" i="4"/>
  <c r="B20" i="4"/>
  <c r="J20" i="4"/>
  <c r="B21" i="4"/>
  <c r="J21" i="4"/>
  <c r="B22" i="4"/>
  <c r="J22" i="4"/>
  <c r="B23" i="4"/>
  <c r="J23" i="4"/>
  <c r="B24" i="4"/>
  <c r="J24" i="4"/>
  <c r="B25" i="4"/>
  <c r="B26" i="4"/>
  <c r="K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W49" i="4" s="1"/>
  <c r="B50" i="4"/>
  <c r="B51" i="4"/>
  <c r="W51" i="4" s="1"/>
  <c r="B52" i="4"/>
  <c r="B53" i="4"/>
  <c r="W53" i="4"/>
  <c r="B54" i="4"/>
  <c r="M5" i="6" l="1"/>
  <c r="F2" i="6" s="1"/>
  <c r="J18" i="6"/>
  <c r="D26" i="4"/>
  <c r="E26" i="4" s="1"/>
  <c r="C27" i="4"/>
  <c r="D24" i="4"/>
  <c r="E24" i="4" s="1"/>
  <c r="D20" i="4"/>
  <c r="E20" i="4" s="1"/>
  <c r="D17" i="4"/>
  <c r="E17" i="4" s="1"/>
  <c r="D19" i="4"/>
  <c r="E19" i="4" s="1"/>
  <c r="D14" i="4"/>
  <c r="E14" i="4" s="1"/>
  <c r="D25" i="4"/>
  <c r="E25" i="4" s="1"/>
  <c r="D21" i="4"/>
  <c r="E21" i="4" s="1"/>
  <c r="D15" i="4"/>
  <c r="E15" i="4" s="1"/>
  <c r="W52" i="4"/>
  <c r="D18" i="4"/>
  <c r="E18" i="4" s="1"/>
  <c r="D13" i="4"/>
  <c r="D22" i="4"/>
  <c r="E22" i="4" s="1"/>
  <c r="W50" i="4"/>
  <c r="D16" i="4"/>
  <c r="E16" i="4" s="1"/>
  <c r="W47" i="5"/>
  <c r="C11" i="5"/>
  <c r="C12" i="5" s="1"/>
  <c r="C13" i="5" s="1"/>
  <c r="D23" i="4"/>
  <c r="E23" i="4" s="1"/>
  <c r="J17" i="6"/>
  <c r="M6" i="6" l="1"/>
  <c r="D11" i="5"/>
  <c r="E11" i="5" s="1"/>
  <c r="D12" i="5"/>
  <c r="C8" i="6"/>
  <c r="C12" i="6"/>
  <c r="C16" i="6"/>
  <c r="C19" i="6"/>
  <c r="C23" i="6"/>
  <c r="C27" i="6"/>
  <c r="C31" i="6"/>
  <c r="C35" i="6"/>
  <c r="C39" i="6"/>
  <c r="C43" i="6"/>
  <c r="C47" i="6"/>
  <c r="C49" i="6"/>
  <c r="F3" i="6" s="1"/>
  <c r="C10" i="6"/>
  <c r="C14" i="6"/>
  <c r="C21" i="6"/>
  <c r="C25" i="6"/>
  <c r="C29" i="6"/>
  <c r="C33" i="6"/>
  <c r="C37" i="6"/>
  <c r="C41" i="6"/>
  <c r="C45" i="6"/>
  <c r="C18" i="6"/>
  <c r="C17" i="6"/>
  <c r="C7" i="6"/>
  <c r="C28" i="6"/>
  <c r="C44" i="6"/>
  <c r="C13" i="6"/>
  <c r="C34" i="6"/>
  <c r="C24" i="6"/>
  <c r="C40" i="6"/>
  <c r="C9" i="6"/>
  <c r="C30" i="6"/>
  <c r="C46" i="6"/>
  <c r="C15" i="6"/>
  <c r="C20" i="6"/>
  <c r="C36" i="6"/>
  <c r="C11" i="6"/>
  <c r="C22" i="6"/>
  <c r="C38" i="6"/>
  <c r="C26" i="6"/>
  <c r="C42" i="6"/>
  <c r="C32" i="6"/>
  <c r="C48" i="6"/>
  <c r="E13" i="4"/>
  <c r="G17" i="4"/>
  <c r="G14" i="4"/>
  <c r="G20" i="4"/>
  <c r="G24" i="4"/>
  <c r="G16" i="4"/>
  <c r="G19" i="4"/>
  <c r="G23" i="4"/>
  <c r="G26" i="4"/>
  <c r="G13" i="4"/>
  <c r="G18" i="4"/>
  <c r="G22" i="4"/>
  <c r="G15" i="4"/>
  <c r="G21" i="4"/>
  <c r="G25" i="4"/>
  <c r="C28" i="4"/>
  <c r="D27" i="4"/>
  <c r="E27" i="4" s="1"/>
  <c r="C14" i="5"/>
  <c r="D13" i="5"/>
  <c r="E12" i="5" l="1"/>
  <c r="E13" i="5"/>
  <c r="G27" i="4"/>
  <c r="H27" i="4" s="1"/>
  <c r="C29" i="4"/>
  <c r="D28" i="4"/>
  <c r="G28" i="4"/>
  <c r="F26" i="4"/>
  <c r="H26" i="4" s="1"/>
  <c r="F27" i="4"/>
  <c r="F15" i="4"/>
  <c r="H15" i="4" s="1"/>
  <c r="F17" i="4"/>
  <c r="H17" i="4" s="1"/>
  <c r="F13" i="4"/>
  <c r="H13" i="4" s="1"/>
  <c r="F14" i="4"/>
  <c r="H14" i="4" s="1"/>
  <c r="F16" i="4"/>
  <c r="H16" i="4" s="1"/>
  <c r="F18" i="4"/>
  <c r="H18" i="4" s="1"/>
  <c r="F20" i="4"/>
  <c r="H20" i="4" s="1"/>
  <c r="F19" i="4"/>
  <c r="H19" i="4" s="1"/>
  <c r="F23" i="4"/>
  <c r="H23" i="4" s="1"/>
  <c r="F24" i="4"/>
  <c r="H24" i="4" s="1"/>
  <c r="F22" i="4"/>
  <c r="F21" i="4"/>
  <c r="H21" i="4" s="1"/>
  <c r="F25" i="4"/>
  <c r="H25" i="4" s="1"/>
  <c r="H22" i="4"/>
  <c r="C15" i="5"/>
  <c r="D14" i="5"/>
  <c r="C16" i="5" l="1"/>
  <c r="D15" i="5"/>
  <c r="E14" i="5"/>
  <c r="E28" i="4"/>
  <c r="C30" i="4"/>
  <c r="D29" i="4"/>
  <c r="E29" i="4" l="1"/>
  <c r="E15" i="5"/>
  <c r="D16" i="5"/>
  <c r="E16" i="5" s="1"/>
  <c r="C17" i="5"/>
  <c r="C31" i="4"/>
  <c r="D30" i="4"/>
  <c r="G30" i="4" s="1"/>
  <c r="G29" i="4"/>
  <c r="F28" i="4"/>
  <c r="H28" i="4" s="1"/>
  <c r="F29" i="4"/>
  <c r="C32" i="4" l="1"/>
  <c r="D31" i="4"/>
  <c r="H29" i="4"/>
  <c r="E30" i="4"/>
  <c r="C18" i="5"/>
  <c r="D17" i="5"/>
  <c r="E17" i="5" l="1"/>
  <c r="G31" i="4"/>
  <c r="F30" i="4"/>
  <c r="H30" i="4" s="1"/>
  <c r="C33" i="4"/>
  <c r="D32" i="4"/>
  <c r="D18" i="5"/>
  <c r="E18" i="5" s="1"/>
  <c r="C19" i="5"/>
  <c r="E31" i="4"/>
  <c r="C20" i="5" l="1"/>
  <c r="D19" i="5"/>
  <c r="C34" i="4"/>
  <c r="D33" i="4"/>
  <c r="E32" i="4"/>
  <c r="G32" i="4"/>
  <c r="F31" i="4"/>
  <c r="H31" i="4" s="1"/>
  <c r="F32" i="4" l="1"/>
  <c r="H32" i="4" s="1"/>
  <c r="E33" i="4"/>
  <c r="F33" i="4" s="1"/>
  <c r="G33" i="4"/>
  <c r="C35" i="4"/>
  <c r="D34" i="4"/>
  <c r="C21" i="5"/>
  <c r="D20" i="5"/>
  <c r="E20" i="5" s="1"/>
  <c r="E19" i="5"/>
  <c r="H33" i="4" l="1"/>
  <c r="C22" i="5"/>
  <c r="D21" i="5"/>
  <c r="E21" i="5" s="1"/>
  <c r="E34" i="4"/>
  <c r="G34" i="4"/>
  <c r="C36" i="4"/>
  <c r="D35" i="4"/>
  <c r="E35" i="4" l="1"/>
  <c r="F35" i="4" s="1"/>
  <c r="G35" i="4"/>
  <c r="F34" i="4"/>
  <c r="H34" i="4" s="1"/>
  <c r="C37" i="4"/>
  <c r="D36" i="4"/>
  <c r="C23" i="5"/>
  <c r="D22" i="5"/>
  <c r="E22" i="5" s="1"/>
  <c r="E36" i="4" l="1"/>
  <c r="F36" i="4" s="1"/>
  <c r="G36" i="4"/>
  <c r="C38" i="4"/>
  <c r="D37" i="4"/>
  <c r="C24" i="5"/>
  <c r="D23" i="5"/>
  <c r="E23" i="5" s="1"/>
  <c r="H35" i="4"/>
  <c r="H36" i="4" l="1"/>
  <c r="C25" i="5"/>
  <c r="D24" i="5"/>
  <c r="E24" i="5" s="1"/>
  <c r="E37" i="4"/>
  <c r="F37" i="4" s="1"/>
  <c r="G37" i="4"/>
  <c r="C39" i="4"/>
  <c r="D38" i="4"/>
  <c r="H37" i="4" l="1"/>
  <c r="C40" i="4"/>
  <c r="D39" i="4"/>
  <c r="E38" i="4"/>
  <c r="F38" i="4" s="1"/>
  <c r="G38" i="4"/>
  <c r="C26" i="5"/>
  <c r="D25" i="5"/>
  <c r="E25" i="5" s="1"/>
  <c r="D26" i="5" l="1"/>
  <c r="E26" i="5" s="1"/>
  <c r="C27" i="5"/>
  <c r="H38" i="4"/>
  <c r="E39" i="4"/>
  <c r="F39" i="4" s="1"/>
  <c r="G39" i="4"/>
  <c r="C41" i="4"/>
  <c r="D40" i="4"/>
  <c r="H39" i="4" l="1"/>
  <c r="C42" i="4"/>
  <c r="D41" i="4"/>
  <c r="E40" i="4"/>
  <c r="F40" i="4" s="1"/>
  <c r="G40" i="4"/>
  <c r="C28" i="5"/>
  <c r="D27" i="5"/>
  <c r="E27" i="5" s="1"/>
  <c r="H40" i="4" l="1"/>
  <c r="E41" i="4"/>
  <c r="F41" i="4" s="1"/>
  <c r="G41" i="4"/>
  <c r="H41" i="4" s="1"/>
  <c r="D28" i="5"/>
  <c r="E28" i="5" s="1"/>
  <c r="C29" i="5"/>
  <c r="C43" i="4"/>
  <c r="D42" i="4"/>
  <c r="C44" i="4" l="1"/>
  <c r="D43" i="4"/>
  <c r="C30" i="5"/>
  <c r="D29" i="5"/>
  <c r="E29" i="5" s="1"/>
  <c r="E42" i="4"/>
  <c r="F42" i="4" s="1"/>
  <c r="G42" i="4"/>
  <c r="H42" i="4" l="1"/>
  <c r="E43" i="4"/>
  <c r="F43" i="4" s="1"/>
  <c r="G43" i="4"/>
  <c r="D30" i="5"/>
  <c r="E30" i="5" s="1"/>
  <c r="C31" i="5"/>
  <c r="C45" i="4"/>
  <c r="D44" i="4"/>
  <c r="H43" i="4" l="1"/>
  <c r="C32" i="5"/>
  <c r="D31" i="5"/>
  <c r="E31" i="5" s="1"/>
  <c r="E44" i="4"/>
  <c r="F44" i="4" s="1"/>
  <c r="G44" i="4"/>
  <c r="C46" i="4"/>
  <c r="D45" i="4"/>
  <c r="H44" i="4" l="1"/>
  <c r="D46" i="4"/>
  <c r="C47" i="4"/>
  <c r="E45" i="4"/>
  <c r="F45" i="4" s="1"/>
  <c r="G45" i="4"/>
  <c r="D32" i="5"/>
  <c r="E32" i="5" s="1"/>
  <c r="C33" i="5"/>
  <c r="H45" i="4" l="1"/>
  <c r="C34" i="5"/>
  <c r="D33" i="5"/>
  <c r="E33" i="5" s="1"/>
  <c r="C48" i="4"/>
  <c r="D47" i="4"/>
  <c r="E46" i="4"/>
  <c r="F46" i="4" s="1"/>
  <c r="G46" i="4"/>
  <c r="H46" i="4" l="1"/>
  <c r="E47" i="4"/>
  <c r="F47" i="4" s="1"/>
  <c r="G47" i="4"/>
  <c r="C49" i="4"/>
  <c r="D48" i="4"/>
  <c r="D34" i="5"/>
  <c r="E34" i="5" s="1"/>
  <c r="C35" i="5"/>
  <c r="E48" i="4" l="1"/>
  <c r="F48" i="4" s="1"/>
  <c r="G48" i="4"/>
  <c r="C36" i="5"/>
  <c r="D35" i="5"/>
  <c r="E35" i="5" s="1"/>
  <c r="C50" i="4"/>
  <c r="D49" i="4"/>
  <c r="H47" i="4"/>
  <c r="E49" i="4" l="1"/>
  <c r="F49" i="4" s="1"/>
  <c r="G49" i="4"/>
  <c r="H49" i="4" s="1"/>
  <c r="D36" i="5"/>
  <c r="E36" i="5" s="1"/>
  <c r="C37" i="5"/>
  <c r="H48" i="4"/>
  <c r="C51" i="4"/>
  <c r="D50" i="4"/>
  <c r="E50" i="4" l="1"/>
  <c r="F50" i="4" s="1"/>
  <c r="G50" i="4"/>
  <c r="C52" i="4"/>
  <c r="D51" i="4"/>
  <c r="C38" i="5"/>
  <c r="D37" i="5"/>
  <c r="E37" i="5" s="1"/>
  <c r="H50" i="4" l="1"/>
  <c r="D38" i="5"/>
  <c r="E38" i="5" s="1"/>
  <c r="C39" i="5"/>
  <c r="E51" i="4"/>
  <c r="F51" i="4" s="1"/>
  <c r="G51" i="4"/>
  <c r="C53" i="4"/>
  <c r="D52" i="4"/>
  <c r="C54" i="4" l="1"/>
  <c r="D53" i="4"/>
  <c r="E52" i="4"/>
  <c r="F52" i="4" s="1"/>
  <c r="G52" i="4"/>
  <c r="H51" i="4"/>
  <c r="C40" i="5"/>
  <c r="D39" i="5"/>
  <c r="E39" i="5" s="1"/>
  <c r="H52" i="4" l="1"/>
  <c r="D40" i="5"/>
  <c r="E40" i="5" s="1"/>
  <c r="C41" i="5"/>
  <c r="E53" i="4"/>
  <c r="F53" i="4" s="1"/>
  <c r="G53" i="4"/>
  <c r="C55" i="4"/>
  <c r="I4" i="4" s="1"/>
  <c r="D54" i="4"/>
  <c r="E54" i="4" l="1"/>
  <c r="F54" i="4" s="1"/>
  <c r="G54" i="4"/>
  <c r="H53" i="4"/>
  <c r="C42" i="5"/>
  <c r="D41" i="5"/>
  <c r="E41" i="5" s="1"/>
  <c r="H54" i="4" l="1"/>
  <c r="D42" i="5"/>
  <c r="E42" i="5" s="1"/>
  <c r="C43" i="5"/>
  <c r="I5" i="4"/>
  <c r="K13" i="4"/>
  <c r="F55" i="4"/>
  <c r="C44" i="5" l="1"/>
  <c r="D43" i="5"/>
  <c r="E43" i="5" s="1"/>
  <c r="D44" i="5" l="1"/>
  <c r="E44" i="5" s="1"/>
  <c r="C45" i="5"/>
  <c r="C46" i="5" l="1"/>
  <c r="D45" i="5"/>
  <c r="E45" i="5" s="1"/>
  <c r="C47" i="5" l="1"/>
  <c r="D46" i="5"/>
  <c r="E46" i="5" s="1"/>
  <c r="C48" i="5" l="1"/>
  <c r="D47" i="5"/>
  <c r="E47" i="5" s="1"/>
  <c r="D48" i="5" l="1"/>
  <c r="E48" i="5" s="1"/>
  <c r="C49" i="5"/>
  <c r="C50" i="5" l="1"/>
  <c r="D49" i="5"/>
  <c r="E49" i="5" s="1"/>
  <c r="C51" i="5" l="1"/>
  <c r="D50" i="5"/>
  <c r="E50" i="5" s="1"/>
  <c r="D51" i="5" l="1"/>
  <c r="E51" i="5" s="1"/>
  <c r="C52" i="5"/>
  <c r="C53" i="5" l="1"/>
  <c r="I4" i="5" s="1"/>
  <c r="D52" i="5"/>
  <c r="E52" i="5" s="1"/>
  <c r="E53" i="5" l="1"/>
  <c r="E54" i="5"/>
  <c r="K11" i="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2" i="3"/>
  <c r="J4" i="1"/>
  <c r="I14" i="1"/>
  <c r="H5" i="1"/>
  <c r="J5" i="1" s="1"/>
  <c r="I1" i="1"/>
  <c r="H8" i="3" l="1"/>
  <c r="G20" i="3"/>
  <c r="G19" i="3"/>
  <c r="H4" i="3"/>
  <c r="H5" i="3" s="1"/>
  <c r="H6" i="1"/>
  <c r="H14" i="1"/>
  <c r="C5" i="3" l="1"/>
  <c r="D5" i="3" s="1"/>
  <c r="C9" i="3"/>
  <c r="D9" i="3" s="1"/>
  <c r="C13" i="3"/>
  <c r="D13" i="3" s="1"/>
  <c r="C17" i="3"/>
  <c r="D17" i="3" s="1"/>
  <c r="C21" i="3"/>
  <c r="D21" i="3" s="1"/>
  <c r="C25" i="3"/>
  <c r="D25" i="3" s="1"/>
  <c r="C29" i="3"/>
  <c r="D29" i="3" s="1"/>
  <c r="C33" i="3"/>
  <c r="D33" i="3" s="1"/>
  <c r="C37" i="3"/>
  <c r="D37" i="3" s="1"/>
  <c r="C41" i="3"/>
  <c r="D41" i="3" s="1"/>
  <c r="C45" i="3"/>
  <c r="D45" i="3" s="1"/>
  <c r="C49" i="3"/>
  <c r="D49" i="3" s="1"/>
  <c r="C6" i="3"/>
  <c r="D6" i="3" s="1"/>
  <c r="C10" i="3"/>
  <c r="D10" i="3" s="1"/>
  <c r="C14" i="3"/>
  <c r="D14" i="3" s="1"/>
  <c r="C18" i="3"/>
  <c r="D18" i="3" s="1"/>
  <c r="C22" i="3"/>
  <c r="D22" i="3" s="1"/>
  <c r="C26" i="3"/>
  <c r="D26" i="3" s="1"/>
  <c r="C30" i="3"/>
  <c r="D30" i="3" s="1"/>
  <c r="C34" i="3"/>
  <c r="D34" i="3" s="1"/>
  <c r="C38" i="3"/>
  <c r="D38" i="3" s="1"/>
  <c r="C42" i="3"/>
  <c r="D42" i="3" s="1"/>
  <c r="C46" i="3"/>
  <c r="D46" i="3" s="1"/>
  <c r="C50" i="3"/>
  <c r="D50" i="3" s="1"/>
  <c r="C3" i="3"/>
  <c r="D3" i="3" s="1"/>
  <c r="C7" i="3"/>
  <c r="D7" i="3" s="1"/>
  <c r="C11" i="3"/>
  <c r="D11" i="3" s="1"/>
  <c r="C15" i="3"/>
  <c r="D15" i="3" s="1"/>
  <c r="C19" i="3"/>
  <c r="D19" i="3" s="1"/>
  <c r="C23" i="3"/>
  <c r="D23" i="3" s="1"/>
  <c r="C27" i="3"/>
  <c r="D27" i="3" s="1"/>
  <c r="C31" i="3"/>
  <c r="D31" i="3" s="1"/>
  <c r="C35" i="3"/>
  <c r="D35" i="3" s="1"/>
  <c r="C39" i="3"/>
  <c r="D39" i="3" s="1"/>
  <c r="C43" i="3"/>
  <c r="D43" i="3" s="1"/>
  <c r="C47" i="3"/>
  <c r="D47" i="3" s="1"/>
  <c r="C51" i="3"/>
  <c r="D51" i="3" s="1"/>
  <c r="C4" i="3"/>
  <c r="D4" i="3" s="1"/>
  <c r="C8" i="3"/>
  <c r="D8" i="3" s="1"/>
  <c r="C12" i="3"/>
  <c r="D12" i="3" s="1"/>
  <c r="C16" i="3"/>
  <c r="D16" i="3" s="1"/>
  <c r="C20" i="3"/>
  <c r="D20" i="3" s="1"/>
  <c r="C24" i="3"/>
  <c r="D24" i="3" s="1"/>
  <c r="C28" i="3"/>
  <c r="D28" i="3" s="1"/>
  <c r="C32" i="3"/>
  <c r="D32" i="3" s="1"/>
  <c r="C36" i="3"/>
  <c r="D36" i="3" s="1"/>
  <c r="C40" i="3"/>
  <c r="D40" i="3" s="1"/>
  <c r="C44" i="3"/>
  <c r="D44" i="3" s="1"/>
  <c r="C48" i="3"/>
  <c r="D48" i="3" s="1"/>
  <c r="C2" i="3"/>
  <c r="D2" i="3" s="1"/>
  <c r="J6" i="1"/>
  <c r="H7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H7" i="3" l="1"/>
  <c r="H8" i="1"/>
  <c r="J7" i="1"/>
  <c r="E2" i="1"/>
  <c r="H9" i="1" l="1"/>
  <c r="J8" i="1"/>
  <c r="F2" i="1"/>
  <c r="E4" i="1"/>
  <c r="E3" i="1"/>
  <c r="H10" i="1" l="1"/>
  <c r="J9" i="1"/>
  <c r="F3" i="1"/>
  <c r="F4" i="1"/>
  <c r="E5" i="1"/>
  <c r="H11" i="1" l="1"/>
  <c r="J10" i="1"/>
  <c r="F5" i="1"/>
  <c r="E6" i="1"/>
  <c r="H12" i="1" l="1"/>
  <c r="J11" i="1"/>
  <c r="F6" i="1"/>
  <c r="E7" i="1"/>
  <c r="J12" i="1" l="1"/>
  <c r="H13" i="1"/>
  <c r="J13" i="1" s="1"/>
  <c r="F7" i="1"/>
  <c r="E8" i="1"/>
  <c r="F8" i="1" l="1"/>
  <c r="E9" i="1"/>
  <c r="F9" i="1" l="1"/>
  <c r="E10" i="1"/>
  <c r="F10" i="1" l="1"/>
  <c r="E11" i="1"/>
  <c r="F11" i="1" s="1"/>
  <c r="E12" i="1" l="1"/>
  <c r="F12" i="1" s="1"/>
  <c r="E13" i="1" l="1"/>
  <c r="F13" i="1" s="1"/>
  <c r="E14" i="1" l="1"/>
  <c r="F14" i="1" s="1"/>
  <c r="E15" i="1" l="1"/>
  <c r="F15" i="1" s="1"/>
  <c r="E16" i="1" l="1"/>
  <c r="F16" i="1" s="1"/>
  <c r="E17" i="1" l="1"/>
  <c r="F17" i="1" s="1"/>
  <c r="E18" i="1" l="1"/>
  <c r="F18" i="1" s="1"/>
  <c r="E19" i="1" l="1"/>
  <c r="F19" i="1" s="1"/>
  <c r="E20" i="1" l="1"/>
  <c r="F20" i="1" s="1"/>
  <c r="E21" i="1" l="1"/>
  <c r="F21" i="1" s="1"/>
  <c r="E22" i="1" l="1"/>
  <c r="F22" i="1" s="1"/>
  <c r="E23" i="1" l="1"/>
  <c r="F23" i="1" s="1"/>
  <c r="E24" i="1" l="1"/>
  <c r="F24" i="1" s="1"/>
  <c r="E25" i="1" l="1"/>
  <c r="F25" i="1" s="1"/>
  <c r="E26" i="1" l="1"/>
  <c r="F26" i="1" s="1"/>
  <c r="E27" i="1" l="1"/>
  <c r="F27" i="1" s="1"/>
  <c r="E28" i="1" l="1"/>
  <c r="F28" i="1" s="1"/>
  <c r="E29" i="1" l="1"/>
  <c r="F29" i="1" s="1"/>
  <c r="E30" i="1" l="1"/>
  <c r="F30" i="1" s="1"/>
  <c r="E31" i="1" l="1"/>
  <c r="F31" i="1" s="1"/>
  <c r="E32" i="1" l="1"/>
  <c r="F32" i="1" s="1"/>
  <c r="E33" i="1" l="1"/>
  <c r="F33" i="1" s="1"/>
  <c r="E34" i="1" l="1"/>
  <c r="F34" i="1" s="1"/>
  <c r="E35" i="1" l="1"/>
  <c r="F35" i="1" s="1"/>
  <c r="E36" i="1" l="1"/>
  <c r="F36" i="1" s="1"/>
  <c r="E37" i="1" l="1"/>
  <c r="F37" i="1" s="1"/>
  <c r="E38" i="1" l="1"/>
  <c r="F38" i="1" s="1"/>
  <c r="E39" i="1" l="1"/>
  <c r="F39" i="1" s="1"/>
  <c r="E40" i="1" l="1"/>
  <c r="F40" i="1" s="1"/>
  <c r="E41" i="1" l="1"/>
  <c r="F41" i="1" s="1"/>
  <c r="E42" i="1" l="1"/>
  <c r="F42" i="1" s="1"/>
  <c r="E43" i="1" l="1"/>
  <c r="F43" i="1" s="1"/>
  <c r="E44" i="1" l="1"/>
  <c r="F44" i="1" s="1"/>
  <c r="E45" i="1" l="1"/>
  <c r="F45" i="1" s="1"/>
  <c r="E46" i="1" l="1"/>
  <c r="F46" i="1" s="1"/>
  <c r="E47" i="1" l="1"/>
  <c r="F47" i="1" s="1"/>
  <c r="E48" i="1" l="1"/>
  <c r="F48" i="1" s="1"/>
  <c r="E49" i="1" l="1"/>
  <c r="F49" i="1" s="1"/>
  <c r="E50" i="1" l="1"/>
  <c r="F50" i="1" s="1"/>
  <c r="E51" i="1" l="1"/>
  <c r="F51" i="1" s="1"/>
  <c r="I3" i="1" s="1"/>
</calcChain>
</file>

<file path=xl/sharedStrings.xml><?xml version="1.0" encoding="utf-8"?>
<sst xmlns="http://schemas.openxmlformats.org/spreadsheetml/2006/main" count="120" uniqueCount="65">
  <si>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</si>
  <si>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</si>
  <si>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</si>
  <si>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</si>
  <si>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</si>
  <si>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</si>
  <si>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</si>
  <si>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</si>
  <si>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</si>
  <si>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</si>
  <si>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</si>
  <si>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</si>
  <si>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</si>
  <si>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</si>
  <si>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</si>
  <si>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</si>
  <si>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</si>
  <si>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</si>
  <si>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</si>
  <si>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</si>
  <si>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</si>
  <si>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</si>
  <si>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At</t>
  </si>
  <si>
    <t>|E|</t>
  </si>
  <si>
    <t>MAD</t>
  </si>
  <si>
    <t>Yhat (Reg)</t>
  </si>
  <si>
    <t>Ft (ES)</t>
  </si>
  <si>
    <t>Intercept</t>
  </si>
  <si>
    <t>X Variable 1</t>
  </si>
  <si>
    <t>SE</t>
  </si>
  <si>
    <t>b0</t>
  </si>
  <si>
    <t>Correlation</t>
  </si>
  <si>
    <t>Coefficient of Determination</t>
  </si>
  <si>
    <t>b1</t>
  </si>
  <si>
    <t>StdDev=</t>
  </si>
  <si>
    <t>Ave=</t>
  </si>
  <si>
    <t>TS=SFE/MAD</t>
  </si>
  <si>
    <t>SFE</t>
  </si>
  <si>
    <t>MAD=AVE(|E|)</t>
  </si>
  <si>
    <t>E=At-Ft</t>
  </si>
  <si>
    <t>graph.</t>
  </si>
  <si>
    <t xml:space="preserve">Tracking Signal </t>
  </si>
  <si>
    <t xml:space="preserve">Draw the </t>
  </si>
  <si>
    <t>Actual vs. Forecast</t>
  </si>
  <si>
    <t>Draw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</si>
  <si>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</si>
  <si>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</si>
  <si>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</si>
  <si>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</si>
  <si>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standard deviation of the forecast for the  next period.</t>
  </si>
  <si>
    <t>Compute the average forecast for the  next period.</t>
  </si>
  <si>
    <t>See Column F</t>
  </si>
  <si>
    <t>Compute MAD for all periods.</t>
  </si>
  <si>
    <t>alpha=</t>
  </si>
  <si>
    <t xml:space="preserve">Assume </t>
  </si>
  <si>
    <t xml:space="preserve">Use the following data. Prepare a similar graph for  exponential smoothing. 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</si>
  <si>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</si>
  <si>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</si>
  <si>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</si>
  <si>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</si>
  <si>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</si>
  <si>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What are the standard deviation of forecast?</t>
  </si>
  <si>
    <t>What are your forecasts for period 51?</t>
  </si>
  <si>
    <t>Compute the coefficient of determination.</t>
  </si>
  <si>
    <t>Use excel function to replace as much as of the fixed statistics by dynamic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</si>
</sst>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vertAlign val="superscript"/>
      <sz val="12"/>
      <color theme="1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20" fillId="0" borderId="0" xfId="0" applyFont="1"/>
    <xf numFmtId="0" fontId="21" fillId="36" borderId="0" xfId="0" applyFont="1" applyFill="1" applyAlignment="1">
      <alignment horizontal="center"/>
    </xf>
    <xf numFmtId="165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0" fillId="33" borderId="0" xfId="0" applyFont="1" applyFill="1" applyAlignment="1">
      <alignment horizontal="center"/>
    </xf>
    <xf numFmtId="165" fontId="22" fillId="35" borderId="0" xfId="0" applyNumberFormat="1" applyFont="1" applyFill="1" applyAlignment="1">
      <alignment horizontal="center"/>
    </xf>
    <xf numFmtId="165" fontId="14" fillId="38" borderId="0" xfId="0" applyNumberFormat="1" applyFont="1" applyFill="1" applyAlignment="1">
      <alignment horizontal="center"/>
    </xf>
    <xf numFmtId="165" fontId="19" fillId="37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4" fontId="19" fillId="34" borderId="0" xfId="0" applyNumberFormat="1" applyFont="1" applyFill="1" applyAlignment="1">
      <alignment horizontal="center"/>
    </xf>
    <xf numFmtId="165" fontId="0" fillId="39" borderId="0" xfId="0" applyNumberFormat="1" applyFill="1" applyAlignment="1">
      <alignment horizontal="center"/>
    </xf>
    <xf numFmtId="165" fontId="13" fillId="4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2" fontId="0" fillId="0" borderId="0" xfId="0" applyNumberFormat="1" applyFill="1" applyBorder="1" applyAlignment="1"/>
    <xf numFmtId="2" fontId="0" fillId="0" borderId="10" xfId="0" applyNumberFormat="1" applyFill="1" applyBorder="1" applyAlignment="1"/>
    <xf numFmtId="0" fontId="23" fillId="0" borderId="0" xfId="0" applyFont="1" applyAlignment="1">
      <alignment horizontal="right"/>
    </xf>
    <xf numFmtId="0" fontId="23" fillId="0" borderId="0" xfId="0" applyFont="1" applyFill="1" applyBorder="1" applyAlignment="1"/>
    <xf numFmtId="2" fontId="23" fillId="0" borderId="0" xfId="0" applyNumberFormat="1" applyFont="1" applyFill="1" applyBorder="1" applyAlignment="1"/>
    <xf numFmtId="0" fontId="23" fillId="0" borderId="10" xfId="0" applyFont="1" applyFill="1" applyBorder="1" applyAlignment="1"/>
    <xf numFmtId="2" fontId="23" fillId="0" borderId="10" xfId="0" applyNumberFormat="1" applyFont="1" applyFill="1" applyBorder="1" applyAlignment="1"/>
    <xf numFmtId="0" fontId="24" fillId="0" borderId="0" xfId="0" applyFont="1"/>
    <xf numFmtId="2" fontId="24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 applyFill="1" applyAlignment="1">
      <alignment horizontal="center"/>
    </xf>
    <xf numFmtId="165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wrapText="1"/>
    </xf>
    <xf numFmtId="165" fontId="24" fillId="0" borderId="0" xfId="0" applyNumberFormat="1" applyFont="1"/>
    <xf numFmtId="0" fontId="25" fillId="0" borderId="0" xfId="0" applyFont="1"/>
    <xf numFmtId="0" fontId="25" fillId="0" borderId="0" xfId="0" applyFont="1" applyFill="1"/>
    <xf numFmtId="165" fontId="25" fillId="41" borderId="18" xfId="0" applyNumberFormat="1" applyFont="1" applyFill="1" applyBorder="1"/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4" fillId="42" borderId="16" xfId="0" applyFont="1" applyFill="1" applyBorder="1" applyAlignment="1">
      <alignment horizontal="center"/>
    </xf>
    <xf numFmtId="2" fontId="0" fillId="41" borderId="18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'3a.ForcES-MAD.TS'!$C$9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'3a.ForcES-MAD.TS'!$B$12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5-4F36-BCD9-B675EA97577A}"/>
            </c:ext>
          </c:extLst>
        </c:ser>
        <c:ser>
          <c:idx val="1"/>
          <c:order val="1"/>
          <c:tx>
            <c:strRef>
              <c:f>'3a.ForcES-MAD.TS'!$C$12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5-4F36-BCD9-B675EA97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'3a.ForcES-MAD.TS'!$D$10</c:f>
          <c:strCache>
            <c:ptCount val="1"/>
            <c:pt idx="0">
              <c:v>Tracking Signal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'3a.ForcES-MAD.TS'!$H$13:$H$54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7-479D-9A95-DA98260C1A78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7-479D-9A95-DA98260C1A78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7-479D-9A95-DA98260C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'3b.ForcES-MSE'!$C$7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'3b.ForcES-MSE'!$B$10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3-412A-A038-E394B5025434}"/>
            </c:ext>
          </c:extLst>
        </c:ser>
        <c:ser>
          <c:idx val="1"/>
          <c:order val="1"/>
          <c:tx>
            <c:strRef>
              <c:f>'3b.ForcES-MSE'!$C$10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63-412A-A038-E394B502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2-452D-92F7-F255BE010CC6}"/>
            </c:ext>
          </c:extLst>
        </c:ser>
        <c:ser>
          <c:idx val="1"/>
          <c:order val="1"/>
          <c:tx>
            <c:strRef>
              <c:f>'3c.ForcReg'!$C$6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'3c.ForcReg'!$C$7:$C$48</c:f>
              <c:numCache>
                <c:formatCode>0.00</c:formatCode>
                <c:ptCount val="42"/>
                <c:pt idx="0">
                  <c:v>1.2558139534883719</c:v>
                </c:pt>
                <c:pt idx="1">
                  <c:v>1.3234745968722144</c:v>
                </c:pt>
                <c:pt idx="2">
                  <c:v>1.3911352402560568</c:v>
                </c:pt>
                <c:pt idx="3">
                  <c:v>1.4587958836398993</c:v>
                </c:pt>
                <c:pt idx="4">
                  <c:v>1.5264565270237418</c:v>
                </c:pt>
                <c:pt idx="5">
                  <c:v>1.5941171704075843</c:v>
                </c:pt>
                <c:pt idx="6">
                  <c:v>1.6617778137914268</c:v>
                </c:pt>
                <c:pt idx="7">
                  <c:v>1.7294384571752692</c:v>
                </c:pt>
                <c:pt idx="8">
                  <c:v>1.7970991005591117</c:v>
                </c:pt>
                <c:pt idx="9">
                  <c:v>1.8647597439429542</c:v>
                </c:pt>
                <c:pt idx="10">
                  <c:v>1.9324203873267967</c:v>
                </c:pt>
                <c:pt idx="11">
                  <c:v>2.0000810307106391</c:v>
                </c:pt>
                <c:pt idx="12">
                  <c:v>2.0677416740944814</c:v>
                </c:pt>
                <c:pt idx="13">
                  <c:v>2.1354023174783241</c:v>
                </c:pt>
                <c:pt idx="14">
                  <c:v>2.2030629608621668</c:v>
                </c:pt>
                <c:pt idx="15">
                  <c:v>2.2707236042460091</c:v>
                </c:pt>
                <c:pt idx="16">
                  <c:v>2.3383842476298513</c:v>
                </c:pt>
                <c:pt idx="17">
                  <c:v>2.406044891013694</c:v>
                </c:pt>
                <c:pt idx="18">
                  <c:v>2.4737055343975367</c:v>
                </c:pt>
                <c:pt idx="19">
                  <c:v>2.541366177781379</c:v>
                </c:pt>
                <c:pt idx="20">
                  <c:v>2.6090268211652212</c:v>
                </c:pt>
                <c:pt idx="21">
                  <c:v>2.6766874645490639</c:v>
                </c:pt>
                <c:pt idx="22">
                  <c:v>2.7443481079329066</c:v>
                </c:pt>
                <c:pt idx="23">
                  <c:v>2.8120087513167489</c:v>
                </c:pt>
                <c:pt idx="24">
                  <c:v>2.8796693947005911</c:v>
                </c:pt>
                <c:pt idx="25">
                  <c:v>2.9473300380844338</c:v>
                </c:pt>
                <c:pt idx="26">
                  <c:v>3.0149906814682765</c:v>
                </c:pt>
                <c:pt idx="27">
                  <c:v>3.0826513248521188</c:v>
                </c:pt>
                <c:pt idx="28">
                  <c:v>3.150311968235961</c:v>
                </c:pt>
                <c:pt idx="29">
                  <c:v>3.2179726116198037</c:v>
                </c:pt>
                <c:pt idx="30">
                  <c:v>3.2856332550036464</c:v>
                </c:pt>
                <c:pt idx="31">
                  <c:v>3.3532938983874887</c:v>
                </c:pt>
                <c:pt idx="32">
                  <c:v>3.420954541771331</c:v>
                </c:pt>
                <c:pt idx="33">
                  <c:v>3.4886151851551737</c:v>
                </c:pt>
                <c:pt idx="34">
                  <c:v>3.5562758285390164</c:v>
                </c:pt>
                <c:pt idx="35">
                  <c:v>3.6239364719228586</c:v>
                </c:pt>
                <c:pt idx="36">
                  <c:v>3.6915971153067009</c:v>
                </c:pt>
                <c:pt idx="37">
                  <c:v>3.7592577586905436</c:v>
                </c:pt>
                <c:pt idx="38">
                  <c:v>3.8269184020743863</c:v>
                </c:pt>
                <c:pt idx="39">
                  <c:v>3.8945790454582285</c:v>
                </c:pt>
                <c:pt idx="40">
                  <c:v>3.9622396888420708</c:v>
                </c:pt>
                <c:pt idx="41">
                  <c:v>4.0299003322259139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2-452D-92F7-F255BE01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8880"/>
        <c:axId val="785033584"/>
      </c:scatterChart>
      <c:valAx>
        <c:axId val="7850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3584"/>
        <c:crosses val="autoZero"/>
        <c:crossBetween val="midCat"/>
      </c:valAx>
      <c:valAx>
        <c:axId val="785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ESGaDatTavSolver!$I$1</c:f>
          <c:strCache>
            <c:ptCount val="1"/>
            <c:pt idx="0">
              <c:v>At vs Ft (ES)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5-4257-BEFE-E7D0E573884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5-4257-BEFE-E7D0E573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73512"/>
        <c:axId val="442916296"/>
      </c:scatterChart>
      <c:valAx>
        <c:axId val="44037351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6296"/>
        <c:crosses val="autoZero"/>
        <c:crossBetween val="midCat"/>
      </c:valAx>
      <c:valAx>
        <c:axId val="44291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73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me1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5:37:58.89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6"/>
  <sheetViews>
    <sheetView tabSelected="1" topLeftCell="A4" zoomScale="50" zoomScaleNormal="50" workbookViewId="0">
      <selection activeCell="L41" sqref="L41"/>
    </sheetView>
  </sheetViews>
  <sheetFormatPr defaultColWidth="9.109375" defaultRowHeight="14.4" x14ac:dyDescent="0.3"/>
  <cols>
    <col min="1" max="1" width="4.88671875" style="31" customWidth="1"/>
    <col min="2" max="2" width="5.5546875" style="31" customWidth="1"/>
    <col min="3" max="3" width="7.5546875" style="31" bestFit="1" customWidth="1"/>
    <col min="4" max="4" width="9.5546875" style="31" bestFit="1" customWidth="1"/>
    <col min="5" max="5" width="9.5546875" style="31" customWidth="1"/>
    <col min="6" max="6" width="18.33203125" style="31" customWidth="1"/>
    <col min="7" max="7" width="9.44140625" style="31" bestFit="1" customWidth="1"/>
    <col min="8" max="8" width="17" style="31" customWidth="1"/>
    <col min="9" max="9" width="16.88671875" style="31" customWidth="1"/>
    <col min="10" max="10" width="10.88671875" style="31" customWidth="1"/>
    <col min="11" max="11" width="11.33203125" style="31" customWidth="1"/>
    <col min="12" max="16384" width="9.109375" style="31"/>
  </cols>
  <sheetData>
    <row r="1" spans="1:22" ht="15.6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ht="15.6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6.2" thickBot="1" x14ac:dyDescent="0.35">
      <c r="A3" s="42" t="s">
        <v>52</v>
      </c>
      <c r="B3" s="42"/>
      <c r="C3" s="42"/>
      <c r="D3" s="42"/>
      <c r="G3" s="42"/>
      <c r="H3" s="42"/>
      <c r="I3" s="31" t="s">
        <v>51</v>
      </c>
      <c r="J3" s="42"/>
    </row>
    <row r="4" spans="1:22" ht="16.2" thickBot="1" x14ac:dyDescent="0.35">
      <c r="A4" s="42" t="s">
        <v>50</v>
      </c>
      <c r="B4" s="42"/>
      <c r="C4" s="42"/>
      <c r="D4" s="42"/>
      <c r="G4" s="42"/>
      <c r="H4" s="42"/>
      <c r="I4" s="44">
        <f>C55</f>
        <v>4.1262144331404942</v>
      </c>
      <c r="J4" s="42"/>
    </row>
    <row r="5" spans="1:22" ht="16.2" thickBot="1" x14ac:dyDescent="0.35">
      <c r="A5" s="42" t="s">
        <v>49</v>
      </c>
      <c r="B5" s="42"/>
      <c r="C5" s="42"/>
      <c r="D5" s="42"/>
      <c r="G5" s="42"/>
      <c r="H5" s="42"/>
      <c r="I5" s="44">
        <f>1.25*F54</f>
        <v>1.665750796215778</v>
      </c>
      <c r="J5" s="42"/>
    </row>
    <row r="6" spans="1:22" ht="15.6" x14ac:dyDescent="0.3">
      <c r="A6" s="42" t="s">
        <v>48</v>
      </c>
      <c r="B6" s="42"/>
      <c r="C6" s="42"/>
      <c r="D6" s="42"/>
      <c r="G6" s="42"/>
      <c r="H6" s="42"/>
      <c r="I6" s="42" t="s">
        <v>47</v>
      </c>
      <c r="J6" s="42"/>
    </row>
    <row r="7" spans="1:22" ht="15.6" x14ac:dyDescent="0.3">
      <c r="A7" s="42" t="s">
        <v>46</v>
      </c>
      <c r="B7" s="42"/>
      <c r="C7" s="42"/>
      <c r="D7" s="42"/>
      <c r="G7" s="42"/>
      <c r="H7" s="42"/>
      <c r="I7" s="42"/>
      <c r="J7" s="42"/>
    </row>
    <row r="8" spans="1:22" ht="15.6" x14ac:dyDescent="0.3">
      <c r="A8" s="42" t="s">
        <v>45</v>
      </c>
      <c r="B8" s="42"/>
      <c r="C8" s="42"/>
      <c r="D8" s="42"/>
      <c r="G8" s="42"/>
      <c r="H8" s="42"/>
      <c r="I8" s="42"/>
      <c r="J8" s="42"/>
    </row>
    <row r="9" spans="1:22" ht="15.6" x14ac:dyDescent="0.3">
      <c r="A9" s="43" t="s">
        <v>44</v>
      </c>
      <c r="C9" s="43" t="s">
        <v>43</v>
      </c>
      <c r="F9" s="43" t="s">
        <v>40</v>
      </c>
    </row>
    <row r="10" spans="1:22" ht="15.6" x14ac:dyDescent="0.3">
      <c r="A10" s="43" t="s">
        <v>42</v>
      </c>
      <c r="D10" s="31" t="s">
        <v>41</v>
      </c>
      <c r="F10" s="43" t="s">
        <v>40</v>
      </c>
      <c r="I10" s="43"/>
    </row>
    <row r="11" spans="1:22" ht="15.6" x14ac:dyDescent="0.3">
      <c r="A11" s="42"/>
      <c r="B11" s="42"/>
      <c r="C11" s="42"/>
      <c r="D11" s="42"/>
      <c r="E11" s="42"/>
      <c r="F11" s="42"/>
      <c r="G11" s="43"/>
      <c r="H11" s="42"/>
      <c r="J11" s="31">
        <v>0.05</v>
      </c>
      <c r="O11" s="31">
        <v>0</v>
      </c>
      <c r="P11" s="31">
        <v>-4</v>
      </c>
      <c r="Q11" s="31">
        <v>4</v>
      </c>
    </row>
    <row r="12" spans="1:22" ht="15.6" x14ac:dyDescent="0.3">
      <c r="A12" s="42" t="s">
        <v>0</v>
      </c>
      <c r="B12" s="39" t="s">
        <v>22</v>
      </c>
      <c r="C12" s="39" t="s">
        <v>26</v>
      </c>
      <c r="D12" s="39" t="s">
        <v>39</v>
      </c>
      <c r="E12" s="39" t="s">
        <v>23</v>
      </c>
      <c r="F12" s="39" t="s">
        <v>38</v>
      </c>
      <c r="G12" s="39" t="s">
        <v>37</v>
      </c>
      <c r="H12" s="39" t="s">
        <v>36</v>
      </c>
      <c r="J12" s="31">
        <v>1E-3</v>
      </c>
      <c r="O12" s="31">
        <v>50</v>
      </c>
      <c r="P12" s="31">
        <v>-4</v>
      </c>
      <c r="Q12" s="31">
        <v>4</v>
      </c>
    </row>
    <row r="13" spans="1:22" ht="15.6" x14ac:dyDescent="0.3">
      <c r="A13" s="37">
        <v>1</v>
      </c>
      <c r="B13">
        <f>'[1]1. AveInvFlow'!B4</f>
        <v>2</v>
      </c>
      <c r="C13" s="39">
        <f>B13</f>
        <v>2</v>
      </c>
      <c r="D13" s="32">
        <f t="shared" ref="D13:D54" si="0">B13-C13</f>
        <v>0</v>
      </c>
      <c r="E13" s="34">
        <f t="shared" ref="E13:E54" si="1">ABS(D13)</f>
        <v>0</v>
      </c>
      <c r="F13" s="34">
        <f>AVERAGE($E$13:E13)</f>
        <v>0</v>
      </c>
      <c r="G13" s="32">
        <f>SUM($D$13:D13)</f>
        <v>0</v>
      </c>
      <c r="H13" s="38">
        <f t="shared" ref="H13:H54" si="2">IFERROR(G13/F13,0)</f>
        <v>0</v>
      </c>
      <c r="I13" s="37"/>
      <c r="K13" s="41">
        <f>F54</f>
        <v>1.3326006369726224</v>
      </c>
      <c r="V13" s="40"/>
    </row>
    <row r="14" spans="1:22" ht="15.6" x14ac:dyDescent="0.3">
      <c r="A14" s="39">
        <v>2</v>
      </c>
      <c r="B14">
        <f>'[1]1. AveInvFlow'!B5</f>
        <v>2</v>
      </c>
      <c r="C14" s="34">
        <f t="shared" ref="C14:C55" si="3">(1-$E$2)*C13+$E$2*B13</f>
        <v>2</v>
      </c>
      <c r="D14" s="32">
        <f t="shared" si="0"/>
        <v>0</v>
      </c>
      <c r="E14" s="34">
        <f t="shared" si="1"/>
        <v>0</v>
      </c>
      <c r="F14" s="34">
        <f>AVERAGE($E$13:E14)</f>
        <v>0</v>
      </c>
      <c r="G14" s="32">
        <f>SUM($D$13:D14)</f>
        <v>0</v>
      </c>
      <c r="H14" s="38">
        <f t="shared" si="2"/>
        <v>0</v>
      </c>
      <c r="I14" s="37"/>
      <c r="J14" s="31">
        <f>J11</f>
        <v>0.05</v>
      </c>
      <c r="K14" s="31">
        <f t="dataTable" ref="K14:K24" dt2D="0" dtr="0" r1="E2"/>
        <v>1.2118088846534329</v>
      </c>
      <c r="V14" s="40"/>
    </row>
    <row r="15" spans="1:22" ht="15.6" x14ac:dyDescent="0.3">
      <c r="A15" s="39">
        <v>3</v>
      </c>
      <c r="B15">
        <f>'[1]1. AveInvFlow'!B6</f>
        <v>1</v>
      </c>
      <c r="C15" s="34">
        <f t="shared" si="3"/>
        <v>2</v>
      </c>
      <c r="D15" s="32">
        <f t="shared" si="0"/>
        <v>-1</v>
      </c>
      <c r="E15" s="34">
        <f t="shared" si="1"/>
        <v>1</v>
      </c>
      <c r="F15" s="34">
        <f>AVERAGE($E$13:E15)</f>
        <v>0.33333333333333331</v>
      </c>
      <c r="G15" s="32">
        <f>SUM($D$13:D15)</f>
        <v>-1</v>
      </c>
      <c r="H15" s="38">
        <f t="shared" si="2"/>
        <v>-3</v>
      </c>
      <c r="I15" s="37"/>
      <c r="J15" s="31">
        <f t="shared" ref="J15:J24" si="4">J14+$J$12</f>
        <v>5.1000000000000004E-2</v>
      </c>
      <c r="K15" s="31">
        <v>1.2113555556451772</v>
      </c>
      <c r="V15" s="40"/>
    </row>
    <row r="16" spans="1:22" ht="15.6" x14ac:dyDescent="0.3">
      <c r="A16" s="39">
        <v>4</v>
      </c>
      <c r="B16">
        <f>'[1]1. AveInvFlow'!B7</f>
        <v>0</v>
      </c>
      <c r="C16" s="34">
        <f t="shared" si="3"/>
        <v>1.7</v>
      </c>
      <c r="D16" s="32">
        <f t="shared" si="0"/>
        <v>-1.7</v>
      </c>
      <c r="E16" s="34">
        <f t="shared" si="1"/>
        <v>1.7</v>
      </c>
      <c r="F16" s="34">
        <f>AVERAGE($E$13:E16)</f>
        <v>0.67500000000000004</v>
      </c>
      <c r="G16" s="32">
        <f>SUM($D$13:D16)</f>
        <v>-2.7</v>
      </c>
      <c r="H16" s="38">
        <f t="shared" si="2"/>
        <v>-4</v>
      </c>
      <c r="I16" s="37"/>
      <c r="J16" s="31">
        <f t="shared" si="4"/>
        <v>5.2000000000000005E-2</v>
      </c>
      <c r="K16" s="31">
        <v>1.2113446390345506</v>
      </c>
      <c r="V16" s="40"/>
    </row>
    <row r="17" spans="1:22" ht="15.6" x14ac:dyDescent="0.3">
      <c r="A17" s="39">
        <v>5</v>
      </c>
      <c r="B17">
        <f>'[1]1. AveInvFlow'!B8</f>
        <v>2</v>
      </c>
      <c r="C17" s="34">
        <f t="shared" si="3"/>
        <v>1.19</v>
      </c>
      <c r="D17" s="32">
        <f t="shared" si="0"/>
        <v>0.81</v>
      </c>
      <c r="E17" s="34">
        <f t="shared" si="1"/>
        <v>0.81</v>
      </c>
      <c r="F17" s="34">
        <f>AVERAGE($E$13:E17)</f>
        <v>0.70200000000000007</v>
      </c>
      <c r="G17" s="32">
        <f>SUM($D$13:D17)</f>
        <v>-1.8900000000000001</v>
      </c>
      <c r="H17" s="38">
        <f t="shared" si="2"/>
        <v>-2.6923076923076921</v>
      </c>
      <c r="I17" s="37"/>
      <c r="J17" s="31">
        <f t="shared" si="4"/>
        <v>5.3000000000000005E-2</v>
      </c>
      <c r="K17" s="31">
        <v>1.2113370214520311</v>
      </c>
      <c r="V17" s="40"/>
    </row>
    <row r="18" spans="1:22" ht="15.6" x14ac:dyDescent="0.3">
      <c r="A18" s="39">
        <v>6</v>
      </c>
      <c r="B18">
        <f>'[1]1. AveInvFlow'!B9</f>
        <v>1</v>
      </c>
      <c r="C18" s="34">
        <f t="shared" si="3"/>
        <v>1.4329999999999998</v>
      </c>
      <c r="D18" s="32">
        <f t="shared" si="0"/>
        <v>-0.43299999999999983</v>
      </c>
      <c r="E18" s="34">
        <f t="shared" si="1"/>
        <v>0.43299999999999983</v>
      </c>
      <c r="F18" s="34">
        <f>AVERAGE($E$13:E18)</f>
        <v>0.65716666666666668</v>
      </c>
      <c r="G18" s="32">
        <f>SUM($D$13:D18)</f>
        <v>-2.323</v>
      </c>
      <c r="H18" s="38">
        <f t="shared" si="2"/>
        <v>-3.5348719249302558</v>
      </c>
      <c r="I18" s="37"/>
      <c r="J18" s="31">
        <f t="shared" si="4"/>
        <v>5.4000000000000006E-2</v>
      </c>
      <c r="K18" s="31">
        <v>1.2113327027852627</v>
      </c>
      <c r="V18" s="40"/>
    </row>
    <row r="19" spans="1:22" ht="15.6" x14ac:dyDescent="0.3">
      <c r="A19" s="39">
        <v>7</v>
      </c>
      <c r="B19">
        <f>'[1]1. AveInvFlow'!B10</f>
        <v>0</v>
      </c>
      <c r="C19" s="34">
        <f t="shared" si="3"/>
        <v>1.3030999999999999</v>
      </c>
      <c r="D19" s="32">
        <f t="shared" si="0"/>
        <v>-1.3030999999999999</v>
      </c>
      <c r="E19" s="34">
        <f t="shared" si="1"/>
        <v>1.3030999999999999</v>
      </c>
      <c r="F19" s="34">
        <f>AVERAGE($E$13:E19)</f>
        <v>0.74944285714285719</v>
      </c>
      <c r="G19" s="32">
        <f>SUM($D$13:D19)</f>
        <v>-3.6261000000000001</v>
      </c>
      <c r="H19" s="38">
        <f t="shared" si="2"/>
        <v>-4.8383942357179617</v>
      </c>
      <c r="I19" s="37"/>
      <c r="J19" s="31">
        <f t="shared" si="4"/>
        <v>5.5000000000000007E-2</v>
      </c>
      <c r="K19" s="31">
        <v>1.2113316798542437</v>
      </c>
      <c r="V19" s="40"/>
    </row>
    <row r="20" spans="1:22" ht="15.6" x14ac:dyDescent="0.3">
      <c r="A20" s="39">
        <v>8</v>
      </c>
      <c r="B20">
        <f>'[1]1. AveInvFlow'!B11</f>
        <v>1</v>
      </c>
      <c r="C20" s="34">
        <f t="shared" si="3"/>
        <v>0.91216999999999993</v>
      </c>
      <c r="D20" s="32">
        <f t="shared" si="0"/>
        <v>8.7830000000000075E-2</v>
      </c>
      <c r="E20" s="34">
        <f t="shared" si="1"/>
        <v>8.7830000000000075E-2</v>
      </c>
      <c r="F20" s="34">
        <f>AVERAGE($E$13:E20)</f>
        <v>0.66674125000000006</v>
      </c>
      <c r="G20" s="32">
        <f>SUM($D$13:D20)</f>
        <v>-3.5382699999999998</v>
      </c>
      <c r="H20" s="38">
        <f t="shared" si="2"/>
        <v>-5.3068113004857578</v>
      </c>
      <c r="I20" s="37"/>
      <c r="J20" s="31">
        <f t="shared" si="4"/>
        <v>5.6000000000000008E-2</v>
      </c>
      <c r="K20" s="31">
        <v>1.2113339465979096</v>
      </c>
      <c r="V20" s="40"/>
    </row>
    <row r="21" spans="1:22" ht="15.6" x14ac:dyDescent="0.3">
      <c r="A21" s="39">
        <v>9</v>
      </c>
      <c r="B21">
        <f>'[1]1. AveInvFlow'!B12</f>
        <v>3</v>
      </c>
      <c r="C21" s="34">
        <f t="shared" si="3"/>
        <v>0.93851899999999988</v>
      </c>
      <c r="D21" s="32">
        <f t="shared" si="0"/>
        <v>2.0614810000000001</v>
      </c>
      <c r="E21" s="34">
        <f t="shared" si="1"/>
        <v>2.0614810000000001</v>
      </c>
      <c r="F21" s="34">
        <f>AVERAGE($E$13:E21)</f>
        <v>0.82171233333333349</v>
      </c>
      <c r="G21" s="32">
        <f>SUM($D$13:D21)</f>
        <v>-1.4767889999999997</v>
      </c>
      <c r="H21" s="38">
        <f t="shared" si="2"/>
        <v>-1.797209242326085</v>
      </c>
      <c r="I21" s="37"/>
      <c r="J21" s="31">
        <f t="shared" si="4"/>
        <v>5.7000000000000009E-2</v>
      </c>
      <c r="K21" s="31">
        <v>1.2113394942523681</v>
      </c>
      <c r="V21" s="40"/>
    </row>
    <row r="22" spans="1:22" ht="15.6" x14ac:dyDescent="0.3">
      <c r="A22" s="39">
        <v>10</v>
      </c>
      <c r="B22">
        <f>'[1]1. AveInvFlow'!B13</f>
        <v>3</v>
      </c>
      <c r="C22" s="34">
        <f t="shared" si="3"/>
        <v>1.5569632999999998</v>
      </c>
      <c r="D22" s="32">
        <f t="shared" si="0"/>
        <v>1.4430367000000002</v>
      </c>
      <c r="E22" s="34">
        <f t="shared" si="1"/>
        <v>1.4430367000000002</v>
      </c>
      <c r="F22" s="34">
        <f>AVERAGE($E$13:E22)</f>
        <v>0.88384477000000017</v>
      </c>
      <c r="G22" s="32">
        <f>SUM($D$13:D22)</f>
        <v>-3.3752299999999513E-2</v>
      </c>
      <c r="H22" s="38">
        <f t="shared" si="2"/>
        <v>-3.8188040644285881E-2</v>
      </c>
      <c r="I22" s="37"/>
      <c r="J22" s="31">
        <f t="shared" si="4"/>
        <v>5.800000000000001E-2</v>
      </c>
      <c r="K22" s="31">
        <v>1.2113483115211006</v>
      </c>
      <c r="V22" s="40"/>
    </row>
    <row r="23" spans="1:22" ht="15.6" x14ac:dyDescent="0.3">
      <c r="A23" s="39">
        <v>11</v>
      </c>
      <c r="B23">
        <f>'[1]1. AveInvFlow'!B14</f>
        <v>1</v>
      </c>
      <c r="C23" s="34">
        <f t="shared" si="3"/>
        <v>1.9898743099999998</v>
      </c>
      <c r="D23" s="32">
        <f t="shared" si="0"/>
        <v>-0.98987430999999981</v>
      </c>
      <c r="E23" s="34">
        <f t="shared" si="1"/>
        <v>0.98987430999999981</v>
      </c>
      <c r="F23" s="34">
        <f>AVERAGE($E$13:E23)</f>
        <v>0.89348381909090913</v>
      </c>
      <c r="G23" s="32">
        <f>SUM($D$13:D23)</f>
        <v>-1.0236266099999993</v>
      </c>
      <c r="H23" s="38">
        <f t="shared" si="2"/>
        <v>-1.1456576919786934</v>
      </c>
      <c r="I23" s="37"/>
      <c r="J23" s="31">
        <f t="shared" si="4"/>
        <v>5.9000000000000011E-2</v>
      </c>
      <c r="K23" s="31">
        <v>1.2113603847374435</v>
      </c>
      <c r="V23" s="40"/>
    </row>
    <row r="24" spans="1:22" ht="15.6" x14ac:dyDescent="0.3">
      <c r="A24" s="39">
        <v>12</v>
      </c>
      <c r="B24">
        <f>'[1]1. AveInvFlow'!B15</f>
        <v>2</v>
      </c>
      <c r="C24" s="34">
        <f t="shared" si="3"/>
        <v>1.6929120169999998</v>
      </c>
      <c r="D24" s="32">
        <f t="shared" si="0"/>
        <v>0.30708798300000018</v>
      </c>
      <c r="E24" s="34">
        <f t="shared" si="1"/>
        <v>0.30708798300000018</v>
      </c>
      <c r="F24" s="34">
        <f>AVERAGE($E$13:E24)</f>
        <v>0.84461749941666675</v>
      </c>
      <c r="G24" s="32">
        <f>SUM($D$13:D24)</f>
        <v>-0.71653862699999915</v>
      </c>
      <c r="H24" s="38">
        <f t="shared" si="2"/>
        <v>-0.8483587274652431</v>
      </c>
      <c r="I24" s="37"/>
      <c r="J24" s="31">
        <f t="shared" si="4"/>
        <v>6.0000000000000012E-2</v>
      </c>
      <c r="K24" s="31">
        <v>1.2113756980196524</v>
      </c>
      <c r="V24" s="40"/>
    </row>
    <row r="25" spans="1:22" ht="15.6" x14ac:dyDescent="0.3">
      <c r="A25" s="39">
        <v>13</v>
      </c>
      <c r="B25">
        <f>'[1]1. AveInvFlow'!B16</f>
        <v>3</v>
      </c>
      <c r="C25" s="34">
        <f t="shared" si="3"/>
        <v>1.7850384118999996</v>
      </c>
      <c r="D25" s="32">
        <f t="shared" si="0"/>
        <v>1.2149615881000004</v>
      </c>
      <c r="E25" s="34">
        <f t="shared" si="1"/>
        <v>1.2149615881000004</v>
      </c>
      <c r="F25" s="34">
        <f>AVERAGE($E$13:E25)</f>
        <v>0.87310550623846173</v>
      </c>
      <c r="G25" s="32">
        <f>SUM($D$13:D25)</f>
        <v>0.49842296110000128</v>
      </c>
      <c r="H25" s="38">
        <f t="shared" si="2"/>
        <v>0.5708622354786439</v>
      </c>
      <c r="I25" s="37"/>
      <c r="V25" s="40"/>
    </row>
    <row r="26" spans="1:22" ht="15.6" x14ac:dyDescent="0.3">
      <c r="A26" s="39">
        <v>14</v>
      </c>
      <c r="B26">
        <f>'[1]1. AveInvFlow'!B17</f>
        <v>2</v>
      </c>
      <c r="C26" s="34">
        <f t="shared" si="3"/>
        <v>2.1495268883299996</v>
      </c>
      <c r="D26" s="32">
        <f t="shared" si="0"/>
        <v>-0.14952688832999961</v>
      </c>
      <c r="E26" s="34">
        <f t="shared" si="1"/>
        <v>0.14952688832999961</v>
      </c>
      <c r="F26" s="34">
        <f>AVERAGE($E$13:E26)</f>
        <v>0.82142131924500017</v>
      </c>
      <c r="G26" s="32">
        <f>SUM($D$13:D26)</f>
        <v>0.34889607277000168</v>
      </c>
      <c r="H26" s="38">
        <f t="shared" si="2"/>
        <v>0.4247467950925421</v>
      </c>
      <c r="I26" s="37"/>
      <c r="K26" s="31">
        <f>MIN(K14:K24)</f>
        <v>1.2113316798542437</v>
      </c>
      <c r="V26" s="40"/>
    </row>
    <row r="27" spans="1:22" ht="15.6" x14ac:dyDescent="0.3">
      <c r="A27" s="39">
        <v>15</v>
      </c>
      <c r="B27">
        <f>'[1]1. AveInvFlow'!B18</f>
        <v>2</v>
      </c>
      <c r="C27" s="34">
        <f t="shared" si="3"/>
        <v>2.1046688218309995</v>
      </c>
      <c r="D27" s="32">
        <f t="shared" si="0"/>
        <v>-0.10466882183099946</v>
      </c>
      <c r="E27" s="34">
        <f t="shared" si="1"/>
        <v>0.10466882183099946</v>
      </c>
      <c r="F27" s="34">
        <f>AVERAGE($E$13:E27)</f>
        <v>0.77363781941740017</v>
      </c>
      <c r="G27" s="32">
        <f>SUM($D$13:D27)</f>
        <v>0.24422725093900222</v>
      </c>
      <c r="H27" s="38">
        <f t="shared" si="2"/>
        <v>0.3156868043536461</v>
      </c>
      <c r="I27" s="37"/>
      <c r="V27" s="40"/>
    </row>
    <row r="28" spans="1:22" ht="15.6" x14ac:dyDescent="0.3">
      <c r="A28" s="39">
        <v>16</v>
      </c>
      <c r="B28">
        <f>'[1]1. AveInvFlow'!B19</f>
        <v>5</v>
      </c>
      <c r="C28" s="34">
        <f t="shared" si="3"/>
        <v>2.0732681752816995</v>
      </c>
      <c r="D28" s="32">
        <f t="shared" si="0"/>
        <v>2.9267318247183005</v>
      </c>
      <c r="E28" s="34">
        <f t="shared" si="1"/>
        <v>2.9267318247183005</v>
      </c>
      <c r="F28" s="34">
        <f>AVERAGE($E$13:E28)</f>
        <v>0.90820619474870645</v>
      </c>
      <c r="G28" s="32">
        <f>SUM($D$13:D28)</f>
        <v>3.1709590756573025</v>
      </c>
      <c r="H28" s="38">
        <f t="shared" si="2"/>
        <v>3.4914528154420728</v>
      </c>
      <c r="I28" s="37"/>
      <c r="V28" s="40"/>
    </row>
    <row r="29" spans="1:22" ht="15.6" x14ac:dyDescent="0.3">
      <c r="A29" s="39">
        <v>17</v>
      </c>
      <c r="B29">
        <f>'[1]1. AveInvFlow'!B20</f>
        <v>2</v>
      </c>
      <c r="C29" s="34">
        <f t="shared" si="3"/>
        <v>2.9512877226971899</v>
      </c>
      <c r="D29" s="32">
        <f t="shared" si="0"/>
        <v>-0.95128772269718986</v>
      </c>
      <c r="E29" s="34">
        <f t="shared" si="1"/>
        <v>0.95128772269718986</v>
      </c>
      <c r="F29" s="34">
        <f>AVERAGE($E$13:E29)</f>
        <v>0.91074040227508779</v>
      </c>
      <c r="G29" s="32">
        <f>SUM($D$13:D29)</f>
        <v>2.2196713529601126</v>
      </c>
      <c r="H29" s="38">
        <f t="shared" si="2"/>
        <v>2.4372162994144451</v>
      </c>
      <c r="I29" s="37"/>
      <c r="V29" s="40"/>
    </row>
    <row r="30" spans="1:22" ht="15.6" x14ac:dyDescent="0.3">
      <c r="A30" s="39">
        <v>18</v>
      </c>
      <c r="B30">
        <f>'[1]1. AveInvFlow'!B21</f>
        <v>2</v>
      </c>
      <c r="C30" s="34">
        <f t="shared" si="3"/>
        <v>2.6659014058880328</v>
      </c>
      <c r="D30" s="32">
        <f t="shared" si="0"/>
        <v>-0.66590140588803282</v>
      </c>
      <c r="E30" s="34">
        <f t="shared" si="1"/>
        <v>0.66590140588803282</v>
      </c>
      <c r="F30" s="34">
        <f>AVERAGE($E$13:E30)</f>
        <v>0.89713823580914032</v>
      </c>
      <c r="G30" s="32">
        <f>SUM($D$13:D30)</f>
        <v>1.5537699470720798</v>
      </c>
      <c r="H30" s="38">
        <f t="shared" si="2"/>
        <v>1.7319180980740556</v>
      </c>
      <c r="I30" s="37"/>
      <c r="V30" s="40"/>
    </row>
    <row r="31" spans="1:22" ht="15.6" x14ac:dyDescent="0.3">
      <c r="A31" s="39">
        <v>19</v>
      </c>
      <c r="B31">
        <f>'[1]1. AveInvFlow'!B22</f>
        <v>1</v>
      </c>
      <c r="C31" s="34">
        <f t="shared" si="3"/>
        <v>2.466130984121623</v>
      </c>
      <c r="D31" s="32">
        <f t="shared" si="0"/>
        <v>-1.466130984121623</v>
      </c>
      <c r="E31" s="34">
        <f t="shared" si="1"/>
        <v>1.466130984121623</v>
      </c>
      <c r="F31" s="34">
        <f>AVERAGE($E$13:E31)</f>
        <v>0.92708522256242887</v>
      </c>
      <c r="G31" s="32">
        <f>SUM($D$13:D31)</f>
        <v>8.7638962950456811E-2</v>
      </c>
      <c r="H31" s="38">
        <f t="shared" si="2"/>
        <v>9.4531722453978936E-2</v>
      </c>
      <c r="I31" s="37"/>
      <c r="V31" s="40"/>
    </row>
    <row r="32" spans="1:22" ht="15.6" x14ac:dyDescent="0.3">
      <c r="A32" s="39">
        <v>20</v>
      </c>
      <c r="B32">
        <f>'[1]1. AveInvFlow'!B23</f>
        <v>2</v>
      </c>
      <c r="C32" s="34">
        <f t="shared" si="3"/>
        <v>2.0262916888851361</v>
      </c>
      <c r="D32" s="32">
        <f t="shared" si="0"/>
        <v>-2.6291688885136111E-2</v>
      </c>
      <c r="E32" s="34">
        <f t="shared" si="1"/>
        <v>2.6291688885136111E-2</v>
      </c>
      <c r="F32" s="34">
        <f>AVERAGE($E$13:E32)</f>
        <v>0.8820455458785641</v>
      </c>
      <c r="G32" s="32">
        <f>SUM($D$13:D32)</f>
        <v>6.13472740653207E-2</v>
      </c>
      <c r="H32" s="38">
        <f t="shared" si="2"/>
        <v>6.9551140926873076E-2</v>
      </c>
      <c r="I32" s="37"/>
      <c r="V32" s="40"/>
    </row>
    <row r="33" spans="1:22" ht="15.6" x14ac:dyDescent="0.3">
      <c r="A33" s="39">
        <v>21</v>
      </c>
      <c r="B33">
        <f>'[1]1. AveInvFlow'!B24</f>
        <v>3</v>
      </c>
      <c r="C33" s="34">
        <f t="shared" si="3"/>
        <v>2.0184041822195953</v>
      </c>
      <c r="D33" s="32">
        <f t="shared" si="0"/>
        <v>0.98159581778040472</v>
      </c>
      <c r="E33" s="34">
        <f t="shared" si="1"/>
        <v>0.98159581778040472</v>
      </c>
      <c r="F33" s="34">
        <f>AVERAGE($E$13:E33)</f>
        <v>0.88678603501674702</v>
      </c>
      <c r="G33" s="32">
        <f>SUM($D$13:D33)</f>
        <v>1.0429430918457254</v>
      </c>
      <c r="H33" s="38">
        <f t="shared" si="2"/>
        <v>1.1760932746601376</v>
      </c>
      <c r="I33" s="37"/>
      <c r="V33" s="40"/>
    </row>
    <row r="34" spans="1:22" ht="15.6" x14ac:dyDescent="0.3">
      <c r="A34" s="39">
        <v>22</v>
      </c>
      <c r="B34">
        <f>'[1]1. AveInvFlow'!B25</f>
        <v>3</v>
      </c>
      <c r="C34" s="34">
        <f t="shared" si="3"/>
        <v>2.3128829275537166</v>
      </c>
      <c r="D34" s="32">
        <f t="shared" si="0"/>
        <v>0.68711707244628339</v>
      </c>
      <c r="E34" s="34">
        <f t="shared" si="1"/>
        <v>0.68711707244628339</v>
      </c>
      <c r="F34" s="34">
        <f>AVERAGE($E$13:E34)</f>
        <v>0.87771017308172605</v>
      </c>
      <c r="G34" s="32">
        <f>SUM($D$13:D34)</f>
        <v>1.7300601642920088</v>
      </c>
      <c r="H34" s="38">
        <f t="shared" si="2"/>
        <v>1.9711064282388329</v>
      </c>
      <c r="I34" s="37"/>
      <c r="V34" s="40"/>
    </row>
    <row r="35" spans="1:22" ht="15.6" x14ac:dyDescent="0.3">
      <c r="A35" s="39">
        <v>23</v>
      </c>
      <c r="B35">
        <f>'[1]1. AveInvFlow'!B26</f>
        <v>3</v>
      </c>
      <c r="C35" s="34">
        <f t="shared" si="3"/>
        <v>2.5190180492876015</v>
      </c>
      <c r="D35" s="32">
        <f t="shared" si="0"/>
        <v>0.48098195071239846</v>
      </c>
      <c r="E35" s="34">
        <f t="shared" si="1"/>
        <v>0.48098195071239846</v>
      </c>
      <c r="F35" s="34">
        <f>AVERAGE($E$13:E35)</f>
        <v>0.86046111993523344</v>
      </c>
      <c r="G35" s="32">
        <f>SUM($D$13:D35)</f>
        <v>2.2110421150044073</v>
      </c>
      <c r="H35" s="38">
        <f t="shared" si="2"/>
        <v>2.5696014192609091</v>
      </c>
      <c r="I35" s="37"/>
      <c r="V35" s="40"/>
    </row>
    <row r="36" spans="1:22" ht="15.6" x14ac:dyDescent="0.3">
      <c r="A36" s="39">
        <v>24</v>
      </c>
      <c r="B36">
        <f>'[1]1. AveInvFlow'!B27</f>
        <v>4</v>
      </c>
      <c r="C36" s="34">
        <f t="shared" si="3"/>
        <v>2.6633126345013212</v>
      </c>
      <c r="D36" s="32">
        <f t="shared" si="0"/>
        <v>1.3366873654986788</v>
      </c>
      <c r="E36" s="34">
        <f t="shared" si="1"/>
        <v>1.3366873654986788</v>
      </c>
      <c r="F36" s="34">
        <f>AVERAGE($E$13:E36)</f>
        <v>0.88030388016704375</v>
      </c>
      <c r="G36" s="32">
        <f>SUM($D$13:D36)</f>
        <v>3.5477294805030861</v>
      </c>
      <c r="H36" s="38">
        <f t="shared" si="2"/>
        <v>4.0301190991341311</v>
      </c>
      <c r="I36" s="37"/>
      <c r="V36" s="40"/>
    </row>
    <row r="37" spans="1:22" ht="15.6" x14ac:dyDescent="0.3">
      <c r="A37" s="39">
        <v>25</v>
      </c>
      <c r="B37">
        <f>'[1]1. AveInvFlow'!B28</f>
        <v>7</v>
      </c>
      <c r="C37" s="34">
        <f t="shared" si="3"/>
        <v>3.0643188441509244</v>
      </c>
      <c r="D37" s="32">
        <f t="shared" si="0"/>
        <v>3.9356811558490756</v>
      </c>
      <c r="E37" s="34">
        <f t="shared" si="1"/>
        <v>3.9356811558490756</v>
      </c>
      <c r="F37" s="34">
        <f>AVERAGE($E$13:E37)</f>
        <v>1.002518971194325</v>
      </c>
      <c r="G37" s="32">
        <f>SUM($D$13:D37)</f>
        <v>7.4834106363521613</v>
      </c>
      <c r="H37" s="38">
        <f t="shared" si="2"/>
        <v>7.4646075050699476</v>
      </c>
      <c r="I37" s="37"/>
      <c r="V37" s="40"/>
    </row>
    <row r="38" spans="1:22" ht="15.6" x14ac:dyDescent="0.3">
      <c r="A38" s="39">
        <v>26</v>
      </c>
      <c r="B38">
        <f>'[1]1. AveInvFlow'!B29</f>
        <v>1</v>
      </c>
      <c r="C38" s="34">
        <f t="shared" si="3"/>
        <v>4.2450231909056466</v>
      </c>
      <c r="D38" s="32">
        <f t="shared" si="0"/>
        <v>-3.2450231909056466</v>
      </c>
      <c r="E38" s="34">
        <f t="shared" si="1"/>
        <v>3.2450231909056466</v>
      </c>
      <c r="F38" s="34">
        <f>AVERAGE($E$13:E38)</f>
        <v>1.0887691334909144</v>
      </c>
      <c r="G38" s="32">
        <f>SUM($D$13:D38)</f>
        <v>4.2383874454465147</v>
      </c>
      <c r="H38" s="38">
        <f t="shared" si="2"/>
        <v>3.8928247642886391</v>
      </c>
      <c r="I38" s="37"/>
      <c r="V38" s="40"/>
    </row>
    <row r="39" spans="1:22" ht="15.6" x14ac:dyDescent="0.3">
      <c r="A39" s="39">
        <v>27</v>
      </c>
      <c r="B39">
        <f>'[1]1. AveInvFlow'!B30</f>
        <v>2</v>
      </c>
      <c r="C39" s="34">
        <f t="shared" si="3"/>
        <v>3.2715162336339523</v>
      </c>
      <c r="D39" s="32">
        <f t="shared" si="0"/>
        <v>-1.2715162336339523</v>
      </c>
      <c r="E39" s="34">
        <f t="shared" si="1"/>
        <v>1.2715162336339523</v>
      </c>
      <c r="F39" s="34">
        <f>AVERAGE($E$13:E39)</f>
        <v>1.0955375446073232</v>
      </c>
      <c r="G39" s="32">
        <f>SUM($D$13:D39)</f>
        <v>2.9668712118125624</v>
      </c>
      <c r="H39" s="38">
        <f t="shared" si="2"/>
        <v>2.7081419768922541</v>
      </c>
      <c r="I39" s="37"/>
      <c r="V39" s="40"/>
    </row>
    <row r="40" spans="1:22" ht="15.6" x14ac:dyDescent="0.3">
      <c r="A40" s="39">
        <v>28</v>
      </c>
      <c r="B40">
        <f>'[1]1. AveInvFlow'!B31</f>
        <v>3</v>
      </c>
      <c r="C40" s="34">
        <f t="shared" si="3"/>
        <v>2.8900613635437664</v>
      </c>
      <c r="D40" s="32">
        <f t="shared" si="0"/>
        <v>0.10993863645623358</v>
      </c>
      <c r="E40" s="34">
        <f t="shared" si="1"/>
        <v>0.10993863645623358</v>
      </c>
      <c r="F40" s="34">
        <f>AVERAGE($E$13:E40)</f>
        <v>1.0603375836019271</v>
      </c>
      <c r="G40" s="32">
        <f>SUM($D$13:D40)</f>
        <v>3.076809848268796</v>
      </c>
      <c r="H40" s="38">
        <f t="shared" si="2"/>
        <v>2.9017266725725106</v>
      </c>
      <c r="I40" s="37"/>
      <c r="V40" s="40"/>
    </row>
    <row r="41" spans="1:22" ht="15.6" x14ac:dyDescent="0.3">
      <c r="A41" s="39">
        <v>29</v>
      </c>
      <c r="B41">
        <f>'[1]1. AveInvFlow'!B32</f>
        <v>2</v>
      </c>
      <c r="C41" s="34">
        <f t="shared" si="3"/>
        <v>2.9230429544806364</v>
      </c>
      <c r="D41" s="32">
        <f t="shared" si="0"/>
        <v>-0.92304295448063645</v>
      </c>
      <c r="E41" s="34">
        <f t="shared" si="1"/>
        <v>0.92304295448063645</v>
      </c>
      <c r="F41" s="34">
        <f>AVERAGE($E$13:E41)</f>
        <v>1.0556032860460205</v>
      </c>
      <c r="G41" s="32">
        <f>SUM($D$13:D41)</f>
        <v>2.1537668937881596</v>
      </c>
      <c r="H41" s="38">
        <f t="shared" si="2"/>
        <v>2.0403184816291517</v>
      </c>
      <c r="I41" s="37"/>
      <c r="V41" s="40"/>
    </row>
    <row r="42" spans="1:22" ht="15.6" x14ac:dyDescent="0.3">
      <c r="A42" s="39">
        <v>30</v>
      </c>
      <c r="B42">
        <f>'[1]1. AveInvFlow'!B33</f>
        <v>5</v>
      </c>
      <c r="C42" s="34">
        <f t="shared" si="3"/>
        <v>2.6461300681364457</v>
      </c>
      <c r="D42" s="32">
        <f t="shared" si="0"/>
        <v>2.3538699318635543</v>
      </c>
      <c r="E42" s="34">
        <f t="shared" si="1"/>
        <v>2.3538699318635543</v>
      </c>
      <c r="F42" s="34">
        <f>AVERAGE($E$13:E42)</f>
        <v>1.098878840906605</v>
      </c>
      <c r="G42" s="32">
        <f>SUM($D$13:D42)</f>
        <v>4.5076368256517139</v>
      </c>
      <c r="H42" s="38">
        <f t="shared" si="2"/>
        <v>4.1020325970903126</v>
      </c>
      <c r="I42" s="37"/>
      <c r="V42" s="40"/>
    </row>
    <row r="43" spans="1:22" ht="15.6" x14ac:dyDescent="0.3">
      <c r="A43" s="39">
        <v>31</v>
      </c>
      <c r="B43">
        <f>'[1]1. AveInvFlow'!B34</f>
        <v>2</v>
      </c>
      <c r="C43" s="34">
        <f t="shared" si="3"/>
        <v>3.3522910476955117</v>
      </c>
      <c r="D43" s="32">
        <f t="shared" si="0"/>
        <v>-1.3522910476955117</v>
      </c>
      <c r="E43" s="34">
        <f t="shared" si="1"/>
        <v>1.3522910476955117</v>
      </c>
      <c r="F43" s="34">
        <f>AVERAGE($E$13:E43)</f>
        <v>1.1070534282223763</v>
      </c>
      <c r="G43" s="32">
        <f>SUM($D$13:D43)</f>
        <v>3.1553457779562022</v>
      </c>
      <c r="H43" s="38">
        <f t="shared" si="2"/>
        <v>2.8502199600454885</v>
      </c>
      <c r="I43" s="37"/>
      <c r="V43" s="40"/>
    </row>
    <row r="44" spans="1:22" ht="15.6" x14ac:dyDescent="0.3">
      <c r="A44" s="39">
        <v>32</v>
      </c>
      <c r="B44">
        <f>'[1]1. AveInvFlow'!B35</f>
        <v>3</v>
      </c>
      <c r="C44" s="34">
        <f t="shared" si="3"/>
        <v>2.946603733386858</v>
      </c>
      <c r="D44" s="32">
        <f t="shared" si="0"/>
        <v>5.3396266613142007E-2</v>
      </c>
      <c r="E44" s="34">
        <f t="shared" si="1"/>
        <v>5.3396266613142007E-2</v>
      </c>
      <c r="F44" s="34">
        <f>AVERAGE($E$13:E44)</f>
        <v>1.0741266419220876</v>
      </c>
      <c r="G44" s="32">
        <f>SUM($D$13:D44)</f>
        <v>3.2087420445693442</v>
      </c>
      <c r="H44" s="38">
        <f t="shared" si="2"/>
        <v>2.9873032837426745</v>
      </c>
      <c r="I44" s="37"/>
      <c r="V44" s="40"/>
    </row>
    <row r="45" spans="1:22" ht="15.6" x14ac:dyDescent="0.3">
      <c r="A45" s="39">
        <v>33</v>
      </c>
      <c r="B45">
        <f>'[1]1. AveInvFlow'!B36</f>
        <v>1</v>
      </c>
      <c r="C45" s="34">
        <f t="shared" si="3"/>
        <v>2.9626226133708005</v>
      </c>
      <c r="D45" s="32">
        <f t="shared" si="0"/>
        <v>-1.9626226133708005</v>
      </c>
      <c r="E45" s="34">
        <f t="shared" si="1"/>
        <v>1.9626226133708005</v>
      </c>
      <c r="F45" s="34">
        <f>AVERAGE($E$13:E45)</f>
        <v>1.1010507622690182</v>
      </c>
      <c r="G45" s="32">
        <f>SUM($D$13:D45)</f>
        <v>1.2461194311985437</v>
      </c>
      <c r="H45" s="38">
        <f t="shared" si="2"/>
        <v>1.1317547509168167</v>
      </c>
      <c r="I45" s="37"/>
      <c r="V45" s="40"/>
    </row>
    <row r="46" spans="1:22" ht="15.6" x14ac:dyDescent="0.3">
      <c r="A46" s="39">
        <v>34</v>
      </c>
      <c r="B46">
        <f>'[1]1. AveInvFlow'!B37</f>
        <v>5</v>
      </c>
      <c r="C46" s="34">
        <f t="shared" si="3"/>
        <v>2.3738358293595598</v>
      </c>
      <c r="D46" s="32">
        <f t="shared" si="0"/>
        <v>2.6261641706404402</v>
      </c>
      <c r="E46" s="34">
        <f t="shared" si="1"/>
        <v>2.6261641706404402</v>
      </c>
      <c r="F46" s="34">
        <f>AVERAGE($E$13:E46)</f>
        <v>1.1459070389858248</v>
      </c>
      <c r="G46" s="32">
        <f>SUM($D$13:D46)</f>
        <v>3.8722836018389839</v>
      </c>
      <c r="H46" s="38">
        <f t="shared" si="2"/>
        <v>3.3792301383069567</v>
      </c>
      <c r="I46" s="37"/>
      <c r="V46" s="40"/>
    </row>
    <row r="47" spans="1:22" ht="15.6" x14ac:dyDescent="0.3">
      <c r="A47" s="39">
        <v>35</v>
      </c>
      <c r="B47">
        <f>'[1]1. AveInvFlow'!B38</f>
        <v>2</v>
      </c>
      <c r="C47" s="34">
        <f t="shared" si="3"/>
        <v>3.1616850805516918</v>
      </c>
      <c r="D47" s="32">
        <f t="shared" si="0"/>
        <v>-1.1616850805516918</v>
      </c>
      <c r="E47" s="34">
        <f t="shared" si="1"/>
        <v>1.1616850805516918</v>
      </c>
      <c r="F47" s="34">
        <f>AVERAGE($E$13:E47)</f>
        <v>1.1463578401734211</v>
      </c>
      <c r="G47" s="32">
        <f>SUM($D$13:D47)</f>
        <v>2.7105985212872921</v>
      </c>
      <c r="H47" s="38">
        <f t="shared" si="2"/>
        <v>2.3645308875605826</v>
      </c>
      <c r="I47" s="37"/>
      <c r="V47" s="40"/>
    </row>
    <row r="48" spans="1:22" ht="15.6" x14ac:dyDescent="0.3">
      <c r="A48" s="39">
        <v>36</v>
      </c>
      <c r="B48">
        <f>'[1]1. AveInvFlow'!B39</f>
        <v>0</v>
      </c>
      <c r="C48" s="34">
        <f t="shared" si="3"/>
        <v>2.8131795563861841</v>
      </c>
      <c r="D48" s="32">
        <f t="shared" si="0"/>
        <v>-2.8131795563861841</v>
      </c>
      <c r="E48" s="34">
        <f t="shared" si="1"/>
        <v>2.8131795563861841</v>
      </c>
      <c r="F48" s="34">
        <f>AVERAGE($E$13:E48)</f>
        <v>1.1926584434015532</v>
      </c>
      <c r="G48" s="32">
        <f>SUM($D$13:D48)</f>
        <v>-0.10258103509889205</v>
      </c>
      <c r="H48" s="38">
        <f t="shared" si="2"/>
        <v>-8.6010404459405054E-2</v>
      </c>
      <c r="I48" s="37"/>
      <c r="V48" s="40"/>
    </row>
    <row r="49" spans="1:23" ht="15.6" x14ac:dyDescent="0.3">
      <c r="A49" s="39">
        <v>37</v>
      </c>
      <c r="B49">
        <f>'[1]1. AveInvFlow'!B40</f>
        <v>7</v>
      </c>
      <c r="C49" s="34">
        <f t="shared" si="3"/>
        <v>1.9692256894703288</v>
      </c>
      <c r="D49" s="32">
        <f t="shared" si="0"/>
        <v>5.0307743105296714</v>
      </c>
      <c r="E49" s="34">
        <f t="shared" si="1"/>
        <v>5.0307743105296714</v>
      </c>
      <c r="F49" s="34">
        <f>AVERAGE($E$13:E49)</f>
        <v>1.2963913046752862</v>
      </c>
      <c r="G49" s="32">
        <f>SUM($D$13:D49)</f>
        <v>4.9281932754307789</v>
      </c>
      <c r="H49" s="38">
        <f t="shared" si="2"/>
        <v>3.8014704801380699</v>
      </c>
      <c r="I49" s="37"/>
      <c r="V49" s="40">
        <v>2</v>
      </c>
      <c r="W49" s="31">
        <f>B49-V49</f>
        <v>5</v>
      </c>
    </row>
    <row r="50" spans="1:23" ht="15.6" x14ac:dyDescent="0.3">
      <c r="A50" s="39">
        <v>38</v>
      </c>
      <c r="B50">
        <f>'[1]1. AveInvFlow'!B41</f>
        <v>3</v>
      </c>
      <c r="C50" s="34">
        <f t="shared" si="3"/>
        <v>3.4784579826292301</v>
      </c>
      <c r="D50" s="32">
        <f t="shared" si="0"/>
        <v>-0.47845798262923012</v>
      </c>
      <c r="E50" s="34">
        <f t="shared" si="1"/>
        <v>0.47845798262923012</v>
      </c>
      <c r="F50" s="34">
        <f>AVERAGE($E$13:E50)</f>
        <v>1.274866743568811</v>
      </c>
      <c r="G50" s="32">
        <f>SUM($D$13:D50)</f>
        <v>4.4497352928015488</v>
      </c>
      <c r="H50" s="38">
        <f t="shared" si="2"/>
        <v>3.4903532586826587</v>
      </c>
      <c r="I50" s="37"/>
      <c r="V50" s="40">
        <v>0</v>
      </c>
      <c r="W50" s="31">
        <f>B50-V50</f>
        <v>3</v>
      </c>
    </row>
    <row r="51" spans="1:23" ht="15.6" x14ac:dyDescent="0.3">
      <c r="A51" s="39">
        <v>39</v>
      </c>
      <c r="B51">
        <f>'[1]1. AveInvFlow'!B42</f>
        <v>5</v>
      </c>
      <c r="C51" s="34">
        <f t="shared" si="3"/>
        <v>3.3349205878404606</v>
      </c>
      <c r="D51" s="32">
        <f t="shared" si="0"/>
        <v>1.6650794121595394</v>
      </c>
      <c r="E51" s="34">
        <f t="shared" si="1"/>
        <v>1.6650794121595394</v>
      </c>
      <c r="F51" s="34">
        <f>AVERAGE($E$13:E51)</f>
        <v>1.2848721966095991</v>
      </c>
      <c r="G51" s="32">
        <f>SUM($D$13:D51)</f>
        <v>6.1148147049610877</v>
      </c>
      <c r="H51" s="38">
        <f t="shared" si="2"/>
        <v>4.7590839937982086</v>
      </c>
      <c r="I51" s="37"/>
      <c r="V51" s="40">
        <v>5</v>
      </c>
      <c r="W51" s="31">
        <f>B51-V51</f>
        <v>0</v>
      </c>
    </row>
    <row r="52" spans="1:23" ht="15.6" x14ac:dyDescent="0.3">
      <c r="A52" s="39">
        <v>40</v>
      </c>
      <c r="B52">
        <f>'[1]1. AveInvFlow'!B43</f>
        <v>3</v>
      </c>
      <c r="C52" s="34">
        <f t="shared" si="3"/>
        <v>3.8344444114883225</v>
      </c>
      <c r="D52" s="32">
        <f t="shared" si="0"/>
        <v>-0.83444441148832249</v>
      </c>
      <c r="E52" s="34">
        <f t="shared" si="1"/>
        <v>0.83444441148832249</v>
      </c>
      <c r="F52" s="34">
        <f>AVERAGE($E$13:E52)</f>
        <v>1.273611501981567</v>
      </c>
      <c r="G52" s="32">
        <f>SUM($D$13:D52)</f>
        <v>5.2803702934727657</v>
      </c>
      <c r="H52" s="38">
        <f t="shared" si="2"/>
        <v>4.1459819460308145</v>
      </c>
      <c r="I52" s="37"/>
      <c r="V52" s="40">
        <v>5</v>
      </c>
      <c r="W52" s="31">
        <f>B52-V52</f>
        <v>-2</v>
      </c>
    </row>
    <row r="53" spans="1:23" ht="16.2" thickBot="1" x14ac:dyDescent="0.35">
      <c r="A53" s="39">
        <v>41</v>
      </c>
      <c r="B53">
        <f>'[1]1. AveInvFlow'!B44</f>
        <v>7</v>
      </c>
      <c r="C53" s="34">
        <f t="shared" si="3"/>
        <v>3.5841110880418254</v>
      </c>
      <c r="D53" s="32">
        <f t="shared" si="0"/>
        <v>3.4158889119581746</v>
      </c>
      <c r="E53" s="34">
        <f t="shared" si="1"/>
        <v>3.4158889119581746</v>
      </c>
      <c r="F53" s="34">
        <f>AVERAGE($E$13:E53)</f>
        <v>1.3258621705175819</v>
      </c>
      <c r="G53" s="32">
        <f>SUM($D$13:D53)</f>
        <v>8.6962592054309411</v>
      </c>
      <c r="H53" s="38">
        <f t="shared" si="2"/>
        <v>6.5589466226615007</v>
      </c>
      <c r="I53" s="37"/>
      <c r="V53" s="40">
        <v>0</v>
      </c>
      <c r="W53" s="31">
        <f>B53-V53</f>
        <v>7</v>
      </c>
    </row>
    <row r="54" spans="1:23" ht="16.2" thickBot="1" x14ac:dyDescent="0.35">
      <c r="A54" s="39">
        <v>42</v>
      </c>
      <c r="B54">
        <f>'[1]1. AveInvFlow'!B45</f>
        <v>3</v>
      </c>
      <c r="C54" s="34">
        <f t="shared" si="3"/>
        <v>4.6088777616292775</v>
      </c>
      <c r="D54" s="32">
        <f t="shared" si="0"/>
        <v>-1.6088777616292775</v>
      </c>
      <c r="E54" s="34">
        <f t="shared" si="1"/>
        <v>1.6088777616292775</v>
      </c>
      <c r="F54" s="33">
        <f>AVERAGE($E$13:E54)</f>
        <v>1.3326006369726224</v>
      </c>
      <c r="G54" s="32">
        <f>SUM($D$13:D54)</f>
        <v>7.0873814438016636</v>
      </c>
      <c r="H54" s="38">
        <f t="shared" si="2"/>
        <v>5.3184586943487027</v>
      </c>
      <c r="I54" s="37"/>
    </row>
    <row r="55" spans="1:23" ht="16.2" thickBot="1" x14ac:dyDescent="0.35">
      <c r="B55" s="36" t="s">
        <v>35</v>
      </c>
      <c r="C55" s="35">
        <f t="shared" si="3"/>
        <v>4.1262144331404942</v>
      </c>
      <c r="D55" s="32"/>
      <c r="E55" s="34" t="s">
        <v>34</v>
      </c>
      <c r="F55" s="33">
        <f>1.25*F54</f>
        <v>1.665750796215778</v>
      </c>
      <c r="G55" s="32"/>
      <c r="H55" s="32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3" priority="1" operator="equal">
      <formula>$K$26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4"/>
  <sheetViews>
    <sheetView topLeftCell="A20" zoomScaleNormal="100" workbookViewId="0">
      <selection activeCell="L41" sqref="L41"/>
    </sheetView>
  </sheetViews>
  <sheetFormatPr defaultColWidth="9.109375" defaultRowHeight="14.4" x14ac:dyDescent="0.3"/>
  <cols>
    <col min="1" max="1" width="4.88671875" style="31" customWidth="1"/>
    <col min="2" max="2" width="5.5546875" style="31" customWidth="1"/>
    <col min="3" max="3" width="7.5546875" style="31" bestFit="1" customWidth="1"/>
    <col min="4" max="4" width="12.33203125" style="31" customWidth="1"/>
    <col min="5" max="5" width="10" style="31" bestFit="1" customWidth="1"/>
    <col min="6" max="6" width="18.33203125" style="31" customWidth="1"/>
    <col min="7" max="7" width="9.44140625" style="31" bestFit="1" customWidth="1"/>
    <col min="8" max="8" width="17" style="31" customWidth="1"/>
    <col min="9" max="9" width="16.88671875" style="31" customWidth="1"/>
    <col min="10" max="10" width="10.88671875" style="31" customWidth="1"/>
    <col min="11" max="11" width="11.33203125" style="31" customWidth="1"/>
    <col min="12" max="16384" width="9.109375" style="31"/>
  </cols>
  <sheetData>
    <row r="1" spans="1:22" ht="15.6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ht="15.6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6.2" thickBot="1" x14ac:dyDescent="0.35">
      <c r="A3" s="42" t="s">
        <v>60</v>
      </c>
      <c r="B3" s="42"/>
      <c r="C3" s="42"/>
      <c r="D3" s="42"/>
      <c r="G3" s="42"/>
      <c r="H3" s="42"/>
      <c r="I3" s="31" t="s">
        <v>51</v>
      </c>
      <c r="J3" s="42"/>
    </row>
    <row r="4" spans="1:22" ht="16.2" thickBot="1" x14ac:dyDescent="0.35">
      <c r="A4" s="42" t="s">
        <v>50</v>
      </c>
      <c r="B4" s="42"/>
      <c r="C4" s="42"/>
      <c r="D4" s="42"/>
      <c r="G4" s="42"/>
      <c r="H4" s="42"/>
      <c r="I4" s="44">
        <f>C53</f>
        <v>4.1262144331404942</v>
      </c>
      <c r="J4" s="42"/>
    </row>
    <row r="5" spans="1:22" ht="16.2" thickBot="1" x14ac:dyDescent="0.35">
      <c r="A5" s="42" t="s">
        <v>49</v>
      </c>
      <c r="B5" s="42"/>
      <c r="C5" s="42"/>
      <c r="D5" s="42"/>
      <c r="G5" s="42"/>
      <c r="H5" s="42"/>
      <c r="I5" s="44">
        <f>1.25*F52</f>
        <v>0</v>
      </c>
      <c r="J5" s="42"/>
    </row>
    <row r="6" spans="1:22" ht="15.6" x14ac:dyDescent="0.3">
      <c r="A6" s="42" t="s">
        <v>45</v>
      </c>
      <c r="B6" s="42"/>
      <c r="C6" s="42"/>
      <c r="D6" s="42"/>
      <c r="G6" s="42"/>
      <c r="H6" s="42"/>
      <c r="I6" s="42"/>
      <c r="J6" s="42"/>
    </row>
    <row r="7" spans="1:22" ht="15.6" x14ac:dyDescent="0.3">
      <c r="A7" s="43" t="s">
        <v>44</v>
      </c>
      <c r="C7" s="43" t="s">
        <v>43</v>
      </c>
      <c r="F7" s="43" t="s">
        <v>40</v>
      </c>
    </row>
    <row r="8" spans="1:22" ht="15.6" x14ac:dyDescent="0.3">
      <c r="A8" s="43" t="s">
        <v>42</v>
      </c>
      <c r="D8" s="31" t="s">
        <v>41</v>
      </c>
      <c r="F8" s="43" t="s">
        <v>40</v>
      </c>
      <c r="I8" s="43"/>
    </row>
    <row r="9" spans="1:22" ht="15.6" x14ac:dyDescent="0.3">
      <c r="A9" s="42"/>
      <c r="B9" s="42"/>
      <c r="C9" s="42"/>
      <c r="D9" s="42"/>
      <c r="E9" s="42"/>
      <c r="F9" s="42"/>
      <c r="G9" s="43"/>
      <c r="H9" s="42"/>
      <c r="J9" s="31">
        <v>0.1193</v>
      </c>
      <c r="O9" s="31">
        <v>0</v>
      </c>
      <c r="P9" s="31">
        <v>-4</v>
      </c>
      <c r="Q9" s="31">
        <v>4</v>
      </c>
    </row>
    <row r="10" spans="1:22" ht="18" x14ac:dyDescent="0.3">
      <c r="A10" s="42" t="s">
        <v>0</v>
      </c>
      <c r="B10" s="39" t="s">
        <v>22</v>
      </c>
      <c r="C10" s="39" t="s">
        <v>26</v>
      </c>
      <c r="D10" s="39" t="s">
        <v>59</v>
      </c>
      <c r="E10" s="39" t="s">
        <v>58</v>
      </c>
      <c r="F10"/>
      <c r="G10"/>
      <c r="H10"/>
      <c r="J10" s="31">
        <v>1E-4</v>
      </c>
      <c r="O10" s="31">
        <v>50</v>
      </c>
      <c r="P10" s="31">
        <v>-4</v>
      </c>
      <c r="Q10" s="31">
        <v>4</v>
      </c>
    </row>
    <row r="11" spans="1:22" ht="15.6" x14ac:dyDescent="0.3">
      <c r="A11" s="37">
        <v>1</v>
      </c>
      <c r="B11">
        <f>'[1]1. AveInvFlow'!B4</f>
        <v>2</v>
      </c>
      <c r="C11" s="39">
        <f>B11</f>
        <v>2</v>
      </c>
      <c r="D11" s="32">
        <f t="shared" ref="D11:D52" si="0">(B11-C11)^2</f>
        <v>0</v>
      </c>
      <c r="E11" s="34">
        <f>AVERAGE(D$11:D11)</f>
        <v>0</v>
      </c>
      <c r="F11"/>
      <c r="G11"/>
      <c r="H11"/>
      <c r="I11" s="37"/>
      <c r="K11" s="41">
        <f>E52</f>
        <v>3.0957449683156284</v>
      </c>
      <c r="V11" s="40"/>
    </row>
    <row r="12" spans="1:22" ht="15.6" x14ac:dyDescent="0.3">
      <c r="A12" s="39">
        <v>2</v>
      </c>
      <c r="B12">
        <f>'[1]1. AveInvFlow'!B5</f>
        <v>2</v>
      </c>
      <c r="C12" s="34">
        <f t="shared" ref="C12:C53" si="1">(1-$E$2)*C11+$E$2*B11</f>
        <v>2</v>
      </c>
      <c r="D12" s="32">
        <f t="shared" si="0"/>
        <v>0</v>
      </c>
      <c r="E12" s="34">
        <f>AVERAGE(D$11:D12)</f>
        <v>0</v>
      </c>
      <c r="F12"/>
      <c r="G12"/>
      <c r="H12"/>
      <c r="I12" s="37"/>
      <c r="J12" s="31">
        <f>J9</f>
        <v>0.1193</v>
      </c>
      <c r="K12" s="31">
        <f t="dataTable" ref="K12:K22" dt2D="0" dtr="0" r1="E2"/>
        <v>2.8591409518312245</v>
      </c>
      <c r="V12" s="40"/>
    </row>
    <row r="13" spans="1:22" ht="15.6" x14ac:dyDescent="0.3">
      <c r="A13" s="39">
        <v>3</v>
      </c>
      <c r="B13">
        <f>'[1]1. AveInvFlow'!B6</f>
        <v>1</v>
      </c>
      <c r="C13" s="34">
        <f t="shared" si="1"/>
        <v>2</v>
      </c>
      <c r="D13" s="32">
        <f t="shared" si="0"/>
        <v>1</v>
      </c>
      <c r="E13" s="34">
        <f>AVERAGE(D$11:D13)</f>
        <v>0.33333333333333331</v>
      </c>
      <c r="F13"/>
      <c r="G13"/>
      <c r="H13"/>
      <c r="I13" s="37"/>
      <c r="J13" s="31">
        <f t="shared" ref="J13:J22" si="2">J12+$J$10</f>
        <v>0.11940000000000001</v>
      </c>
      <c r="K13" s="31">
        <v>2.8591388415064656</v>
      </c>
      <c r="V13" s="40"/>
    </row>
    <row r="14" spans="1:22" ht="15.6" x14ac:dyDescent="0.3">
      <c r="A14" s="39">
        <v>4</v>
      </c>
      <c r="B14">
        <f>'[1]1. AveInvFlow'!B7</f>
        <v>0</v>
      </c>
      <c r="C14" s="34">
        <f t="shared" si="1"/>
        <v>1.7</v>
      </c>
      <c r="D14" s="32">
        <f t="shared" si="0"/>
        <v>2.8899999999999997</v>
      </c>
      <c r="E14" s="34">
        <f>AVERAGE(D$11:D14)</f>
        <v>0.97249999999999992</v>
      </c>
      <c r="F14"/>
      <c r="G14"/>
      <c r="H14"/>
      <c r="I14" s="37"/>
      <c r="J14" s="31">
        <f t="shared" si="2"/>
        <v>0.11950000000000001</v>
      </c>
      <c r="K14" s="31">
        <v>2.8591370466759756</v>
      </c>
      <c r="V14" s="40"/>
    </row>
    <row r="15" spans="1:22" ht="15.6" x14ac:dyDescent="0.3">
      <c r="A15" s="39">
        <v>5</v>
      </c>
      <c r="B15">
        <f>'[1]1. AveInvFlow'!B8</f>
        <v>2</v>
      </c>
      <c r="C15" s="34">
        <f t="shared" si="1"/>
        <v>1.19</v>
      </c>
      <c r="D15" s="32">
        <f t="shared" si="0"/>
        <v>0.65610000000000013</v>
      </c>
      <c r="E15" s="34">
        <f>AVERAGE(D$11:D15)</f>
        <v>0.90922000000000003</v>
      </c>
      <c r="F15"/>
      <c r="G15"/>
      <c r="H15"/>
      <c r="I15" s="37"/>
      <c r="J15" s="31">
        <f t="shared" si="2"/>
        <v>0.11960000000000001</v>
      </c>
      <c r="K15" s="31">
        <v>2.8591355667164855</v>
      </c>
      <c r="V15" s="40"/>
    </row>
    <row r="16" spans="1:22" ht="15.6" x14ac:dyDescent="0.3">
      <c r="A16" s="39">
        <v>6</v>
      </c>
      <c r="B16">
        <f>'[1]1. AveInvFlow'!B9</f>
        <v>1</v>
      </c>
      <c r="C16" s="34">
        <f t="shared" si="1"/>
        <v>1.4329999999999998</v>
      </c>
      <c r="D16" s="32">
        <f t="shared" si="0"/>
        <v>0.18748899999999985</v>
      </c>
      <c r="E16" s="34">
        <f>AVERAGE(D$11:D16)</f>
        <v>0.78893150000000001</v>
      </c>
      <c r="F16"/>
      <c r="G16"/>
      <c r="H16"/>
      <c r="I16" s="37"/>
      <c r="J16" s="31">
        <f t="shared" si="2"/>
        <v>0.11970000000000001</v>
      </c>
      <c r="K16" s="31">
        <v>2.8591344010062212</v>
      </c>
      <c r="V16" s="40"/>
    </row>
    <row r="17" spans="1:22" ht="15.6" x14ac:dyDescent="0.3">
      <c r="A17" s="39">
        <v>7</v>
      </c>
      <c r="B17">
        <f>'[1]1. AveInvFlow'!B10</f>
        <v>0</v>
      </c>
      <c r="C17" s="34">
        <f t="shared" si="1"/>
        <v>1.3030999999999999</v>
      </c>
      <c r="D17" s="32">
        <f t="shared" si="0"/>
        <v>1.6980696099999999</v>
      </c>
      <c r="E17" s="34">
        <f>AVERAGE(D$11:D17)</f>
        <v>0.9188083728571429</v>
      </c>
      <c r="F17"/>
      <c r="G17"/>
      <c r="H17"/>
      <c r="I17" s="37"/>
      <c r="J17" s="31">
        <f t="shared" si="2"/>
        <v>0.11980000000000002</v>
      </c>
      <c r="K17" s="31">
        <v>2.8591335489248997</v>
      </c>
      <c r="V17" s="40"/>
    </row>
    <row r="18" spans="1:22" ht="15.6" x14ac:dyDescent="0.3">
      <c r="A18" s="39">
        <v>8</v>
      </c>
      <c r="B18">
        <f>'[1]1. AveInvFlow'!B11</f>
        <v>1</v>
      </c>
      <c r="C18" s="34">
        <f t="shared" si="1"/>
        <v>0.91216999999999993</v>
      </c>
      <c r="D18" s="32">
        <f t="shared" si="0"/>
        <v>7.7141089000000128E-3</v>
      </c>
      <c r="E18" s="34">
        <f>AVERAGE(D$11:D18)</f>
        <v>0.80492158986250006</v>
      </c>
      <c r="F18"/>
      <c r="G18"/>
      <c r="H18"/>
      <c r="I18" s="37"/>
      <c r="J18" s="31">
        <f t="shared" si="2"/>
        <v>0.11990000000000002</v>
      </c>
      <c r="K18" s="31">
        <v>2.8591330098537235</v>
      </c>
      <c r="V18" s="40"/>
    </row>
    <row r="19" spans="1:22" ht="15.6" x14ac:dyDescent="0.3">
      <c r="A19" s="39">
        <v>9</v>
      </c>
      <c r="B19">
        <f>'[1]1. AveInvFlow'!B12</f>
        <v>3</v>
      </c>
      <c r="C19" s="34">
        <f t="shared" si="1"/>
        <v>0.93851899999999988</v>
      </c>
      <c r="D19" s="32">
        <f t="shared" si="0"/>
        <v>4.2497039133610004</v>
      </c>
      <c r="E19" s="34">
        <f>AVERAGE(D$11:D19)</f>
        <v>1.1876751813623334</v>
      </c>
      <c r="F19"/>
      <c r="G19"/>
      <c r="H19"/>
      <c r="I19" s="37"/>
      <c r="J19" s="31">
        <f t="shared" si="2"/>
        <v>0.12000000000000002</v>
      </c>
      <c r="K19" s="31">
        <v>2.8591327831753808</v>
      </c>
      <c r="V19" s="40"/>
    </row>
    <row r="20" spans="1:22" ht="15.6" x14ac:dyDescent="0.3">
      <c r="A20" s="39">
        <v>10</v>
      </c>
      <c r="B20">
        <f>'[1]1. AveInvFlow'!B13</f>
        <v>3</v>
      </c>
      <c r="C20" s="34">
        <f t="shared" si="1"/>
        <v>1.5569632999999998</v>
      </c>
      <c r="D20" s="32">
        <f t="shared" si="0"/>
        <v>2.0823549175468905</v>
      </c>
      <c r="E20" s="34">
        <f>AVERAGE(D$11:D20)</f>
        <v>1.2771431549807892</v>
      </c>
      <c r="F20"/>
      <c r="G20"/>
      <c r="H20"/>
      <c r="I20" s="37"/>
      <c r="J20" s="31">
        <f t="shared" si="2"/>
        <v>0.12010000000000003</v>
      </c>
      <c r="K20" s="31">
        <v>2.859132868274036</v>
      </c>
      <c r="V20" s="40"/>
    </row>
    <row r="21" spans="1:22" ht="15.6" x14ac:dyDescent="0.3">
      <c r="A21" s="39">
        <v>11</v>
      </c>
      <c r="B21">
        <f>'[1]1. AveInvFlow'!B14</f>
        <v>1</v>
      </c>
      <c r="C21" s="34">
        <f t="shared" si="1"/>
        <v>1.9898743099999998</v>
      </c>
      <c r="D21" s="32">
        <f t="shared" si="0"/>
        <v>0.9798511495979757</v>
      </c>
      <c r="E21" s="34">
        <f>AVERAGE(D$11:D21)</f>
        <v>1.2501166090368969</v>
      </c>
      <c r="F21"/>
      <c r="G21"/>
      <c r="H21"/>
      <c r="I21" s="37"/>
      <c r="J21" s="31">
        <f t="shared" si="2"/>
        <v>0.12020000000000003</v>
      </c>
      <c r="K21" s="31">
        <v>2.8591332645353367</v>
      </c>
      <c r="V21" s="40"/>
    </row>
    <row r="22" spans="1:22" ht="15.6" x14ac:dyDescent="0.3">
      <c r="A22" s="39">
        <v>12</v>
      </c>
      <c r="B22">
        <f>'[1]1. AveInvFlow'!B15</f>
        <v>2</v>
      </c>
      <c r="C22" s="34">
        <f t="shared" si="1"/>
        <v>1.6929120169999998</v>
      </c>
      <c r="D22" s="32">
        <f t="shared" si="0"/>
        <v>9.4303029303008393E-2</v>
      </c>
      <c r="E22" s="34">
        <f>AVERAGE(D$11:D22)</f>
        <v>1.1537988107257395</v>
      </c>
      <c r="F22"/>
      <c r="G22"/>
      <c r="H22"/>
      <c r="I22" s="37"/>
      <c r="J22" s="31">
        <f t="shared" si="2"/>
        <v>0.12030000000000003</v>
      </c>
      <c r="K22" s="31">
        <v>2.8591339713463926</v>
      </c>
      <c r="V22" s="40"/>
    </row>
    <row r="23" spans="1:22" ht="15.6" x14ac:dyDescent="0.3">
      <c r="A23" s="39">
        <v>13</v>
      </c>
      <c r="B23">
        <f>'[1]1. AveInvFlow'!B16</f>
        <v>3</v>
      </c>
      <c r="C23" s="34">
        <f t="shared" si="1"/>
        <v>1.7850384118999996</v>
      </c>
      <c r="D23" s="32">
        <f t="shared" si="0"/>
        <v>1.4761316605584751</v>
      </c>
      <c r="E23" s="34">
        <f>AVERAGE(D$11:D23)</f>
        <v>1.1785936453282575</v>
      </c>
      <c r="F23"/>
      <c r="G23"/>
      <c r="H23"/>
      <c r="I23" s="37"/>
      <c r="V23" s="40"/>
    </row>
    <row r="24" spans="1:22" ht="15.6" x14ac:dyDescent="0.3">
      <c r="A24" s="39">
        <v>14</v>
      </c>
      <c r="B24">
        <f>'[1]1. AveInvFlow'!B17</f>
        <v>2</v>
      </c>
      <c r="C24" s="34">
        <f t="shared" si="1"/>
        <v>2.1495268883299996</v>
      </c>
      <c r="D24" s="32">
        <f t="shared" si="0"/>
        <v>2.2358290333652171E-2</v>
      </c>
      <c r="E24" s="34">
        <f>AVERAGE(D$11:D24)</f>
        <v>1.0960054056857857</v>
      </c>
      <c r="F24"/>
      <c r="G24"/>
      <c r="H24"/>
      <c r="I24" s="37"/>
      <c r="K24" s="31">
        <f>MIN(K12:K22)</f>
        <v>2.8591327831753808</v>
      </c>
      <c r="V24" s="40"/>
    </row>
    <row r="25" spans="1:22" ht="15.6" x14ac:dyDescent="0.3">
      <c r="A25" s="39">
        <v>15</v>
      </c>
      <c r="B25">
        <f>'[1]1. AveInvFlow'!B18</f>
        <v>2</v>
      </c>
      <c r="C25" s="34">
        <f t="shared" si="1"/>
        <v>2.1046688218309995</v>
      </c>
      <c r="D25" s="32">
        <f t="shared" si="0"/>
        <v>1.0955562263489508E-2</v>
      </c>
      <c r="E25" s="34">
        <f>AVERAGE(D$11:D25)</f>
        <v>1.0236687494576329</v>
      </c>
      <c r="F25"/>
      <c r="G25"/>
      <c r="H25"/>
      <c r="I25" s="37"/>
      <c r="V25" s="40"/>
    </row>
    <row r="26" spans="1:22" ht="15.6" x14ac:dyDescent="0.3">
      <c r="A26" s="39">
        <v>16</v>
      </c>
      <c r="B26">
        <f>'[1]1. AveInvFlow'!B19</f>
        <v>5</v>
      </c>
      <c r="C26" s="34">
        <f t="shared" si="1"/>
        <v>2.0732681752816995</v>
      </c>
      <c r="D26" s="32">
        <f t="shared" si="0"/>
        <v>8.5657591738189129</v>
      </c>
      <c r="E26" s="34">
        <f>AVERAGE(D$11:D26)</f>
        <v>1.4950494009802129</v>
      </c>
      <c r="F26"/>
      <c r="G26"/>
      <c r="H26"/>
      <c r="I26" s="37"/>
      <c r="V26" s="40"/>
    </row>
    <row r="27" spans="1:22" ht="15.6" x14ac:dyDescent="0.3">
      <c r="A27" s="39">
        <v>17</v>
      </c>
      <c r="B27">
        <f>'[1]1. AveInvFlow'!B20</f>
        <v>2</v>
      </c>
      <c r="C27" s="34">
        <f t="shared" si="1"/>
        <v>2.9512877226971899</v>
      </c>
      <c r="D27" s="32">
        <f t="shared" si="0"/>
        <v>0.90494833135440556</v>
      </c>
      <c r="E27" s="34">
        <f>AVERAGE(D$11:D27)</f>
        <v>1.4603375733551653</v>
      </c>
      <c r="F27"/>
      <c r="G27"/>
      <c r="H27"/>
      <c r="I27" s="37"/>
      <c r="V27" s="40"/>
    </row>
    <row r="28" spans="1:22" ht="15.6" x14ac:dyDescent="0.3">
      <c r="A28" s="39">
        <v>18</v>
      </c>
      <c r="B28">
        <f>'[1]1. AveInvFlow'!B21</f>
        <v>2</v>
      </c>
      <c r="C28" s="34">
        <f t="shared" si="1"/>
        <v>2.6659014058880328</v>
      </c>
      <c r="D28" s="32">
        <f t="shared" si="0"/>
        <v>0.44342468236365862</v>
      </c>
      <c r="E28" s="34">
        <f>AVERAGE(D$11:D28)</f>
        <v>1.4038424127445261</v>
      </c>
      <c r="F28"/>
      <c r="G28"/>
      <c r="H28"/>
      <c r="I28" s="37"/>
      <c r="V28" s="40"/>
    </row>
    <row r="29" spans="1:22" ht="15.6" x14ac:dyDescent="0.3">
      <c r="A29" s="39">
        <v>19</v>
      </c>
      <c r="B29">
        <f>'[1]1. AveInvFlow'!B22</f>
        <v>1</v>
      </c>
      <c r="C29" s="34">
        <f t="shared" si="1"/>
        <v>2.466130984121623</v>
      </c>
      <c r="D29" s="32">
        <f t="shared" si="0"/>
        <v>2.1495400626014387</v>
      </c>
      <c r="E29" s="34">
        <f>AVERAGE(D$11:D29)</f>
        <v>1.4430896574738372</v>
      </c>
      <c r="F29"/>
      <c r="G29"/>
      <c r="H29"/>
      <c r="I29" s="37"/>
      <c r="V29" s="40"/>
    </row>
    <row r="30" spans="1:22" ht="15.6" x14ac:dyDescent="0.3">
      <c r="A30" s="39">
        <v>20</v>
      </c>
      <c r="B30">
        <f>'[1]1. AveInvFlow'!B23</f>
        <v>2</v>
      </c>
      <c r="C30" s="34">
        <f t="shared" si="1"/>
        <v>2.0262916888851361</v>
      </c>
      <c r="D30" s="32">
        <f t="shared" si="0"/>
        <v>6.9125290443278968E-4</v>
      </c>
      <c r="E30" s="34">
        <f>AVERAGE(D$11:D30)</f>
        <v>1.3709697372453671</v>
      </c>
      <c r="F30"/>
      <c r="G30"/>
      <c r="H30"/>
      <c r="I30" s="37"/>
      <c r="V30" s="40"/>
    </row>
    <row r="31" spans="1:22" ht="15.6" x14ac:dyDescent="0.3">
      <c r="A31" s="39">
        <v>21</v>
      </c>
      <c r="B31">
        <f>'[1]1. AveInvFlow'!B24</f>
        <v>3</v>
      </c>
      <c r="C31" s="34">
        <f t="shared" si="1"/>
        <v>2.0184041822195953</v>
      </c>
      <c r="D31" s="32">
        <f t="shared" si="0"/>
        <v>0.96353034948398153</v>
      </c>
      <c r="E31" s="34">
        <f>AVERAGE(D$11:D31)</f>
        <v>1.3515678616376821</v>
      </c>
      <c r="F31"/>
      <c r="G31"/>
      <c r="H31"/>
      <c r="I31" s="37"/>
      <c r="V31" s="40"/>
    </row>
    <row r="32" spans="1:22" ht="15.6" x14ac:dyDescent="0.3">
      <c r="A32" s="39">
        <v>22</v>
      </c>
      <c r="B32">
        <f>'[1]1. AveInvFlow'!B25</f>
        <v>3</v>
      </c>
      <c r="C32" s="34">
        <f t="shared" si="1"/>
        <v>2.3128829275537166</v>
      </c>
      <c r="D32" s="32">
        <f t="shared" si="0"/>
        <v>0.47212987124715106</v>
      </c>
      <c r="E32" s="34">
        <f>AVERAGE(D$11:D32)</f>
        <v>1.3115934075290214</v>
      </c>
      <c r="F32"/>
      <c r="G32"/>
      <c r="H32"/>
      <c r="I32" s="37"/>
      <c r="V32" s="40"/>
    </row>
    <row r="33" spans="1:23" ht="15.6" x14ac:dyDescent="0.3">
      <c r="A33" s="39">
        <v>23</v>
      </c>
      <c r="B33">
        <f>'[1]1. AveInvFlow'!B26</f>
        <v>3</v>
      </c>
      <c r="C33" s="34">
        <f t="shared" si="1"/>
        <v>2.5190180492876015</v>
      </c>
      <c r="D33" s="32">
        <f t="shared" si="0"/>
        <v>0.2313436369111041</v>
      </c>
      <c r="E33" s="34">
        <f>AVERAGE(D$11:D33)</f>
        <v>1.2646260261978077</v>
      </c>
      <c r="F33"/>
      <c r="G33"/>
      <c r="H33"/>
      <c r="I33" s="37"/>
      <c r="V33" s="40"/>
    </row>
    <row r="34" spans="1:23" ht="15.6" x14ac:dyDescent="0.3">
      <c r="A34" s="39">
        <v>24</v>
      </c>
      <c r="B34">
        <f>'[1]1. AveInvFlow'!B27</f>
        <v>4</v>
      </c>
      <c r="C34" s="34">
        <f t="shared" si="1"/>
        <v>2.6633126345013212</v>
      </c>
      <c r="D34" s="32">
        <f t="shared" si="0"/>
        <v>1.7867331130837987</v>
      </c>
      <c r="E34" s="34">
        <f>AVERAGE(D$11:D34)</f>
        <v>1.2863804881513905</v>
      </c>
      <c r="F34"/>
      <c r="G34"/>
      <c r="H34"/>
      <c r="I34" s="37"/>
      <c r="V34" s="40"/>
    </row>
    <row r="35" spans="1:23" ht="15.6" x14ac:dyDescent="0.3">
      <c r="A35" s="39">
        <v>25</v>
      </c>
      <c r="B35">
        <f>'[1]1. AveInvFlow'!B28</f>
        <v>7</v>
      </c>
      <c r="C35" s="34">
        <f t="shared" si="1"/>
        <v>3.0643188441509244</v>
      </c>
      <c r="D35" s="32">
        <f t="shared" si="0"/>
        <v>15.489586160505516</v>
      </c>
      <c r="E35" s="34">
        <f>AVERAGE(D$11:D35)</f>
        <v>1.8545087150455555</v>
      </c>
      <c r="F35"/>
      <c r="G35"/>
      <c r="H35"/>
      <c r="I35" s="37"/>
      <c r="V35" s="40"/>
    </row>
    <row r="36" spans="1:23" ht="15.6" x14ac:dyDescent="0.3">
      <c r="A36" s="39">
        <v>26</v>
      </c>
      <c r="B36">
        <f>'[1]1. AveInvFlow'!B29</f>
        <v>1</v>
      </c>
      <c r="C36" s="34">
        <f t="shared" si="1"/>
        <v>4.2450231909056466</v>
      </c>
      <c r="D36" s="32">
        <f t="shared" si="0"/>
        <v>10.530175509515464</v>
      </c>
      <c r="E36" s="34">
        <f>AVERAGE(D$11:D36)</f>
        <v>2.1881882071405521</v>
      </c>
      <c r="F36"/>
      <c r="G36"/>
      <c r="H36"/>
      <c r="I36" s="37"/>
      <c r="V36" s="40"/>
    </row>
    <row r="37" spans="1:23" ht="15.6" x14ac:dyDescent="0.3">
      <c r="A37" s="39">
        <v>27</v>
      </c>
      <c r="B37">
        <f>'[1]1. AveInvFlow'!B30</f>
        <v>2</v>
      </c>
      <c r="C37" s="34">
        <f t="shared" si="1"/>
        <v>3.2715162336339523</v>
      </c>
      <c r="D37" s="32">
        <f t="shared" si="0"/>
        <v>1.6167535323946716</v>
      </c>
      <c r="E37" s="34">
        <f>AVERAGE(D$11:D37)</f>
        <v>2.1670239599277417</v>
      </c>
      <c r="F37"/>
      <c r="G37"/>
      <c r="H37"/>
      <c r="I37" s="37"/>
      <c r="V37" s="40"/>
    </row>
    <row r="38" spans="1:23" ht="15.6" x14ac:dyDescent="0.3">
      <c r="A38" s="39">
        <v>28</v>
      </c>
      <c r="B38">
        <f>'[1]1. AveInvFlow'!B31</f>
        <v>3</v>
      </c>
      <c r="C38" s="34">
        <f t="shared" si="1"/>
        <v>2.8900613635437664</v>
      </c>
      <c r="D38" s="32">
        <f t="shared" si="0"/>
        <v>1.2086503785855893E-2</v>
      </c>
      <c r="E38" s="34">
        <f>AVERAGE(D$11:D38)</f>
        <v>2.0900619079226748</v>
      </c>
      <c r="F38"/>
      <c r="G38"/>
      <c r="H38"/>
      <c r="I38" s="37"/>
      <c r="V38" s="40"/>
    </row>
    <row r="39" spans="1:23" ht="15.6" x14ac:dyDescent="0.3">
      <c r="A39" s="39">
        <v>29</v>
      </c>
      <c r="B39">
        <f>'[1]1. AveInvFlow'!B32</f>
        <v>2</v>
      </c>
      <c r="C39" s="34">
        <f t="shared" si="1"/>
        <v>2.9230429544806364</v>
      </c>
      <c r="D39" s="32">
        <f t="shared" si="0"/>
        <v>0.8520082958163423</v>
      </c>
      <c r="E39" s="34">
        <f>AVERAGE(D$11:D39)</f>
        <v>2.0473704040569389</v>
      </c>
      <c r="F39"/>
      <c r="G39"/>
      <c r="H39"/>
      <c r="I39" s="37"/>
      <c r="V39" s="40"/>
    </row>
    <row r="40" spans="1:23" ht="15.6" x14ac:dyDescent="0.3">
      <c r="A40" s="39">
        <v>30</v>
      </c>
      <c r="B40">
        <f>'[1]1. AveInvFlow'!B33</f>
        <v>5</v>
      </c>
      <c r="C40" s="34">
        <f t="shared" si="1"/>
        <v>2.6461300681364457</v>
      </c>
      <c r="D40" s="32">
        <f t="shared" si="0"/>
        <v>5.5407036561313339</v>
      </c>
      <c r="E40" s="34">
        <f>AVERAGE(D$11:D40)</f>
        <v>2.1638148457927517</v>
      </c>
      <c r="F40"/>
      <c r="G40"/>
      <c r="H40"/>
      <c r="I40" s="37"/>
      <c r="V40" s="40"/>
    </row>
    <row r="41" spans="1:23" ht="15.6" x14ac:dyDescent="0.3">
      <c r="A41" s="39">
        <v>31</v>
      </c>
      <c r="B41">
        <f>'[1]1. AveInvFlow'!B34</f>
        <v>2</v>
      </c>
      <c r="C41" s="34">
        <f t="shared" si="1"/>
        <v>3.3522910476955117</v>
      </c>
      <c r="D41" s="32">
        <f t="shared" si="0"/>
        <v>1.8286910776774246</v>
      </c>
      <c r="E41" s="34">
        <f>AVERAGE(D$11:D41)</f>
        <v>2.1530044016599992</v>
      </c>
      <c r="F41"/>
      <c r="G41"/>
      <c r="H41"/>
      <c r="I41" s="37"/>
      <c r="V41" s="40"/>
    </row>
    <row r="42" spans="1:23" ht="15.6" x14ac:dyDescent="0.3">
      <c r="A42" s="39">
        <v>32</v>
      </c>
      <c r="B42">
        <f>'[1]1. AveInvFlow'!B35</f>
        <v>3</v>
      </c>
      <c r="C42" s="34">
        <f t="shared" si="1"/>
        <v>2.946603733386858</v>
      </c>
      <c r="D42" s="32">
        <f t="shared" si="0"/>
        <v>2.8511612882217438E-3</v>
      </c>
      <c r="E42" s="34">
        <f>AVERAGE(D$11:D42)</f>
        <v>2.0858121128983811</v>
      </c>
      <c r="F42"/>
      <c r="G42"/>
      <c r="H42"/>
      <c r="I42" s="37"/>
      <c r="V42" s="40"/>
    </row>
    <row r="43" spans="1:23" ht="15.6" x14ac:dyDescent="0.3">
      <c r="A43" s="39">
        <v>33</v>
      </c>
      <c r="B43">
        <f>'[1]1. AveInvFlow'!B36</f>
        <v>1</v>
      </c>
      <c r="C43" s="34">
        <f t="shared" si="1"/>
        <v>2.9626226133708005</v>
      </c>
      <c r="D43" s="32">
        <f t="shared" si="0"/>
        <v>3.8518875225144305</v>
      </c>
      <c r="E43" s="34">
        <f>AVERAGE(D$11:D43)</f>
        <v>2.139329549553413</v>
      </c>
      <c r="F43"/>
      <c r="G43"/>
      <c r="H43"/>
      <c r="I43" s="37"/>
      <c r="V43" s="40"/>
    </row>
    <row r="44" spans="1:23" ht="15.6" x14ac:dyDescent="0.3">
      <c r="A44" s="39">
        <v>34</v>
      </c>
      <c r="B44">
        <f>'[1]1. AveInvFlow'!B37</f>
        <v>5</v>
      </c>
      <c r="C44" s="34">
        <f t="shared" si="1"/>
        <v>2.3738358293595598</v>
      </c>
      <c r="D44" s="32">
        <f t="shared" si="0"/>
        <v>6.8967382511555906</v>
      </c>
      <c r="E44" s="34">
        <f>AVERAGE(D$11:D44)</f>
        <v>2.2792533348946535</v>
      </c>
      <c r="F44"/>
      <c r="G44"/>
      <c r="H44"/>
      <c r="I44" s="37"/>
      <c r="V44" s="40"/>
    </row>
    <row r="45" spans="1:23" ht="15.6" x14ac:dyDescent="0.3">
      <c r="A45" s="39">
        <v>35</v>
      </c>
      <c r="B45">
        <f>'[1]1. AveInvFlow'!B38</f>
        <v>2</v>
      </c>
      <c r="C45" s="34">
        <f t="shared" si="1"/>
        <v>3.1616850805516918</v>
      </c>
      <c r="D45" s="32">
        <f t="shared" si="0"/>
        <v>1.3495122263763908</v>
      </c>
      <c r="E45" s="34">
        <f>AVERAGE(D$11:D45)</f>
        <v>2.2526893032227031</v>
      </c>
      <c r="F45"/>
      <c r="G45"/>
      <c r="H45"/>
      <c r="I45" s="37"/>
      <c r="V45" s="40"/>
    </row>
    <row r="46" spans="1:23" ht="15.6" x14ac:dyDescent="0.3">
      <c r="A46" s="39">
        <v>36</v>
      </c>
      <c r="B46">
        <f>'[1]1. AveInvFlow'!B39</f>
        <v>0</v>
      </c>
      <c r="C46" s="34">
        <f t="shared" si="1"/>
        <v>2.8131795563861841</v>
      </c>
      <c r="D46" s="32">
        <f t="shared" si="0"/>
        <v>7.9139792164691674</v>
      </c>
      <c r="E46" s="34">
        <f>AVERAGE(D$11:D46)</f>
        <v>2.4099473563684386</v>
      </c>
      <c r="F46"/>
      <c r="G46"/>
      <c r="H46"/>
      <c r="I46" s="37"/>
      <c r="V46" s="40"/>
    </row>
    <row r="47" spans="1:23" ht="15.6" x14ac:dyDescent="0.3">
      <c r="A47" s="39">
        <v>37</v>
      </c>
      <c r="B47">
        <f>'[1]1. AveInvFlow'!B40</f>
        <v>7</v>
      </c>
      <c r="C47" s="34">
        <f t="shared" si="1"/>
        <v>1.9692256894703288</v>
      </c>
      <c r="D47" s="32">
        <f t="shared" si="0"/>
        <v>25.308690163485291</v>
      </c>
      <c r="E47" s="34">
        <f>AVERAGE(D$11:D47)</f>
        <v>3.0288322971013266</v>
      </c>
      <c r="F47"/>
      <c r="G47"/>
      <c r="H47"/>
      <c r="I47" s="37"/>
      <c r="V47" s="40">
        <v>2</v>
      </c>
      <c r="W47" s="31">
        <f>B47-V47</f>
        <v>5</v>
      </c>
    </row>
    <row r="48" spans="1:23" ht="15.6" x14ac:dyDescent="0.3">
      <c r="A48" s="39">
        <v>38</v>
      </c>
      <c r="B48">
        <f>'[1]1. AveInvFlow'!B41</f>
        <v>3</v>
      </c>
      <c r="C48" s="34">
        <f t="shared" si="1"/>
        <v>3.4784579826292301</v>
      </c>
      <c r="D48" s="32">
        <f t="shared" si="0"/>
        <v>0.22892204114163267</v>
      </c>
      <c r="E48" s="34">
        <f>AVERAGE(D$11:D48)</f>
        <v>2.9551504482602819</v>
      </c>
      <c r="F48"/>
      <c r="G48"/>
      <c r="H48"/>
      <c r="I48" s="37"/>
      <c r="V48" s="40">
        <v>0</v>
      </c>
      <c r="W48" s="31">
        <f>B48-V48</f>
        <v>3</v>
      </c>
    </row>
    <row r="49" spans="1:23" ht="15.6" x14ac:dyDescent="0.3">
      <c r="A49" s="39">
        <v>39</v>
      </c>
      <c r="B49">
        <f>'[1]1. AveInvFlow'!B42</f>
        <v>5</v>
      </c>
      <c r="C49" s="34">
        <f t="shared" si="1"/>
        <v>3.3349205878404606</v>
      </c>
      <c r="D49" s="32">
        <f t="shared" si="0"/>
        <v>2.7724894487975571</v>
      </c>
      <c r="E49" s="34">
        <f>AVERAGE(D$11:D49)</f>
        <v>2.9504668328894428</v>
      </c>
      <c r="F49"/>
      <c r="G49"/>
      <c r="H49"/>
      <c r="I49" s="37"/>
      <c r="V49" s="40">
        <v>5</v>
      </c>
      <c r="W49" s="31">
        <f>B49-V49</f>
        <v>0</v>
      </c>
    </row>
    <row r="50" spans="1:23" ht="15.6" x14ac:dyDescent="0.3">
      <c r="A50" s="39">
        <v>40</v>
      </c>
      <c r="B50">
        <f>'[1]1. AveInvFlow'!B43</f>
        <v>3</v>
      </c>
      <c r="C50" s="34">
        <f t="shared" si="1"/>
        <v>3.8344444114883225</v>
      </c>
      <c r="D50" s="32">
        <f t="shared" si="0"/>
        <v>0.69629747586409285</v>
      </c>
      <c r="E50" s="34">
        <f>AVERAGE(D$11:D50)</f>
        <v>2.894112598963809</v>
      </c>
      <c r="F50"/>
      <c r="G50"/>
      <c r="H50"/>
      <c r="I50" s="37"/>
      <c r="V50" s="40">
        <v>5</v>
      </c>
      <c r="W50" s="31">
        <f>B50-V50</f>
        <v>-2</v>
      </c>
    </row>
    <row r="51" spans="1:23" ht="15.6" x14ac:dyDescent="0.3">
      <c r="A51" s="39">
        <v>41</v>
      </c>
      <c r="B51">
        <f>'[1]1. AveInvFlow'!B44</f>
        <v>7</v>
      </c>
      <c r="C51" s="34">
        <f t="shared" si="1"/>
        <v>3.5841110880418254</v>
      </c>
      <c r="D51" s="32">
        <f t="shared" si="0"/>
        <v>11.668297058838801</v>
      </c>
      <c r="E51" s="34">
        <f>AVERAGE(D$11:D51)</f>
        <v>3.1081170979851507</v>
      </c>
      <c r="F51"/>
      <c r="G51"/>
      <c r="H51"/>
      <c r="I51" s="37"/>
      <c r="V51" s="40">
        <v>0</v>
      </c>
      <c r="W51" s="31">
        <f>B51-V51</f>
        <v>7</v>
      </c>
    </row>
    <row r="52" spans="1:23" ht="16.2" thickBot="1" x14ac:dyDescent="0.35">
      <c r="A52" s="39">
        <v>42</v>
      </c>
      <c r="B52">
        <f>'[1]1. AveInvFlow'!B45</f>
        <v>3</v>
      </c>
      <c r="C52" s="34">
        <f t="shared" si="1"/>
        <v>4.6088777616292775</v>
      </c>
      <c r="D52" s="32">
        <f t="shared" si="0"/>
        <v>2.5884876518652344</v>
      </c>
      <c r="E52" s="34">
        <f>AVERAGE(D$11:D52)</f>
        <v>3.0957449683156284</v>
      </c>
      <c r="F52"/>
      <c r="G52"/>
      <c r="H52"/>
      <c r="I52" s="37"/>
    </row>
    <row r="53" spans="1:23" ht="16.2" thickBot="1" x14ac:dyDescent="0.35">
      <c r="B53" s="36" t="s">
        <v>35</v>
      </c>
      <c r="C53" s="35">
        <f t="shared" si="1"/>
        <v>4.1262144331404942</v>
      </c>
      <c r="D53" s="34" t="s">
        <v>34</v>
      </c>
      <c r="E53" s="38">
        <f>SQRT(E52)</f>
        <v>1.7594729234391839</v>
      </c>
      <c r="F53" t="s">
        <v>57</v>
      </c>
      <c r="G53"/>
      <c r="H53"/>
    </row>
    <row r="54" spans="1:23" x14ac:dyDescent="0.3">
      <c r="A54"/>
      <c r="B54"/>
      <c r="E54" s="38">
        <f>SQRT(A52/(A52-1)*E52)</f>
        <v>1.7808006466622239</v>
      </c>
      <c r="F54" t="s">
        <v>56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2" priority="1" operator="equal">
      <formula>$K$24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Normal="100" workbookViewId="0">
      <selection activeCell="L41" sqref="L41"/>
    </sheetView>
  </sheetViews>
  <sheetFormatPr defaultRowHeight="14.4" x14ac:dyDescent="0.3"/>
  <cols>
    <col min="1" max="1" width="4.88671875" customWidth="1"/>
    <col min="2" max="2" width="7.5546875" customWidth="1"/>
    <col min="3" max="3" width="11.6640625" bestFit="1" customWidth="1"/>
    <col min="4" max="4" width="14" customWidth="1"/>
    <col min="6" max="6" width="11.6640625" bestFit="1" customWidth="1"/>
    <col min="8" max="8" width="17" customWidth="1"/>
    <col min="9" max="9" width="30" customWidth="1"/>
    <col min="10" max="10" width="10.88671875" customWidth="1"/>
    <col min="11" max="11" width="18" bestFit="1" customWidth="1"/>
    <col min="12" max="12" width="18.33203125" customWidth="1"/>
    <col min="13" max="13" width="11.109375" customWidth="1"/>
  </cols>
  <sheetData>
    <row r="1" spans="1:17" ht="16.2" thickBot="1" x14ac:dyDescent="0.35">
      <c r="A1" s="43" t="s">
        <v>64</v>
      </c>
      <c r="J1" s="42"/>
      <c r="K1" t="s">
        <v>2</v>
      </c>
    </row>
    <row r="2" spans="1:17" ht="16.2" thickBot="1" x14ac:dyDescent="0.35">
      <c r="A2" s="43" t="s">
        <v>63</v>
      </c>
      <c r="F2" s="49">
        <f>M5</f>
        <v>0.47043328596187128</v>
      </c>
      <c r="J2" s="42"/>
    </row>
    <row r="3" spans="1:17" ht="16.2" thickBot="1" x14ac:dyDescent="0.35">
      <c r="A3" s="42" t="s">
        <v>62</v>
      </c>
      <c r="F3" s="49">
        <f>C49</f>
        <v>4.0975609756097562</v>
      </c>
      <c r="J3" s="42"/>
      <c r="K3" s="4" t="s">
        <v>3</v>
      </c>
      <c r="L3" s="4"/>
    </row>
    <row r="4" spans="1:17" ht="16.2" thickBot="1" x14ac:dyDescent="0.35">
      <c r="A4" s="42" t="s">
        <v>61</v>
      </c>
      <c r="F4" s="49">
        <f>L7</f>
        <v>1.7600971052614571</v>
      </c>
      <c r="K4" s="1" t="s">
        <v>4</v>
      </c>
      <c r="L4" s="1">
        <v>0.33557415837466764</v>
      </c>
    </row>
    <row r="5" spans="1:17" ht="15" thickBot="1" x14ac:dyDescent="0.35">
      <c r="K5" s="1" t="s">
        <v>5</v>
      </c>
      <c r="L5" s="1">
        <v>0.11261001576886653</v>
      </c>
      <c r="M5" s="49">
        <f>CORREL(B7:B48,A7:A48)</f>
        <v>0.47043328596187128</v>
      </c>
    </row>
    <row r="6" spans="1:17" ht="16.2" thickBot="1" x14ac:dyDescent="0.35">
      <c r="A6" s="42" t="s">
        <v>0</v>
      </c>
      <c r="B6" s="39" t="s">
        <v>22</v>
      </c>
      <c r="C6" s="39" t="s">
        <v>25</v>
      </c>
      <c r="K6" s="1" t="s">
        <v>6</v>
      </c>
      <c r="L6" s="1">
        <v>9.0425266163088186E-2</v>
      </c>
      <c r="M6" s="49">
        <f>M5^2</f>
        <v>0.22130747654088376</v>
      </c>
    </row>
    <row r="7" spans="1:17" ht="15.6" x14ac:dyDescent="0.3">
      <c r="A7" s="47">
        <v>1</v>
      </c>
      <c r="B7" s="48">
        <f>'[1]1. AveInvFlow'!B4</f>
        <v>2</v>
      </c>
      <c r="C7" s="46">
        <f t="shared" ref="C7:C49" si="0">$J$17+$J$18*A7</f>
        <v>1.2558139534883719</v>
      </c>
      <c r="K7" s="1" t="s">
        <v>1</v>
      </c>
      <c r="L7" s="1">
        <v>1.7600971052614571</v>
      </c>
    </row>
    <row r="8" spans="1:17" ht="16.2" thickBot="1" x14ac:dyDescent="0.35">
      <c r="A8" s="47">
        <v>2</v>
      </c>
      <c r="B8" s="48">
        <f>'[1]1. AveInvFlow'!B5</f>
        <v>2</v>
      </c>
      <c r="C8" s="46">
        <f t="shared" si="0"/>
        <v>1.3234745968722144</v>
      </c>
      <c r="K8" s="2" t="s">
        <v>7</v>
      </c>
      <c r="L8" s="2">
        <v>42</v>
      </c>
    </row>
    <row r="9" spans="1:17" ht="15.6" x14ac:dyDescent="0.3">
      <c r="A9" s="47">
        <v>3</v>
      </c>
      <c r="B9" s="48">
        <f>'[1]1. AveInvFlow'!B6</f>
        <v>1</v>
      </c>
      <c r="C9" s="46">
        <f t="shared" si="0"/>
        <v>1.3911352402560568</v>
      </c>
    </row>
    <row r="10" spans="1:17" ht="16.2" thickBot="1" x14ac:dyDescent="0.35">
      <c r="A10" s="47">
        <v>4</v>
      </c>
      <c r="B10" s="48">
        <f>'[1]1. AveInvFlow'!B7</f>
        <v>0</v>
      </c>
      <c r="C10" s="46">
        <f t="shared" si="0"/>
        <v>1.4587958836398993</v>
      </c>
      <c r="H10" s="42"/>
      <c r="I10" s="42"/>
      <c r="J10" s="42"/>
      <c r="K10" t="s">
        <v>8</v>
      </c>
    </row>
    <row r="11" spans="1:17" ht="15.6" x14ac:dyDescent="0.3">
      <c r="A11" s="47">
        <v>5</v>
      </c>
      <c r="B11" s="48">
        <f>'[1]1. AveInvFlow'!B8</f>
        <v>2</v>
      </c>
      <c r="C11" s="46">
        <f t="shared" si="0"/>
        <v>1.5264565270237418</v>
      </c>
      <c r="D11" s="42"/>
      <c r="E11" s="42"/>
      <c r="F11" s="42"/>
      <c r="G11" s="42"/>
      <c r="K11" s="3"/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</row>
    <row r="12" spans="1:17" ht="15.6" x14ac:dyDescent="0.3">
      <c r="A12" s="47">
        <v>6</v>
      </c>
      <c r="B12" s="48">
        <f>'[1]1. AveInvFlow'!B9</f>
        <v>1</v>
      </c>
      <c r="C12" s="46">
        <f t="shared" si="0"/>
        <v>1.5941171704075843</v>
      </c>
      <c r="K12" s="1" t="s">
        <v>9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5.6" x14ac:dyDescent="0.3">
      <c r="A13" s="47">
        <v>7</v>
      </c>
      <c r="B13" s="48">
        <f>'[1]1. AveInvFlow'!B10</f>
        <v>0</v>
      </c>
      <c r="C13" s="46">
        <f t="shared" si="0"/>
        <v>1.6617778137914268</v>
      </c>
      <c r="K13" s="1" t="s">
        <v>10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6.2" thickBot="1" x14ac:dyDescent="0.35">
      <c r="A14" s="47">
        <v>8</v>
      </c>
      <c r="B14" s="48">
        <f>'[1]1. AveInvFlow'!B11</f>
        <v>1</v>
      </c>
      <c r="C14" s="46">
        <f t="shared" si="0"/>
        <v>1.7294384571752692</v>
      </c>
      <c r="K14" s="2" t="s">
        <v>11</v>
      </c>
      <c r="L14" s="2">
        <v>41</v>
      </c>
      <c r="M14" s="2">
        <v>139.64285714285714</v>
      </c>
      <c r="N14" s="2"/>
      <c r="O14" s="2"/>
      <c r="P14" s="2"/>
    </row>
    <row r="15" spans="1:17" ht="16.2" thickBot="1" x14ac:dyDescent="0.35">
      <c r="A15" s="47">
        <v>9</v>
      </c>
      <c r="B15" s="48">
        <f>'[1]1. AveInvFlow'!B12</f>
        <v>3</v>
      </c>
      <c r="C15" s="46">
        <f t="shared" si="0"/>
        <v>1.7970991005591117</v>
      </c>
    </row>
    <row r="16" spans="1:17" ht="16.2" thickBot="1" x14ac:dyDescent="0.35">
      <c r="A16" s="47">
        <v>10</v>
      </c>
      <c r="B16" s="48">
        <f>'[1]1. AveInvFlow'!B13</f>
        <v>3</v>
      </c>
      <c r="C16" s="46">
        <f t="shared" si="0"/>
        <v>1.8647597439429542</v>
      </c>
      <c r="K16" s="3"/>
      <c r="L16" s="3" t="s">
        <v>17</v>
      </c>
      <c r="M16" s="3" t="s">
        <v>1</v>
      </c>
      <c r="N16" s="3" t="s">
        <v>18</v>
      </c>
      <c r="O16" s="3" t="s">
        <v>19</v>
      </c>
      <c r="P16" s="3" t="s">
        <v>20</v>
      </c>
      <c r="Q16" s="3" t="s">
        <v>21</v>
      </c>
    </row>
    <row r="17" spans="1:17" ht="16.2" thickBot="1" x14ac:dyDescent="0.35">
      <c r="A17" s="47">
        <v>11</v>
      </c>
      <c r="B17" s="48">
        <f>'[1]1. AveInvFlow'!B14</f>
        <v>1</v>
      </c>
      <c r="C17" s="46">
        <f t="shared" si="0"/>
        <v>1.9324203873267967</v>
      </c>
      <c r="J17" s="49">
        <f>INTERCEPT(B7:B48,A7:A48)</f>
        <v>1.1881533101045294</v>
      </c>
      <c r="K17" s="1" t="s">
        <v>27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6.2" thickBot="1" x14ac:dyDescent="0.35">
      <c r="A18" s="47">
        <v>12</v>
      </c>
      <c r="B18" s="48">
        <f>'[1]1. AveInvFlow'!B15</f>
        <v>2</v>
      </c>
      <c r="C18" s="46">
        <f t="shared" si="0"/>
        <v>2.0000810307106391</v>
      </c>
      <c r="I18" s="42"/>
      <c r="J18" s="49">
        <f>SLOPE(B7:B48,A7:A48)</f>
        <v>6.7660643383842478E-2</v>
      </c>
      <c r="K18" s="2" t="s">
        <v>28</v>
      </c>
      <c r="L18" s="2">
        <v>5.0482132728304048E-2</v>
      </c>
      <c r="M18" s="2">
        <v>2.2406625234061266E-2</v>
      </c>
      <c r="N18" s="2">
        <v>2.2530002711681902</v>
      </c>
      <c r="O18" s="49">
        <v>2.981259850586274E-2</v>
      </c>
      <c r="P18" s="2">
        <v>5.1966538879272758E-3</v>
      </c>
      <c r="Q18" s="2">
        <v>9.5767611568680827E-2</v>
      </c>
    </row>
    <row r="19" spans="1:17" ht="15.6" x14ac:dyDescent="0.3">
      <c r="A19" s="47">
        <v>13</v>
      </c>
      <c r="B19" s="48">
        <f>'[1]1. AveInvFlow'!B16</f>
        <v>3</v>
      </c>
      <c r="C19" s="46">
        <f t="shared" si="0"/>
        <v>2.0677416740944814</v>
      </c>
      <c r="I19" s="42"/>
      <c r="J19" s="42"/>
    </row>
    <row r="20" spans="1:17" ht="15.6" x14ac:dyDescent="0.3">
      <c r="A20" s="47">
        <v>14</v>
      </c>
      <c r="B20" s="48">
        <f>'[1]1. AveInvFlow'!B17</f>
        <v>2</v>
      </c>
      <c r="C20" s="46">
        <f t="shared" si="0"/>
        <v>2.1354023174783241</v>
      </c>
      <c r="I20" s="42"/>
      <c r="J20" s="42"/>
    </row>
    <row r="21" spans="1:17" ht="15.6" x14ac:dyDescent="0.3">
      <c r="A21" s="47">
        <v>15</v>
      </c>
      <c r="B21" s="48">
        <f>'[1]1. AveInvFlow'!B18</f>
        <v>2</v>
      </c>
      <c r="C21" s="46">
        <f t="shared" si="0"/>
        <v>2.2030629608621668</v>
      </c>
      <c r="I21" s="42"/>
      <c r="J21" s="42"/>
    </row>
    <row r="22" spans="1:17" ht="15.6" x14ac:dyDescent="0.3">
      <c r="A22" s="47">
        <v>16</v>
      </c>
      <c r="B22" s="48">
        <f>'[1]1. AveInvFlow'!B19</f>
        <v>5</v>
      </c>
      <c r="C22" s="46">
        <f t="shared" si="0"/>
        <v>2.2707236042460091</v>
      </c>
      <c r="I22" s="42"/>
      <c r="J22" s="42"/>
    </row>
    <row r="23" spans="1:17" ht="15.6" x14ac:dyDescent="0.3">
      <c r="A23" s="47">
        <v>17</v>
      </c>
      <c r="B23" s="48">
        <f>'[1]1. AveInvFlow'!B20</f>
        <v>2</v>
      </c>
      <c r="C23" s="46">
        <f t="shared" si="0"/>
        <v>2.3383842476298513</v>
      </c>
      <c r="I23" s="42"/>
      <c r="J23" s="42"/>
    </row>
    <row r="24" spans="1:17" ht="15.6" x14ac:dyDescent="0.3">
      <c r="A24" s="47">
        <v>18</v>
      </c>
      <c r="B24" s="48">
        <f>'[1]1. AveInvFlow'!B21</f>
        <v>2</v>
      </c>
      <c r="C24" s="46">
        <f t="shared" si="0"/>
        <v>2.406044891013694</v>
      </c>
      <c r="I24" s="42"/>
      <c r="J24" s="42"/>
    </row>
    <row r="25" spans="1:17" ht="15.6" x14ac:dyDescent="0.3">
      <c r="A25" s="47">
        <v>19</v>
      </c>
      <c r="B25" s="48">
        <f>'[1]1. AveInvFlow'!B22</f>
        <v>1</v>
      </c>
      <c r="C25" s="46">
        <f t="shared" si="0"/>
        <v>2.4737055343975367</v>
      </c>
      <c r="I25" s="42"/>
      <c r="J25" s="42"/>
    </row>
    <row r="26" spans="1:17" ht="15.6" x14ac:dyDescent="0.3">
      <c r="A26" s="47">
        <v>20</v>
      </c>
      <c r="B26" s="48">
        <f>'[1]1. AveInvFlow'!B23</f>
        <v>2</v>
      </c>
      <c r="C26" s="46">
        <f t="shared" si="0"/>
        <v>2.541366177781379</v>
      </c>
      <c r="I26" s="42"/>
      <c r="J26" s="42"/>
    </row>
    <row r="27" spans="1:17" ht="15.6" x14ac:dyDescent="0.3">
      <c r="A27" s="47">
        <v>21</v>
      </c>
      <c r="B27" s="48">
        <f>'[1]1. AveInvFlow'!B24</f>
        <v>3</v>
      </c>
      <c r="C27" s="46">
        <f t="shared" si="0"/>
        <v>2.6090268211652212</v>
      </c>
      <c r="I27" s="42"/>
      <c r="J27" s="42"/>
    </row>
    <row r="28" spans="1:17" ht="15.6" x14ac:dyDescent="0.3">
      <c r="A28" s="47">
        <v>22</v>
      </c>
      <c r="B28" s="48">
        <f>'[1]1. AveInvFlow'!B25</f>
        <v>3</v>
      </c>
      <c r="C28" s="46">
        <f t="shared" si="0"/>
        <v>2.6766874645490639</v>
      </c>
      <c r="I28" s="42"/>
      <c r="J28" s="42"/>
    </row>
    <row r="29" spans="1:17" ht="15.6" x14ac:dyDescent="0.3">
      <c r="A29" s="47">
        <v>23</v>
      </c>
      <c r="B29" s="48">
        <f>'[1]1. AveInvFlow'!B26</f>
        <v>3</v>
      </c>
      <c r="C29" s="46">
        <f t="shared" si="0"/>
        <v>2.7443481079329066</v>
      </c>
      <c r="I29" s="42"/>
      <c r="J29" s="42"/>
    </row>
    <row r="30" spans="1:17" ht="15.6" x14ac:dyDescent="0.3">
      <c r="A30" s="47">
        <v>24</v>
      </c>
      <c r="B30" s="48">
        <f>'[1]1. AveInvFlow'!B27</f>
        <v>4</v>
      </c>
      <c r="C30" s="46">
        <f t="shared" si="0"/>
        <v>2.8120087513167489</v>
      </c>
      <c r="I30" s="42"/>
      <c r="J30" s="42"/>
    </row>
    <row r="31" spans="1:17" ht="15.6" x14ac:dyDescent="0.3">
      <c r="A31" s="47">
        <v>25</v>
      </c>
      <c r="B31" s="48">
        <f>'[1]1. AveInvFlow'!B28</f>
        <v>7</v>
      </c>
      <c r="C31" s="46">
        <f t="shared" si="0"/>
        <v>2.8796693947005911</v>
      </c>
      <c r="I31" s="42"/>
      <c r="J31" s="42"/>
    </row>
    <row r="32" spans="1:17" ht="15.6" x14ac:dyDescent="0.3">
      <c r="A32" s="47">
        <v>26</v>
      </c>
      <c r="B32" s="48">
        <f>'[1]1. AveInvFlow'!B29</f>
        <v>1</v>
      </c>
      <c r="C32" s="46">
        <f t="shared" si="0"/>
        <v>2.9473300380844338</v>
      </c>
      <c r="I32" s="42"/>
      <c r="J32" s="42"/>
    </row>
    <row r="33" spans="1:10" ht="15.6" x14ac:dyDescent="0.3">
      <c r="A33" s="47">
        <v>27</v>
      </c>
      <c r="B33" s="48">
        <f>'[1]1. AveInvFlow'!B30</f>
        <v>2</v>
      </c>
      <c r="C33" s="46">
        <f t="shared" si="0"/>
        <v>3.0149906814682765</v>
      </c>
      <c r="I33" s="42"/>
      <c r="J33" s="42"/>
    </row>
    <row r="34" spans="1:10" ht="15.6" x14ac:dyDescent="0.3">
      <c r="A34" s="47">
        <v>28</v>
      </c>
      <c r="B34" s="48">
        <f>'[1]1. AveInvFlow'!B31</f>
        <v>3</v>
      </c>
      <c r="C34" s="46">
        <f t="shared" si="0"/>
        <v>3.0826513248521188</v>
      </c>
      <c r="I34" s="42"/>
      <c r="J34" s="42"/>
    </row>
    <row r="35" spans="1:10" ht="15.6" x14ac:dyDescent="0.3">
      <c r="A35" s="47">
        <v>29</v>
      </c>
      <c r="B35" s="48">
        <f>'[1]1. AveInvFlow'!B32</f>
        <v>2</v>
      </c>
      <c r="C35" s="46">
        <f t="shared" si="0"/>
        <v>3.150311968235961</v>
      </c>
      <c r="I35" s="42"/>
      <c r="J35" s="42"/>
    </row>
    <row r="36" spans="1:10" ht="15.6" x14ac:dyDescent="0.3">
      <c r="A36" s="47">
        <v>30</v>
      </c>
      <c r="B36" s="48">
        <f>'[1]1. AveInvFlow'!B33</f>
        <v>5</v>
      </c>
      <c r="C36" s="46">
        <f t="shared" si="0"/>
        <v>3.2179726116198037</v>
      </c>
      <c r="I36" s="42"/>
      <c r="J36" s="42"/>
    </row>
    <row r="37" spans="1:10" ht="15.6" x14ac:dyDescent="0.3">
      <c r="A37" s="47">
        <v>31</v>
      </c>
      <c r="B37" s="48">
        <f>'[1]1. AveInvFlow'!B34</f>
        <v>2</v>
      </c>
      <c r="C37" s="46">
        <f t="shared" si="0"/>
        <v>3.2856332550036464</v>
      </c>
      <c r="I37" s="42"/>
      <c r="J37" s="42"/>
    </row>
    <row r="38" spans="1:10" ht="15.6" x14ac:dyDescent="0.3">
      <c r="A38" s="47">
        <v>32</v>
      </c>
      <c r="B38" s="48">
        <f>'[1]1. AveInvFlow'!B35</f>
        <v>3</v>
      </c>
      <c r="C38" s="46">
        <f t="shared" si="0"/>
        <v>3.3532938983874887</v>
      </c>
      <c r="I38" s="42"/>
      <c r="J38" s="42"/>
    </row>
    <row r="39" spans="1:10" ht="15.6" x14ac:dyDescent="0.3">
      <c r="A39" s="47">
        <v>33</v>
      </c>
      <c r="B39" s="48">
        <f>'[1]1. AveInvFlow'!B36</f>
        <v>1</v>
      </c>
      <c r="C39" s="46">
        <f t="shared" si="0"/>
        <v>3.420954541771331</v>
      </c>
      <c r="I39" s="42"/>
      <c r="J39" s="42"/>
    </row>
    <row r="40" spans="1:10" ht="15.6" x14ac:dyDescent="0.3">
      <c r="A40" s="47">
        <v>34</v>
      </c>
      <c r="B40" s="48">
        <f>'[1]1. AveInvFlow'!B37</f>
        <v>5</v>
      </c>
      <c r="C40" s="46">
        <f t="shared" si="0"/>
        <v>3.4886151851551737</v>
      </c>
      <c r="I40" s="42"/>
      <c r="J40" s="42"/>
    </row>
    <row r="41" spans="1:10" ht="15.6" x14ac:dyDescent="0.3">
      <c r="A41" s="47">
        <v>35</v>
      </c>
      <c r="B41" s="48">
        <f>'[1]1. AveInvFlow'!B38</f>
        <v>2</v>
      </c>
      <c r="C41" s="46">
        <f t="shared" si="0"/>
        <v>3.5562758285390164</v>
      </c>
      <c r="I41" s="42"/>
      <c r="J41" s="42"/>
    </row>
    <row r="42" spans="1:10" ht="15.6" x14ac:dyDescent="0.3">
      <c r="A42" s="47">
        <v>36</v>
      </c>
      <c r="B42" s="48">
        <f>'[1]1. AveInvFlow'!B39</f>
        <v>0</v>
      </c>
      <c r="C42" s="46">
        <f t="shared" si="0"/>
        <v>3.6239364719228586</v>
      </c>
      <c r="I42" s="42"/>
      <c r="J42" s="42"/>
    </row>
    <row r="43" spans="1:10" ht="15.6" x14ac:dyDescent="0.3">
      <c r="A43" s="47">
        <v>37</v>
      </c>
      <c r="B43" s="48">
        <f>'[1]1. AveInvFlow'!B40</f>
        <v>7</v>
      </c>
      <c r="C43" s="46">
        <f t="shared" si="0"/>
        <v>3.6915971153067009</v>
      </c>
      <c r="I43" s="42"/>
      <c r="J43" s="42"/>
    </row>
    <row r="44" spans="1:10" ht="15.6" x14ac:dyDescent="0.3">
      <c r="A44" s="47">
        <v>38</v>
      </c>
      <c r="B44" s="48">
        <f>'[1]1. AveInvFlow'!B41</f>
        <v>3</v>
      </c>
      <c r="C44" s="46">
        <f t="shared" si="0"/>
        <v>3.7592577586905436</v>
      </c>
      <c r="I44" s="42"/>
      <c r="J44" s="42"/>
    </row>
    <row r="45" spans="1:10" ht="15.6" x14ac:dyDescent="0.3">
      <c r="A45" s="47">
        <v>39</v>
      </c>
      <c r="B45" s="48">
        <f>'[1]1. AveInvFlow'!B42</f>
        <v>5</v>
      </c>
      <c r="C45" s="46">
        <f t="shared" si="0"/>
        <v>3.8269184020743863</v>
      </c>
      <c r="I45" s="42"/>
      <c r="J45" s="42"/>
    </row>
    <row r="46" spans="1:10" ht="15.6" x14ac:dyDescent="0.3">
      <c r="A46" s="47">
        <v>40</v>
      </c>
      <c r="B46" s="48">
        <f>'[1]1. AveInvFlow'!B43</f>
        <v>3</v>
      </c>
      <c r="C46" s="46">
        <f t="shared" si="0"/>
        <v>3.8945790454582285</v>
      </c>
      <c r="I46" s="42"/>
      <c r="J46" s="42"/>
    </row>
    <row r="47" spans="1:10" ht="15.6" x14ac:dyDescent="0.3">
      <c r="A47" s="47">
        <v>41</v>
      </c>
      <c r="B47" s="48">
        <f>'[1]1. AveInvFlow'!B44</f>
        <v>7</v>
      </c>
      <c r="C47" s="46">
        <f t="shared" si="0"/>
        <v>3.9622396888420708</v>
      </c>
      <c r="I47" s="42"/>
      <c r="J47" s="42"/>
    </row>
    <row r="48" spans="1:10" ht="15.6" x14ac:dyDescent="0.3">
      <c r="A48" s="47">
        <v>42</v>
      </c>
      <c r="B48" s="48">
        <f>'[1]1. AveInvFlow'!B45</f>
        <v>3</v>
      </c>
      <c r="C48" s="46">
        <f t="shared" si="0"/>
        <v>4.0299003322259139</v>
      </c>
      <c r="I48" s="42"/>
      <c r="J48" s="42"/>
    </row>
    <row r="49" spans="1:3" ht="15.6" x14ac:dyDescent="0.3">
      <c r="A49" s="47">
        <v>43</v>
      </c>
      <c r="C49" s="46">
        <f t="shared" si="0"/>
        <v>4.0975609756097562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zoomScale="96" zoomScaleNormal="96" workbookViewId="0">
      <selection activeCell="J31" sqref="J31"/>
    </sheetView>
  </sheetViews>
  <sheetFormatPr defaultRowHeight="14.4" x14ac:dyDescent="0.3"/>
  <cols>
    <col min="2" max="3" width="4.88671875" customWidth="1"/>
    <col min="4" max="4" width="7.33203125" customWidth="1"/>
    <col min="5" max="5" width="4.88671875" customWidth="1"/>
    <col min="7" max="7" width="2.6640625" customWidth="1"/>
  </cols>
  <sheetData>
    <row r="1" spans="2:10" x14ac:dyDescent="0.3">
      <c r="B1" s="8" t="s">
        <v>0</v>
      </c>
      <c r="C1" s="8" t="s">
        <v>22</v>
      </c>
      <c r="D1" s="8" t="s">
        <v>26</v>
      </c>
      <c r="E1" s="8" t="s">
        <v>23</v>
      </c>
      <c r="F1" s="8" t="s">
        <v>24</v>
      </c>
      <c r="H1" s="14">
        <v>3.3201298835361014E-2</v>
      </c>
      <c r="I1" t="str">
        <f>C1&amp;" vs "&amp;D1</f>
        <v>At vs Ft (ES)</v>
      </c>
    </row>
    <row r="2" spans="2:10" x14ac:dyDescent="0.3">
      <c r="B2" s="13">
        <v>1</v>
      </c>
      <c r="C2" s="6">
        <v>26</v>
      </c>
      <c r="D2" s="9">
        <f>C2</f>
        <v>26</v>
      </c>
      <c r="E2" s="12">
        <f t="shared" ref="E2:E33" si="0">ABS(C2-D2)</f>
        <v>0</v>
      </c>
      <c r="F2" s="11">
        <f>AVERAGE($E$2:E2)</f>
        <v>0</v>
      </c>
    </row>
    <row r="3" spans="2:10" ht="15" thickBot="1" x14ac:dyDescent="0.35">
      <c r="B3" s="13">
        <v>2</v>
      </c>
      <c r="C3" s="6">
        <v>22</v>
      </c>
      <c r="D3" s="7">
        <f t="shared" ref="D3:D34" si="1">(1-$H$1)*D2+$H$1*C2</f>
        <v>26</v>
      </c>
      <c r="E3" s="12">
        <f t="shared" si="0"/>
        <v>4</v>
      </c>
      <c r="F3" s="11">
        <f>AVERAGE($E$2:E3)</f>
        <v>2</v>
      </c>
      <c r="H3" s="13"/>
      <c r="I3" s="17">
        <f>F51</f>
        <v>14.534630314876784</v>
      </c>
    </row>
    <row r="4" spans="2:10" x14ac:dyDescent="0.3">
      <c r="B4" s="13">
        <v>3</v>
      </c>
      <c r="C4" s="6">
        <v>11</v>
      </c>
      <c r="D4" s="7">
        <f t="shared" si="1"/>
        <v>25.867194804658556</v>
      </c>
      <c r="E4" s="12">
        <f t="shared" si="0"/>
        <v>14.867194804658556</v>
      </c>
      <c r="F4" s="11">
        <f>AVERAGE($E$2:E4)</f>
        <v>6.2890649348861851</v>
      </c>
      <c r="H4" s="21">
        <v>0.1</v>
      </c>
      <c r="I4" s="18">
        <f t="dataTable" ref="I4:I13" dt2D="0" dtr="0" r1="H1"/>
        <v>14.578554657225675</v>
      </c>
      <c r="J4">
        <f>H4</f>
        <v>0.1</v>
      </c>
    </row>
    <row r="5" spans="2:10" x14ac:dyDescent="0.3">
      <c r="B5" s="13">
        <v>4</v>
      </c>
      <c r="C5" s="6">
        <v>3</v>
      </c>
      <c r="D5" s="7">
        <f t="shared" si="1"/>
        <v>25.373584627105558</v>
      </c>
      <c r="E5" s="12">
        <f t="shared" si="0"/>
        <v>22.373584627105558</v>
      </c>
      <c r="F5" s="11">
        <f>AVERAGE($E$2:E5)</f>
        <v>10.310194857941028</v>
      </c>
      <c r="H5" s="22">
        <f>H4+0.1</f>
        <v>0.2</v>
      </c>
      <c r="I5" s="19">
        <v>14.929098580075674</v>
      </c>
      <c r="J5">
        <f t="shared" ref="J5:J13" si="2">H5</f>
        <v>0.2</v>
      </c>
    </row>
    <row r="6" spans="2:10" x14ac:dyDescent="0.3">
      <c r="B6" s="13">
        <v>5</v>
      </c>
      <c r="C6" s="6">
        <v>28</v>
      </c>
      <c r="D6" s="7">
        <f t="shared" si="1"/>
        <v>24.630752557882786</v>
      </c>
      <c r="E6" s="12">
        <f t="shared" si="0"/>
        <v>3.3692474421172136</v>
      </c>
      <c r="F6" s="11">
        <f>AVERAGE($E$2:E6)</f>
        <v>8.9220053747762655</v>
      </c>
      <c r="H6" s="22">
        <f t="shared" ref="H6:H12" si="3">H5+0.1</f>
        <v>0.30000000000000004</v>
      </c>
      <c r="I6" s="19">
        <v>15.470062654408364</v>
      </c>
      <c r="J6">
        <f t="shared" si="2"/>
        <v>0.30000000000000004</v>
      </c>
    </row>
    <row r="7" spans="2:10" x14ac:dyDescent="0.3">
      <c r="B7" s="13">
        <v>6</v>
      </c>
      <c r="C7" s="6">
        <v>13</v>
      </c>
      <c r="D7" s="7">
        <f t="shared" si="1"/>
        <v>24.742615949058795</v>
      </c>
      <c r="E7" s="12">
        <f t="shared" si="0"/>
        <v>11.742615949058795</v>
      </c>
      <c r="F7" s="11">
        <f>AVERAGE($E$2:E7)</f>
        <v>9.3921071371566871</v>
      </c>
      <c r="H7" s="22">
        <f t="shared" si="3"/>
        <v>0.4</v>
      </c>
      <c r="I7" s="19">
        <v>16.111206141505487</v>
      </c>
      <c r="J7">
        <f t="shared" si="2"/>
        <v>0.4</v>
      </c>
    </row>
    <row r="8" spans="2:10" x14ac:dyDescent="0.3">
      <c r="B8" s="13">
        <v>7</v>
      </c>
      <c r="C8" s="6">
        <v>8</v>
      </c>
      <c r="D8" s="7">
        <f t="shared" si="1"/>
        <v>24.352745847825215</v>
      </c>
      <c r="E8" s="12">
        <f t="shared" si="0"/>
        <v>16.352745847825215</v>
      </c>
      <c r="F8" s="11">
        <f>AVERAGE($E$2:E8)</f>
        <v>10.386484095823619</v>
      </c>
      <c r="H8" s="22">
        <f t="shared" si="3"/>
        <v>0.5</v>
      </c>
      <c r="I8" s="19">
        <v>16.653022484399251</v>
      </c>
      <c r="J8">
        <f t="shared" si="2"/>
        <v>0.5</v>
      </c>
    </row>
    <row r="9" spans="2:10" x14ac:dyDescent="0.3">
      <c r="B9" s="13">
        <v>8</v>
      </c>
      <c r="C9" s="6">
        <v>7</v>
      </c>
      <c r="D9" s="7">
        <f t="shared" si="1"/>
        <v>23.809813446152859</v>
      </c>
      <c r="E9" s="12">
        <f t="shared" si="0"/>
        <v>16.809813446152859</v>
      </c>
      <c r="F9" s="11">
        <f>AVERAGE($E$2:E9)</f>
        <v>11.189400264614774</v>
      </c>
      <c r="H9" s="22">
        <f t="shared" si="3"/>
        <v>0.6</v>
      </c>
      <c r="I9" s="19">
        <v>17.108600755693789</v>
      </c>
      <c r="J9">
        <f t="shared" si="2"/>
        <v>0.6</v>
      </c>
    </row>
    <row r="10" spans="2:10" x14ac:dyDescent="0.3">
      <c r="B10" s="13">
        <v>9</v>
      </c>
      <c r="C10" s="6">
        <v>32</v>
      </c>
      <c r="D10" s="7">
        <f t="shared" si="1"/>
        <v>23.251705806560466</v>
      </c>
      <c r="E10" s="12">
        <f t="shared" si="0"/>
        <v>8.7482941934395342</v>
      </c>
      <c r="F10" s="11">
        <f>AVERAGE($E$2:E10)</f>
        <v>10.918166256706414</v>
      </c>
      <c r="H10" s="22">
        <f t="shared" si="3"/>
        <v>0.7</v>
      </c>
      <c r="I10" s="19">
        <v>17.486861527124294</v>
      </c>
      <c r="J10">
        <f t="shared" si="2"/>
        <v>0.7</v>
      </c>
    </row>
    <row r="11" spans="2:10" x14ac:dyDescent="0.3">
      <c r="B11" s="13">
        <v>10</v>
      </c>
      <c r="C11" s="6">
        <v>41</v>
      </c>
      <c r="D11" s="7">
        <f t="shared" si="1"/>
        <v>23.542160536376507</v>
      </c>
      <c r="E11" s="12">
        <f t="shared" si="0"/>
        <v>17.457839463623493</v>
      </c>
      <c r="F11" s="11">
        <f>AVERAGE($E$2:E11)</f>
        <v>11.572133577398123</v>
      </c>
      <c r="H11" s="22">
        <f t="shared" si="3"/>
        <v>0.79999999999999993</v>
      </c>
      <c r="I11" s="19">
        <v>17.904713947207959</v>
      </c>
      <c r="J11">
        <f t="shared" si="2"/>
        <v>0.79999999999999993</v>
      </c>
    </row>
    <row r="12" spans="2:10" x14ac:dyDescent="0.3">
      <c r="B12" s="13">
        <v>11</v>
      </c>
      <c r="C12" s="6">
        <v>9</v>
      </c>
      <c r="D12" s="7">
        <f t="shared" si="1"/>
        <v>24.121783481428029</v>
      </c>
      <c r="E12" s="12">
        <f t="shared" si="0"/>
        <v>15.121783481428029</v>
      </c>
      <c r="F12" s="11">
        <f>AVERAGE($E$2:E12)</f>
        <v>11.894829023219023</v>
      </c>
      <c r="H12" s="22">
        <f t="shared" si="3"/>
        <v>0.89999999999999991</v>
      </c>
      <c r="I12" s="19">
        <v>18.518364686657335</v>
      </c>
      <c r="J12">
        <f t="shared" si="2"/>
        <v>0.89999999999999991</v>
      </c>
    </row>
    <row r="13" spans="2:10" ht="15" thickBot="1" x14ac:dyDescent="0.35">
      <c r="B13" s="13">
        <v>12</v>
      </c>
      <c r="C13" s="6">
        <v>14</v>
      </c>
      <c r="D13" s="7">
        <f t="shared" si="1"/>
        <v>23.619720629137511</v>
      </c>
      <c r="E13" s="12">
        <f t="shared" si="0"/>
        <v>9.619720629137511</v>
      </c>
      <c r="F13" s="11">
        <f>AVERAGE($E$2:E13)</f>
        <v>11.705236657045562</v>
      </c>
      <c r="H13" s="23">
        <f>H12+0.1</f>
        <v>0.99999999999999989</v>
      </c>
      <c r="I13" s="20">
        <v>19.28</v>
      </c>
      <c r="J13">
        <f t="shared" si="2"/>
        <v>0.99999999999999989</v>
      </c>
    </row>
    <row r="14" spans="2:10" x14ac:dyDescent="0.3">
      <c r="B14" s="13">
        <v>13</v>
      </c>
      <c r="C14" s="6">
        <v>35</v>
      </c>
      <c r="D14" s="7">
        <f t="shared" si="1"/>
        <v>23.30033340981683</v>
      </c>
      <c r="E14" s="12">
        <f t="shared" si="0"/>
        <v>11.69966659018317</v>
      </c>
      <c r="F14" s="11">
        <f>AVERAGE($E$2:E14)</f>
        <v>11.70480819036384</v>
      </c>
      <c r="H14" s="13">
        <f>VLOOKUP(I14,I4:J13,2)</f>
        <v>0.1</v>
      </c>
      <c r="I14" s="13">
        <f>MIN(I4:I13)</f>
        <v>14.578554657225675</v>
      </c>
    </row>
    <row r="15" spans="2:10" x14ac:dyDescent="0.3">
      <c r="B15" s="13">
        <v>14</v>
      </c>
      <c r="C15" s="6">
        <v>39</v>
      </c>
      <c r="D15" s="7">
        <f t="shared" si="1"/>
        <v>23.688777536551591</v>
      </c>
      <c r="E15" s="12">
        <f t="shared" si="0"/>
        <v>15.311222463448409</v>
      </c>
      <c r="F15" s="11">
        <f>AVERAGE($E$2:E15)</f>
        <v>11.962409209869881</v>
      </c>
      <c r="H15" s="13"/>
    </row>
    <row r="16" spans="2:10" x14ac:dyDescent="0.3">
      <c r="B16" s="13">
        <v>15</v>
      </c>
      <c r="C16" s="6">
        <v>28</v>
      </c>
      <c r="D16" s="7">
        <f t="shared" si="1"/>
        <v>24.197130009095233</v>
      </c>
      <c r="E16" s="12">
        <f t="shared" si="0"/>
        <v>3.8028699909047674</v>
      </c>
      <c r="F16" s="11">
        <f>AVERAGE($E$2:E16)</f>
        <v>11.41843992860554</v>
      </c>
    </row>
    <row r="17" spans="2:6" x14ac:dyDescent="0.3">
      <c r="B17" s="13">
        <v>16</v>
      </c>
      <c r="C17" s="6">
        <v>19</v>
      </c>
      <c r="D17" s="7">
        <f t="shared" si="1"/>
        <v>24.323390232095289</v>
      </c>
      <c r="E17" s="12">
        <f t="shared" si="0"/>
        <v>5.3233902320952886</v>
      </c>
      <c r="F17" s="11">
        <f>AVERAGE($E$2:E17)</f>
        <v>11.037499322573648</v>
      </c>
    </row>
    <row r="18" spans="2:6" x14ac:dyDescent="0.3">
      <c r="B18" s="13">
        <v>17</v>
      </c>
      <c r="C18" s="6">
        <v>68</v>
      </c>
      <c r="D18" s="7">
        <f t="shared" si="1"/>
        <v>24.14664676218225</v>
      </c>
      <c r="E18" s="12">
        <f t="shared" si="0"/>
        <v>43.85335323781775</v>
      </c>
      <c r="F18" s="11">
        <f>AVERAGE($E$2:E18)</f>
        <v>12.967843670529183</v>
      </c>
    </row>
    <row r="19" spans="2:6" x14ac:dyDescent="0.3">
      <c r="B19" s="13">
        <v>18</v>
      </c>
      <c r="C19" s="6">
        <v>16</v>
      </c>
      <c r="D19" s="7">
        <f t="shared" si="1"/>
        <v>25.60263504796368</v>
      </c>
      <c r="E19" s="12">
        <f t="shared" si="0"/>
        <v>9.6026350479636804</v>
      </c>
      <c r="F19" s="11">
        <f>AVERAGE($E$2:E19)</f>
        <v>12.780887635942211</v>
      </c>
    </row>
    <row r="20" spans="2:6" x14ac:dyDescent="0.3">
      <c r="B20" s="13">
        <v>19</v>
      </c>
      <c r="C20" s="6">
        <v>27</v>
      </c>
      <c r="D20" s="7">
        <f t="shared" si="1"/>
        <v>25.283815092129323</v>
      </c>
      <c r="E20" s="12">
        <f t="shared" si="0"/>
        <v>1.7161849078706766</v>
      </c>
      <c r="F20" s="11">
        <f>AVERAGE($E$2:E20)</f>
        <v>12.198534860780551</v>
      </c>
    </row>
    <row r="21" spans="2:6" x14ac:dyDescent="0.3">
      <c r="B21" s="13">
        <v>20</v>
      </c>
      <c r="C21" s="6">
        <v>10</v>
      </c>
      <c r="D21" s="7">
        <f t="shared" si="1"/>
        <v>25.340794660112273</v>
      </c>
      <c r="E21" s="12">
        <f t="shared" si="0"/>
        <v>15.340794660112273</v>
      </c>
      <c r="F21" s="11">
        <f>AVERAGE($E$2:E21)</f>
        <v>12.355647850747136</v>
      </c>
    </row>
    <row r="22" spans="2:6" x14ac:dyDescent="0.3">
      <c r="B22" s="13">
        <v>21</v>
      </c>
      <c r="C22" s="6">
        <v>27</v>
      </c>
      <c r="D22" s="7">
        <f t="shared" si="1"/>
        <v>24.831460352229975</v>
      </c>
      <c r="E22" s="12">
        <f t="shared" si="0"/>
        <v>2.1685396477700252</v>
      </c>
      <c r="F22" s="11">
        <f>AVERAGE($E$2:E22)</f>
        <v>11.870547460129179</v>
      </c>
    </row>
    <row r="23" spans="2:6" x14ac:dyDescent="0.3">
      <c r="B23" s="13">
        <v>22</v>
      </c>
      <c r="C23" s="6">
        <v>38</v>
      </c>
      <c r="D23" s="7">
        <f t="shared" si="1"/>
        <v>24.903458685111914</v>
      </c>
      <c r="E23" s="12">
        <f t="shared" si="0"/>
        <v>13.096541314888086</v>
      </c>
      <c r="F23" s="11">
        <f>AVERAGE($E$2:E23)</f>
        <v>11.926274453527311</v>
      </c>
    </row>
    <row r="24" spans="2:6" x14ac:dyDescent="0.3">
      <c r="B24" s="13">
        <v>23</v>
      </c>
      <c r="C24" s="6">
        <v>38</v>
      </c>
      <c r="D24" s="7">
        <f t="shared" si="1"/>
        <v>25.338280867017165</v>
      </c>
      <c r="E24" s="12">
        <f t="shared" si="0"/>
        <v>12.661719132982835</v>
      </c>
      <c r="F24" s="11">
        <f>AVERAGE($E$2:E24)</f>
        <v>11.958250309155813</v>
      </c>
    </row>
    <row r="25" spans="2:6" x14ac:dyDescent="0.3">
      <c r="B25" s="13">
        <v>24</v>
      </c>
      <c r="C25" s="6">
        <v>32</v>
      </c>
      <c r="D25" s="7">
        <f t="shared" si="1"/>
        <v>25.758666387720734</v>
      </c>
      <c r="E25" s="12">
        <f t="shared" si="0"/>
        <v>6.2413336122792664</v>
      </c>
      <c r="F25" s="11">
        <f>AVERAGE($E$2:E25)</f>
        <v>11.720045446785958</v>
      </c>
    </row>
    <row r="26" spans="2:6" x14ac:dyDescent="0.3">
      <c r="B26" s="13">
        <v>25</v>
      </c>
      <c r="C26" s="6">
        <v>36</v>
      </c>
      <c r="D26" s="7">
        <f t="shared" si="1"/>
        <v>25.965886770113201</v>
      </c>
      <c r="E26" s="12">
        <f t="shared" si="0"/>
        <v>10.034113229886799</v>
      </c>
      <c r="F26" s="11">
        <f>AVERAGE($E$2:E26)</f>
        <v>11.652608158109992</v>
      </c>
    </row>
    <row r="27" spans="2:6" x14ac:dyDescent="0.3">
      <c r="B27" s="13">
        <v>26</v>
      </c>
      <c r="C27" s="6">
        <v>53</v>
      </c>
      <c r="D27" s="7">
        <f t="shared" si="1"/>
        <v>26.299032362006521</v>
      </c>
      <c r="E27" s="12">
        <f t="shared" si="0"/>
        <v>26.700967637993479</v>
      </c>
      <c r="F27" s="11">
        <f>AVERAGE($E$2:E27)</f>
        <v>12.231391215028587</v>
      </c>
    </row>
    <row r="28" spans="2:6" x14ac:dyDescent="0.3">
      <c r="B28" s="13">
        <v>27</v>
      </c>
      <c r="C28" s="6">
        <v>45</v>
      </c>
      <c r="D28" s="7">
        <f t="shared" si="1"/>
        <v>27.185539167748846</v>
      </c>
      <c r="E28" s="12">
        <f t="shared" si="0"/>
        <v>17.814460832251154</v>
      </c>
      <c r="F28" s="11">
        <f>AVERAGE($E$2:E28)</f>
        <v>12.438171571222016</v>
      </c>
    </row>
    <row r="29" spans="2:6" x14ac:dyDescent="0.3">
      <c r="B29" s="13">
        <v>28</v>
      </c>
      <c r="C29" s="6">
        <v>23</v>
      </c>
      <c r="D29" s="7">
        <f t="shared" si="1"/>
        <v>27.777002405431251</v>
      </c>
      <c r="E29" s="12">
        <f t="shared" si="0"/>
        <v>4.7770024054312508</v>
      </c>
      <c r="F29" s="11">
        <f>AVERAGE($E$2:E29)</f>
        <v>12.164558386729487</v>
      </c>
    </row>
    <row r="30" spans="2:6" x14ac:dyDescent="0.3">
      <c r="B30" s="13">
        <v>29</v>
      </c>
      <c r="C30" s="6">
        <v>16</v>
      </c>
      <c r="D30" s="7">
        <f t="shared" si="1"/>
        <v>27.618399721031288</v>
      </c>
      <c r="E30" s="12">
        <f t="shared" si="0"/>
        <v>11.618399721031288</v>
      </c>
      <c r="F30" s="11">
        <f>AVERAGE($E$2:E30)</f>
        <v>12.145725329291619</v>
      </c>
    </row>
    <row r="31" spans="2:6" x14ac:dyDescent="0.3">
      <c r="B31" s="13">
        <v>30</v>
      </c>
      <c r="C31" s="6">
        <v>20</v>
      </c>
      <c r="D31" s="7">
        <f t="shared" si="1"/>
        <v>27.23265375990465</v>
      </c>
      <c r="E31" s="12">
        <f t="shared" si="0"/>
        <v>7.2326537599046503</v>
      </c>
      <c r="F31" s="11">
        <f>AVERAGE($E$2:E31)</f>
        <v>11.981956276978719</v>
      </c>
    </row>
    <row r="32" spans="2:6" x14ac:dyDescent="0.3">
      <c r="B32" s="13">
        <v>31</v>
      </c>
      <c r="C32" s="6">
        <v>29</v>
      </c>
      <c r="D32" s="7">
        <f t="shared" si="1"/>
        <v>26.992520261049357</v>
      </c>
      <c r="E32" s="12">
        <f t="shared" si="0"/>
        <v>2.0074797389506429</v>
      </c>
      <c r="F32" s="11">
        <f>AVERAGE($E$2:E32)</f>
        <v>11.660198969300394</v>
      </c>
    </row>
    <row r="33" spans="2:6" x14ac:dyDescent="0.3">
      <c r="B33" s="13">
        <v>32</v>
      </c>
      <c r="C33" s="6">
        <v>78</v>
      </c>
      <c r="D33" s="7">
        <f t="shared" si="1"/>
        <v>27.059171195768187</v>
      </c>
      <c r="E33" s="12">
        <f t="shared" si="0"/>
        <v>50.940828804231813</v>
      </c>
      <c r="F33" s="11">
        <f>AVERAGE($E$2:E33)</f>
        <v>12.887718651642</v>
      </c>
    </row>
    <row r="34" spans="2:6" x14ac:dyDescent="0.3">
      <c r="B34" s="13">
        <v>33</v>
      </c>
      <c r="C34" s="6">
        <v>3</v>
      </c>
      <c r="D34" s="7">
        <f t="shared" si="1"/>
        <v>28.750472875818453</v>
      </c>
      <c r="E34" s="12">
        <f t="shared" ref="E34:E51" si="4">ABS(C34-D34)</f>
        <v>25.750472875818453</v>
      </c>
      <c r="F34" s="11">
        <f>AVERAGE($E$2:E34)</f>
        <v>13.27749908267765</v>
      </c>
    </row>
    <row r="35" spans="2:6" x14ac:dyDescent="0.3">
      <c r="B35" s="13">
        <v>34</v>
      </c>
      <c r="C35" s="6">
        <v>31</v>
      </c>
      <c r="D35" s="7">
        <f t="shared" ref="D35:D51" si="5">(1-$H$1)*D34+$H$1*C34</f>
        <v>27.895523730716544</v>
      </c>
      <c r="E35" s="12">
        <f t="shared" si="4"/>
        <v>3.104476269283456</v>
      </c>
      <c r="F35" s="11">
        <f>AVERAGE($E$2:E35)</f>
        <v>12.978292529342527</v>
      </c>
    </row>
    <row r="36" spans="2:6" x14ac:dyDescent="0.3">
      <c r="B36" s="13">
        <v>35</v>
      </c>
      <c r="C36" s="6">
        <v>12</v>
      </c>
      <c r="D36" s="7">
        <f t="shared" si="5"/>
        <v>27.998596375060309</v>
      </c>
      <c r="E36" s="12">
        <f t="shared" si="4"/>
        <v>15.998596375060309</v>
      </c>
      <c r="F36" s="11">
        <f>AVERAGE($E$2:E36)</f>
        <v>13.064586924934463</v>
      </c>
    </row>
    <row r="37" spans="2:6" x14ac:dyDescent="0.3">
      <c r="B37" s="13">
        <v>36</v>
      </c>
      <c r="C37" s="6">
        <v>55</v>
      </c>
      <c r="D37" s="7">
        <f t="shared" si="5"/>
        <v>27.467422195865606</v>
      </c>
      <c r="E37" s="12">
        <f t="shared" si="4"/>
        <v>27.532577804134394</v>
      </c>
      <c r="F37" s="11">
        <f>AVERAGE($E$2:E37)</f>
        <v>13.466475560467794</v>
      </c>
    </row>
    <row r="38" spans="2:6" x14ac:dyDescent="0.3">
      <c r="B38" s="13">
        <v>37</v>
      </c>
      <c r="C38" s="6">
        <v>20</v>
      </c>
      <c r="D38" s="7">
        <f t="shared" si="5"/>
        <v>28.381539539248497</v>
      </c>
      <c r="E38" s="12">
        <f t="shared" si="4"/>
        <v>8.3815395392484966</v>
      </c>
      <c r="F38" s="11">
        <f>AVERAGE($E$2:E38)</f>
        <v>13.329044857191597</v>
      </c>
    </row>
    <row r="39" spans="2:6" x14ac:dyDescent="0.3">
      <c r="B39" s="13">
        <v>38</v>
      </c>
      <c r="C39" s="6">
        <v>6</v>
      </c>
      <c r="D39" s="7">
        <f t="shared" si="5"/>
        <v>28.10326154030551</v>
      </c>
      <c r="E39" s="12">
        <f t="shared" si="4"/>
        <v>22.10326154030551</v>
      </c>
      <c r="F39" s="11">
        <f>AVERAGE($E$2:E39)</f>
        <v>13.559945296220912</v>
      </c>
    </row>
    <row r="40" spans="2:6" x14ac:dyDescent="0.3">
      <c r="B40" s="13">
        <v>39</v>
      </c>
      <c r="C40" s="6">
        <v>59</v>
      </c>
      <c r="D40" s="7">
        <f t="shared" si="5"/>
        <v>27.369404548669685</v>
      </c>
      <c r="E40" s="12">
        <f t="shared" si="4"/>
        <v>31.630595451330315</v>
      </c>
      <c r="F40" s="11">
        <f>AVERAGE($E$2:E40)</f>
        <v>14.023295300198075</v>
      </c>
    </row>
    <row r="41" spans="2:6" x14ac:dyDescent="0.3">
      <c r="B41" s="13">
        <v>40</v>
      </c>
      <c r="C41" s="6">
        <v>51</v>
      </c>
      <c r="D41" s="7">
        <f t="shared" si="5"/>
        <v>28.419581400589713</v>
      </c>
      <c r="E41" s="12">
        <f t="shared" si="4"/>
        <v>22.580418599410287</v>
      </c>
      <c r="F41" s="11">
        <f>AVERAGE($E$2:E41)</f>
        <v>14.237223382678383</v>
      </c>
    </row>
    <row r="42" spans="2:6" x14ac:dyDescent="0.3">
      <c r="B42" s="13">
        <v>41</v>
      </c>
      <c r="C42" s="6">
        <v>2</v>
      </c>
      <c r="D42" s="7">
        <f t="shared" si="5"/>
        <v>29.169280626336278</v>
      </c>
      <c r="E42" s="12">
        <f t="shared" si="4"/>
        <v>27.169280626336278</v>
      </c>
      <c r="F42" s="11">
        <f>AVERAGE($E$2:E42)</f>
        <v>14.552639413011503</v>
      </c>
    </row>
    <row r="43" spans="2:6" x14ac:dyDescent="0.3">
      <c r="B43" s="13">
        <v>42</v>
      </c>
      <c r="C43" s="6">
        <v>67</v>
      </c>
      <c r="D43" s="7">
        <f t="shared" si="5"/>
        <v>28.267225221119503</v>
      </c>
      <c r="E43" s="12">
        <f t="shared" si="4"/>
        <v>38.732774778880497</v>
      </c>
      <c r="F43" s="11">
        <f>AVERAGE($E$2:E43)</f>
        <v>15.12835692172267</v>
      </c>
    </row>
    <row r="44" spans="2:6" x14ac:dyDescent="0.3">
      <c r="B44" s="13">
        <v>43</v>
      </c>
      <c r="C44" s="6">
        <v>65</v>
      </c>
      <c r="D44" s="7">
        <f t="shared" si="5"/>
        <v>29.553203651275847</v>
      </c>
      <c r="E44" s="12">
        <f t="shared" si="4"/>
        <v>35.446796348724149</v>
      </c>
      <c r="F44" s="11">
        <f>AVERAGE($E$2:E44)</f>
        <v>15.600878768862241</v>
      </c>
    </row>
    <row r="45" spans="2:6" x14ac:dyDescent="0.3">
      <c r="B45" s="13">
        <v>44</v>
      </c>
      <c r="C45" s="6">
        <v>43</v>
      </c>
      <c r="D45" s="7">
        <f t="shared" si="5"/>
        <v>30.730083329606021</v>
      </c>
      <c r="E45" s="12">
        <f t="shared" si="4"/>
        <v>12.269916670393979</v>
      </c>
      <c r="F45" s="11">
        <f>AVERAGE($E$2:E45)</f>
        <v>15.525175084806143</v>
      </c>
    </row>
    <row r="46" spans="2:6" x14ac:dyDescent="0.3">
      <c r="B46" s="13">
        <v>45</v>
      </c>
      <c r="C46" s="6">
        <v>27</v>
      </c>
      <c r="D46" s="7">
        <f t="shared" si="5"/>
        <v>31.137460499664748</v>
      </c>
      <c r="E46" s="12">
        <f t="shared" si="4"/>
        <v>4.1374604996647477</v>
      </c>
      <c r="F46" s="11">
        <f>AVERAGE($E$2:E46)</f>
        <v>15.27211476069189</v>
      </c>
    </row>
    <row r="47" spans="2:6" x14ac:dyDescent="0.3">
      <c r="B47" s="13">
        <v>46</v>
      </c>
      <c r="C47" s="6">
        <v>31</v>
      </c>
      <c r="D47" s="7">
        <f t="shared" si="5"/>
        <v>31.000091437195877</v>
      </c>
      <c r="E47" s="12">
        <f t="shared" si="4"/>
        <v>9.1437195877119848E-5</v>
      </c>
      <c r="F47" s="11">
        <f>AVERAGE($E$2:E47)</f>
        <v>14.940114253659369</v>
      </c>
    </row>
    <row r="48" spans="2:6" x14ac:dyDescent="0.3">
      <c r="B48" s="13">
        <v>47</v>
      </c>
      <c r="C48" s="6">
        <v>43</v>
      </c>
      <c r="D48" s="7">
        <f t="shared" si="5"/>
        <v>31.000088401362213</v>
      </c>
      <c r="E48" s="12">
        <f t="shared" si="4"/>
        <v>11.999911598637787</v>
      </c>
      <c r="F48" s="11">
        <f>AVERAGE($E$2:E48)</f>
        <v>14.877556750361038</v>
      </c>
    </row>
    <row r="49" spans="2:6" x14ac:dyDescent="0.3">
      <c r="B49" s="13">
        <v>48</v>
      </c>
      <c r="C49" s="6">
        <v>15</v>
      </c>
      <c r="D49" s="7">
        <f t="shared" si="5"/>
        <v>31.3985010523465</v>
      </c>
      <c r="E49" s="12">
        <f t="shared" si="4"/>
        <v>16.3985010523465</v>
      </c>
      <c r="F49" s="11">
        <f>AVERAGE($E$2:E49)</f>
        <v>14.909243089985736</v>
      </c>
    </row>
    <row r="50" spans="2:6" x14ac:dyDescent="0.3">
      <c r="B50" s="13">
        <v>49</v>
      </c>
      <c r="C50" s="6">
        <v>37</v>
      </c>
      <c r="D50" s="7">
        <f t="shared" si="5"/>
        <v>30.854049518455561</v>
      </c>
      <c r="E50" s="12">
        <f t="shared" si="4"/>
        <v>6.145950481544439</v>
      </c>
      <c r="F50" s="11">
        <f>AVERAGE($E$2:E50)</f>
        <v>14.730400383691016</v>
      </c>
    </row>
    <row r="51" spans="2:6" x14ac:dyDescent="0.3">
      <c r="B51" s="13">
        <v>50</v>
      </c>
      <c r="C51" s="6">
        <v>36</v>
      </c>
      <c r="D51" s="7">
        <f t="shared" si="5"/>
        <v>31.058103057020649</v>
      </c>
      <c r="E51" s="12">
        <f t="shared" si="4"/>
        <v>4.9418969429793513</v>
      </c>
      <c r="F51" s="16">
        <f>AVERAGE($E$2:E51)</f>
        <v>14.534630314876784</v>
      </c>
    </row>
    <row r="52" spans="2:6" ht="15.75" customHeight="1" x14ac:dyDescent="0.3">
      <c r="B52" s="13">
        <v>51</v>
      </c>
    </row>
  </sheetData>
  <conditionalFormatting sqref="I4:I13">
    <cfRule type="cellIs" dxfId="1" priority="5" operator="equal">
      <formula>$I$14</formula>
    </cfRule>
  </conditionalFormatting>
  <conditionalFormatting sqref="H4:H13">
    <cfRule type="cellIs" dxfId="0" priority="6" operator="equal">
      <formula>$H$14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96" zoomScaleNormal="96" workbookViewId="0">
      <selection activeCell="P17" sqref="P17"/>
    </sheetView>
  </sheetViews>
  <sheetFormatPr defaultRowHeight="14.4" x14ac:dyDescent="0.3"/>
  <cols>
    <col min="1" max="2" width="4.88671875" customWidth="1"/>
    <col min="3" max="3" width="10" bestFit="1" customWidth="1"/>
    <col min="4" max="4" width="6.88671875" bestFit="1" customWidth="1"/>
    <col min="5" max="5" width="27.109375" bestFit="1" customWidth="1"/>
    <col min="6" max="6" width="18.109375" bestFit="1" customWidth="1"/>
    <col min="7" max="7" width="11.6640625" bestFit="1" customWidth="1"/>
    <col min="8" max="8" width="14.5546875" bestFit="1" customWidth="1"/>
    <col min="9" max="9" width="7.88671875" bestFit="1" customWidth="1"/>
    <col min="10" max="10" width="8.88671875" bestFit="1" customWidth="1"/>
    <col min="11" max="11" width="13.44140625" bestFit="1" customWidth="1"/>
    <col min="12" max="12" width="11" bestFit="1" customWidth="1"/>
  </cols>
  <sheetData>
    <row r="1" spans="1:12" x14ac:dyDescent="0.3">
      <c r="A1" s="8" t="s">
        <v>0</v>
      </c>
      <c r="B1" s="8" t="s">
        <v>22</v>
      </c>
      <c r="C1" s="8" t="s">
        <v>25</v>
      </c>
      <c r="D1" s="8" t="s">
        <v>29</v>
      </c>
      <c r="F1" t="s">
        <v>2</v>
      </c>
    </row>
    <row r="2" spans="1:12" ht="15" thickBot="1" x14ac:dyDescent="0.35">
      <c r="A2" s="13">
        <v>1</v>
      </c>
      <c r="B2" s="6">
        <f>ESGaDatTavSolver!C2</f>
        <v>26</v>
      </c>
      <c r="C2" s="10">
        <f>$G$19+$G$20*A2</f>
        <v>19.818823529411763</v>
      </c>
      <c r="D2" s="15">
        <f t="shared" ref="D2:D33" si="0">(B2-C2)^2</f>
        <v>38.206942560553664</v>
      </c>
    </row>
    <row r="3" spans="1:12" x14ac:dyDescent="0.3">
      <c r="A3" s="13">
        <v>2</v>
      </c>
      <c r="B3" s="6">
        <f>ESGaDatTavSolver!C3</f>
        <v>22</v>
      </c>
      <c r="C3" s="10">
        <f t="shared" ref="C3:C51" si="1">$G$19+$G$20*A3</f>
        <v>20.229483793517407</v>
      </c>
      <c r="D3" s="15">
        <f t="shared" si="0"/>
        <v>3.1347276374175133</v>
      </c>
      <c r="F3" s="4" t="s">
        <v>3</v>
      </c>
      <c r="G3" s="4"/>
    </row>
    <row r="4" spans="1:12" x14ac:dyDescent="0.3">
      <c r="A4" s="13">
        <v>3</v>
      </c>
      <c r="B4" s="6">
        <f>ESGaDatTavSolver!C4</f>
        <v>11</v>
      </c>
      <c r="C4" s="10">
        <f t="shared" si="1"/>
        <v>20.640144057623047</v>
      </c>
      <c r="D4" s="15">
        <f t="shared" si="0"/>
        <v>92.932377451724946</v>
      </c>
      <c r="E4" s="26" t="s">
        <v>31</v>
      </c>
      <c r="F4" s="27" t="s">
        <v>4</v>
      </c>
      <c r="G4" s="28">
        <v>0.32299932660652342</v>
      </c>
      <c r="H4" s="5">
        <f>CORREL(A2:A51,B2:B51)</f>
        <v>0.32299932660652309</v>
      </c>
    </row>
    <row r="5" spans="1:12" x14ac:dyDescent="0.3">
      <c r="A5" s="13">
        <v>4</v>
      </c>
      <c r="B5" s="6">
        <f>ESGaDatTavSolver!C5</f>
        <v>3</v>
      </c>
      <c r="C5" s="10">
        <f t="shared" si="1"/>
        <v>21.050804321728691</v>
      </c>
      <c r="D5" s="15">
        <f t="shared" si="0"/>
        <v>325.83153666133921</v>
      </c>
      <c r="E5" s="26" t="s">
        <v>32</v>
      </c>
      <c r="F5" s="27" t="s">
        <v>5</v>
      </c>
      <c r="G5" s="28">
        <v>0.10432856498826758</v>
      </c>
      <c r="H5" s="5">
        <f>H4^2</f>
        <v>0.10432856498826737</v>
      </c>
    </row>
    <row r="6" spans="1:12" x14ac:dyDescent="0.3">
      <c r="A6" s="13">
        <v>5</v>
      </c>
      <c r="B6" s="6">
        <f>ESGaDatTavSolver!C6</f>
        <v>28</v>
      </c>
      <c r="C6" s="10">
        <f t="shared" si="1"/>
        <v>21.461464585834332</v>
      </c>
      <c r="D6" s="15">
        <f t="shared" si="0"/>
        <v>42.752445362298609</v>
      </c>
      <c r="F6" s="1" t="s">
        <v>6</v>
      </c>
      <c r="G6" s="24">
        <v>8.566874342552315E-2</v>
      </c>
    </row>
    <row r="7" spans="1:12" x14ac:dyDescent="0.3">
      <c r="A7" s="13">
        <v>6</v>
      </c>
      <c r="B7" s="6">
        <f>ESGaDatTavSolver!C7</f>
        <v>13</v>
      </c>
      <c r="C7" s="10">
        <f t="shared" si="1"/>
        <v>21.872124849939976</v>
      </c>
      <c r="D7" s="15">
        <f t="shared" si="0"/>
        <v>78.714599352922434</v>
      </c>
      <c r="F7" s="27" t="s">
        <v>1</v>
      </c>
      <c r="G7" s="28">
        <v>17.721983000572738</v>
      </c>
      <c r="H7" s="5">
        <f>SQRT(SUM(D2:D51)/(COUNT(D2:D51)-2))</f>
        <v>17.721983000572738</v>
      </c>
    </row>
    <row r="8" spans="1:12" ht="15" thickBot="1" x14ac:dyDescent="0.35">
      <c r="A8" s="13">
        <v>7</v>
      </c>
      <c r="B8" s="6">
        <f>ESGaDatTavSolver!C8</f>
        <v>8</v>
      </c>
      <c r="C8" s="10">
        <f t="shared" si="1"/>
        <v>22.282785114045616</v>
      </c>
      <c r="D8" s="15">
        <f t="shared" si="0"/>
        <v>203.99795061400303</v>
      </c>
      <c r="F8" s="29" t="s">
        <v>7</v>
      </c>
      <c r="G8" s="29">
        <v>50</v>
      </c>
      <c r="H8" s="5">
        <f>COUNT(B2:B51)</f>
        <v>50</v>
      </c>
    </row>
    <row r="9" spans="1:12" x14ac:dyDescent="0.3">
      <c r="A9" s="13">
        <v>8</v>
      </c>
      <c r="B9" s="6">
        <f>ESGaDatTavSolver!C9</f>
        <v>7</v>
      </c>
      <c r="C9" s="10">
        <f t="shared" si="1"/>
        <v>22.69344537815126</v>
      </c>
      <c r="D9" s="15">
        <f t="shared" si="0"/>
        <v>246.28422783701714</v>
      </c>
    </row>
    <row r="10" spans="1:12" ht="15" thickBot="1" x14ac:dyDescent="0.35">
      <c r="A10" s="13">
        <v>9</v>
      </c>
      <c r="B10" s="6">
        <f>ESGaDatTavSolver!C10</f>
        <v>32</v>
      </c>
      <c r="C10" s="10">
        <f t="shared" si="1"/>
        <v>23.104105642256901</v>
      </c>
      <c r="D10" s="15">
        <f t="shared" si="0"/>
        <v>79.136936424125508</v>
      </c>
      <c r="F10" t="s">
        <v>8</v>
      </c>
    </row>
    <row r="11" spans="1:12" x14ac:dyDescent="0.3">
      <c r="A11" s="13">
        <v>10</v>
      </c>
      <c r="B11" s="6">
        <f>ESGaDatTavSolver!C11</f>
        <v>41</v>
      </c>
      <c r="C11" s="10">
        <f t="shared" si="1"/>
        <v>23.514765906362545</v>
      </c>
      <c r="D11" s="15">
        <f t="shared" si="0"/>
        <v>305.73341130930163</v>
      </c>
      <c r="F11" s="3"/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</row>
    <row r="12" spans="1:12" x14ac:dyDescent="0.3">
      <c r="A12" s="13">
        <v>11</v>
      </c>
      <c r="B12" s="6">
        <f>ESGaDatTavSolver!C12</f>
        <v>9</v>
      </c>
      <c r="C12" s="10">
        <f t="shared" si="1"/>
        <v>23.925426170468185</v>
      </c>
      <c r="D12" s="15">
        <f t="shared" si="0"/>
        <v>222.76834637009659</v>
      </c>
      <c r="F12" s="1" t="s">
        <v>9</v>
      </c>
      <c r="G12" s="1">
        <v>1</v>
      </c>
      <c r="H12" s="24">
        <v>1755.9832893157291</v>
      </c>
      <c r="I12" s="24">
        <v>1755.9832893157291</v>
      </c>
      <c r="J12" s="24">
        <v>5.5910805276169686</v>
      </c>
      <c r="K12" s="24">
        <v>2.2144150363479678E-2</v>
      </c>
    </row>
    <row r="13" spans="1:12" x14ac:dyDescent="0.3">
      <c r="A13" s="13">
        <v>12</v>
      </c>
      <c r="B13" s="6">
        <f>ESGaDatTavSolver!C13</f>
        <v>14</v>
      </c>
      <c r="C13" s="10">
        <f t="shared" si="1"/>
        <v>24.336086434573829</v>
      </c>
      <c r="D13" s="15">
        <f t="shared" si="0"/>
        <v>106.83468278298113</v>
      </c>
      <c r="F13" s="1" t="s">
        <v>10</v>
      </c>
      <c r="G13" s="1">
        <v>48</v>
      </c>
      <c r="H13" s="24">
        <v>15075.296710684277</v>
      </c>
      <c r="I13" s="24">
        <v>314.06868147258911</v>
      </c>
      <c r="J13" s="24"/>
      <c r="K13" s="24"/>
    </row>
    <row r="14" spans="1:12" ht="15" thickBot="1" x14ac:dyDescent="0.35">
      <c r="A14" s="13">
        <v>13</v>
      </c>
      <c r="B14" s="6">
        <f>ESGaDatTavSolver!C14</f>
        <v>35</v>
      </c>
      <c r="C14" s="10">
        <f t="shared" si="1"/>
        <v>24.74674669867947</v>
      </c>
      <c r="D14" s="15">
        <f t="shared" si="0"/>
        <v>105.12920326104035</v>
      </c>
      <c r="F14" s="2" t="s">
        <v>11</v>
      </c>
      <c r="G14" s="2">
        <v>49</v>
      </c>
      <c r="H14" s="25">
        <v>16831.280000000006</v>
      </c>
      <c r="I14" s="25"/>
      <c r="J14" s="25"/>
      <c r="K14" s="25"/>
    </row>
    <row r="15" spans="1:12" ht="15" thickBot="1" x14ac:dyDescent="0.35">
      <c r="A15" s="13">
        <v>14</v>
      </c>
      <c r="B15" s="6">
        <f>ESGaDatTavSolver!C15</f>
        <v>39</v>
      </c>
      <c r="C15" s="10">
        <f t="shared" si="1"/>
        <v>25.15740696278511</v>
      </c>
      <c r="D15" s="15">
        <f t="shared" si="0"/>
        <v>191.61738199395015</v>
      </c>
    </row>
    <row r="16" spans="1:12" x14ac:dyDescent="0.3">
      <c r="A16" s="13">
        <v>15</v>
      </c>
      <c r="B16" s="6">
        <f>ESGaDatTavSolver!C16</f>
        <v>28</v>
      </c>
      <c r="C16" s="10">
        <f t="shared" si="1"/>
        <v>25.568067226890754</v>
      </c>
      <c r="D16" s="15">
        <f t="shared" si="0"/>
        <v>5.9142970129228258</v>
      </c>
      <c r="F16" s="3"/>
      <c r="G16" s="3" t="s">
        <v>17</v>
      </c>
      <c r="H16" s="3" t="s">
        <v>1</v>
      </c>
      <c r="I16" s="3" t="s">
        <v>18</v>
      </c>
      <c r="J16" s="3" t="s">
        <v>19</v>
      </c>
      <c r="K16" s="3" t="s">
        <v>20</v>
      </c>
      <c r="L16" s="3" t="s">
        <v>21</v>
      </c>
    </row>
    <row r="17" spans="1:12" x14ac:dyDescent="0.3">
      <c r="A17" s="13">
        <v>16</v>
      </c>
      <c r="B17" s="6">
        <f>ESGaDatTavSolver!C17</f>
        <v>19</v>
      </c>
      <c r="C17" s="10">
        <f t="shared" si="1"/>
        <v>25.978727490996398</v>
      </c>
      <c r="D17" s="15">
        <f t="shared" si="0"/>
        <v>48.702637393588887</v>
      </c>
      <c r="E17" s="26" t="s">
        <v>30</v>
      </c>
      <c r="F17" s="27" t="s">
        <v>27</v>
      </c>
      <c r="G17" s="24">
        <v>19.408163265306122</v>
      </c>
      <c r="H17" s="24">
        <v>5.0886778547249945</v>
      </c>
      <c r="I17" s="24">
        <v>3.8139893739363053</v>
      </c>
      <c r="J17" s="24">
        <v>3.9045739200275012E-4</v>
      </c>
      <c r="K17" s="24">
        <v>9.1766907002433395</v>
      </c>
      <c r="L17" s="24">
        <v>29.639635830368903</v>
      </c>
    </row>
    <row r="18" spans="1:12" ht="15" thickBot="1" x14ac:dyDescent="0.35">
      <c r="A18" s="13">
        <v>17</v>
      </c>
      <c r="B18" s="6">
        <f>ESGaDatTavSolver!C18</f>
        <v>68</v>
      </c>
      <c r="C18" s="10">
        <f t="shared" si="1"/>
        <v>26.389387755102039</v>
      </c>
      <c r="D18" s="15">
        <f t="shared" si="0"/>
        <v>1731.4430513952525</v>
      </c>
      <c r="E18" s="26" t="s">
        <v>33</v>
      </c>
      <c r="F18" s="29" t="s">
        <v>28</v>
      </c>
      <c r="G18" s="25">
        <v>0.41066026410564221</v>
      </c>
      <c r="H18" s="25">
        <v>0.17367400060101817</v>
      </c>
      <c r="I18" s="25">
        <v>2.3645465797097249</v>
      </c>
      <c r="J18" s="30">
        <v>2.2144150363479765E-2</v>
      </c>
      <c r="K18" s="30">
        <v>6.146528200158341E-2</v>
      </c>
      <c r="L18" s="30">
        <v>0.75985524620970102</v>
      </c>
    </row>
    <row r="19" spans="1:12" x14ac:dyDescent="0.3">
      <c r="A19" s="13">
        <v>18</v>
      </c>
      <c r="B19" s="6">
        <f>ESGaDatTavSolver!C19</f>
        <v>16</v>
      </c>
      <c r="C19" s="10">
        <f t="shared" si="1"/>
        <v>26.800048019207679</v>
      </c>
      <c r="D19" s="15">
        <f t="shared" si="0"/>
        <v>116.64103721719172</v>
      </c>
      <c r="F19" s="5" t="s">
        <v>27</v>
      </c>
      <c r="G19" s="5">
        <f>INTERCEPT(B2:B51,A2:A51)</f>
        <v>19.408163265306122</v>
      </c>
    </row>
    <row r="20" spans="1:12" x14ac:dyDescent="0.3">
      <c r="A20" s="13">
        <v>19</v>
      </c>
      <c r="B20" s="6">
        <f>ESGaDatTavSolver!C20</f>
        <v>27</v>
      </c>
      <c r="C20" s="10">
        <f t="shared" si="1"/>
        <v>27.210708283313323</v>
      </c>
      <c r="D20" s="15">
        <f t="shared" si="0"/>
        <v>4.4397980656847746E-2</v>
      </c>
      <c r="F20" s="5" t="s">
        <v>28</v>
      </c>
      <c r="G20" s="5">
        <f>SLOPE(B2:B51,A2:A51)</f>
        <v>0.41066026410564216</v>
      </c>
    </row>
    <row r="21" spans="1:12" x14ac:dyDescent="0.3">
      <c r="A21" s="13">
        <v>20</v>
      </c>
      <c r="B21" s="6">
        <f>ESGaDatTavSolver!C21</f>
        <v>10</v>
      </c>
      <c r="C21" s="10">
        <f t="shared" si="1"/>
        <v>27.621368547418967</v>
      </c>
      <c r="D21" s="15">
        <f t="shared" si="0"/>
        <v>310.51262948396646</v>
      </c>
    </row>
    <row r="22" spans="1:12" x14ac:dyDescent="0.3">
      <c r="A22" s="13">
        <v>21</v>
      </c>
      <c r="B22" s="6">
        <f>ESGaDatTavSolver!C22</f>
        <v>27</v>
      </c>
      <c r="C22" s="10">
        <f t="shared" si="1"/>
        <v>28.032028811524608</v>
      </c>
      <c r="D22" s="15">
        <f t="shared" si="0"/>
        <v>1.0650834678168946</v>
      </c>
    </row>
    <row r="23" spans="1:12" x14ac:dyDescent="0.3">
      <c r="A23" s="13">
        <v>22</v>
      </c>
      <c r="B23" s="6">
        <f>ESGaDatTavSolver!C23</f>
        <v>38</v>
      </c>
      <c r="C23" s="10">
        <f t="shared" si="1"/>
        <v>28.442689075630248</v>
      </c>
      <c r="D23" s="15">
        <f t="shared" si="0"/>
        <v>91.342192105077402</v>
      </c>
    </row>
    <row r="24" spans="1:12" x14ac:dyDescent="0.3">
      <c r="A24" s="13">
        <v>23</v>
      </c>
      <c r="B24" s="6">
        <f>ESGaDatTavSolver!C24</f>
        <v>38</v>
      </c>
      <c r="C24" s="10">
        <f t="shared" si="1"/>
        <v>28.853349339735892</v>
      </c>
      <c r="D24" s="15">
        <f t="shared" si="0"/>
        <v>83.661218300909837</v>
      </c>
    </row>
    <row r="25" spans="1:12" x14ac:dyDescent="0.3">
      <c r="A25" s="13">
        <v>24</v>
      </c>
      <c r="B25" s="6">
        <f>ESGaDatTavSolver!C25</f>
        <v>32</v>
      </c>
      <c r="C25" s="10">
        <f t="shared" si="1"/>
        <v>29.264009603841533</v>
      </c>
      <c r="D25" s="15">
        <f t="shared" si="0"/>
        <v>7.4856434478713654</v>
      </c>
    </row>
    <row r="26" spans="1:12" x14ac:dyDescent="0.3">
      <c r="A26" s="13">
        <v>25</v>
      </c>
      <c r="B26" s="6">
        <f>ESGaDatTavSolver!C26</f>
        <v>36</v>
      </c>
      <c r="C26" s="10">
        <f t="shared" si="1"/>
        <v>29.674669867947173</v>
      </c>
      <c r="D26" s="15">
        <f t="shared" si="0"/>
        <v>40.009801279455431</v>
      </c>
    </row>
    <row r="27" spans="1:12" x14ac:dyDescent="0.3">
      <c r="A27" s="13">
        <v>26</v>
      </c>
      <c r="B27" s="6">
        <f>ESGaDatTavSolver!C27</f>
        <v>53</v>
      </c>
      <c r="C27" s="10">
        <f t="shared" si="1"/>
        <v>30.085330132052817</v>
      </c>
      <c r="D27" s="15">
        <f t="shared" si="0"/>
        <v>525.08209515700651</v>
      </c>
    </row>
    <row r="28" spans="1:12" x14ac:dyDescent="0.3">
      <c r="A28" s="13">
        <v>27</v>
      </c>
      <c r="B28" s="6">
        <f>ESGaDatTavSolver!C28</f>
        <v>45</v>
      </c>
      <c r="C28" s="10">
        <f t="shared" si="1"/>
        <v>30.495990396158462</v>
      </c>
      <c r="D28" s="15">
        <f t="shared" si="0"/>
        <v>210.36629458832758</v>
      </c>
    </row>
    <row r="29" spans="1:12" x14ac:dyDescent="0.3">
      <c r="A29" s="13">
        <v>28</v>
      </c>
      <c r="B29" s="6">
        <f>ESGaDatTavSolver!C29</f>
        <v>23</v>
      </c>
      <c r="C29" s="10">
        <f t="shared" si="1"/>
        <v>30.906650660264102</v>
      </c>
      <c r="D29" s="15">
        <f t="shared" si="0"/>
        <v>62.515124663454763</v>
      </c>
    </row>
    <row r="30" spans="1:12" x14ac:dyDescent="0.3">
      <c r="A30" s="13">
        <v>29</v>
      </c>
      <c r="B30" s="6">
        <f>ESGaDatTavSolver!C30</f>
        <v>16</v>
      </c>
      <c r="C30" s="10">
        <f t="shared" si="1"/>
        <v>31.317310924369743</v>
      </c>
      <c r="D30" s="15">
        <f t="shared" si="0"/>
        <v>234.62001395381665</v>
      </c>
    </row>
    <row r="31" spans="1:12" x14ac:dyDescent="0.3">
      <c r="A31" s="13">
        <v>30</v>
      </c>
      <c r="B31" s="6">
        <f>ESGaDatTavSolver!C31</f>
        <v>20</v>
      </c>
      <c r="C31" s="10">
        <f t="shared" si="1"/>
        <v>31.727971188475387</v>
      </c>
      <c r="D31" s="15">
        <f t="shared" si="0"/>
        <v>137.54530819770878</v>
      </c>
    </row>
    <row r="32" spans="1:12" x14ac:dyDescent="0.3">
      <c r="A32" s="13">
        <v>31</v>
      </c>
      <c r="B32" s="6">
        <f>ESGaDatTavSolver!C32</f>
        <v>29</v>
      </c>
      <c r="C32" s="10">
        <f t="shared" si="1"/>
        <v>32.138631452581031</v>
      </c>
      <c r="D32" s="15">
        <f t="shared" si="0"/>
        <v>9.8510073951309103</v>
      </c>
    </row>
    <row r="33" spans="1:4" x14ac:dyDescent="0.3">
      <c r="A33" s="13">
        <v>32</v>
      </c>
      <c r="B33" s="6">
        <f>ESGaDatTavSolver!C33</f>
        <v>78</v>
      </c>
      <c r="C33" s="10">
        <f t="shared" si="1"/>
        <v>32.549291716686668</v>
      </c>
      <c r="D33" s="15">
        <f t="shared" si="0"/>
        <v>2065.7668834548472</v>
      </c>
    </row>
    <row r="34" spans="1:4" x14ac:dyDescent="0.3">
      <c r="A34" s="13">
        <v>33</v>
      </c>
      <c r="B34" s="6">
        <f>ESGaDatTavSolver!C34</f>
        <v>3</v>
      </c>
      <c r="C34" s="10">
        <f t="shared" si="1"/>
        <v>32.959951980792312</v>
      </c>
      <c r="D34" s="15">
        <f t="shared" ref="D34:D51" si="2">(B34-C34)^2</f>
        <v>897.59872269138111</v>
      </c>
    </row>
    <row r="35" spans="1:4" x14ac:dyDescent="0.3">
      <c r="A35" s="13">
        <v>34</v>
      </c>
      <c r="B35" s="6">
        <f>ESGaDatTavSolver!C35</f>
        <v>31</v>
      </c>
      <c r="C35" s="10">
        <f t="shared" si="1"/>
        <v>33.370612244897956</v>
      </c>
      <c r="D35" s="15">
        <f t="shared" si="2"/>
        <v>5.619802415660125</v>
      </c>
    </row>
    <row r="36" spans="1:4" x14ac:dyDescent="0.3">
      <c r="A36" s="13">
        <v>35</v>
      </c>
      <c r="B36" s="6">
        <f>ESGaDatTavSolver!C36</f>
        <v>12</v>
      </c>
      <c r="C36" s="10">
        <f t="shared" si="1"/>
        <v>33.7812725090036</v>
      </c>
      <c r="D36" s="15">
        <f t="shared" si="2"/>
        <v>474.42383211147597</v>
      </c>
    </row>
    <row r="37" spans="1:4" x14ac:dyDescent="0.3">
      <c r="A37" s="13">
        <v>36</v>
      </c>
      <c r="B37" s="6">
        <f>ESGaDatTavSolver!C37</f>
        <v>55</v>
      </c>
      <c r="C37" s="10">
        <f t="shared" si="1"/>
        <v>34.191932773109244</v>
      </c>
      <c r="D37" s="15">
        <f t="shared" si="2"/>
        <v>432.97566171880516</v>
      </c>
    </row>
    <row r="38" spans="1:4" x14ac:dyDescent="0.3">
      <c r="A38" s="13">
        <v>37</v>
      </c>
      <c r="B38" s="6">
        <f>ESGaDatTavSolver!C38</f>
        <v>20</v>
      </c>
      <c r="C38" s="10">
        <f t="shared" si="1"/>
        <v>34.602593037214881</v>
      </c>
      <c r="D38" s="15">
        <f t="shared" si="2"/>
        <v>213.2357234105165</v>
      </c>
    </row>
    <row r="39" spans="1:4" x14ac:dyDescent="0.3">
      <c r="A39" s="13">
        <v>38</v>
      </c>
      <c r="B39" s="6">
        <f>ESGaDatTavSolver!C39</f>
        <v>6</v>
      </c>
      <c r="C39" s="10">
        <f t="shared" si="1"/>
        <v>35.013253301320525</v>
      </c>
      <c r="D39" s="15">
        <f t="shared" si="2"/>
        <v>841.76886712658631</v>
      </c>
    </row>
    <row r="40" spans="1:4" x14ac:dyDescent="0.3">
      <c r="A40" s="13">
        <v>39</v>
      </c>
      <c r="B40" s="6">
        <f>ESGaDatTavSolver!C40</f>
        <v>59</v>
      </c>
      <c r="C40" s="10">
        <f t="shared" si="1"/>
        <v>35.423913565426162</v>
      </c>
      <c r="D40" s="15">
        <f t="shared" si="2"/>
        <v>555.83185157049661</v>
      </c>
    </row>
    <row r="41" spans="1:4" x14ac:dyDescent="0.3">
      <c r="A41" s="13">
        <v>40</v>
      </c>
      <c r="B41" s="6">
        <f>ESGaDatTavSolver!C41</f>
        <v>51</v>
      </c>
      <c r="C41" s="10">
        <f t="shared" si="1"/>
        <v>35.834573829531806</v>
      </c>
      <c r="D41" s="15">
        <f t="shared" si="2"/>
        <v>229.99015093192159</v>
      </c>
    </row>
    <row r="42" spans="1:4" x14ac:dyDescent="0.3">
      <c r="A42" s="13">
        <v>41</v>
      </c>
      <c r="B42" s="6">
        <f>ESGaDatTavSolver!C42</f>
        <v>2</v>
      </c>
      <c r="C42" s="10">
        <f t="shared" si="1"/>
        <v>36.24523409363745</v>
      </c>
      <c r="D42" s="15">
        <f t="shared" si="2"/>
        <v>1172.7360581280288</v>
      </c>
    </row>
    <row r="43" spans="1:4" x14ac:dyDescent="0.3">
      <c r="A43" s="13">
        <v>42</v>
      </c>
      <c r="B43" s="6">
        <f>ESGaDatTavSolver!C43</f>
        <v>67</v>
      </c>
      <c r="C43" s="10">
        <f t="shared" si="1"/>
        <v>36.655894357743094</v>
      </c>
      <c r="D43" s="15">
        <f t="shared" si="2"/>
        <v>920.76474722844739</v>
      </c>
    </row>
    <row r="44" spans="1:4" x14ac:dyDescent="0.3">
      <c r="A44" s="13">
        <v>43</v>
      </c>
      <c r="B44" s="6">
        <f>ESGaDatTavSolver!C44</f>
        <v>65</v>
      </c>
      <c r="C44" s="10">
        <f t="shared" si="1"/>
        <v>37.066554621848738</v>
      </c>
      <c r="D44" s="15">
        <f t="shared" si="2"/>
        <v>780.27737069416014</v>
      </c>
    </row>
    <row r="45" spans="1:4" x14ac:dyDescent="0.3">
      <c r="A45" s="13">
        <v>44</v>
      </c>
      <c r="B45" s="6">
        <f>ESGaDatTavSolver!C45</f>
        <v>43</v>
      </c>
      <c r="C45" s="10">
        <f t="shared" si="1"/>
        <v>37.477214885954382</v>
      </c>
      <c r="D45" s="15">
        <f t="shared" si="2"/>
        <v>30.501155415923872</v>
      </c>
    </row>
    <row r="46" spans="1:4" x14ac:dyDescent="0.3">
      <c r="A46" s="13">
        <v>45</v>
      </c>
      <c r="B46" s="6">
        <f>ESGaDatTavSolver!C46</f>
        <v>27</v>
      </c>
      <c r="C46" s="10">
        <f t="shared" si="1"/>
        <v>37.887875150060019</v>
      </c>
      <c r="D46" s="15">
        <f t="shared" si="2"/>
        <v>118.54582528329448</v>
      </c>
    </row>
    <row r="47" spans="1:4" x14ac:dyDescent="0.3">
      <c r="A47" s="13">
        <v>46</v>
      </c>
      <c r="B47" s="6">
        <f>ESGaDatTavSolver!C47</f>
        <v>31</v>
      </c>
      <c r="C47" s="10">
        <f t="shared" si="1"/>
        <v>38.298535414165663</v>
      </c>
      <c r="D47" s="15">
        <f t="shared" si="2"/>
        <v>53.268619191830346</v>
      </c>
    </row>
    <row r="48" spans="1:4" x14ac:dyDescent="0.3">
      <c r="A48" s="13">
        <v>47</v>
      </c>
      <c r="B48" s="6">
        <f>ESGaDatTavSolver!C48</f>
        <v>43</v>
      </c>
      <c r="C48" s="10">
        <f t="shared" si="1"/>
        <v>38.7091956782713</v>
      </c>
      <c r="D48" s="15">
        <f t="shared" si="2"/>
        <v>18.41100172736569</v>
      </c>
    </row>
    <row r="49" spans="1:4" x14ac:dyDescent="0.3">
      <c r="A49" s="13">
        <v>48</v>
      </c>
      <c r="B49" s="6">
        <f>ESGaDatTavSolver!C49</f>
        <v>15</v>
      </c>
      <c r="C49" s="10">
        <f t="shared" si="1"/>
        <v>39.119855942376944</v>
      </c>
      <c r="D49" s="15">
        <f t="shared" si="2"/>
        <v>581.76745068101638</v>
      </c>
    </row>
    <row r="50" spans="1:4" x14ac:dyDescent="0.3">
      <c r="A50" s="13">
        <v>49</v>
      </c>
      <c r="B50" s="6">
        <f>ESGaDatTavSolver!C50</f>
        <v>37</v>
      </c>
      <c r="C50" s="10">
        <f t="shared" si="1"/>
        <v>39.530516206482588</v>
      </c>
      <c r="D50" s="15">
        <f t="shared" si="2"/>
        <v>6.4035122712710271</v>
      </c>
    </row>
    <row r="51" spans="1:4" x14ac:dyDescent="0.3">
      <c r="A51" s="13">
        <v>50</v>
      </c>
      <c r="B51" s="6">
        <f>ESGaDatTavSolver!C51</f>
        <v>36</v>
      </c>
      <c r="C51" s="10">
        <f t="shared" si="1"/>
        <v>39.941176470588232</v>
      </c>
      <c r="D51" s="15">
        <f t="shared" si="2"/>
        <v>15.532871972318313</v>
      </c>
    </row>
    <row r="52" spans="1:4" ht="15.75" customHeight="1" x14ac:dyDescent="0.3">
      <c r="A52" s="13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3a.ForcES-MAD.TS</vt:lpstr>
      <vt:lpstr>3b.ForcES-MSE</vt:lpstr>
      <vt:lpstr>3c.ForcReg</vt:lpstr>
      <vt:lpstr>ESGaDatTavSolver</vt:lpstr>
      <vt:lpstr>GaDataRegression</vt:lpstr>
      <vt:lpstr>'3b.ForcES-MSE'!Page2</vt:lpstr>
      <vt:lpstr>Page2</vt:lpstr>
      <vt:lpstr>Page2b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2018-09-16T17:37:11Z</dcterms:modified>
</cp:coreProperties>
</file>