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DEF48496-89EC-4D3B-A61E-00FC7897D627}" xr6:coauthVersionLast="45" xr6:coauthVersionMax="45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0.ArdiData" sheetId="9" r:id="rId1"/>
    <sheet name="1.Expo" sheetId="26" r:id="rId2"/>
    <sheet name="2.ES-MAD-TS" sheetId="16" r:id="rId3"/>
    <sheet name="3.ES-OptDataTab" sheetId="27" r:id="rId4"/>
    <sheet name="5.DatTabSolver" sheetId="19" r:id="rId5"/>
    <sheet name="6.1.25MAD&amp;MSE" sheetId="13" r:id="rId6"/>
    <sheet name="7.Game" sheetId="23" r:id="rId7"/>
    <sheet name="8a.Ga42ForcES-MAD.TS" sheetId="28" r:id="rId8"/>
    <sheet name="8b.Ga42ForcES-MSE" sheetId="29" r:id="rId9"/>
    <sheet name="8c.Ga42ForcReg" sheetId="30" r:id="rId10"/>
    <sheet name="9.GManyDays" sheetId="25" r:id="rId11"/>
    <sheet name="0.ArdiData&amp;FixedData" sheetId="12" r:id="rId12"/>
    <sheet name="00.BookData" sheetId="6" r:id="rId13"/>
  </sheets>
  <externalReferences>
    <externalReference r:id="rId14"/>
    <externalReference r:id="rId15"/>
    <externalReference r:id="rId16"/>
  </externalReferences>
  <definedNames>
    <definedName name="Page2" localSheetId="8">'8b.Ga42ForcES-MSE'!$I$16</definedName>
    <definedName name="Page2">'8a.Ga42ForcES-MAD.TS'!$I$18</definedName>
    <definedName name="Page2b">'8c.Ga42ForcReg'!$I$2</definedName>
    <definedName name="solver_adj" localSheetId="2" hidden="1">'2.ES-MAD-TS'!#REF!</definedName>
    <definedName name="solver_adj" localSheetId="4" hidden="1">'5.DatTabSolver'!$H$1</definedName>
    <definedName name="solver_adj" localSheetId="5" hidden="1">'6.1.25MAD&amp;MSE'!$N$1</definedName>
    <definedName name="solver_adj" localSheetId="6" hidden="1">'7.Game'!$G$3</definedName>
    <definedName name="solver_adj" localSheetId="7" hidden="1">'8a.Ga42ForcES-MAD.TS'!#REF!</definedName>
    <definedName name="solver_adj" localSheetId="8" hidden="1">'8b.Ga42ForcES-MSE'!#REF!</definedName>
    <definedName name="solver_adj" localSheetId="9" hidden="1">'8c.Ga42ForcReg'!#REF!</definedName>
    <definedName name="solver_adj" localSheetId="10" hidden="1">'9.GManyDays'!$J$1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drv" localSheetId="2" hidden="1">2</definedName>
    <definedName name="solver_drv" localSheetId="4" hidden="1">2</definedName>
    <definedName name="solver_drv" localSheetId="5" hidden="1">1</definedName>
    <definedName name="solver_drv" localSheetId="6" hidden="1">2</definedName>
    <definedName name="solver_drv" localSheetId="7" hidden="1">2</definedName>
    <definedName name="solver_drv" localSheetId="8" hidden="1">2</definedName>
    <definedName name="solver_drv" localSheetId="9" hidden="1">2</definedName>
    <definedName name="solver_drv" localSheetId="10" hidden="1">2</definedName>
    <definedName name="solver_eng" localSheetId="2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itr" localSheetId="2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lhs1" localSheetId="5" hidden="1">'6.1.25MAD&amp;MSE'!$N$1</definedName>
    <definedName name="solver_lhs1" localSheetId="6" hidden="1">'7.Game'!$G$3</definedName>
    <definedName name="solver_lhs1" localSheetId="7" hidden="1">'8a.Ga42ForcES-MAD.TS'!#REF!</definedName>
    <definedName name="solver_lhs1" localSheetId="8" hidden="1">'8b.Ga42ForcES-MSE'!#REF!</definedName>
    <definedName name="solver_lhs2" localSheetId="5" hidden="1">'6.1.25MAD&amp;MSE'!$N$1</definedName>
    <definedName name="solver_mip" localSheetId="2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ni" localSheetId="2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rt" localSheetId="2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sl" localSheetId="2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neg" localSheetId="2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od" localSheetId="2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opt" localSheetId="2" hidden="1">'2.ES-MAD-TS'!#REF!</definedName>
    <definedName name="solver_opt" localSheetId="4" hidden="1">'5.DatTabSolver'!$F$51</definedName>
    <definedName name="solver_opt" localSheetId="5" hidden="1">'6.1.25MAD&amp;MSE'!$R$4</definedName>
    <definedName name="solver_opt" localSheetId="6" hidden="1">'7.Game'!$J$4</definedName>
    <definedName name="solver_opt" localSheetId="7" hidden="1">'8a.Ga42ForcES-MAD.TS'!#REF!</definedName>
    <definedName name="solver_opt" localSheetId="8" hidden="1">'8b.Ga42ForcES-MSE'!#REF!</definedName>
    <definedName name="solver_opt" localSheetId="9" hidden="1">'8c.Ga42ForcReg'!#REF!</definedName>
    <definedName name="solver_opt" localSheetId="10" hidden="1">'9.GManyDays'!$E$270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rbv" localSheetId="2" hidden="1">2</definedName>
    <definedName name="solver_rbv" localSheetId="4" hidden="1">2</definedName>
    <definedName name="solver_rbv" localSheetId="5" hidden="1">1</definedName>
    <definedName name="solver_rbv" localSheetId="6" hidden="1">2</definedName>
    <definedName name="solver_rbv" localSheetId="7" hidden="1">2</definedName>
    <definedName name="solver_rbv" localSheetId="8" hidden="1">2</definedName>
    <definedName name="solver_rbv" localSheetId="9" hidden="1">2</definedName>
    <definedName name="solver_rbv" localSheetId="10" hidden="1">2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2" localSheetId="5" hidden="1">3</definedName>
    <definedName name="solver_rhs1" localSheetId="5" hidden="1">1</definedName>
    <definedName name="solver_rhs1" localSheetId="6" hidden="1">1</definedName>
    <definedName name="solver_rhs1" localSheetId="7" hidden="1">1</definedName>
    <definedName name="solver_rhs1" localSheetId="8" hidden="1">1</definedName>
    <definedName name="solver_rhs2" localSheetId="5" hidden="1">0</definedName>
    <definedName name="solver_rlx" localSheetId="2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sd" localSheetId="2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scl" localSheetId="2" hidden="1">2</definedName>
    <definedName name="solver_scl" localSheetId="4" hidden="1">2</definedName>
    <definedName name="solver_scl" localSheetId="5" hidden="1">1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cl" localSheetId="9" hidden="1">2</definedName>
    <definedName name="solver_scl" localSheetId="10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sz" localSheetId="2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tim" localSheetId="2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ol" localSheetId="2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er" localSheetId="2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0" l="1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I5" i="29"/>
  <c r="B11" i="29"/>
  <c r="C11" i="29"/>
  <c r="C12" i="29" s="1"/>
  <c r="B12" i="29"/>
  <c r="J12" i="29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B13" i="29"/>
  <c r="B14" i="29"/>
  <c r="B15" i="29"/>
  <c r="B16" i="29"/>
  <c r="B17" i="29"/>
  <c r="B18" i="29"/>
  <c r="B19" i="29"/>
  <c r="B20" i="29"/>
  <c r="B21" i="29"/>
  <c r="B22" i="29"/>
  <c r="B23" i="29"/>
  <c r="B24" i="29"/>
  <c r="K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W47" i="29" s="1"/>
  <c r="B48" i="29"/>
  <c r="B49" i="29"/>
  <c r="W49" i="29"/>
  <c r="B50" i="29"/>
  <c r="W50" i="29" s="1"/>
  <c r="B51" i="29"/>
  <c r="W51" i="29"/>
  <c r="B52" i="29"/>
  <c r="B13" i="28"/>
  <c r="C13" i="28"/>
  <c r="C14" i="28" s="1"/>
  <c r="C15" i="28" s="1"/>
  <c r="D13" i="28"/>
  <c r="B14" i="28"/>
  <c r="J14" i="28"/>
  <c r="B15" i="28"/>
  <c r="J15" i="28"/>
  <c r="B16" i="28"/>
  <c r="J16" i="28"/>
  <c r="J17" i="28" s="1"/>
  <c r="J18" i="28" s="1"/>
  <c r="J19" i="28" s="1"/>
  <c r="J20" i="28" s="1"/>
  <c r="J21" i="28" s="1"/>
  <c r="J22" i="28" s="1"/>
  <c r="J23" i="28" s="1"/>
  <c r="J24" i="28" s="1"/>
  <c r="B17" i="28"/>
  <c r="B18" i="28"/>
  <c r="B19" i="28"/>
  <c r="B20" i="28"/>
  <c r="B21" i="28"/>
  <c r="B22" i="28"/>
  <c r="B23" i="28"/>
  <c r="B24" i="28"/>
  <c r="B25" i="28"/>
  <c r="B26" i="28"/>
  <c r="K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D12" i="29" l="1"/>
  <c r="D14" i="28"/>
  <c r="E14" i="28" s="1"/>
  <c r="D11" i="29"/>
  <c r="C13" i="29"/>
  <c r="C14" i="29" s="1"/>
  <c r="C15" i="29" s="1"/>
  <c r="D15" i="29" s="1"/>
  <c r="D13" i="29"/>
  <c r="E13" i="29" s="1"/>
  <c r="D15" i="28"/>
  <c r="E15" i="28" s="1"/>
  <c r="C16" i="28"/>
  <c r="C16" i="29"/>
  <c r="C17" i="29" s="1"/>
  <c r="E11" i="29"/>
  <c r="E12" i="29"/>
  <c r="E13" i="28"/>
  <c r="G13" i="28"/>
  <c r="G14" i="28"/>
  <c r="D14" i="29"/>
  <c r="J17" i="30"/>
  <c r="M5" i="30"/>
  <c r="J18" i="30"/>
  <c r="W53" i="28"/>
  <c r="W51" i="28"/>
  <c r="W49" i="28"/>
  <c r="W52" i="28"/>
  <c r="W50" i="28"/>
  <c r="W48" i="29"/>
  <c r="G15" i="28" l="1"/>
  <c r="C17" i="28"/>
  <c r="D16" i="28"/>
  <c r="F13" i="28"/>
  <c r="H13" i="28" s="1"/>
  <c r="F14" i="28"/>
  <c r="H14" i="28" s="1"/>
  <c r="F15" i="28"/>
  <c r="H15" i="28" s="1"/>
  <c r="E14" i="29"/>
  <c r="D16" i="29"/>
  <c r="E17" i="29" s="1"/>
  <c r="F2" i="30"/>
  <c r="M6" i="30"/>
  <c r="E15" i="29"/>
  <c r="C18" i="29"/>
  <c r="D17" i="29"/>
  <c r="C8" i="30"/>
  <c r="C12" i="30"/>
  <c r="C16" i="30"/>
  <c r="C19" i="30"/>
  <c r="C23" i="30"/>
  <c r="C27" i="30"/>
  <c r="C31" i="30"/>
  <c r="C35" i="30"/>
  <c r="C39" i="30"/>
  <c r="C43" i="30"/>
  <c r="C47" i="30"/>
  <c r="C9" i="30"/>
  <c r="C13" i="30"/>
  <c r="C17" i="30"/>
  <c r="C20" i="30"/>
  <c r="C24" i="30"/>
  <c r="C28" i="30"/>
  <c r="C32" i="30"/>
  <c r="C36" i="30"/>
  <c r="C40" i="30"/>
  <c r="C44" i="30"/>
  <c r="C48" i="30"/>
  <c r="C49" i="30"/>
  <c r="F3" i="30" s="1"/>
  <c r="C10" i="30"/>
  <c r="C14" i="30"/>
  <c r="C21" i="30"/>
  <c r="C25" i="30"/>
  <c r="C29" i="30"/>
  <c r="C33" i="30"/>
  <c r="C37" i="30"/>
  <c r="C41" i="30"/>
  <c r="C45" i="30"/>
  <c r="C18" i="30"/>
  <c r="C7" i="30"/>
  <c r="C11" i="30"/>
  <c r="C15" i="30"/>
  <c r="C22" i="30"/>
  <c r="C26" i="30"/>
  <c r="C30" i="30"/>
  <c r="C34" i="30"/>
  <c r="C38" i="30"/>
  <c r="C42" i="30"/>
  <c r="C46" i="30"/>
  <c r="E16" i="29" l="1"/>
  <c r="E16" i="28"/>
  <c r="G16" i="28"/>
  <c r="D17" i="28"/>
  <c r="E17" i="28" s="1"/>
  <c r="C18" i="28"/>
  <c r="D18" i="29"/>
  <c r="C19" i="29"/>
  <c r="F16" i="28" l="1"/>
  <c r="H16" i="28" s="1"/>
  <c r="F17" i="28"/>
  <c r="C19" i="28"/>
  <c r="D18" i="28"/>
  <c r="G17" i="28"/>
  <c r="H17" i="28" s="1"/>
  <c r="C20" i="29"/>
  <c r="D19" i="29"/>
  <c r="E19" i="29" s="1"/>
  <c r="E18" i="29"/>
  <c r="E18" i="28" l="1"/>
  <c r="G18" i="28"/>
  <c r="D19" i="28"/>
  <c r="C20" i="28"/>
  <c r="C21" i="29"/>
  <c r="D20" i="29"/>
  <c r="E19" i="28" l="1"/>
  <c r="F19" i="28" s="1"/>
  <c r="G19" i="28"/>
  <c r="C21" i="28"/>
  <c r="D20" i="28"/>
  <c r="E20" i="28" s="1"/>
  <c r="F18" i="28"/>
  <c r="H18" i="28" s="1"/>
  <c r="E20" i="29"/>
  <c r="C22" i="29"/>
  <c r="D21" i="29"/>
  <c r="D21" i="28" l="1"/>
  <c r="C22" i="28"/>
  <c r="G21" i="28"/>
  <c r="G20" i="28"/>
  <c r="F20" i="28"/>
  <c r="H19" i="28"/>
  <c r="C23" i="29"/>
  <c r="D22" i="29"/>
  <c r="E22" i="29" s="1"/>
  <c r="E21" i="29"/>
  <c r="H20" i="28" l="1"/>
  <c r="E21" i="28"/>
  <c r="C23" i="28"/>
  <c r="D22" i="28"/>
  <c r="D23" i="29"/>
  <c r="E23" i="29" s="1"/>
  <c r="C24" i="29"/>
  <c r="D23" i="28" l="1"/>
  <c r="E23" i="28" s="1"/>
  <c r="C24" i="28"/>
  <c r="E22" i="28"/>
  <c r="G22" i="28"/>
  <c r="F21" i="28"/>
  <c r="H21" i="28" s="1"/>
  <c r="C25" i="29"/>
  <c r="D24" i="29"/>
  <c r="E24" i="29" s="1"/>
  <c r="C25" i="28" l="1"/>
  <c r="D24" i="28"/>
  <c r="F23" i="28"/>
  <c r="F22" i="28"/>
  <c r="H22" i="28" s="1"/>
  <c r="G23" i="28"/>
  <c r="C26" i="29"/>
  <c r="D25" i="29"/>
  <c r="E25" i="29" s="1"/>
  <c r="E24" i="28" l="1"/>
  <c r="G24" i="28"/>
  <c r="H23" i="28"/>
  <c r="C26" i="28"/>
  <c r="D25" i="28"/>
  <c r="C27" i="29"/>
  <c r="D26" i="29"/>
  <c r="E26" i="29" s="1"/>
  <c r="E25" i="28" l="1"/>
  <c r="G25" i="28"/>
  <c r="D26" i="28"/>
  <c r="C27" i="28"/>
  <c r="F25" i="28"/>
  <c r="F24" i="28"/>
  <c r="H24" i="28" s="1"/>
  <c r="C28" i="29"/>
  <c r="D27" i="29"/>
  <c r="E27" i="29" s="1"/>
  <c r="H25" i="28" l="1"/>
  <c r="C28" i="28"/>
  <c r="D27" i="28"/>
  <c r="E26" i="28"/>
  <c r="G26" i="28"/>
  <c r="C29" i="29"/>
  <c r="D28" i="29"/>
  <c r="E28" i="29" s="1"/>
  <c r="E27" i="28" l="1"/>
  <c r="F27" i="28" s="1"/>
  <c r="G27" i="28"/>
  <c r="F26" i="28"/>
  <c r="H26" i="28" s="1"/>
  <c r="C29" i="28"/>
  <c r="D28" i="28"/>
  <c r="C30" i="29"/>
  <c r="D29" i="29"/>
  <c r="E29" i="29" s="1"/>
  <c r="E28" i="28" l="1"/>
  <c r="G28" i="28"/>
  <c r="C30" i="28"/>
  <c r="D29" i="28"/>
  <c r="H27" i="28"/>
  <c r="C31" i="29"/>
  <c r="D30" i="29"/>
  <c r="E30" i="29" s="1"/>
  <c r="C31" i="28" l="1"/>
  <c r="D30" i="28"/>
  <c r="F28" i="28"/>
  <c r="H28" i="28" s="1"/>
  <c r="E29" i="28"/>
  <c r="G29" i="28"/>
  <c r="C32" i="29"/>
  <c r="D31" i="29"/>
  <c r="E31" i="29" s="1"/>
  <c r="E30" i="28" l="1"/>
  <c r="G30" i="28"/>
  <c r="C32" i="28"/>
  <c r="D31" i="28"/>
  <c r="F29" i="28"/>
  <c r="H29" i="28" s="1"/>
  <c r="C33" i="29"/>
  <c r="D32" i="29"/>
  <c r="E32" i="29" s="1"/>
  <c r="C33" i="28" l="1"/>
  <c r="D32" i="28"/>
  <c r="E31" i="28"/>
  <c r="G31" i="28"/>
  <c r="F30" i="28"/>
  <c r="H30" i="28" s="1"/>
  <c r="F31" i="28"/>
  <c r="C34" i="29"/>
  <c r="D33" i="29"/>
  <c r="E33" i="29" s="1"/>
  <c r="H31" i="28" l="1"/>
  <c r="E32" i="28"/>
  <c r="F32" i="28" s="1"/>
  <c r="G32" i="28"/>
  <c r="C34" i="28"/>
  <c r="D33" i="28"/>
  <c r="C35" i="29"/>
  <c r="D34" i="29"/>
  <c r="E34" i="29" s="1"/>
  <c r="H32" i="28" l="1"/>
  <c r="E33" i="28"/>
  <c r="F33" i="28" s="1"/>
  <c r="G33" i="28"/>
  <c r="H33" i="28" s="1"/>
  <c r="C35" i="28"/>
  <c r="D34" i="28"/>
  <c r="C36" i="29"/>
  <c r="D35" i="29"/>
  <c r="E35" i="29" s="1"/>
  <c r="E34" i="28" l="1"/>
  <c r="F34" i="28" s="1"/>
  <c r="H34" i="28" s="1"/>
  <c r="G34" i="28"/>
  <c r="C36" i="28"/>
  <c r="D35" i="28"/>
  <c r="C37" i="29"/>
  <c r="D36" i="29"/>
  <c r="E36" i="29" s="1"/>
  <c r="E35" i="28" l="1"/>
  <c r="F35" i="28" s="1"/>
  <c r="G35" i="28"/>
  <c r="C37" i="28"/>
  <c r="D36" i="28"/>
  <c r="C38" i="29"/>
  <c r="D37" i="29"/>
  <c r="E37" i="29" s="1"/>
  <c r="H35" i="28" l="1"/>
  <c r="E36" i="28"/>
  <c r="F36" i="28" s="1"/>
  <c r="G36" i="28"/>
  <c r="C38" i="28"/>
  <c r="D37" i="28"/>
  <c r="C39" i="29"/>
  <c r="D38" i="29"/>
  <c r="E38" i="29" s="1"/>
  <c r="H36" i="28" l="1"/>
  <c r="C39" i="28"/>
  <c r="D38" i="28"/>
  <c r="E37" i="28"/>
  <c r="F37" i="28" s="1"/>
  <c r="G37" i="28"/>
  <c r="H37" i="28" s="1"/>
  <c r="C40" i="29"/>
  <c r="D39" i="29"/>
  <c r="E39" i="29" s="1"/>
  <c r="E38" i="28" l="1"/>
  <c r="F38" i="28" s="1"/>
  <c r="G38" i="28"/>
  <c r="C40" i="28"/>
  <c r="D39" i="28"/>
  <c r="C41" i="29"/>
  <c r="D40" i="29"/>
  <c r="E40" i="29" s="1"/>
  <c r="H38" i="28" l="1"/>
  <c r="E39" i="28"/>
  <c r="F39" i="28" s="1"/>
  <c r="G39" i="28"/>
  <c r="H39" i="28" s="1"/>
  <c r="D40" i="28"/>
  <c r="G40" i="28" s="1"/>
  <c r="C41" i="28"/>
  <c r="C42" i="29"/>
  <c r="D41" i="29"/>
  <c r="E41" i="29" s="1"/>
  <c r="C42" i="28" l="1"/>
  <c r="D41" i="28"/>
  <c r="E40" i="28"/>
  <c r="F40" i="28" s="1"/>
  <c r="H40" i="28" s="1"/>
  <c r="C43" i="29"/>
  <c r="D42" i="29"/>
  <c r="E42" i="29" s="1"/>
  <c r="D42" i="28" l="1"/>
  <c r="C43" i="28"/>
  <c r="E41" i="28"/>
  <c r="F41" i="28" s="1"/>
  <c r="G41" i="28"/>
  <c r="G42" i="28"/>
  <c r="C44" i="29"/>
  <c r="D43" i="29"/>
  <c r="E43" i="29" s="1"/>
  <c r="H41" i="28" l="1"/>
  <c r="C44" i="28"/>
  <c r="D43" i="28"/>
  <c r="E42" i="28"/>
  <c r="F42" i="28" s="1"/>
  <c r="H42" i="28" s="1"/>
  <c r="C45" i="29"/>
  <c r="D44" i="29"/>
  <c r="E44" i="29" s="1"/>
  <c r="E43" i="28" l="1"/>
  <c r="F43" i="28" s="1"/>
  <c r="G43" i="28"/>
  <c r="C45" i="28"/>
  <c r="D44" i="28"/>
  <c r="C46" i="29"/>
  <c r="D45" i="29"/>
  <c r="E45" i="29" s="1"/>
  <c r="D45" i="28" l="1"/>
  <c r="C46" i="28"/>
  <c r="G44" i="28"/>
  <c r="E44" i="28"/>
  <c r="F44" i="28" s="1"/>
  <c r="H43" i="28"/>
  <c r="C47" i="29"/>
  <c r="D46" i="29"/>
  <c r="E46" i="29" s="1"/>
  <c r="H44" i="28" l="1"/>
  <c r="C47" i="28"/>
  <c r="D46" i="28"/>
  <c r="E45" i="28"/>
  <c r="F45" i="28" s="1"/>
  <c r="G45" i="28"/>
  <c r="C48" i="29"/>
  <c r="D47" i="29"/>
  <c r="E47" i="29" s="1"/>
  <c r="H45" i="28" l="1"/>
  <c r="E46" i="28"/>
  <c r="F46" i="28" s="1"/>
  <c r="G46" i="28"/>
  <c r="C48" i="28"/>
  <c r="D47" i="28"/>
  <c r="E47" i="28" s="1"/>
  <c r="F47" i="28" s="1"/>
  <c r="C49" i="29"/>
  <c r="D48" i="29"/>
  <c r="E48" i="29" s="1"/>
  <c r="G47" i="28" l="1"/>
  <c r="H46" i="28"/>
  <c r="C49" i="28"/>
  <c r="D48" i="28"/>
  <c r="H47" i="28"/>
  <c r="C50" i="29"/>
  <c r="D49" i="29"/>
  <c r="E49" i="29" s="1"/>
  <c r="E48" i="28" l="1"/>
  <c r="F48" i="28" s="1"/>
  <c r="G48" i="28"/>
  <c r="C50" i="28"/>
  <c r="D49" i="28"/>
  <c r="G49" i="28" s="1"/>
  <c r="C51" i="29"/>
  <c r="D50" i="29"/>
  <c r="E50" i="29" s="1"/>
  <c r="C51" i="28" l="1"/>
  <c r="D50" i="28"/>
  <c r="H48" i="28"/>
  <c r="E49" i="28"/>
  <c r="F49" i="28" s="1"/>
  <c r="H49" i="28" s="1"/>
  <c r="C52" i="29"/>
  <c r="D51" i="29"/>
  <c r="E51" i="29" s="1"/>
  <c r="D51" i="28" l="1"/>
  <c r="C52" i="28"/>
  <c r="E50" i="28"/>
  <c r="F50" i="28" s="1"/>
  <c r="G50" i="28"/>
  <c r="C53" i="29"/>
  <c r="I4" i="29" s="1"/>
  <c r="D52" i="29"/>
  <c r="E52" i="29" s="1"/>
  <c r="H50" i="28" l="1"/>
  <c r="E51" i="28"/>
  <c r="F51" i="28" s="1"/>
  <c r="G51" i="28"/>
  <c r="C53" i="28"/>
  <c r="D52" i="28"/>
  <c r="E53" i="29"/>
  <c r="K11" i="29"/>
  <c r="E54" i="29"/>
  <c r="C54" i="28" l="1"/>
  <c r="D53" i="28"/>
  <c r="H51" i="28"/>
  <c r="E52" i="28"/>
  <c r="F52" i="28" s="1"/>
  <c r="G52" i="28"/>
  <c r="H52" i="28" l="1"/>
  <c r="E53" i="28"/>
  <c r="F53" i="28" s="1"/>
  <c r="G53" i="28"/>
  <c r="C55" i="28"/>
  <c r="I4" i="28" s="1"/>
  <c r="D54" i="28"/>
  <c r="H53" i="28" l="1"/>
  <c r="E54" i="28"/>
  <c r="F54" i="28" s="1"/>
  <c r="G54" i="28"/>
  <c r="H54" i="28" l="1"/>
  <c r="K13" i="28"/>
  <c r="F55" i="28"/>
  <c r="I5" i="28"/>
  <c r="K19" i="27" l="1"/>
  <c r="G3" i="27" s="1"/>
  <c r="J8" i="27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C6" i="27"/>
  <c r="E6" i="27" s="1"/>
  <c r="P1" i="27"/>
  <c r="P1" i="26"/>
  <c r="M10" i="27"/>
  <c r="D11" i="27"/>
  <c r="H17" i="27"/>
  <c r="D7" i="27"/>
  <c r="D10" i="27"/>
  <c r="H10" i="27"/>
  <c r="M16" i="27"/>
  <c r="F12" i="27"/>
  <c r="M11" i="27"/>
  <c r="D13" i="27"/>
  <c r="H13" i="27"/>
  <c r="H11" i="27"/>
  <c r="D16" i="27"/>
  <c r="F11" i="27"/>
  <c r="D18" i="27"/>
  <c r="F20" i="27"/>
  <c r="D9" i="27"/>
  <c r="D8" i="27"/>
  <c r="F7" i="27"/>
  <c r="F16" i="27"/>
  <c r="H8" i="27"/>
  <c r="M18" i="27"/>
  <c r="M15" i="27"/>
  <c r="H14" i="27"/>
  <c r="F10" i="27"/>
  <c r="H12" i="27"/>
  <c r="D12" i="27"/>
  <c r="M13" i="27"/>
  <c r="D17" i="27"/>
  <c r="F14" i="27"/>
  <c r="H16" i="27"/>
  <c r="M8" i="27"/>
  <c r="M17" i="27"/>
  <c r="H9" i="27"/>
  <c r="F8" i="27"/>
  <c r="H20" i="27"/>
  <c r="H15" i="27"/>
  <c r="F13" i="27"/>
  <c r="D15" i="27"/>
  <c r="D6" i="27"/>
  <c r="H6" i="27"/>
  <c r="F6" i="27"/>
  <c r="F9" i="27"/>
  <c r="H7" i="27"/>
  <c r="D14" i="27"/>
  <c r="M12" i="27"/>
  <c r="M14" i="27"/>
  <c r="F15" i="27"/>
  <c r="F17" i="27"/>
  <c r="M9" i="27"/>
  <c r="C7" i="27" l="1"/>
  <c r="E7" i="27" s="1"/>
  <c r="G7" i="27" s="1"/>
  <c r="G6" i="27"/>
  <c r="C8" i="27" l="1"/>
  <c r="C9" i="27" s="1"/>
  <c r="E8" i="27" l="1"/>
  <c r="G8" i="27" s="1"/>
  <c r="C10" i="27"/>
  <c r="E9" i="27"/>
  <c r="G9" i="27" l="1"/>
  <c r="C11" i="27"/>
  <c r="E10" i="27"/>
  <c r="G10" i="27" l="1"/>
  <c r="E11" i="27"/>
  <c r="G11" i="27" s="1"/>
  <c r="C12" i="27"/>
  <c r="E12" i="27" l="1"/>
  <c r="G12" i="27" s="1"/>
  <c r="C13" i="27"/>
  <c r="C14" i="27" l="1"/>
  <c r="E13" i="27"/>
  <c r="G13" i="27" l="1"/>
  <c r="C15" i="27"/>
  <c r="E14" i="27"/>
  <c r="G14" i="27" s="1"/>
  <c r="C16" i="27" l="1"/>
  <c r="E15" i="27"/>
  <c r="G15" i="27" s="1"/>
  <c r="C17" i="27" l="1"/>
  <c r="E16" i="27"/>
  <c r="G16" i="27" s="1"/>
  <c r="C18" i="27" l="1"/>
  <c r="E17" i="27"/>
  <c r="G17" i="27" s="1"/>
  <c r="K7" i="27" l="1"/>
  <c r="H19" i="27"/>
  <c r="F19" i="27"/>
  <c r="H21" i="27" l="1"/>
  <c r="I16" i="19" l="1"/>
  <c r="J16" i="19" s="1"/>
  <c r="H4" i="19"/>
  <c r="H5" i="19" s="1"/>
  <c r="H6" i="19" s="1"/>
  <c r="H7" i="19" s="1"/>
  <c r="H8" i="19" s="1"/>
  <c r="H9" i="19" s="1"/>
  <c r="H10" i="19" s="1"/>
  <c r="H11" i="19" s="1"/>
  <c r="H12" i="19" s="1"/>
  <c r="H13" i="19" s="1"/>
  <c r="H14" i="19" s="1"/>
  <c r="J14" i="19" s="1"/>
  <c r="H17" i="26"/>
  <c r="H15" i="26"/>
  <c r="H12" i="26"/>
  <c r="F23" i="26"/>
  <c r="H16" i="26"/>
  <c r="F14" i="26"/>
  <c r="H13" i="26"/>
  <c r="F17" i="26"/>
  <c r="H11" i="26"/>
  <c r="D14" i="26"/>
  <c r="F19" i="26"/>
  <c r="F18" i="26"/>
  <c r="F15" i="26"/>
  <c r="H20" i="26"/>
  <c r="H18" i="26"/>
  <c r="D20" i="26"/>
  <c r="H9" i="26"/>
  <c r="H19" i="26"/>
  <c r="D10" i="26"/>
  <c r="F16" i="26"/>
  <c r="D11" i="26"/>
  <c r="D18" i="26"/>
  <c r="F9" i="26"/>
  <c r="F13" i="26"/>
  <c r="D15" i="26"/>
  <c r="F12" i="26"/>
  <c r="F10" i="26"/>
  <c r="H14" i="26"/>
  <c r="D12" i="26"/>
  <c r="D13" i="26"/>
  <c r="F20" i="26"/>
  <c r="H10" i="26"/>
  <c r="D19" i="26"/>
  <c r="H23" i="26"/>
  <c r="F11" i="26"/>
  <c r="D17" i="26"/>
  <c r="D9" i="26"/>
  <c r="D21" i="26"/>
  <c r="D16" i="26"/>
  <c r="D3" i="25" l="1"/>
  <c r="E3" i="25" s="1"/>
  <c r="F3" i="25" s="1"/>
  <c r="C4" i="25"/>
  <c r="D4" i="25" s="1"/>
  <c r="J5" i="25"/>
  <c r="J6" i="25" s="1"/>
  <c r="J7" i="25" s="1"/>
  <c r="J8" i="25" s="1"/>
  <c r="J9" i="25" s="1"/>
  <c r="J10" i="25" s="1"/>
  <c r="J11" i="25" s="1"/>
  <c r="J12" i="25" s="1"/>
  <c r="J13" i="25" s="1"/>
  <c r="J14" i="25" s="1"/>
  <c r="J15" i="25" s="1"/>
  <c r="K17" i="25"/>
  <c r="C11" i="23"/>
  <c r="C12" i="23" s="1"/>
  <c r="J12" i="23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K24" i="23"/>
  <c r="H3" i="25" l="1"/>
  <c r="G3" i="25"/>
  <c r="C5" i="25"/>
  <c r="D11" i="23"/>
  <c r="G11" i="23" s="1"/>
  <c r="E4" i="25"/>
  <c r="F4" i="25" s="1"/>
  <c r="G4" i="25" s="1"/>
  <c r="C13" i="23"/>
  <c r="D12" i="23"/>
  <c r="E11" i="23"/>
  <c r="D2" i="13"/>
  <c r="H4" i="25" l="1"/>
  <c r="D5" i="25"/>
  <c r="C6" i="25"/>
  <c r="G12" i="23"/>
  <c r="F11" i="23"/>
  <c r="H11" i="23" s="1"/>
  <c r="E12" i="23"/>
  <c r="D13" i="23"/>
  <c r="G13" i="23" s="1"/>
  <c r="C14" i="23"/>
  <c r="J4" i="19"/>
  <c r="D2" i="19"/>
  <c r="I1" i="19"/>
  <c r="C7" i="25" l="1"/>
  <c r="D6" i="25"/>
  <c r="E6" i="25" s="1"/>
  <c r="F6" i="25" s="1"/>
  <c r="E5" i="25"/>
  <c r="F5" i="25" s="1"/>
  <c r="D14" i="23"/>
  <c r="C15" i="23"/>
  <c r="F12" i="23"/>
  <c r="H12" i="23" s="1"/>
  <c r="E13" i="23"/>
  <c r="J7" i="19"/>
  <c r="J6" i="19"/>
  <c r="D3" i="19"/>
  <c r="E2" i="19"/>
  <c r="J5" i="19"/>
  <c r="G6" i="25" l="1"/>
  <c r="H6" i="25"/>
  <c r="G5" i="25"/>
  <c r="H5" i="25"/>
  <c r="C8" i="25"/>
  <c r="D7" i="25"/>
  <c r="E14" i="23"/>
  <c r="G14" i="23"/>
  <c r="C16" i="23"/>
  <c r="D15" i="23"/>
  <c r="F13" i="23"/>
  <c r="H13" i="23" s="1"/>
  <c r="D4" i="19"/>
  <c r="E3" i="19"/>
  <c r="F3" i="19" s="1"/>
  <c r="F2" i="19"/>
  <c r="J8" i="19"/>
  <c r="E7" i="25" l="1"/>
  <c r="F7" i="25" s="1"/>
  <c r="C9" i="25"/>
  <c r="D8" i="25"/>
  <c r="F14" i="23"/>
  <c r="H14" i="23" s="1"/>
  <c r="E15" i="23"/>
  <c r="G15" i="23"/>
  <c r="C17" i="23"/>
  <c r="D16" i="23"/>
  <c r="J9" i="19"/>
  <c r="D5" i="19"/>
  <c r="E4" i="19"/>
  <c r="D9" i="25" l="1"/>
  <c r="C10" i="25"/>
  <c r="E8" i="25"/>
  <c r="F8" i="25" s="1"/>
  <c r="H7" i="25"/>
  <c r="G7" i="25"/>
  <c r="F15" i="23"/>
  <c r="H15" i="23" s="1"/>
  <c r="D17" i="23"/>
  <c r="G17" i="23" s="1"/>
  <c r="C18" i="23"/>
  <c r="E16" i="23"/>
  <c r="G16" i="23"/>
  <c r="E5" i="19"/>
  <c r="F5" i="19" s="1"/>
  <c r="D6" i="19"/>
  <c r="F4" i="19"/>
  <c r="J10" i="19"/>
  <c r="E2" i="13"/>
  <c r="D3" i="13"/>
  <c r="E3" i="13" s="1"/>
  <c r="A1" i="13"/>
  <c r="A2" i="13"/>
  <c r="F2" i="13"/>
  <c r="G2" i="13" s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N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G8" i="25" l="1"/>
  <c r="H8" i="25"/>
  <c r="H2" i="13"/>
  <c r="C11" i="25"/>
  <c r="D10" i="25"/>
  <c r="E10" i="25" s="1"/>
  <c r="F10" i="25" s="1"/>
  <c r="E9" i="25"/>
  <c r="F9" i="25" s="1"/>
  <c r="D18" i="23"/>
  <c r="C19" i="23"/>
  <c r="E17" i="23"/>
  <c r="F16" i="23"/>
  <c r="H16" i="23" s="1"/>
  <c r="F3" i="13"/>
  <c r="H3" i="13"/>
  <c r="J11" i="19"/>
  <c r="D7" i="19"/>
  <c r="E6" i="19"/>
  <c r="D4" i="13"/>
  <c r="E4" i="13" s="1"/>
  <c r="G10" i="25" l="1"/>
  <c r="H10" i="25"/>
  <c r="H4" i="13"/>
  <c r="I4" i="13" s="1"/>
  <c r="I2" i="13"/>
  <c r="I3" i="13"/>
  <c r="H9" i="25"/>
  <c r="G9" i="25"/>
  <c r="C12" i="25"/>
  <c r="D11" i="25"/>
  <c r="E11" i="25" s="1"/>
  <c r="F11" i="25" s="1"/>
  <c r="E18" i="23"/>
  <c r="G18" i="23"/>
  <c r="F17" i="23"/>
  <c r="H17" i="23" s="1"/>
  <c r="C20" i="23"/>
  <c r="D19" i="23"/>
  <c r="E19" i="23" s="1"/>
  <c r="G3" i="13"/>
  <c r="D8" i="19"/>
  <c r="E7" i="19"/>
  <c r="F7" i="19" s="1"/>
  <c r="F6" i="19"/>
  <c r="J13" i="19"/>
  <c r="I17" i="19" s="1"/>
  <c r="J12" i="19"/>
  <c r="D5" i="13"/>
  <c r="E5" i="13" s="1"/>
  <c r="F4" i="13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G11" i="25" l="1"/>
  <c r="H11" i="25"/>
  <c r="D12" i="25"/>
  <c r="C13" i="25"/>
  <c r="H5" i="13"/>
  <c r="E12" i="25"/>
  <c r="F12" i="25" s="1"/>
  <c r="F19" i="23"/>
  <c r="C21" i="23"/>
  <c r="D20" i="23"/>
  <c r="F18" i="23"/>
  <c r="H18" i="23" s="1"/>
  <c r="G19" i="23"/>
  <c r="G4" i="13"/>
  <c r="D9" i="19"/>
  <c r="E8" i="19"/>
  <c r="D6" i="13"/>
  <c r="E6" i="13" s="1"/>
  <c r="F5" i="13"/>
  <c r="O69" i="12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H19" i="23" l="1"/>
  <c r="H12" i="25"/>
  <c r="G12" i="25"/>
  <c r="I5" i="13"/>
  <c r="D13" i="25"/>
  <c r="C14" i="25"/>
  <c r="H6" i="13"/>
  <c r="E13" i="25"/>
  <c r="F13" i="25" s="1"/>
  <c r="H13" i="25" s="1"/>
  <c r="E20" i="23"/>
  <c r="F20" i="23" s="1"/>
  <c r="G20" i="23"/>
  <c r="D21" i="23"/>
  <c r="C22" i="23"/>
  <c r="G5" i="13"/>
  <c r="F8" i="19"/>
  <c r="D10" i="19"/>
  <c r="E9" i="19"/>
  <c r="F9" i="19" s="1"/>
  <c r="D7" i="13"/>
  <c r="E7" i="13" s="1"/>
  <c r="F6" i="13"/>
  <c r="G6" i="13" s="1"/>
  <c r="B22" i="12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G13" i="25" l="1"/>
  <c r="I6" i="13"/>
  <c r="H7" i="13"/>
  <c r="D14" i="25"/>
  <c r="C15" i="25"/>
  <c r="H20" i="23"/>
  <c r="D22" i="23"/>
  <c r="C23" i="23"/>
  <c r="E21" i="23"/>
  <c r="F21" i="23" s="1"/>
  <c r="G21" i="23"/>
  <c r="A26" i="16"/>
  <c r="A32" i="16"/>
  <c r="A22" i="16"/>
  <c r="A48" i="16"/>
  <c r="A21" i="16"/>
  <c r="A41" i="16"/>
  <c r="A23" i="16"/>
  <c r="A47" i="16"/>
  <c r="A11" i="16"/>
  <c r="A29" i="16"/>
  <c r="A39" i="16"/>
  <c r="A58" i="16"/>
  <c r="A25" i="16"/>
  <c r="A60" i="16"/>
  <c r="A35" i="16"/>
  <c r="A19" i="16"/>
  <c r="A38" i="16"/>
  <c r="A40" i="16"/>
  <c r="A50" i="16"/>
  <c r="A55" i="16"/>
  <c r="A54" i="16"/>
  <c r="A36" i="16"/>
  <c r="A30" i="16"/>
  <c r="A31" i="16"/>
  <c r="A57" i="16"/>
  <c r="A46" i="16"/>
  <c r="A37" i="16"/>
  <c r="A12" i="16"/>
  <c r="A59" i="16"/>
  <c r="A52" i="16"/>
  <c r="A16" i="16"/>
  <c r="A20" i="16"/>
  <c r="A14" i="16"/>
  <c r="A15" i="16"/>
  <c r="A34" i="16"/>
  <c r="A44" i="16"/>
  <c r="A49" i="16"/>
  <c r="A53" i="16"/>
  <c r="A43" i="16"/>
  <c r="A13" i="16"/>
  <c r="A33" i="16"/>
  <c r="A45" i="16"/>
  <c r="A28" i="16"/>
  <c r="A51" i="16"/>
  <c r="A42" i="16"/>
  <c r="A27" i="16"/>
  <c r="A17" i="16"/>
  <c r="A18" i="16"/>
  <c r="A56" i="16"/>
  <c r="A24" i="16"/>
  <c r="E10" i="19"/>
  <c r="D11" i="19"/>
  <c r="D8" i="13"/>
  <c r="E8" i="13" s="1"/>
  <c r="F7" i="13"/>
  <c r="H21" i="23" l="1"/>
  <c r="D15" i="25"/>
  <c r="C16" i="25"/>
  <c r="E15" i="25"/>
  <c r="F15" i="25" s="1"/>
  <c r="H8" i="13"/>
  <c r="I8" i="13" s="1"/>
  <c r="E14" i="25"/>
  <c r="F14" i="25" s="1"/>
  <c r="I7" i="13"/>
  <c r="C24" i="23"/>
  <c r="D23" i="23"/>
  <c r="E22" i="23"/>
  <c r="F22" i="23" s="1"/>
  <c r="G22" i="23"/>
  <c r="G7" i="13"/>
  <c r="F10" i="19"/>
  <c r="D12" i="19"/>
  <c r="E11" i="19"/>
  <c r="F11" i="19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D9" i="13"/>
  <c r="E9" i="13" s="1"/>
  <c r="F8" i="13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15" i="25" l="1"/>
  <c r="H15" i="25"/>
  <c r="H9" i="13"/>
  <c r="D16" i="25"/>
  <c r="E16" i="25" s="1"/>
  <c r="F16" i="25" s="1"/>
  <c r="H16" i="25" s="1"/>
  <c r="C17" i="25"/>
  <c r="G14" i="25"/>
  <c r="H14" i="25"/>
  <c r="H22" i="23"/>
  <c r="E23" i="23"/>
  <c r="F23" i="23" s="1"/>
  <c r="G23" i="23"/>
  <c r="D24" i="23"/>
  <c r="C25" i="23"/>
  <c r="G8" i="13"/>
  <c r="D13" i="19"/>
  <c r="E12" i="19"/>
  <c r="F12" i="19" s="1"/>
  <c r="E12" i="16"/>
  <c r="E11" i="16"/>
  <c r="E13" i="16"/>
  <c r="D10" i="13"/>
  <c r="E10" i="13" s="1"/>
  <c r="F9" i="13"/>
  <c r="I9" i="13" l="1"/>
  <c r="H10" i="13"/>
  <c r="G16" i="25"/>
  <c r="D17" i="25"/>
  <c r="E17" i="25" s="1"/>
  <c r="F17" i="25" s="1"/>
  <c r="H17" i="25" s="1"/>
  <c r="C18" i="25"/>
  <c r="D25" i="23"/>
  <c r="C26" i="23"/>
  <c r="E24" i="23"/>
  <c r="F24" i="23" s="1"/>
  <c r="G24" i="23"/>
  <c r="H23" i="23"/>
  <c r="G9" i="13"/>
  <c r="D14" i="19"/>
  <c r="E13" i="19"/>
  <c r="F13" i="19" s="1"/>
  <c r="F11" i="16"/>
  <c r="G11" i="16" s="1"/>
  <c r="H11" i="16" s="1"/>
  <c r="F12" i="16"/>
  <c r="F13" i="16"/>
  <c r="E14" i="16"/>
  <c r="D11" i="13"/>
  <c r="E11" i="13" s="1"/>
  <c r="F10" i="13"/>
  <c r="G10" i="13" s="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O7" i="6" l="1"/>
  <c r="G17" i="25"/>
  <c r="O5" i="6"/>
  <c r="O8" i="6" s="1"/>
  <c r="D18" i="25"/>
  <c r="E18" i="25" s="1"/>
  <c r="F18" i="25" s="1"/>
  <c r="G18" i="25" s="1"/>
  <c r="C19" i="25"/>
  <c r="I10" i="13"/>
  <c r="H11" i="13"/>
  <c r="H24" i="23"/>
  <c r="C27" i="23"/>
  <c r="D26" i="23"/>
  <c r="E25" i="23"/>
  <c r="F25" i="23" s="1"/>
  <c r="G25" i="23"/>
  <c r="E14" i="19"/>
  <c r="F14" i="19" s="1"/>
  <c r="D15" i="19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D12" i="13"/>
  <c r="E12" i="13" s="1"/>
  <c r="F11" i="13"/>
  <c r="G11" i="13" s="1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H25" i="23" l="1"/>
  <c r="I11" i="13"/>
  <c r="C20" i="25"/>
  <c r="D19" i="25"/>
  <c r="E19" i="25" s="1"/>
  <c r="F19" i="25" s="1"/>
  <c r="G19" i="25" s="1"/>
  <c r="H12" i="13"/>
  <c r="I12" i="13" s="1"/>
  <c r="H18" i="25"/>
  <c r="E26" i="23"/>
  <c r="F26" i="23" s="1"/>
  <c r="G26" i="23"/>
  <c r="D27" i="23"/>
  <c r="C28" i="23"/>
  <c r="E15" i="19"/>
  <c r="F15" i="19" s="1"/>
  <c r="D16" i="19"/>
  <c r="G15" i="16"/>
  <c r="H15" i="16" s="1"/>
  <c r="E16" i="16"/>
  <c r="D13" i="13"/>
  <c r="E13" i="13" s="1"/>
  <c r="F12" i="13"/>
  <c r="G12" i="13" s="1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H19" i="25" l="1"/>
  <c r="H13" i="13"/>
  <c r="I13" i="13" s="1"/>
  <c r="C21" i="25"/>
  <c r="D20" i="25"/>
  <c r="E20" i="25" s="1"/>
  <c r="F20" i="25" s="1"/>
  <c r="G20" i="25" s="1"/>
  <c r="C29" i="23"/>
  <c r="D28" i="23"/>
  <c r="E27" i="23"/>
  <c r="F27" i="23" s="1"/>
  <c r="G27" i="23"/>
  <c r="H26" i="23"/>
  <c r="D17" i="19"/>
  <c r="E16" i="19"/>
  <c r="F16" i="19" s="1"/>
  <c r="E17" i="16"/>
  <c r="F16" i="16"/>
  <c r="D14" i="13"/>
  <c r="E14" i="13" s="1"/>
  <c r="F13" i="13"/>
  <c r="G13" i="13" s="1"/>
  <c r="D43" i="9"/>
  <c r="D3" i="9"/>
  <c r="AG6" i="9"/>
  <c r="AG7" i="9"/>
  <c r="AG10" i="9"/>
  <c r="AG11" i="9"/>
  <c r="I3" i="6"/>
  <c r="G4" i="6"/>
  <c r="H14" i="13" l="1"/>
  <c r="I14" i="13" s="1"/>
  <c r="D21" i="25"/>
  <c r="E21" i="25" s="1"/>
  <c r="F21" i="25" s="1"/>
  <c r="G21" i="25" s="1"/>
  <c r="C22" i="25"/>
  <c r="H20" i="25"/>
  <c r="H27" i="23"/>
  <c r="E28" i="23"/>
  <c r="F28" i="23" s="1"/>
  <c r="G28" i="23"/>
  <c r="D29" i="23"/>
  <c r="C30" i="23"/>
  <c r="D18" i="19"/>
  <c r="E17" i="19"/>
  <c r="F17" i="19" s="1"/>
  <c r="F17" i="16"/>
  <c r="G17" i="16" s="1"/>
  <c r="H17" i="16" s="1"/>
  <c r="E18" i="16"/>
  <c r="G16" i="16"/>
  <c r="H16" i="16" s="1"/>
  <c r="D15" i="13"/>
  <c r="E15" i="13" s="1"/>
  <c r="F14" i="13"/>
  <c r="G14" i="13" s="1"/>
  <c r="AG8" i="9"/>
  <c r="D6" i="9"/>
  <c r="AG14" i="9"/>
  <c r="AG16" i="9"/>
  <c r="H4" i="6"/>
  <c r="F4" i="6" s="1"/>
  <c r="J3" i="6"/>
  <c r="H21" i="25" l="1"/>
  <c r="H15" i="13"/>
  <c r="I15" i="13" s="1"/>
  <c r="H28" i="23"/>
  <c r="C23" i="25"/>
  <c r="D22" i="25"/>
  <c r="E22" i="25" s="1"/>
  <c r="F22" i="25" s="1"/>
  <c r="H22" i="25" s="1"/>
  <c r="C31" i="23"/>
  <c r="D30" i="23"/>
  <c r="E29" i="23"/>
  <c r="F29" i="23" s="1"/>
  <c r="G29" i="23"/>
  <c r="E18" i="19"/>
  <c r="F18" i="19" s="1"/>
  <c r="D19" i="19"/>
  <c r="F18" i="16"/>
  <c r="E19" i="16"/>
  <c r="D16" i="13"/>
  <c r="E16" i="13" s="1"/>
  <c r="F15" i="13"/>
  <c r="G15" i="13" s="1"/>
  <c r="D8" i="9"/>
  <c r="AG12" i="9"/>
  <c r="AG13" i="9"/>
  <c r="AG9" i="9"/>
  <c r="D7" i="9"/>
  <c r="D10" i="9"/>
  <c r="D11" i="9"/>
  <c r="G5" i="6"/>
  <c r="I4" i="6"/>
  <c r="G22" i="25" l="1"/>
  <c r="H16" i="13"/>
  <c r="I16" i="13" s="1"/>
  <c r="D23" i="25"/>
  <c r="E23" i="25" s="1"/>
  <c r="F23" i="25" s="1"/>
  <c r="G23" i="25" s="1"/>
  <c r="C24" i="25"/>
  <c r="H29" i="23"/>
  <c r="E30" i="23"/>
  <c r="F30" i="23" s="1"/>
  <c r="G30" i="23"/>
  <c r="D31" i="23"/>
  <c r="C32" i="23"/>
  <c r="E19" i="19"/>
  <c r="F19" i="19" s="1"/>
  <c r="D20" i="19"/>
  <c r="F19" i="16"/>
  <c r="G19" i="16" s="1"/>
  <c r="H19" i="16" s="1"/>
  <c r="E20" i="16"/>
  <c r="G18" i="16"/>
  <c r="H18" i="16" s="1"/>
  <c r="D17" i="13"/>
  <c r="E17" i="13" s="1"/>
  <c r="F16" i="13"/>
  <c r="G16" i="13" s="1"/>
  <c r="AG15" i="9"/>
  <c r="D9" i="9"/>
  <c r="D13" i="9"/>
  <c r="D12" i="9"/>
  <c r="D14" i="9"/>
  <c r="D16" i="9"/>
  <c r="J4" i="6"/>
  <c r="H5" i="6"/>
  <c r="F5" i="6" s="1"/>
  <c r="H23" i="25" l="1"/>
  <c r="C25" i="25"/>
  <c r="D24" i="25"/>
  <c r="E24" i="25" s="1"/>
  <c r="F24" i="25" s="1"/>
  <c r="G24" i="25" s="1"/>
  <c r="H17" i="13"/>
  <c r="I17" i="13" s="1"/>
  <c r="C33" i="23"/>
  <c r="D32" i="23"/>
  <c r="E31" i="23"/>
  <c r="F31" i="23" s="1"/>
  <c r="G31" i="23"/>
  <c r="H30" i="23"/>
  <c r="D21" i="19"/>
  <c r="E20" i="19"/>
  <c r="F20" i="19" s="1"/>
  <c r="F20" i="16"/>
  <c r="E21" i="16"/>
  <c r="D18" i="13"/>
  <c r="E18" i="13" s="1"/>
  <c r="F17" i="13"/>
  <c r="G17" i="13" s="1"/>
  <c r="AG18" i="9"/>
  <c r="D15" i="9"/>
  <c r="G6" i="6"/>
  <c r="I5" i="6"/>
  <c r="H18" i="13" l="1"/>
  <c r="I18" i="13" s="1"/>
  <c r="H24" i="25"/>
  <c r="C26" i="25"/>
  <c r="D25" i="25"/>
  <c r="E25" i="25" s="1"/>
  <c r="F25" i="25" s="1"/>
  <c r="G25" i="25" s="1"/>
  <c r="H31" i="23"/>
  <c r="E32" i="23"/>
  <c r="F32" i="23" s="1"/>
  <c r="G32" i="23"/>
  <c r="D33" i="23"/>
  <c r="C34" i="23"/>
  <c r="D19" i="13"/>
  <c r="E19" i="13" s="1"/>
  <c r="E21" i="19"/>
  <c r="F21" i="19" s="1"/>
  <c r="D22" i="19"/>
  <c r="F21" i="16"/>
  <c r="G21" i="16" s="1"/>
  <c r="H21" i="16" s="1"/>
  <c r="E22" i="16"/>
  <c r="G20" i="16"/>
  <c r="H20" i="16" s="1"/>
  <c r="F18" i="13"/>
  <c r="G18" i="13" s="1"/>
  <c r="AG17" i="9"/>
  <c r="AG19" i="9"/>
  <c r="H6" i="6"/>
  <c r="J5" i="6"/>
  <c r="C27" i="25" l="1"/>
  <c r="D26" i="25"/>
  <c r="E26" i="25" s="1"/>
  <c r="F26" i="25" s="1"/>
  <c r="H26" i="25" s="1"/>
  <c r="H19" i="13"/>
  <c r="I19" i="13" s="1"/>
  <c r="H25" i="25"/>
  <c r="C35" i="23"/>
  <c r="D34" i="23"/>
  <c r="E33" i="23"/>
  <c r="F33" i="23" s="1"/>
  <c r="G33" i="23"/>
  <c r="H32" i="23"/>
  <c r="D20" i="13"/>
  <c r="E20" i="13" s="1"/>
  <c r="E22" i="19"/>
  <c r="F22" i="19" s="1"/>
  <c r="D23" i="19"/>
  <c r="F22" i="16"/>
  <c r="G22" i="16" s="1"/>
  <c r="H22" i="16" s="1"/>
  <c r="E23" i="16"/>
  <c r="F19" i="13"/>
  <c r="G19" i="13" s="1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H33" i="23" l="1"/>
  <c r="D21" i="13"/>
  <c r="E21" i="13" s="1"/>
  <c r="H20" i="13"/>
  <c r="I20" i="13" s="1"/>
  <c r="H21" i="13"/>
  <c r="I21" i="13" s="1"/>
  <c r="G26" i="25"/>
  <c r="D27" i="25"/>
  <c r="E27" i="25" s="1"/>
  <c r="F27" i="25" s="1"/>
  <c r="G27" i="25" s="1"/>
  <c r="C28" i="25"/>
  <c r="C9" i="26"/>
  <c r="C10" i="26" s="1"/>
  <c r="E34" i="23"/>
  <c r="F34" i="23" s="1"/>
  <c r="G34" i="23"/>
  <c r="D35" i="23"/>
  <c r="C36" i="23"/>
  <c r="D24" i="19"/>
  <c r="E23" i="19"/>
  <c r="F23" i="19" s="1"/>
  <c r="F23" i="16"/>
  <c r="G23" i="16" s="1"/>
  <c r="H23" i="16" s="1"/>
  <c r="E24" i="16"/>
  <c r="P9" i="9"/>
  <c r="B75" i="13"/>
  <c r="B54" i="13"/>
  <c r="B58" i="13"/>
  <c r="B66" i="13"/>
  <c r="B61" i="13"/>
  <c r="B68" i="13"/>
  <c r="B73" i="13"/>
  <c r="B64" i="13"/>
  <c r="B53" i="13"/>
  <c r="B60" i="13"/>
  <c r="B70" i="13"/>
  <c r="B71" i="13"/>
  <c r="B62" i="13"/>
  <c r="B56" i="13"/>
  <c r="B52" i="13"/>
  <c r="B67" i="13"/>
  <c r="B72" i="13"/>
  <c r="B74" i="13"/>
  <c r="B76" i="13"/>
  <c r="B59" i="13"/>
  <c r="B55" i="13"/>
  <c r="B65" i="13"/>
  <c r="B69" i="13"/>
  <c r="B63" i="13"/>
  <c r="B57" i="13"/>
  <c r="B19" i="13"/>
  <c r="B43" i="13"/>
  <c r="B27" i="13"/>
  <c r="B51" i="13"/>
  <c r="B10" i="13"/>
  <c r="B40" i="13"/>
  <c r="B38" i="13"/>
  <c r="B3" i="13"/>
  <c r="B8" i="13"/>
  <c r="B16" i="13"/>
  <c r="B11" i="13"/>
  <c r="B21" i="13"/>
  <c r="B45" i="13"/>
  <c r="B5" i="13"/>
  <c r="B6" i="13"/>
  <c r="B37" i="13"/>
  <c r="B30" i="13"/>
  <c r="B36" i="13"/>
  <c r="B35" i="13"/>
  <c r="B25" i="13"/>
  <c r="B23" i="13"/>
  <c r="B28" i="13"/>
  <c r="B34" i="13"/>
  <c r="B26" i="13"/>
  <c r="B7" i="13"/>
  <c r="B44" i="13"/>
  <c r="B39" i="13"/>
  <c r="B4" i="13"/>
  <c r="B12" i="13"/>
  <c r="B46" i="13"/>
  <c r="B24" i="13"/>
  <c r="B47" i="13"/>
  <c r="B18" i="13"/>
  <c r="B22" i="13"/>
  <c r="B13" i="13"/>
  <c r="B29" i="13"/>
  <c r="B33" i="13"/>
  <c r="B9" i="13"/>
  <c r="B17" i="13"/>
  <c r="B41" i="13"/>
  <c r="B49" i="13"/>
  <c r="B50" i="13"/>
  <c r="B15" i="13"/>
  <c r="B20" i="13"/>
  <c r="B48" i="13"/>
  <c r="B42" i="13"/>
  <c r="B32" i="13"/>
  <c r="B14" i="13"/>
  <c r="B31" i="13"/>
  <c r="B2" i="13"/>
  <c r="F20" i="13"/>
  <c r="G20" i="13" s="1"/>
  <c r="D22" i="13"/>
  <c r="E22" i="13" s="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H27" i="25" l="1"/>
  <c r="H22" i="13"/>
  <c r="I22" i="13" s="1"/>
  <c r="D28" i="25"/>
  <c r="E28" i="25" s="1"/>
  <c r="F28" i="25" s="1"/>
  <c r="G28" i="25" s="1"/>
  <c r="C29" i="25"/>
  <c r="E9" i="26"/>
  <c r="C11" i="26"/>
  <c r="E10" i="26"/>
  <c r="E35" i="23"/>
  <c r="F35" i="23" s="1"/>
  <c r="G35" i="23"/>
  <c r="H34" i="23"/>
  <c r="C37" i="23"/>
  <c r="D36" i="23"/>
  <c r="D25" i="19"/>
  <c r="E24" i="19"/>
  <c r="F24" i="19" s="1"/>
  <c r="F24" i="16"/>
  <c r="G24" i="16" s="1"/>
  <c r="H24" i="16" s="1"/>
  <c r="E25" i="16"/>
  <c r="T4" i="9"/>
  <c r="T9" i="9"/>
  <c r="F21" i="13"/>
  <c r="G21" i="13" s="1"/>
  <c r="D23" i="13"/>
  <c r="E23" i="13" s="1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H28" i="25" l="1"/>
  <c r="C30" i="25"/>
  <c r="D29" i="25"/>
  <c r="E29" i="25" s="1"/>
  <c r="F29" i="25" s="1"/>
  <c r="G29" i="25" s="1"/>
  <c r="H23" i="13"/>
  <c r="I23" i="13" s="1"/>
  <c r="E11" i="26"/>
  <c r="G11" i="26" s="1"/>
  <c r="C12" i="26"/>
  <c r="C13" i="26" s="1"/>
  <c r="G9" i="26"/>
  <c r="G10" i="26"/>
  <c r="H35" i="23"/>
  <c r="E36" i="23"/>
  <c r="F36" i="23" s="1"/>
  <c r="G36" i="23"/>
  <c r="D37" i="23"/>
  <c r="C38" i="23"/>
  <c r="E25" i="19"/>
  <c r="F25" i="19" s="1"/>
  <c r="D26" i="19"/>
  <c r="F25" i="16"/>
  <c r="G25" i="16" s="1"/>
  <c r="H25" i="16" s="1"/>
  <c r="E26" i="16"/>
  <c r="F22" i="13"/>
  <c r="G22" i="13" s="1"/>
  <c r="D24" i="13"/>
  <c r="E24" i="13" s="1"/>
  <c r="U7" i="9"/>
  <c r="T5" i="9"/>
  <c r="U5" i="9"/>
  <c r="T7" i="9"/>
  <c r="P8" i="9"/>
  <c r="U8" i="9" s="1"/>
  <c r="R5" i="9"/>
  <c r="S5" i="9" s="1"/>
  <c r="J7" i="6"/>
  <c r="H8" i="6"/>
  <c r="H29" i="25" l="1"/>
  <c r="H24" i="13"/>
  <c r="I24" i="13" s="1"/>
  <c r="C31" i="25"/>
  <c r="D30" i="25"/>
  <c r="E30" i="25" s="1"/>
  <c r="F30" i="25" s="1"/>
  <c r="G30" i="25" s="1"/>
  <c r="E12" i="26"/>
  <c r="C39" i="23"/>
  <c r="D38" i="23"/>
  <c r="E37" i="23"/>
  <c r="F37" i="23" s="1"/>
  <c r="G37" i="23"/>
  <c r="H36" i="23"/>
  <c r="E26" i="19"/>
  <c r="F26" i="19" s="1"/>
  <c r="D27" i="19"/>
  <c r="F26" i="16"/>
  <c r="G26" i="16" s="1"/>
  <c r="H26" i="16" s="1"/>
  <c r="E27" i="16"/>
  <c r="F23" i="13"/>
  <c r="G23" i="13" s="1"/>
  <c r="D25" i="13"/>
  <c r="E25" i="13" s="1"/>
  <c r="T8" i="9"/>
  <c r="R3" i="9"/>
  <c r="S3" i="9" s="1"/>
  <c r="R4" i="9"/>
  <c r="G2" i="9" s="1"/>
  <c r="G9" i="6"/>
  <c r="I8" i="6"/>
  <c r="F8" i="6"/>
  <c r="H25" i="13" l="1"/>
  <c r="I25" i="13" s="1"/>
  <c r="H30" i="25"/>
  <c r="C32" i="25"/>
  <c r="D31" i="25"/>
  <c r="E31" i="25" s="1"/>
  <c r="F31" i="25" s="1"/>
  <c r="G31" i="25" s="1"/>
  <c r="E13" i="26"/>
  <c r="G13" i="26" s="1"/>
  <c r="C14" i="26"/>
  <c r="G12" i="26"/>
  <c r="H37" i="23"/>
  <c r="E38" i="23"/>
  <c r="F38" i="23" s="1"/>
  <c r="G38" i="23"/>
  <c r="D39" i="23"/>
  <c r="C40" i="23"/>
  <c r="D28" i="19"/>
  <c r="E27" i="19"/>
  <c r="F27" i="19" s="1"/>
  <c r="F27" i="16"/>
  <c r="G27" i="16" s="1"/>
  <c r="H27" i="16" s="1"/>
  <c r="E28" i="16"/>
  <c r="F24" i="13"/>
  <c r="G24" i="13" s="1"/>
  <c r="D26" i="13"/>
  <c r="E26" i="13" s="1"/>
  <c r="H2" i="9"/>
  <c r="J8" i="6"/>
  <c r="H9" i="6"/>
  <c r="H31" i="25" l="1"/>
  <c r="C33" i="25"/>
  <c r="D32" i="25"/>
  <c r="E32" i="25" s="1"/>
  <c r="F32" i="25" s="1"/>
  <c r="G32" i="25" s="1"/>
  <c r="H26" i="13"/>
  <c r="I26" i="13" s="1"/>
  <c r="C15" i="26"/>
  <c r="E14" i="26"/>
  <c r="C41" i="23"/>
  <c r="D40" i="23"/>
  <c r="E39" i="23"/>
  <c r="F39" i="23" s="1"/>
  <c r="G39" i="23"/>
  <c r="H38" i="23"/>
  <c r="D29" i="19"/>
  <c r="E28" i="19"/>
  <c r="F28" i="19" s="1"/>
  <c r="F28" i="16"/>
  <c r="G28" i="16" s="1"/>
  <c r="H28" i="16" s="1"/>
  <c r="E29" i="16"/>
  <c r="F25" i="13"/>
  <c r="G25" i="13" s="1"/>
  <c r="D27" i="13"/>
  <c r="E27" i="13" s="1"/>
  <c r="G3" i="9"/>
  <c r="I2" i="9"/>
  <c r="J2" i="9" s="1"/>
  <c r="F2" i="9"/>
  <c r="G10" i="6"/>
  <c r="I9" i="6"/>
  <c r="F9" i="6"/>
  <c r="H39" i="23" l="1"/>
  <c r="H32" i="25"/>
  <c r="H27" i="13"/>
  <c r="I27" i="13" s="1"/>
  <c r="D33" i="25"/>
  <c r="E33" i="25" s="1"/>
  <c r="F33" i="25" s="1"/>
  <c r="G33" i="25" s="1"/>
  <c r="C34" i="25"/>
  <c r="G14" i="26"/>
  <c r="E15" i="26"/>
  <c r="C16" i="26"/>
  <c r="D41" i="23"/>
  <c r="C42" i="23"/>
  <c r="E40" i="23"/>
  <c r="F40" i="23" s="1"/>
  <c r="G40" i="23"/>
  <c r="D30" i="19"/>
  <c r="E29" i="19"/>
  <c r="F29" i="19" s="1"/>
  <c r="F29" i="16"/>
  <c r="G29" i="16" s="1"/>
  <c r="H29" i="16" s="1"/>
  <c r="E30" i="16"/>
  <c r="F26" i="13"/>
  <c r="G26" i="13" s="1"/>
  <c r="D28" i="13"/>
  <c r="E28" i="13" s="1"/>
  <c r="H3" i="9"/>
  <c r="J9" i="6"/>
  <c r="H10" i="6"/>
  <c r="F10" i="6" s="1"/>
  <c r="H33" i="25" l="1"/>
  <c r="H28" i="13"/>
  <c r="I28" i="13" s="1"/>
  <c r="C35" i="25"/>
  <c r="D34" i="25"/>
  <c r="E34" i="25" s="1"/>
  <c r="F34" i="25" s="1"/>
  <c r="G34" i="25" s="1"/>
  <c r="G15" i="26"/>
  <c r="C17" i="26"/>
  <c r="E16" i="26"/>
  <c r="G16" i="26" s="1"/>
  <c r="H40" i="23"/>
  <c r="C43" i="23"/>
  <c r="D42" i="23"/>
  <c r="E41" i="23"/>
  <c r="F41" i="23" s="1"/>
  <c r="G41" i="23"/>
  <c r="E30" i="19"/>
  <c r="F30" i="19" s="1"/>
  <c r="D31" i="19"/>
  <c r="F30" i="16"/>
  <c r="G30" i="16" s="1"/>
  <c r="H30" i="16" s="1"/>
  <c r="E31" i="16"/>
  <c r="D29" i="13"/>
  <c r="E29" i="13" s="1"/>
  <c r="F27" i="13"/>
  <c r="G27" i="13" s="1"/>
  <c r="I3" i="9"/>
  <c r="J3" i="9" s="1"/>
  <c r="G4" i="9"/>
  <c r="F3" i="9"/>
  <c r="G11" i="6"/>
  <c r="I10" i="6"/>
  <c r="H34" i="25" l="1"/>
  <c r="C36" i="25"/>
  <c r="D35" i="25"/>
  <c r="E35" i="25" s="1"/>
  <c r="F35" i="25" s="1"/>
  <c r="G35" i="25" s="1"/>
  <c r="H29" i="13"/>
  <c r="I29" i="13" s="1"/>
  <c r="E17" i="26"/>
  <c r="G17" i="26" s="1"/>
  <c r="C18" i="26"/>
  <c r="H41" i="23"/>
  <c r="D43" i="23"/>
  <c r="C44" i="23"/>
  <c r="E42" i="23"/>
  <c r="F42" i="23" s="1"/>
  <c r="G42" i="23"/>
  <c r="E31" i="19"/>
  <c r="F31" i="19" s="1"/>
  <c r="D32" i="19"/>
  <c r="F31" i="16"/>
  <c r="G31" i="16" s="1"/>
  <c r="H31" i="16" s="1"/>
  <c r="E32" i="16"/>
  <c r="F28" i="13"/>
  <c r="G28" i="13" s="1"/>
  <c r="D30" i="13"/>
  <c r="E30" i="13" s="1"/>
  <c r="H4" i="9"/>
  <c r="H11" i="6"/>
  <c r="F11" i="6" s="1"/>
  <c r="J10" i="6"/>
  <c r="H30" i="13" l="1"/>
  <c r="I30" i="13" s="1"/>
  <c r="H42" i="23"/>
  <c r="H35" i="25"/>
  <c r="C37" i="25"/>
  <c r="D36" i="25"/>
  <c r="E36" i="25" s="1"/>
  <c r="F36" i="25" s="1"/>
  <c r="G36" i="25" s="1"/>
  <c r="E18" i="26"/>
  <c r="G18" i="26" s="1"/>
  <c r="C19" i="26"/>
  <c r="C45" i="23"/>
  <c r="D44" i="23"/>
  <c r="E43" i="23"/>
  <c r="F43" i="23" s="1"/>
  <c r="G43" i="23"/>
  <c r="D33" i="19"/>
  <c r="E32" i="19"/>
  <c r="F32" i="19" s="1"/>
  <c r="F32" i="16"/>
  <c r="G32" i="16" s="1"/>
  <c r="H32" i="16" s="1"/>
  <c r="E33" i="16"/>
  <c r="F29" i="13"/>
  <c r="G29" i="13" s="1"/>
  <c r="D31" i="13"/>
  <c r="E31" i="13" s="1"/>
  <c r="I4" i="9"/>
  <c r="J4" i="9" s="1"/>
  <c r="G5" i="9"/>
  <c r="F4" i="9"/>
  <c r="G12" i="6"/>
  <c r="I11" i="6"/>
  <c r="H36" i="25" l="1"/>
  <c r="H31" i="13"/>
  <c r="I31" i="13" s="1"/>
  <c r="D37" i="25"/>
  <c r="E37" i="25" s="1"/>
  <c r="F37" i="25" s="1"/>
  <c r="H37" i="25" s="1"/>
  <c r="C38" i="25"/>
  <c r="E19" i="26"/>
  <c r="G19" i="26" s="1"/>
  <c r="C20" i="26"/>
  <c r="H43" i="23"/>
  <c r="D45" i="23"/>
  <c r="C46" i="23"/>
  <c r="E44" i="23"/>
  <c r="F44" i="23" s="1"/>
  <c r="G44" i="23"/>
  <c r="E33" i="19"/>
  <c r="F33" i="19" s="1"/>
  <c r="D34" i="19"/>
  <c r="F33" i="16"/>
  <c r="G33" i="16" s="1"/>
  <c r="H33" i="16" s="1"/>
  <c r="E34" i="16"/>
  <c r="F30" i="13"/>
  <c r="G30" i="13" s="1"/>
  <c r="D32" i="13"/>
  <c r="E32" i="13" s="1"/>
  <c r="H5" i="9"/>
  <c r="J11" i="6"/>
  <c r="H12" i="6"/>
  <c r="F12" i="6" s="1"/>
  <c r="G37" i="25" l="1"/>
  <c r="C39" i="25"/>
  <c r="D38" i="25"/>
  <c r="E38" i="25" s="1"/>
  <c r="F38" i="25" s="1"/>
  <c r="H38" i="25" s="1"/>
  <c r="H32" i="13"/>
  <c r="I32" i="13" s="1"/>
  <c r="E20" i="26"/>
  <c r="G20" i="26" s="1"/>
  <c r="C21" i="26"/>
  <c r="H44" i="23"/>
  <c r="E45" i="23"/>
  <c r="F45" i="23" s="1"/>
  <c r="G45" i="23"/>
  <c r="C47" i="23"/>
  <c r="D46" i="23"/>
  <c r="E34" i="19"/>
  <c r="F34" i="19" s="1"/>
  <c r="D35" i="19"/>
  <c r="F34" i="16"/>
  <c r="G34" i="16" s="1"/>
  <c r="H34" i="16" s="1"/>
  <c r="E35" i="16"/>
  <c r="D33" i="13"/>
  <c r="E33" i="13" s="1"/>
  <c r="F31" i="13"/>
  <c r="G31" i="13" s="1"/>
  <c r="I5" i="9"/>
  <c r="J5" i="9" s="1"/>
  <c r="G6" i="9"/>
  <c r="F5" i="9"/>
  <c r="G13" i="6"/>
  <c r="I12" i="6"/>
  <c r="G38" i="25" l="1"/>
  <c r="H33" i="13"/>
  <c r="I33" i="13" s="1"/>
  <c r="C40" i="25"/>
  <c r="D39" i="25"/>
  <c r="E39" i="25" s="1"/>
  <c r="F39" i="25" s="1"/>
  <c r="H39" i="25" s="1"/>
  <c r="F22" i="26"/>
  <c r="E4" i="26"/>
  <c r="H22" i="26"/>
  <c r="H24" i="26" s="1"/>
  <c r="E5" i="26"/>
  <c r="D47" i="23"/>
  <c r="C48" i="23"/>
  <c r="E46" i="23"/>
  <c r="F46" i="23" s="1"/>
  <c r="G46" i="23"/>
  <c r="H45" i="23"/>
  <c r="D36" i="19"/>
  <c r="E35" i="19"/>
  <c r="F35" i="19" s="1"/>
  <c r="F35" i="16"/>
  <c r="G35" i="16" s="1"/>
  <c r="H35" i="16" s="1"/>
  <c r="E36" i="16"/>
  <c r="F32" i="13"/>
  <c r="G32" i="13" s="1"/>
  <c r="D34" i="13"/>
  <c r="E34" i="13" s="1"/>
  <c r="H6" i="9"/>
  <c r="J12" i="6"/>
  <c r="H13" i="6"/>
  <c r="G39" i="25" l="1"/>
  <c r="C41" i="25"/>
  <c r="D40" i="25"/>
  <c r="E40" i="25" s="1"/>
  <c r="F40" i="25" s="1"/>
  <c r="H40" i="25" s="1"/>
  <c r="H34" i="13"/>
  <c r="I34" i="13" s="1"/>
  <c r="G6" i="26"/>
  <c r="G7" i="26" s="1"/>
  <c r="E47" i="23"/>
  <c r="F47" i="23" s="1"/>
  <c r="G47" i="23"/>
  <c r="H46" i="23"/>
  <c r="C49" i="23"/>
  <c r="D48" i="23"/>
  <c r="D37" i="19"/>
  <c r="E36" i="19"/>
  <c r="F36" i="19" s="1"/>
  <c r="F36" i="16"/>
  <c r="G36" i="16" s="1"/>
  <c r="H36" i="16" s="1"/>
  <c r="E37" i="16"/>
  <c r="D35" i="13"/>
  <c r="E35" i="13" s="1"/>
  <c r="F33" i="13"/>
  <c r="G33" i="13" s="1"/>
  <c r="I6" i="9"/>
  <c r="J6" i="9" s="1"/>
  <c r="G7" i="9"/>
  <c r="F6" i="9"/>
  <c r="G14" i="6"/>
  <c r="I13" i="6"/>
  <c r="F13" i="6"/>
  <c r="G40" i="25" l="1"/>
  <c r="H35" i="13"/>
  <c r="I35" i="13" s="1"/>
  <c r="D41" i="25"/>
  <c r="E41" i="25" s="1"/>
  <c r="F41" i="25" s="1"/>
  <c r="H41" i="25" s="1"/>
  <c r="C42" i="25"/>
  <c r="D49" i="23"/>
  <c r="C50" i="23"/>
  <c r="E48" i="23"/>
  <c r="F48" i="23" s="1"/>
  <c r="G48" i="23"/>
  <c r="H47" i="23"/>
  <c r="D38" i="19"/>
  <c r="E37" i="19"/>
  <c r="F37" i="19" s="1"/>
  <c r="F37" i="16"/>
  <c r="G37" i="16" s="1"/>
  <c r="H37" i="16" s="1"/>
  <c r="E38" i="16"/>
  <c r="F34" i="13"/>
  <c r="G34" i="13" s="1"/>
  <c r="D36" i="13"/>
  <c r="E36" i="13" s="1"/>
  <c r="H7" i="9"/>
  <c r="J13" i="6"/>
  <c r="H14" i="6"/>
  <c r="I14" i="6" s="1"/>
  <c r="G41" i="25" l="1"/>
  <c r="C43" i="25"/>
  <c r="D42" i="25"/>
  <c r="E42" i="25" s="1"/>
  <c r="F42" i="25" s="1"/>
  <c r="G42" i="25" s="1"/>
  <c r="H36" i="13"/>
  <c r="I36" i="13" s="1"/>
  <c r="H48" i="23"/>
  <c r="C51" i="23"/>
  <c r="D50" i="23"/>
  <c r="E49" i="23"/>
  <c r="F49" i="23" s="1"/>
  <c r="G49" i="23"/>
  <c r="E38" i="19"/>
  <c r="F38" i="19" s="1"/>
  <c r="D39" i="19"/>
  <c r="F38" i="16"/>
  <c r="G38" i="16" s="1"/>
  <c r="H38" i="16" s="1"/>
  <c r="E39" i="16"/>
  <c r="F35" i="13"/>
  <c r="G35" i="13" s="1"/>
  <c r="D37" i="13"/>
  <c r="E37" i="13" s="1"/>
  <c r="F14" i="6"/>
  <c r="I7" i="9"/>
  <c r="J7" i="9" s="1"/>
  <c r="G8" i="9"/>
  <c r="F7" i="9"/>
  <c r="J14" i="6"/>
  <c r="H42" i="25" l="1"/>
  <c r="H37" i="13"/>
  <c r="I37" i="13" s="1"/>
  <c r="C44" i="25"/>
  <c r="D43" i="25"/>
  <c r="E43" i="25" s="1"/>
  <c r="F43" i="25" s="1"/>
  <c r="H43" i="25" s="1"/>
  <c r="D51" i="23"/>
  <c r="C52" i="23"/>
  <c r="H49" i="23"/>
  <c r="E50" i="23"/>
  <c r="F50" i="23" s="1"/>
  <c r="G50" i="23"/>
  <c r="D40" i="19"/>
  <c r="E39" i="19"/>
  <c r="F39" i="19" s="1"/>
  <c r="F39" i="16"/>
  <c r="G39" i="16" s="1"/>
  <c r="H39" i="16" s="1"/>
  <c r="E40" i="16"/>
  <c r="F36" i="13"/>
  <c r="G36" i="13" s="1"/>
  <c r="D38" i="13"/>
  <c r="E38" i="13" s="1"/>
  <c r="H8" i="9"/>
  <c r="J15" i="6"/>
  <c r="H38" i="13" l="1"/>
  <c r="I38" i="13" s="1"/>
  <c r="G43" i="25"/>
  <c r="D44" i="25"/>
  <c r="E44" i="25" s="1"/>
  <c r="F44" i="25" s="1"/>
  <c r="G44" i="25" s="1"/>
  <c r="C45" i="25"/>
  <c r="H44" i="25"/>
  <c r="C53" i="23"/>
  <c r="H5" i="23" s="1"/>
  <c r="D52" i="23"/>
  <c r="H50" i="23"/>
  <c r="E51" i="23"/>
  <c r="F51" i="23" s="1"/>
  <c r="G51" i="23"/>
  <c r="D41" i="19"/>
  <c r="E40" i="19"/>
  <c r="F40" i="19" s="1"/>
  <c r="F40" i="16"/>
  <c r="G40" i="16" s="1"/>
  <c r="H40" i="16" s="1"/>
  <c r="E41" i="16"/>
  <c r="F37" i="13"/>
  <c r="G37" i="13" s="1"/>
  <c r="D39" i="13"/>
  <c r="E39" i="13" s="1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39" i="13" l="1"/>
  <c r="I39" i="13" s="1"/>
  <c r="D45" i="25"/>
  <c r="E45" i="25" s="1"/>
  <c r="F45" i="25" s="1"/>
  <c r="H45" i="25" s="1"/>
  <c r="C46" i="25"/>
  <c r="H51" i="23"/>
  <c r="E52" i="23"/>
  <c r="F52" i="23" s="1"/>
  <c r="J4" i="23" s="1"/>
  <c r="G52" i="23"/>
  <c r="D42" i="19"/>
  <c r="E41" i="19"/>
  <c r="F41" i="19" s="1"/>
  <c r="F41" i="16"/>
  <c r="G41" i="16" s="1"/>
  <c r="H41" i="16" s="1"/>
  <c r="E42" i="16"/>
  <c r="F38" i="13"/>
  <c r="G38" i="13" s="1"/>
  <c r="D40" i="13"/>
  <c r="E40" i="13" s="1"/>
  <c r="H9" i="9"/>
  <c r="K15" i="6"/>
  <c r="G45" i="25" l="1"/>
  <c r="D46" i="25"/>
  <c r="E46" i="25" s="1"/>
  <c r="F46" i="25" s="1"/>
  <c r="G46" i="25" s="1"/>
  <c r="C47" i="25"/>
  <c r="H46" i="25"/>
  <c r="H40" i="13"/>
  <c r="I40" i="13" s="1"/>
  <c r="H52" i="23"/>
  <c r="K11" i="23"/>
  <c r="I6" i="23"/>
  <c r="E42" i="19"/>
  <c r="F42" i="19" s="1"/>
  <c r="D43" i="19"/>
  <c r="F42" i="16"/>
  <c r="G42" i="16" s="1"/>
  <c r="H42" i="16" s="1"/>
  <c r="E43" i="16"/>
  <c r="F39" i="13"/>
  <c r="G39" i="13" s="1"/>
  <c r="D41" i="13"/>
  <c r="E41" i="13" s="1"/>
  <c r="I9" i="9"/>
  <c r="J9" i="9" s="1"/>
  <c r="G10" i="9"/>
  <c r="F9" i="9"/>
  <c r="C48" i="25" l="1"/>
  <c r="D47" i="25"/>
  <c r="E47" i="25" s="1"/>
  <c r="F47" i="25" s="1"/>
  <c r="H47" i="25" s="1"/>
  <c r="H41" i="13"/>
  <c r="I41" i="13" s="1"/>
  <c r="D44" i="19"/>
  <c r="E43" i="19"/>
  <c r="F43" i="19" s="1"/>
  <c r="F43" i="16"/>
  <c r="G43" i="16" s="1"/>
  <c r="H43" i="16" s="1"/>
  <c r="E44" i="16"/>
  <c r="D42" i="13"/>
  <c r="E42" i="13" s="1"/>
  <c r="F40" i="13"/>
  <c r="G40" i="13" s="1"/>
  <c r="H10" i="9"/>
  <c r="H42" i="13" l="1"/>
  <c r="I42" i="13" s="1"/>
  <c r="G47" i="25"/>
  <c r="D48" i="25"/>
  <c r="E48" i="25" s="1"/>
  <c r="F48" i="25" s="1"/>
  <c r="G48" i="25" s="1"/>
  <c r="C49" i="25"/>
  <c r="D45" i="19"/>
  <c r="E44" i="19"/>
  <c r="F44" i="19" s="1"/>
  <c r="F44" i="16"/>
  <c r="G44" i="16" s="1"/>
  <c r="H44" i="16" s="1"/>
  <c r="E45" i="16"/>
  <c r="F41" i="13"/>
  <c r="G41" i="13" s="1"/>
  <c r="D43" i="13"/>
  <c r="E43" i="13" s="1"/>
  <c r="I10" i="9"/>
  <c r="J10" i="9" s="1"/>
  <c r="G11" i="9"/>
  <c r="F10" i="9"/>
  <c r="H48" i="25" l="1"/>
  <c r="C50" i="25"/>
  <c r="D49" i="25"/>
  <c r="E49" i="25" s="1"/>
  <c r="F49" i="25" s="1"/>
  <c r="H49" i="25" s="1"/>
  <c r="H43" i="13"/>
  <c r="I43" i="13" s="1"/>
  <c r="E45" i="19"/>
  <c r="F45" i="19" s="1"/>
  <c r="D46" i="19"/>
  <c r="F45" i="16"/>
  <c r="G45" i="16" s="1"/>
  <c r="H45" i="16" s="1"/>
  <c r="E46" i="16"/>
  <c r="F42" i="13"/>
  <c r="G42" i="13" s="1"/>
  <c r="D44" i="13"/>
  <c r="E44" i="13" s="1"/>
  <c r="H11" i="9"/>
  <c r="G49" i="25" l="1"/>
  <c r="H44" i="13"/>
  <c r="I44" i="13" s="1"/>
  <c r="C51" i="25"/>
  <c r="D50" i="25"/>
  <c r="E50" i="25" s="1"/>
  <c r="F50" i="25" s="1"/>
  <c r="H50" i="25" s="1"/>
  <c r="E46" i="19"/>
  <c r="F46" i="19" s="1"/>
  <c r="D47" i="19"/>
  <c r="F46" i="16"/>
  <c r="G46" i="16" s="1"/>
  <c r="H46" i="16" s="1"/>
  <c r="E47" i="16"/>
  <c r="F43" i="13"/>
  <c r="G43" i="13" s="1"/>
  <c r="D45" i="13"/>
  <c r="E45" i="13" s="1"/>
  <c r="I11" i="9"/>
  <c r="J11" i="9" s="1"/>
  <c r="G12" i="9"/>
  <c r="F11" i="9"/>
  <c r="G50" i="25" l="1"/>
  <c r="H45" i="13"/>
  <c r="I45" i="13" s="1"/>
  <c r="C52" i="25"/>
  <c r="D51" i="25"/>
  <c r="E51" i="25" s="1"/>
  <c r="F51" i="25" s="1"/>
  <c r="H51" i="25" s="1"/>
  <c r="D48" i="19"/>
  <c r="E47" i="19"/>
  <c r="F47" i="19" s="1"/>
  <c r="F47" i="16"/>
  <c r="E48" i="16"/>
  <c r="D46" i="13"/>
  <c r="E46" i="13" s="1"/>
  <c r="F44" i="13"/>
  <c r="G44" i="13" s="1"/>
  <c r="H12" i="9"/>
  <c r="C53" i="25" l="1"/>
  <c r="D52" i="25"/>
  <c r="E52" i="25" s="1"/>
  <c r="F52" i="25" s="1"/>
  <c r="H52" i="25" s="1"/>
  <c r="H46" i="13"/>
  <c r="I46" i="13" s="1"/>
  <c r="G51" i="25"/>
  <c r="D49" i="19"/>
  <c r="E48" i="19"/>
  <c r="F48" i="19" s="1"/>
  <c r="G47" i="16"/>
  <c r="H47" i="16" s="1"/>
  <c r="F48" i="16"/>
  <c r="G48" i="16" s="1"/>
  <c r="H48" i="16" s="1"/>
  <c r="E49" i="16"/>
  <c r="D47" i="13"/>
  <c r="E47" i="13" s="1"/>
  <c r="F45" i="13"/>
  <c r="G45" i="13" s="1"/>
  <c r="I12" i="9"/>
  <c r="J12" i="9" s="1"/>
  <c r="G13" i="9"/>
  <c r="F12" i="9"/>
  <c r="C54" i="25" l="1"/>
  <c r="D53" i="25"/>
  <c r="E53" i="25" s="1"/>
  <c r="F53" i="25" s="1"/>
  <c r="H53" i="25" s="1"/>
  <c r="H47" i="13"/>
  <c r="I47" i="13" s="1"/>
  <c r="G52" i="25"/>
  <c r="E49" i="19"/>
  <c r="F49" i="19" s="1"/>
  <c r="D50" i="19"/>
  <c r="F49" i="16"/>
  <c r="G49" i="16" s="1"/>
  <c r="H49" i="16" s="1"/>
  <c r="E50" i="16"/>
  <c r="D48" i="13"/>
  <c r="E48" i="13" s="1"/>
  <c r="F46" i="13"/>
  <c r="G46" i="13" s="1"/>
  <c r="H13" i="9"/>
  <c r="H48" i="13" l="1"/>
  <c r="I48" i="13" s="1"/>
  <c r="G53" i="25"/>
  <c r="D54" i="25"/>
  <c r="E54" i="25" s="1"/>
  <c r="F54" i="25" s="1"/>
  <c r="G54" i="25" s="1"/>
  <c r="C55" i="25"/>
  <c r="E50" i="19"/>
  <c r="F50" i="19" s="1"/>
  <c r="D51" i="19"/>
  <c r="E51" i="19" s="1"/>
  <c r="F50" i="16"/>
  <c r="G50" i="16" s="1"/>
  <c r="H50" i="16" s="1"/>
  <c r="E51" i="16"/>
  <c r="D49" i="13"/>
  <c r="E49" i="13" s="1"/>
  <c r="F47" i="13"/>
  <c r="G47" i="13" s="1"/>
  <c r="I13" i="9"/>
  <c r="J13" i="9" s="1"/>
  <c r="G14" i="9"/>
  <c r="F13" i="9"/>
  <c r="H54" i="25" l="1"/>
  <c r="F51" i="19"/>
  <c r="I3" i="19" s="1"/>
  <c r="H49" i="13"/>
  <c r="I49" i="13" s="1"/>
  <c r="D55" i="25"/>
  <c r="E55" i="25" s="1"/>
  <c r="F55" i="25" s="1"/>
  <c r="H55" i="25" s="1"/>
  <c r="C56" i="25"/>
  <c r="F51" i="16"/>
  <c r="G51" i="16" s="1"/>
  <c r="H51" i="16" s="1"/>
  <c r="E52" i="16"/>
  <c r="D50" i="13"/>
  <c r="E50" i="13" s="1"/>
  <c r="F48" i="13"/>
  <c r="G48" i="13" s="1"/>
  <c r="H14" i="9"/>
  <c r="I14" i="9" s="1"/>
  <c r="H50" i="13" l="1"/>
  <c r="I50" i="13" s="1"/>
  <c r="G55" i="25"/>
  <c r="C57" i="25"/>
  <c r="D56" i="25"/>
  <c r="E56" i="25" s="1"/>
  <c r="F56" i="25" s="1"/>
  <c r="G56" i="25" s="1"/>
  <c r="F52" i="16"/>
  <c r="G52" i="16" s="1"/>
  <c r="H52" i="16" s="1"/>
  <c r="E53" i="16"/>
  <c r="D51" i="13"/>
  <c r="E51" i="13" s="1"/>
  <c r="F49" i="13"/>
  <c r="G49" i="13" s="1"/>
  <c r="F14" i="9"/>
  <c r="J14" i="9"/>
  <c r="D57" i="25" l="1"/>
  <c r="E57" i="25" s="1"/>
  <c r="F57" i="25" s="1"/>
  <c r="H57" i="25" s="1"/>
  <c r="C58" i="25"/>
  <c r="H56" i="25"/>
  <c r="H51" i="13"/>
  <c r="I51" i="13" s="1"/>
  <c r="F53" i="16"/>
  <c r="G53" i="16" s="1"/>
  <c r="H53" i="16" s="1"/>
  <c r="E54" i="16"/>
  <c r="D52" i="13"/>
  <c r="E52" i="13" s="1"/>
  <c r="F50" i="13"/>
  <c r="G50" i="13" s="1"/>
  <c r="J15" i="9"/>
  <c r="H52" i="13" l="1"/>
  <c r="I52" i="13" s="1"/>
  <c r="G57" i="25"/>
  <c r="D58" i="25"/>
  <c r="E58" i="25" s="1"/>
  <c r="F58" i="25" s="1"/>
  <c r="H58" i="25" s="1"/>
  <c r="C59" i="25"/>
  <c r="F54" i="16"/>
  <c r="E55" i="16"/>
  <c r="D53" i="13"/>
  <c r="E53" i="13" s="1"/>
  <c r="F51" i="13"/>
  <c r="G51" i="13" s="1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D59" i="25" l="1"/>
  <c r="E59" i="25" s="1"/>
  <c r="F59" i="25" s="1"/>
  <c r="G59" i="25" s="1"/>
  <c r="C60" i="25"/>
  <c r="G58" i="25"/>
  <c r="H53" i="13"/>
  <c r="I53" i="13" s="1"/>
  <c r="G54" i="16"/>
  <c r="H54" i="16" s="1"/>
  <c r="F55" i="16"/>
  <c r="G55" i="16" s="1"/>
  <c r="H55" i="16" s="1"/>
  <c r="E56" i="16"/>
  <c r="D54" i="13"/>
  <c r="E54" i="13" s="1"/>
  <c r="F52" i="13"/>
  <c r="G52" i="13" s="1"/>
  <c r="K15" i="9"/>
  <c r="H59" i="25" l="1"/>
  <c r="H54" i="13"/>
  <c r="I54" i="13" s="1"/>
  <c r="D60" i="25"/>
  <c r="E60" i="25" s="1"/>
  <c r="F60" i="25" s="1"/>
  <c r="G60" i="25" s="1"/>
  <c r="C61" i="25"/>
  <c r="F56" i="16"/>
  <c r="G56" i="16" s="1"/>
  <c r="H56" i="16" s="1"/>
  <c r="E57" i="16"/>
  <c r="D55" i="13"/>
  <c r="E55" i="13" s="1"/>
  <c r="F53" i="13"/>
  <c r="G53" i="13" s="1"/>
  <c r="H60" i="25" l="1"/>
  <c r="C62" i="25"/>
  <c r="D61" i="25"/>
  <c r="E61" i="25" s="1"/>
  <c r="F61" i="25" s="1"/>
  <c r="H61" i="25" s="1"/>
  <c r="H55" i="13"/>
  <c r="I55" i="13" s="1"/>
  <c r="F57" i="16"/>
  <c r="G57" i="16" s="1"/>
  <c r="H57" i="16" s="1"/>
  <c r="E58" i="16"/>
  <c r="D56" i="13"/>
  <c r="E56" i="13" s="1"/>
  <c r="F54" i="13"/>
  <c r="G54" i="13" s="1"/>
  <c r="H56" i="13" l="1"/>
  <c r="I56" i="13" s="1"/>
  <c r="G61" i="25"/>
  <c r="D62" i="25"/>
  <c r="E62" i="25" s="1"/>
  <c r="F62" i="25" s="1"/>
  <c r="G62" i="25" s="1"/>
  <c r="C63" i="25"/>
  <c r="F58" i="16"/>
  <c r="G58" i="16" s="1"/>
  <c r="H58" i="16" s="1"/>
  <c r="E60" i="16"/>
  <c r="E59" i="16"/>
  <c r="D57" i="13"/>
  <c r="E57" i="13" s="1"/>
  <c r="F55" i="13"/>
  <c r="G55" i="13" s="1"/>
  <c r="H57" i="13" l="1"/>
  <c r="I57" i="13" s="1"/>
  <c r="D63" i="25"/>
  <c r="E63" i="25" s="1"/>
  <c r="F63" i="25" s="1"/>
  <c r="G63" i="25" s="1"/>
  <c r="C64" i="25"/>
  <c r="H62" i="25"/>
  <c r="F59" i="16"/>
  <c r="G59" i="16" s="1"/>
  <c r="H59" i="16" s="1"/>
  <c r="F60" i="16"/>
  <c r="G60" i="16" s="1"/>
  <c r="D58" i="13"/>
  <c r="E58" i="13" s="1"/>
  <c r="F56" i="13"/>
  <c r="G56" i="13" s="1"/>
  <c r="H63" i="25" l="1"/>
  <c r="H58" i="13"/>
  <c r="I58" i="13" s="1"/>
  <c r="D64" i="25"/>
  <c r="E64" i="25" s="1"/>
  <c r="F64" i="25" s="1"/>
  <c r="G64" i="25" s="1"/>
  <c r="C65" i="25"/>
  <c r="G3" i="16"/>
  <c r="I5" i="16" s="1"/>
  <c r="D62" i="16"/>
  <c r="H60" i="16"/>
  <c r="D59" i="13"/>
  <c r="E59" i="13" s="1"/>
  <c r="F57" i="13"/>
  <c r="G57" i="13" s="1"/>
  <c r="H64" i="25" l="1"/>
  <c r="C66" i="25"/>
  <c r="D65" i="25"/>
  <c r="E65" i="25" s="1"/>
  <c r="F65" i="25" s="1"/>
  <c r="G65" i="25" s="1"/>
  <c r="H59" i="13"/>
  <c r="I59" i="13" s="1"/>
  <c r="D60" i="13"/>
  <c r="E60" i="13" s="1"/>
  <c r="F58" i="13"/>
  <c r="G58" i="13" s="1"/>
  <c r="H65" i="25" l="1"/>
  <c r="H60" i="13"/>
  <c r="I60" i="13" s="1"/>
  <c r="C67" i="25"/>
  <c r="D66" i="25"/>
  <c r="E66" i="25" s="1"/>
  <c r="F66" i="25" s="1"/>
  <c r="G66" i="25" s="1"/>
  <c r="D61" i="13"/>
  <c r="E61" i="13" s="1"/>
  <c r="F59" i="13"/>
  <c r="G59" i="13" s="1"/>
  <c r="H66" i="25" l="1"/>
  <c r="D67" i="25"/>
  <c r="E67" i="25" s="1"/>
  <c r="F67" i="25" s="1"/>
  <c r="H67" i="25" s="1"/>
  <c r="C68" i="25"/>
  <c r="H61" i="13"/>
  <c r="I61" i="13" s="1"/>
  <c r="D62" i="13"/>
  <c r="E62" i="13" s="1"/>
  <c r="F60" i="13"/>
  <c r="G60" i="13" s="1"/>
  <c r="G67" i="25" l="1"/>
  <c r="D68" i="25"/>
  <c r="E68" i="25" s="1"/>
  <c r="F68" i="25" s="1"/>
  <c r="G68" i="25" s="1"/>
  <c r="C69" i="25"/>
  <c r="H62" i="13"/>
  <c r="I62" i="13" s="1"/>
  <c r="D63" i="13"/>
  <c r="E63" i="13" s="1"/>
  <c r="F61" i="13"/>
  <c r="G61" i="13" s="1"/>
  <c r="H68" i="25" l="1"/>
  <c r="D69" i="25"/>
  <c r="E69" i="25" s="1"/>
  <c r="F69" i="25" s="1"/>
  <c r="H69" i="25" s="1"/>
  <c r="C70" i="25"/>
  <c r="H63" i="13"/>
  <c r="I63" i="13" s="1"/>
  <c r="D64" i="13"/>
  <c r="E64" i="13" s="1"/>
  <c r="F62" i="13"/>
  <c r="G62" i="13" s="1"/>
  <c r="G69" i="25" l="1"/>
  <c r="D70" i="25"/>
  <c r="E70" i="25" s="1"/>
  <c r="F70" i="25" s="1"/>
  <c r="G70" i="25" s="1"/>
  <c r="C71" i="25"/>
  <c r="H64" i="13"/>
  <c r="I64" i="13" s="1"/>
  <c r="D65" i="13"/>
  <c r="E65" i="13" s="1"/>
  <c r="F63" i="13"/>
  <c r="G63" i="13" s="1"/>
  <c r="H70" i="25" l="1"/>
  <c r="D71" i="25"/>
  <c r="E71" i="25" s="1"/>
  <c r="F71" i="25" s="1"/>
  <c r="H71" i="25" s="1"/>
  <c r="C72" i="25"/>
  <c r="H65" i="13"/>
  <c r="I65" i="13" s="1"/>
  <c r="D66" i="13"/>
  <c r="E66" i="13" s="1"/>
  <c r="F64" i="13"/>
  <c r="G64" i="13" s="1"/>
  <c r="G71" i="25" l="1"/>
  <c r="D72" i="25"/>
  <c r="E72" i="25" s="1"/>
  <c r="F72" i="25" s="1"/>
  <c r="G72" i="25" s="1"/>
  <c r="C73" i="25"/>
  <c r="H66" i="13"/>
  <c r="I66" i="13" s="1"/>
  <c r="D67" i="13"/>
  <c r="E67" i="13" s="1"/>
  <c r="F65" i="13"/>
  <c r="G65" i="13" s="1"/>
  <c r="H72" i="25" l="1"/>
  <c r="C74" i="25"/>
  <c r="D73" i="25"/>
  <c r="E73" i="25" s="1"/>
  <c r="F73" i="25" s="1"/>
  <c r="G73" i="25" s="1"/>
  <c r="H67" i="13"/>
  <c r="I67" i="13" s="1"/>
  <c r="D68" i="13"/>
  <c r="E68" i="13" s="1"/>
  <c r="F66" i="13"/>
  <c r="G66" i="13" s="1"/>
  <c r="H73" i="25" l="1"/>
  <c r="C75" i="25"/>
  <c r="D74" i="25"/>
  <c r="E74" i="25" s="1"/>
  <c r="F74" i="25" s="1"/>
  <c r="G74" i="25" s="1"/>
  <c r="H68" i="13"/>
  <c r="I68" i="13" s="1"/>
  <c r="D69" i="13"/>
  <c r="E69" i="13" s="1"/>
  <c r="F67" i="13"/>
  <c r="G67" i="13" s="1"/>
  <c r="H74" i="25" l="1"/>
  <c r="C76" i="25"/>
  <c r="D75" i="25"/>
  <c r="E75" i="25" s="1"/>
  <c r="F75" i="25" s="1"/>
  <c r="H75" i="25" s="1"/>
  <c r="H69" i="13"/>
  <c r="I69" i="13" s="1"/>
  <c r="D70" i="13"/>
  <c r="E70" i="13" s="1"/>
  <c r="F68" i="13"/>
  <c r="G68" i="13" s="1"/>
  <c r="G75" i="25" l="1"/>
  <c r="D76" i="25"/>
  <c r="E76" i="25" s="1"/>
  <c r="F76" i="25" s="1"/>
  <c r="G76" i="25" s="1"/>
  <c r="C77" i="25"/>
  <c r="H70" i="13"/>
  <c r="I70" i="13" s="1"/>
  <c r="D71" i="13"/>
  <c r="E71" i="13" s="1"/>
  <c r="F69" i="13"/>
  <c r="G69" i="13" s="1"/>
  <c r="H76" i="25" l="1"/>
  <c r="C78" i="25"/>
  <c r="D77" i="25"/>
  <c r="E77" i="25" s="1"/>
  <c r="F77" i="25" s="1"/>
  <c r="G77" i="25" s="1"/>
  <c r="H71" i="13"/>
  <c r="I71" i="13" s="1"/>
  <c r="D72" i="13"/>
  <c r="E72" i="13" s="1"/>
  <c r="F70" i="13"/>
  <c r="G70" i="13" s="1"/>
  <c r="H77" i="25" l="1"/>
  <c r="D78" i="25"/>
  <c r="E78" i="25" s="1"/>
  <c r="F78" i="25" s="1"/>
  <c r="G78" i="25" s="1"/>
  <c r="C79" i="25"/>
  <c r="H72" i="13"/>
  <c r="I72" i="13" s="1"/>
  <c r="D73" i="13"/>
  <c r="E73" i="13" s="1"/>
  <c r="F71" i="13"/>
  <c r="G71" i="13" s="1"/>
  <c r="H78" i="25" l="1"/>
  <c r="C80" i="25"/>
  <c r="D79" i="25"/>
  <c r="E79" i="25" s="1"/>
  <c r="F79" i="25" s="1"/>
  <c r="H79" i="25" s="1"/>
  <c r="H73" i="13"/>
  <c r="I73" i="13" s="1"/>
  <c r="D74" i="13"/>
  <c r="E74" i="13" s="1"/>
  <c r="F72" i="13"/>
  <c r="G72" i="13" s="1"/>
  <c r="G79" i="25" l="1"/>
  <c r="D80" i="25"/>
  <c r="E80" i="25" s="1"/>
  <c r="F80" i="25" s="1"/>
  <c r="G80" i="25" s="1"/>
  <c r="C81" i="25"/>
  <c r="H74" i="13"/>
  <c r="I74" i="13" s="1"/>
  <c r="D75" i="13"/>
  <c r="E75" i="13" s="1"/>
  <c r="F73" i="13"/>
  <c r="G73" i="13" s="1"/>
  <c r="H80" i="25" l="1"/>
  <c r="C82" i="25"/>
  <c r="D81" i="25"/>
  <c r="E81" i="25" s="1"/>
  <c r="F81" i="25" s="1"/>
  <c r="G81" i="25" s="1"/>
  <c r="H75" i="13"/>
  <c r="I75" i="13" s="1"/>
  <c r="D76" i="13"/>
  <c r="D77" i="13" s="1"/>
  <c r="F74" i="13"/>
  <c r="G74" i="13" s="1"/>
  <c r="H81" i="25" l="1"/>
  <c r="C83" i="25"/>
  <c r="D82" i="25"/>
  <c r="E82" i="25" s="1"/>
  <c r="F82" i="25" s="1"/>
  <c r="G82" i="25" s="1"/>
  <c r="E76" i="13"/>
  <c r="F75" i="13"/>
  <c r="G75" i="13" s="1"/>
  <c r="D83" i="25" l="1"/>
  <c r="E83" i="25" s="1"/>
  <c r="F83" i="25" s="1"/>
  <c r="H83" i="25" s="1"/>
  <c r="C84" i="25"/>
  <c r="R1" i="13"/>
  <c r="H82" i="25"/>
  <c r="H76" i="13"/>
  <c r="I76" i="13" s="1"/>
  <c r="F76" i="13"/>
  <c r="G76" i="13" s="1"/>
  <c r="P1" i="13" s="1"/>
  <c r="G83" i="25" l="1"/>
  <c r="J3" i="13"/>
  <c r="J2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D84" i="25"/>
  <c r="E84" i="25" s="1"/>
  <c r="F84" i="25" s="1"/>
  <c r="G84" i="25" s="1"/>
  <c r="C85" i="25"/>
  <c r="N3" i="13"/>
  <c r="S1" i="13"/>
  <c r="C86" i="25" l="1"/>
  <c r="D85" i="25"/>
  <c r="E85" i="25" s="1"/>
  <c r="F85" i="25" s="1"/>
  <c r="H85" i="25" s="1"/>
  <c r="K10" i="13"/>
  <c r="L10" i="13" s="1"/>
  <c r="K18" i="13"/>
  <c r="L18" i="13" s="1"/>
  <c r="K26" i="13"/>
  <c r="L26" i="13" s="1"/>
  <c r="K34" i="13"/>
  <c r="L34" i="13" s="1"/>
  <c r="K42" i="13"/>
  <c r="L42" i="13" s="1"/>
  <c r="K50" i="13"/>
  <c r="L50" i="13" s="1"/>
  <c r="K58" i="13"/>
  <c r="L58" i="13" s="1"/>
  <c r="K66" i="13"/>
  <c r="L66" i="13" s="1"/>
  <c r="K74" i="13"/>
  <c r="L74" i="13" s="1"/>
  <c r="K6" i="13"/>
  <c r="L6" i="13" s="1"/>
  <c r="K39" i="13"/>
  <c r="L39" i="13" s="1"/>
  <c r="K55" i="13"/>
  <c r="L55" i="13" s="1"/>
  <c r="K9" i="13"/>
  <c r="L9" i="13" s="1"/>
  <c r="K49" i="13"/>
  <c r="L49" i="13" s="1"/>
  <c r="K7" i="13"/>
  <c r="L7" i="13" s="1"/>
  <c r="K11" i="13"/>
  <c r="L11" i="13" s="1"/>
  <c r="K19" i="13"/>
  <c r="L19" i="13" s="1"/>
  <c r="K27" i="13"/>
  <c r="L27" i="13" s="1"/>
  <c r="K35" i="13"/>
  <c r="L35" i="13" s="1"/>
  <c r="K43" i="13"/>
  <c r="L43" i="13" s="1"/>
  <c r="K51" i="13"/>
  <c r="L51" i="13" s="1"/>
  <c r="K59" i="13"/>
  <c r="L59" i="13" s="1"/>
  <c r="K67" i="13"/>
  <c r="L67" i="13" s="1"/>
  <c r="K75" i="13"/>
  <c r="L75" i="13" s="1"/>
  <c r="K15" i="13"/>
  <c r="L15" i="13" s="1"/>
  <c r="K63" i="13"/>
  <c r="L63" i="13" s="1"/>
  <c r="K25" i="13"/>
  <c r="L25" i="13" s="1"/>
  <c r="K3" i="13"/>
  <c r="L3" i="13" s="1"/>
  <c r="K12" i="13"/>
  <c r="L12" i="13" s="1"/>
  <c r="K20" i="13"/>
  <c r="L20" i="13" s="1"/>
  <c r="K28" i="13"/>
  <c r="L28" i="13" s="1"/>
  <c r="K36" i="13"/>
  <c r="L36" i="13" s="1"/>
  <c r="K44" i="13"/>
  <c r="L44" i="13" s="1"/>
  <c r="K52" i="13"/>
  <c r="L52" i="13" s="1"/>
  <c r="K60" i="13"/>
  <c r="L60" i="13" s="1"/>
  <c r="K68" i="13"/>
  <c r="L68" i="13" s="1"/>
  <c r="K76" i="13"/>
  <c r="K62" i="13"/>
  <c r="L62" i="13" s="1"/>
  <c r="K31" i="13"/>
  <c r="L31" i="13" s="1"/>
  <c r="K71" i="13"/>
  <c r="L71" i="13" s="1"/>
  <c r="K41" i="13"/>
  <c r="L41" i="13" s="1"/>
  <c r="K4" i="13"/>
  <c r="L4" i="13" s="1"/>
  <c r="K13" i="13"/>
  <c r="L13" i="13" s="1"/>
  <c r="K21" i="13"/>
  <c r="L21" i="13" s="1"/>
  <c r="K29" i="13"/>
  <c r="L29" i="13" s="1"/>
  <c r="K37" i="13"/>
  <c r="L37" i="13" s="1"/>
  <c r="K45" i="13"/>
  <c r="L45" i="13" s="1"/>
  <c r="K53" i="13"/>
  <c r="L53" i="13" s="1"/>
  <c r="K61" i="13"/>
  <c r="L61" i="13" s="1"/>
  <c r="K69" i="13"/>
  <c r="L69" i="13" s="1"/>
  <c r="K2" i="13"/>
  <c r="L2" i="13" s="1"/>
  <c r="K70" i="13"/>
  <c r="L70" i="13" s="1"/>
  <c r="K33" i="13"/>
  <c r="L33" i="13" s="1"/>
  <c r="K73" i="13"/>
  <c r="L73" i="13" s="1"/>
  <c r="K5" i="13"/>
  <c r="L5" i="13" s="1"/>
  <c r="K14" i="13"/>
  <c r="L14" i="13" s="1"/>
  <c r="K22" i="13"/>
  <c r="L22" i="13" s="1"/>
  <c r="K30" i="13"/>
  <c r="L30" i="13" s="1"/>
  <c r="K38" i="13"/>
  <c r="L38" i="13" s="1"/>
  <c r="K46" i="13"/>
  <c r="L46" i="13" s="1"/>
  <c r="K54" i="13"/>
  <c r="L54" i="13" s="1"/>
  <c r="K23" i="13"/>
  <c r="L23" i="13" s="1"/>
  <c r="K47" i="13"/>
  <c r="L47" i="13" s="1"/>
  <c r="K17" i="13"/>
  <c r="L17" i="13" s="1"/>
  <c r="K65" i="13"/>
  <c r="L65" i="13" s="1"/>
  <c r="K8" i="13"/>
  <c r="L8" i="13" s="1"/>
  <c r="K16" i="13"/>
  <c r="L16" i="13" s="1"/>
  <c r="K24" i="13"/>
  <c r="L24" i="13" s="1"/>
  <c r="K32" i="13"/>
  <c r="L32" i="13" s="1"/>
  <c r="K40" i="13"/>
  <c r="L40" i="13" s="1"/>
  <c r="K48" i="13"/>
  <c r="L48" i="13" s="1"/>
  <c r="K56" i="13"/>
  <c r="L56" i="13" s="1"/>
  <c r="K64" i="13"/>
  <c r="L64" i="13" s="1"/>
  <c r="K72" i="13"/>
  <c r="L72" i="13" s="1"/>
  <c r="K57" i="13"/>
  <c r="L57" i="13" s="1"/>
  <c r="H84" i="25"/>
  <c r="L76" i="13" l="1"/>
  <c r="R2" i="13"/>
  <c r="G85" i="25"/>
  <c r="C87" i="25"/>
  <c r="D86" i="25"/>
  <c r="E86" i="25" s="1"/>
  <c r="F86" i="25" s="1"/>
  <c r="G86" i="25" s="1"/>
  <c r="H86" i="25" l="1"/>
  <c r="C88" i="25"/>
  <c r="D87" i="25"/>
  <c r="E87" i="25" s="1"/>
  <c r="F87" i="25" s="1"/>
  <c r="H87" i="25" s="1"/>
  <c r="G87" i="25" l="1"/>
  <c r="D88" i="25"/>
  <c r="E88" i="25" s="1"/>
  <c r="F88" i="25" s="1"/>
  <c r="G88" i="25" s="1"/>
  <c r="C89" i="25"/>
  <c r="H88" i="25" l="1"/>
  <c r="C90" i="25"/>
  <c r="D89" i="25"/>
  <c r="E89" i="25" s="1"/>
  <c r="F89" i="25" s="1"/>
  <c r="H89" i="25" s="1"/>
  <c r="G89" i="25" l="1"/>
  <c r="D90" i="25"/>
  <c r="E90" i="25" s="1"/>
  <c r="F90" i="25" s="1"/>
  <c r="H90" i="25" s="1"/>
  <c r="C91" i="25"/>
  <c r="G90" i="25" l="1"/>
  <c r="D91" i="25"/>
  <c r="E91" i="25" s="1"/>
  <c r="F91" i="25" s="1"/>
  <c r="H91" i="25" s="1"/>
  <c r="C92" i="25"/>
  <c r="G91" i="25" l="1"/>
  <c r="D92" i="25"/>
  <c r="E92" i="25" s="1"/>
  <c r="F92" i="25" s="1"/>
  <c r="H92" i="25" s="1"/>
  <c r="C93" i="25"/>
  <c r="G92" i="25" l="1"/>
  <c r="D93" i="25"/>
  <c r="E93" i="25" s="1"/>
  <c r="F93" i="25" s="1"/>
  <c r="H93" i="25" s="1"/>
  <c r="C94" i="25"/>
  <c r="G93" i="25" l="1"/>
  <c r="D94" i="25"/>
  <c r="E94" i="25" s="1"/>
  <c r="F94" i="25" s="1"/>
  <c r="G94" i="25" s="1"/>
  <c r="C95" i="25"/>
  <c r="H94" i="25" l="1"/>
  <c r="D95" i="25"/>
  <c r="E95" i="25" s="1"/>
  <c r="F95" i="25" s="1"/>
  <c r="G95" i="25" s="1"/>
  <c r="C96" i="25"/>
  <c r="H95" i="25" l="1"/>
  <c r="D96" i="25"/>
  <c r="E96" i="25" s="1"/>
  <c r="F96" i="25" s="1"/>
  <c r="H96" i="25" s="1"/>
  <c r="C97" i="25"/>
  <c r="G96" i="25" l="1"/>
  <c r="D97" i="25"/>
  <c r="E97" i="25" s="1"/>
  <c r="F97" i="25" s="1"/>
  <c r="H97" i="25" s="1"/>
  <c r="C98" i="25"/>
  <c r="G97" i="25" l="1"/>
  <c r="C99" i="25"/>
  <c r="D98" i="25"/>
  <c r="E98" i="25" s="1"/>
  <c r="F98" i="25" s="1"/>
  <c r="G98" i="25" s="1"/>
  <c r="H98" i="25" l="1"/>
  <c r="D99" i="25"/>
  <c r="E99" i="25" s="1"/>
  <c r="F99" i="25" s="1"/>
  <c r="H99" i="25" s="1"/>
  <c r="C100" i="25"/>
  <c r="G99" i="25" l="1"/>
  <c r="C101" i="25"/>
  <c r="D100" i="25"/>
  <c r="E100" i="25" s="1"/>
  <c r="F100" i="25" s="1"/>
  <c r="G100" i="25" s="1"/>
  <c r="H100" i="25" l="1"/>
  <c r="D101" i="25"/>
  <c r="E101" i="25" s="1"/>
  <c r="F101" i="25" s="1"/>
  <c r="H101" i="25" s="1"/>
  <c r="C102" i="25"/>
  <c r="G101" i="25" l="1"/>
  <c r="D102" i="25"/>
  <c r="E102" i="25" s="1"/>
  <c r="F102" i="25" s="1"/>
  <c r="H102" i="25" s="1"/>
  <c r="C103" i="25"/>
  <c r="G102" i="25" l="1"/>
  <c r="D103" i="25"/>
  <c r="E103" i="25" s="1"/>
  <c r="F103" i="25" s="1"/>
  <c r="H103" i="25" s="1"/>
  <c r="C104" i="25"/>
  <c r="G103" i="25" l="1"/>
  <c r="D104" i="25"/>
  <c r="E104" i="25" s="1"/>
  <c r="F104" i="25" s="1"/>
  <c r="H104" i="25" s="1"/>
  <c r="C105" i="25"/>
  <c r="G104" i="25" l="1"/>
  <c r="D105" i="25"/>
  <c r="E105" i="25" s="1"/>
  <c r="F105" i="25" s="1"/>
  <c r="H105" i="25" s="1"/>
  <c r="C106" i="25"/>
  <c r="G105" i="25" l="1"/>
  <c r="D106" i="25"/>
  <c r="E106" i="25" s="1"/>
  <c r="F106" i="25" s="1"/>
  <c r="G106" i="25" s="1"/>
  <c r="C107" i="25"/>
  <c r="H106" i="25" l="1"/>
  <c r="D107" i="25"/>
  <c r="E107" i="25" s="1"/>
  <c r="F107" i="25" s="1"/>
  <c r="H107" i="25" s="1"/>
  <c r="C108" i="25"/>
  <c r="G107" i="25" l="1"/>
  <c r="D108" i="25"/>
  <c r="E108" i="25" s="1"/>
  <c r="F108" i="25" s="1"/>
  <c r="G108" i="25" s="1"/>
  <c r="C109" i="25"/>
  <c r="H108" i="25" l="1"/>
  <c r="D109" i="25"/>
  <c r="E109" i="25" s="1"/>
  <c r="F109" i="25" s="1"/>
  <c r="H109" i="25" s="1"/>
  <c r="C110" i="25"/>
  <c r="G109" i="25" l="1"/>
  <c r="D110" i="25"/>
  <c r="E110" i="25" s="1"/>
  <c r="F110" i="25" s="1"/>
  <c r="H110" i="25" s="1"/>
  <c r="C111" i="25"/>
  <c r="G110" i="25" l="1"/>
  <c r="D111" i="25"/>
  <c r="E111" i="25" s="1"/>
  <c r="F111" i="25" s="1"/>
  <c r="H111" i="25" s="1"/>
  <c r="C112" i="25"/>
  <c r="G111" i="25" l="1"/>
  <c r="D112" i="25"/>
  <c r="E112" i="25" s="1"/>
  <c r="F112" i="25" s="1"/>
  <c r="H112" i="25" s="1"/>
  <c r="C113" i="25"/>
  <c r="G112" i="25" l="1"/>
  <c r="D113" i="25"/>
  <c r="E113" i="25" s="1"/>
  <c r="F113" i="25" s="1"/>
  <c r="H113" i="25" s="1"/>
  <c r="C114" i="25"/>
  <c r="G113" i="25" l="1"/>
  <c r="C115" i="25"/>
  <c r="D114" i="25"/>
  <c r="E114" i="25" s="1"/>
  <c r="F114" i="25" s="1"/>
  <c r="H114" i="25" s="1"/>
  <c r="G114" i="25" l="1"/>
  <c r="D115" i="25"/>
  <c r="E115" i="25" s="1"/>
  <c r="F115" i="25" s="1"/>
  <c r="H115" i="25" s="1"/>
  <c r="C116" i="25"/>
  <c r="G115" i="25" l="1"/>
  <c r="C117" i="25"/>
  <c r="D116" i="25"/>
  <c r="E116" i="25" s="1"/>
  <c r="F116" i="25" s="1"/>
  <c r="H116" i="25" s="1"/>
  <c r="G116" i="25" l="1"/>
  <c r="D117" i="25"/>
  <c r="E117" i="25" s="1"/>
  <c r="F117" i="25" s="1"/>
  <c r="H117" i="25" s="1"/>
  <c r="C118" i="25"/>
  <c r="G117" i="25" l="1"/>
  <c r="D118" i="25"/>
  <c r="E118" i="25" s="1"/>
  <c r="F118" i="25" s="1"/>
  <c r="H118" i="25" s="1"/>
  <c r="C119" i="25"/>
  <c r="G118" i="25" l="1"/>
  <c r="C120" i="25"/>
  <c r="D119" i="25"/>
  <c r="E119" i="25" s="1"/>
  <c r="F119" i="25" s="1"/>
  <c r="G119" i="25" s="1"/>
  <c r="H119" i="25" l="1"/>
  <c r="D120" i="25"/>
  <c r="E120" i="25" s="1"/>
  <c r="F120" i="25" s="1"/>
  <c r="H120" i="25" s="1"/>
  <c r="C121" i="25"/>
  <c r="G120" i="25" l="1"/>
  <c r="D121" i="25"/>
  <c r="E121" i="25" s="1"/>
  <c r="F121" i="25" s="1"/>
  <c r="G121" i="25" s="1"/>
  <c r="C122" i="25"/>
  <c r="H121" i="25" l="1"/>
  <c r="C123" i="25"/>
  <c r="D122" i="25"/>
  <c r="E122" i="25" s="1"/>
  <c r="F122" i="25" s="1"/>
  <c r="H122" i="25" s="1"/>
  <c r="G122" i="25" l="1"/>
  <c r="C124" i="25"/>
  <c r="D123" i="25"/>
  <c r="E123" i="25" s="1"/>
  <c r="F123" i="25" s="1"/>
  <c r="G123" i="25" s="1"/>
  <c r="H123" i="25" l="1"/>
  <c r="D124" i="25"/>
  <c r="E124" i="25" s="1"/>
  <c r="F124" i="25" s="1"/>
  <c r="H124" i="25" s="1"/>
  <c r="C125" i="25"/>
  <c r="G124" i="25" l="1"/>
  <c r="D125" i="25"/>
  <c r="E125" i="25" s="1"/>
  <c r="F125" i="25" s="1"/>
  <c r="G125" i="25" s="1"/>
  <c r="C126" i="25"/>
  <c r="H125" i="25" l="1"/>
  <c r="C127" i="25"/>
  <c r="D126" i="25"/>
  <c r="E126" i="25" s="1"/>
  <c r="F126" i="25" s="1"/>
  <c r="H126" i="25" s="1"/>
  <c r="G126" i="25" l="1"/>
  <c r="C128" i="25"/>
  <c r="D127" i="25"/>
  <c r="E127" i="25" s="1"/>
  <c r="F127" i="25" s="1"/>
  <c r="G127" i="25" s="1"/>
  <c r="H127" i="25" l="1"/>
  <c r="C129" i="25"/>
  <c r="D128" i="25"/>
  <c r="E128" i="25" s="1"/>
  <c r="F128" i="25" s="1"/>
  <c r="H128" i="25" s="1"/>
  <c r="G128" i="25" l="1"/>
  <c r="D129" i="25"/>
  <c r="E129" i="25" s="1"/>
  <c r="F129" i="25" s="1"/>
  <c r="G129" i="25" s="1"/>
  <c r="C130" i="25"/>
  <c r="H129" i="25" l="1"/>
  <c r="D130" i="25"/>
  <c r="E130" i="25" s="1"/>
  <c r="F130" i="25" s="1"/>
  <c r="H130" i="25" s="1"/>
  <c r="C131" i="25"/>
  <c r="G130" i="25" l="1"/>
  <c r="C132" i="25"/>
  <c r="D131" i="25"/>
  <c r="E131" i="25" s="1"/>
  <c r="F131" i="25" s="1"/>
  <c r="G131" i="25" s="1"/>
  <c r="H131" i="25" l="1"/>
  <c r="D132" i="25"/>
  <c r="E132" i="25" s="1"/>
  <c r="F132" i="25" s="1"/>
  <c r="H132" i="25" s="1"/>
  <c r="C133" i="25"/>
  <c r="G132" i="25" l="1"/>
  <c r="D133" i="25"/>
  <c r="E133" i="25" s="1"/>
  <c r="F133" i="25" s="1"/>
  <c r="G133" i="25" s="1"/>
  <c r="C134" i="25"/>
  <c r="H133" i="25" l="1"/>
  <c r="D134" i="25"/>
  <c r="E134" i="25" s="1"/>
  <c r="F134" i="25" s="1"/>
  <c r="H134" i="25" s="1"/>
  <c r="C135" i="25"/>
  <c r="G134" i="25" l="1"/>
  <c r="C136" i="25"/>
  <c r="D135" i="25"/>
  <c r="E135" i="25" s="1"/>
  <c r="F135" i="25" s="1"/>
  <c r="G135" i="25" s="1"/>
  <c r="H135" i="25" l="1"/>
  <c r="D136" i="25"/>
  <c r="E136" i="25" s="1"/>
  <c r="F136" i="25" s="1"/>
  <c r="H136" i="25" s="1"/>
  <c r="C137" i="25"/>
  <c r="D137" i="25" l="1"/>
  <c r="E137" i="25" s="1"/>
  <c r="F137" i="25" s="1"/>
  <c r="G137" i="25" s="1"/>
  <c r="C138" i="25"/>
  <c r="G136" i="25"/>
  <c r="H137" i="25" l="1"/>
  <c r="D138" i="25"/>
  <c r="E138" i="25" s="1"/>
  <c r="F138" i="25" s="1"/>
  <c r="H138" i="25" s="1"/>
  <c r="C139" i="25"/>
  <c r="G138" i="25" l="1"/>
  <c r="D139" i="25"/>
  <c r="E139" i="25" s="1"/>
  <c r="F139" i="25" s="1"/>
  <c r="G139" i="25" s="1"/>
  <c r="C140" i="25"/>
  <c r="H139" i="25" l="1"/>
  <c r="D140" i="25"/>
  <c r="E140" i="25" s="1"/>
  <c r="F140" i="25" s="1"/>
  <c r="H140" i="25" s="1"/>
  <c r="C141" i="25"/>
  <c r="G140" i="25" l="1"/>
  <c r="D141" i="25"/>
  <c r="E141" i="25" s="1"/>
  <c r="F141" i="25" s="1"/>
  <c r="G141" i="25" s="1"/>
  <c r="C142" i="25"/>
  <c r="H141" i="25" l="1"/>
  <c r="D142" i="25"/>
  <c r="E142" i="25" s="1"/>
  <c r="F142" i="25" s="1"/>
  <c r="H142" i="25" s="1"/>
  <c r="C143" i="25"/>
  <c r="G142" i="25" l="1"/>
  <c r="C144" i="25"/>
  <c r="D143" i="25"/>
  <c r="E143" i="25" s="1"/>
  <c r="F143" i="25" s="1"/>
  <c r="G143" i="25" s="1"/>
  <c r="H143" i="25" l="1"/>
  <c r="D144" i="25"/>
  <c r="E144" i="25" s="1"/>
  <c r="F144" i="25" s="1"/>
  <c r="H144" i="25" s="1"/>
  <c r="C145" i="25"/>
  <c r="G144" i="25" l="1"/>
  <c r="C146" i="25"/>
  <c r="D145" i="25"/>
  <c r="E145" i="25" s="1"/>
  <c r="F145" i="25" s="1"/>
  <c r="G145" i="25" s="1"/>
  <c r="H145" i="25" l="1"/>
  <c r="D146" i="25"/>
  <c r="E146" i="25" s="1"/>
  <c r="F146" i="25" s="1"/>
  <c r="H146" i="25" s="1"/>
  <c r="C147" i="25"/>
  <c r="G146" i="25" l="1"/>
  <c r="C148" i="25"/>
  <c r="D147" i="25"/>
  <c r="E147" i="25" s="1"/>
  <c r="F147" i="25" s="1"/>
  <c r="G147" i="25" s="1"/>
  <c r="H147" i="25" l="1"/>
  <c r="D148" i="25"/>
  <c r="E148" i="25" s="1"/>
  <c r="F148" i="25" s="1"/>
  <c r="H148" i="25" s="1"/>
  <c r="C149" i="25"/>
  <c r="G148" i="25" l="1"/>
  <c r="D149" i="25"/>
  <c r="E149" i="25" s="1"/>
  <c r="F149" i="25" s="1"/>
  <c r="G149" i="25" s="1"/>
  <c r="C150" i="25"/>
  <c r="H149" i="25" l="1"/>
  <c r="D150" i="25"/>
  <c r="E150" i="25" s="1"/>
  <c r="F150" i="25" s="1"/>
  <c r="H150" i="25" s="1"/>
  <c r="C151" i="25"/>
  <c r="G150" i="25" l="1"/>
  <c r="C152" i="25"/>
  <c r="D151" i="25"/>
  <c r="E151" i="25" s="1"/>
  <c r="F151" i="25" s="1"/>
  <c r="G151" i="25" s="1"/>
  <c r="H151" i="25" l="1"/>
  <c r="C153" i="25"/>
  <c r="D152" i="25"/>
  <c r="E152" i="25" s="1"/>
  <c r="F152" i="25" s="1"/>
  <c r="H152" i="25" s="1"/>
  <c r="G152" i="25" l="1"/>
  <c r="C154" i="25"/>
  <c r="D153" i="25"/>
  <c r="E153" i="25" s="1"/>
  <c r="F153" i="25" s="1"/>
  <c r="G153" i="25" s="1"/>
  <c r="H153" i="25" l="1"/>
  <c r="D154" i="25"/>
  <c r="E154" i="25" s="1"/>
  <c r="F154" i="25" s="1"/>
  <c r="H154" i="25" s="1"/>
  <c r="C155" i="25"/>
  <c r="G154" i="25" l="1"/>
  <c r="C156" i="25"/>
  <c r="D155" i="25"/>
  <c r="E155" i="25" s="1"/>
  <c r="F155" i="25" s="1"/>
  <c r="G155" i="25" s="1"/>
  <c r="H155" i="25" l="1"/>
  <c r="D156" i="25"/>
  <c r="E156" i="25" s="1"/>
  <c r="F156" i="25" s="1"/>
  <c r="G156" i="25" s="1"/>
  <c r="C157" i="25"/>
  <c r="H156" i="25" l="1"/>
  <c r="C158" i="25"/>
  <c r="D157" i="25"/>
  <c r="E157" i="25" s="1"/>
  <c r="F157" i="25" s="1"/>
  <c r="H157" i="25" s="1"/>
  <c r="G157" i="25" l="1"/>
  <c r="C159" i="25"/>
  <c r="D158" i="25"/>
  <c r="E158" i="25" s="1"/>
  <c r="F158" i="25" s="1"/>
  <c r="G158" i="25" s="1"/>
  <c r="H158" i="25" l="1"/>
  <c r="D159" i="25"/>
  <c r="E159" i="25" s="1"/>
  <c r="F159" i="25" s="1"/>
  <c r="G159" i="25" s="1"/>
  <c r="C160" i="25"/>
  <c r="H159" i="25" l="1"/>
  <c r="C161" i="25"/>
  <c r="D160" i="25"/>
  <c r="E160" i="25" s="1"/>
  <c r="F160" i="25" s="1"/>
  <c r="H160" i="25" s="1"/>
  <c r="G160" i="25" l="1"/>
  <c r="D161" i="25"/>
  <c r="E161" i="25" s="1"/>
  <c r="F161" i="25" s="1"/>
  <c r="G161" i="25" s="1"/>
  <c r="C162" i="25"/>
  <c r="H161" i="25" l="1"/>
  <c r="C163" i="25"/>
  <c r="D162" i="25"/>
  <c r="E162" i="25" s="1"/>
  <c r="F162" i="25" s="1"/>
  <c r="G162" i="25" s="1"/>
  <c r="H162" i="25" l="1"/>
  <c r="D163" i="25"/>
  <c r="E163" i="25" s="1"/>
  <c r="F163" i="25" s="1"/>
  <c r="H163" i="25" s="1"/>
  <c r="C164" i="25"/>
  <c r="G163" i="25" l="1"/>
  <c r="C165" i="25"/>
  <c r="D164" i="25"/>
  <c r="E164" i="25" s="1"/>
  <c r="F164" i="25" s="1"/>
  <c r="G164" i="25" s="1"/>
  <c r="H164" i="25" l="1"/>
  <c r="D165" i="25"/>
  <c r="E165" i="25" s="1"/>
  <c r="F165" i="25" s="1"/>
  <c r="G165" i="25" s="1"/>
  <c r="C166" i="25"/>
  <c r="H165" i="25" l="1"/>
  <c r="D166" i="25"/>
  <c r="E166" i="25" s="1"/>
  <c r="F166" i="25" s="1"/>
  <c r="G166" i="25" s="1"/>
  <c r="C167" i="25"/>
  <c r="H166" i="25" l="1"/>
  <c r="D167" i="25"/>
  <c r="E167" i="25" s="1"/>
  <c r="F167" i="25" s="1"/>
  <c r="H167" i="25" s="1"/>
  <c r="C168" i="25"/>
  <c r="G167" i="25" l="1"/>
  <c r="D168" i="25"/>
  <c r="E168" i="25" s="1"/>
  <c r="F168" i="25" s="1"/>
  <c r="H168" i="25" s="1"/>
  <c r="C169" i="25"/>
  <c r="G168" i="25" l="1"/>
  <c r="C170" i="25"/>
  <c r="D169" i="25"/>
  <c r="E169" i="25" s="1"/>
  <c r="F169" i="25" s="1"/>
  <c r="G169" i="25" s="1"/>
  <c r="H169" i="25" l="1"/>
  <c r="D170" i="25"/>
  <c r="E170" i="25" s="1"/>
  <c r="F170" i="25" s="1"/>
  <c r="G170" i="25" s="1"/>
  <c r="C171" i="25"/>
  <c r="H170" i="25" l="1"/>
  <c r="D171" i="25"/>
  <c r="E171" i="25" s="1"/>
  <c r="F171" i="25" s="1"/>
  <c r="H171" i="25" s="1"/>
  <c r="C172" i="25"/>
  <c r="G171" i="25" l="1"/>
  <c r="C173" i="25"/>
  <c r="D172" i="25"/>
  <c r="E172" i="25" s="1"/>
  <c r="F172" i="25" s="1"/>
  <c r="G172" i="25" s="1"/>
  <c r="H172" i="25" l="1"/>
  <c r="D173" i="25"/>
  <c r="E173" i="25" s="1"/>
  <c r="F173" i="25" s="1"/>
  <c r="G173" i="25" s="1"/>
  <c r="C174" i="25"/>
  <c r="D174" i="25" l="1"/>
  <c r="E174" i="25" s="1"/>
  <c r="F174" i="25" s="1"/>
  <c r="G174" i="25" s="1"/>
  <c r="C175" i="25"/>
  <c r="H173" i="25"/>
  <c r="H174" i="25" l="1"/>
  <c r="C176" i="25"/>
  <c r="D175" i="25"/>
  <c r="E175" i="25" s="1"/>
  <c r="F175" i="25" s="1"/>
  <c r="H175" i="25" s="1"/>
  <c r="G175" i="25" l="1"/>
  <c r="C177" i="25"/>
  <c r="D176" i="25"/>
  <c r="E176" i="25" s="1"/>
  <c r="F176" i="25" s="1"/>
  <c r="H176" i="25" s="1"/>
  <c r="D177" i="25" l="1"/>
  <c r="E177" i="25" s="1"/>
  <c r="F177" i="25" s="1"/>
  <c r="G177" i="25" s="1"/>
  <c r="C178" i="25"/>
  <c r="G176" i="25"/>
  <c r="H177" i="25" l="1"/>
  <c r="C179" i="25"/>
  <c r="D178" i="25"/>
  <c r="E178" i="25" s="1"/>
  <c r="F178" i="25" s="1"/>
  <c r="H178" i="25" s="1"/>
  <c r="G178" i="25" l="1"/>
  <c r="D179" i="25"/>
  <c r="E179" i="25" s="1"/>
  <c r="F179" i="25" s="1"/>
  <c r="H179" i="25" s="1"/>
  <c r="C180" i="25"/>
  <c r="G179" i="25" l="1"/>
  <c r="C181" i="25"/>
  <c r="D180" i="25"/>
  <c r="E180" i="25" s="1"/>
  <c r="F180" i="25" s="1"/>
  <c r="G180" i="25" s="1"/>
  <c r="H180" i="25" l="1"/>
  <c r="D181" i="25"/>
  <c r="E181" i="25" s="1"/>
  <c r="F181" i="25" s="1"/>
  <c r="H181" i="25" s="1"/>
  <c r="C182" i="25"/>
  <c r="G181" i="25" l="1"/>
  <c r="C183" i="25"/>
  <c r="D182" i="25"/>
  <c r="E182" i="25" s="1"/>
  <c r="F182" i="25" s="1"/>
  <c r="G182" i="25" s="1"/>
  <c r="H182" i="25" l="1"/>
  <c r="D183" i="25"/>
  <c r="E183" i="25" s="1"/>
  <c r="F183" i="25" s="1"/>
  <c r="H183" i="25" s="1"/>
  <c r="C184" i="25"/>
  <c r="G183" i="25" l="1"/>
  <c r="C185" i="25"/>
  <c r="D184" i="25"/>
  <c r="E184" i="25" s="1"/>
  <c r="F184" i="25" s="1"/>
  <c r="G184" i="25" s="1"/>
  <c r="H184" i="25" l="1"/>
  <c r="D185" i="25"/>
  <c r="E185" i="25" s="1"/>
  <c r="F185" i="25" s="1"/>
  <c r="H185" i="25" s="1"/>
  <c r="C186" i="25"/>
  <c r="G185" i="25" l="1"/>
  <c r="C187" i="25"/>
  <c r="D186" i="25"/>
  <c r="E186" i="25" s="1"/>
  <c r="F186" i="25" s="1"/>
  <c r="G186" i="25" s="1"/>
  <c r="H186" i="25" l="1"/>
  <c r="D187" i="25"/>
  <c r="E187" i="25" s="1"/>
  <c r="F187" i="25" s="1"/>
  <c r="H187" i="25" s="1"/>
  <c r="C188" i="25"/>
  <c r="G187" i="25" l="1"/>
  <c r="D188" i="25"/>
  <c r="E188" i="25" s="1"/>
  <c r="F188" i="25" s="1"/>
  <c r="G188" i="25" s="1"/>
  <c r="C189" i="25"/>
  <c r="D189" i="25" l="1"/>
  <c r="E189" i="25" s="1"/>
  <c r="F189" i="25" s="1"/>
  <c r="H189" i="25" s="1"/>
  <c r="C190" i="25"/>
  <c r="H188" i="25"/>
  <c r="G189" i="25" l="1"/>
  <c r="C191" i="25"/>
  <c r="D190" i="25"/>
  <c r="E190" i="25" s="1"/>
  <c r="F190" i="25" s="1"/>
  <c r="G190" i="25" s="1"/>
  <c r="H190" i="25" l="1"/>
  <c r="D191" i="25"/>
  <c r="E191" i="25" s="1"/>
  <c r="F191" i="25" s="1"/>
  <c r="H191" i="25" s="1"/>
  <c r="C192" i="25"/>
  <c r="C193" i="25" l="1"/>
  <c r="D192" i="25"/>
  <c r="E192" i="25" s="1"/>
  <c r="F192" i="25" s="1"/>
  <c r="G192" i="25" s="1"/>
  <c r="G191" i="25"/>
  <c r="H192" i="25" l="1"/>
  <c r="D193" i="25"/>
  <c r="E193" i="25" s="1"/>
  <c r="F193" i="25" s="1"/>
  <c r="H193" i="25" s="1"/>
  <c r="C194" i="25"/>
  <c r="G193" i="25" l="1"/>
  <c r="C195" i="25"/>
  <c r="D194" i="25"/>
  <c r="E194" i="25" s="1"/>
  <c r="F194" i="25" s="1"/>
  <c r="G194" i="25" s="1"/>
  <c r="H194" i="25" l="1"/>
  <c r="D195" i="25"/>
  <c r="E195" i="25" s="1"/>
  <c r="F195" i="25" s="1"/>
  <c r="H195" i="25" s="1"/>
  <c r="C196" i="25"/>
  <c r="G195" i="25" l="1"/>
  <c r="C197" i="25"/>
  <c r="D196" i="25"/>
  <c r="E196" i="25" s="1"/>
  <c r="F196" i="25" s="1"/>
  <c r="G196" i="25" s="1"/>
  <c r="H196" i="25" l="1"/>
  <c r="D197" i="25"/>
  <c r="E197" i="25" s="1"/>
  <c r="F197" i="25" s="1"/>
  <c r="H197" i="25" s="1"/>
  <c r="C198" i="25"/>
  <c r="G197" i="25" l="1"/>
  <c r="D198" i="25"/>
  <c r="E198" i="25" s="1"/>
  <c r="F198" i="25" s="1"/>
  <c r="G198" i="25" s="1"/>
  <c r="C199" i="25"/>
  <c r="H198" i="25" l="1"/>
  <c r="D199" i="25"/>
  <c r="E199" i="25" s="1"/>
  <c r="F199" i="25" s="1"/>
  <c r="H199" i="25" s="1"/>
  <c r="C200" i="25"/>
  <c r="G199" i="25" l="1"/>
  <c r="C201" i="25"/>
  <c r="D200" i="25"/>
  <c r="E200" i="25" s="1"/>
  <c r="F200" i="25" s="1"/>
  <c r="G200" i="25" s="1"/>
  <c r="H200" i="25" l="1"/>
  <c r="C202" i="25"/>
  <c r="D201" i="25"/>
  <c r="E201" i="25" s="1"/>
  <c r="F201" i="25" s="1"/>
  <c r="H201" i="25" s="1"/>
  <c r="G201" i="25" l="1"/>
  <c r="C203" i="25"/>
  <c r="D202" i="25"/>
  <c r="E202" i="25" s="1"/>
  <c r="F202" i="25" s="1"/>
  <c r="G202" i="25" s="1"/>
  <c r="H202" i="25" l="1"/>
  <c r="D203" i="25"/>
  <c r="E203" i="25" s="1"/>
  <c r="F203" i="25" s="1"/>
  <c r="H203" i="25" s="1"/>
  <c r="C204" i="25"/>
  <c r="G203" i="25" l="1"/>
  <c r="D204" i="25"/>
  <c r="E204" i="25" s="1"/>
  <c r="F204" i="25" s="1"/>
  <c r="G204" i="25" s="1"/>
  <c r="C205" i="25"/>
  <c r="H204" i="25" l="1"/>
  <c r="D205" i="25"/>
  <c r="E205" i="25" s="1"/>
  <c r="F205" i="25" s="1"/>
  <c r="H205" i="25" s="1"/>
  <c r="C206" i="25"/>
  <c r="G205" i="25" l="1"/>
  <c r="C207" i="25"/>
  <c r="D206" i="25"/>
  <c r="E206" i="25" s="1"/>
  <c r="F206" i="25" s="1"/>
  <c r="G206" i="25" s="1"/>
  <c r="H206" i="25" l="1"/>
  <c r="C208" i="25"/>
  <c r="D207" i="25"/>
  <c r="E207" i="25" s="1"/>
  <c r="F207" i="25" s="1"/>
  <c r="H207" i="25" s="1"/>
  <c r="G207" i="25" l="1"/>
  <c r="C209" i="25"/>
  <c r="D208" i="25"/>
  <c r="E208" i="25" s="1"/>
  <c r="F208" i="25" s="1"/>
  <c r="G208" i="25" s="1"/>
  <c r="H208" i="25" l="1"/>
  <c r="D209" i="25"/>
  <c r="E209" i="25" s="1"/>
  <c r="F209" i="25" s="1"/>
  <c r="H209" i="25" s="1"/>
  <c r="C210" i="25"/>
  <c r="G209" i="25" l="1"/>
  <c r="D210" i="25"/>
  <c r="E210" i="25" s="1"/>
  <c r="F210" i="25" s="1"/>
  <c r="G210" i="25" s="1"/>
  <c r="C211" i="25"/>
  <c r="H210" i="25" l="1"/>
  <c r="D211" i="25"/>
  <c r="E211" i="25" s="1"/>
  <c r="F211" i="25" s="1"/>
  <c r="H211" i="25" s="1"/>
  <c r="C212" i="25"/>
  <c r="G211" i="25" l="1"/>
  <c r="C213" i="25"/>
  <c r="D212" i="25"/>
  <c r="E212" i="25" s="1"/>
  <c r="F212" i="25" s="1"/>
  <c r="G212" i="25" s="1"/>
  <c r="H212" i="25" l="1"/>
  <c r="D213" i="25"/>
  <c r="E213" i="25" s="1"/>
  <c r="F213" i="25" s="1"/>
  <c r="H213" i="25" s="1"/>
  <c r="C214" i="25"/>
  <c r="G213" i="25" l="1"/>
  <c r="C215" i="25"/>
  <c r="D214" i="25"/>
  <c r="E214" i="25" s="1"/>
  <c r="F214" i="25" s="1"/>
  <c r="G214" i="25" s="1"/>
  <c r="H214" i="25" l="1"/>
  <c r="C216" i="25"/>
  <c r="D215" i="25"/>
  <c r="E215" i="25" s="1"/>
  <c r="F215" i="25" s="1"/>
  <c r="H215" i="25" s="1"/>
  <c r="G215" i="25" l="1"/>
  <c r="D216" i="25"/>
  <c r="E216" i="25" s="1"/>
  <c r="F216" i="25" s="1"/>
  <c r="G216" i="25" s="1"/>
  <c r="C217" i="25"/>
  <c r="H216" i="25" l="1"/>
  <c r="D217" i="25"/>
  <c r="E217" i="25" s="1"/>
  <c r="F217" i="25" s="1"/>
  <c r="H217" i="25" s="1"/>
  <c r="C218" i="25"/>
  <c r="G217" i="25" l="1"/>
  <c r="D218" i="25"/>
  <c r="E218" i="25" s="1"/>
  <c r="F218" i="25" s="1"/>
  <c r="G218" i="25" s="1"/>
  <c r="C219" i="25"/>
  <c r="H218" i="25" l="1"/>
  <c r="C220" i="25"/>
  <c r="D219" i="25"/>
  <c r="E219" i="25" s="1"/>
  <c r="F219" i="25" s="1"/>
  <c r="H219" i="25" s="1"/>
  <c r="G219" i="25" l="1"/>
  <c r="C221" i="25"/>
  <c r="D220" i="25"/>
  <c r="E220" i="25" s="1"/>
  <c r="F220" i="25" s="1"/>
  <c r="G220" i="25" s="1"/>
  <c r="H220" i="25" l="1"/>
  <c r="C222" i="25"/>
  <c r="D221" i="25"/>
  <c r="E221" i="25" s="1"/>
  <c r="F221" i="25" s="1"/>
  <c r="H221" i="25" s="1"/>
  <c r="G221" i="25" l="1"/>
  <c r="C223" i="25"/>
  <c r="D222" i="25"/>
  <c r="E222" i="25" s="1"/>
  <c r="F222" i="25" s="1"/>
  <c r="G222" i="25" s="1"/>
  <c r="H222" i="25" l="1"/>
  <c r="D223" i="25"/>
  <c r="E223" i="25" s="1"/>
  <c r="F223" i="25" s="1"/>
  <c r="H223" i="25" s="1"/>
  <c r="C224" i="25"/>
  <c r="D224" i="25" l="1"/>
  <c r="E224" i="25" s="1"/>
  <c r="F224" i="25" s="1"/>
  <c r="G224" i="25" s="1"/>
  <c r="C225" i="25"/>
  <c r="G223" i="25"/>
  <c r="H224" i="25" l="1"/>
  <c r="D225" i="25"/>
  <c r="E225" i="25" s="1"/>
  <c r="F225" i="25" s="1"/>
  <c r="H225" i="25" s="1"/>
  <c r="C226" i="25"/>
  <c r="G225" i="25" l="1"/>
  <c r="C227" i="25"/>
  <c r="D226" i="25"/>
  <c r="E226" i="25" s="1"/>
  <c r="F226" i="25" s="1"/>
  <c r="G226" i="25" s="1"/>
  <c r="H226" i="25" l="1"/>
  <c r="C228" i="25"/>
  <c r="D227" i="25"/>
  <c r="E227" i="25" s="1"/>
  <c r="F227" i="25" s="1"/>
  <c r="H227" i="25" s="1"/>
  <c r="G227" i="25" l="1"/>
  <c r="D228" i="25"/>
  <c r="E228" i="25" s="1"/>
  <c r="F228" i="25" s="1"/>
  <c r="G228" i="25" s="1"/>
  <c r="C229" i="25"/>
  <c r="D229" i="25" l="1"/>
  <c r="E229" i="25" s="1"/>
  <c r="F229" i="25" s="1"/>
  <c r="G229" i="25" s="1"/>
  <c r="C230" i="25"/>
  <c r="H228" i="25"/>
  <c r="H229" i="25" l="1"/>
  <c r="D230" i="25"/>
  <c r="E230" i="25" s="1"/>
  <c r="F230" i="25" s="1"/>
  <c r="H230" i="25" s="1"/>
  <c r="C231" i="25"/>
  <c r="G230" i="25" l="1"/>
  <c r="C232" i="25"/>
  <c r="D231" i="25"/>
  <c r="E231" i="25" s="1"/>
  <c r="F231" i="25" s="1"/>
  <c r="H231" i="25" s="1"/>
  <c r="G231" i="25" l="1"/>
  <c r="D232" i="25"/>
  <c r="E232" i="25" s="1"/>
  <c r="F232" i="25" s="1"/>
  <c r="G232" i="25" s="1"/>
  <c r="C233" i="25"/>
  <c r="H232" i="25" l="1"/>
  <c r="C234" i="25"/>
  <c r="D233" i="25"/>
  <c r="E233" i="25" s="1"/>
  <c r="F233" i="25" s="1"/>
  <c r="G233" i="25" s="1"/>
  <c r="H233" i="25" l="1"/>
  <c r="C235" i="25"/>
  <c r="D234" i="25"/>
  <c r="E234" i="25" s="1"/>
  <c r="F234" i="25" s="1"/>
  <c r="H234" i="25" s="1"/>
  <c r="G234" i="25" l="1"/>
  <c r="C236" i="25"/>
  <c r="D235" i="25"/>
  <c r="E235" i="25" s="1"/>
  <c r="F235" i="25" s="1"/>
  <c r="G235" i="25" s="1"/>
  <c r="H235" i="25" l="1"/>
  <c r="C237" i="25"/>
  <c r="D236" i="25"/>
  <c r="E236" i="25" s="1"/>
  <c r="F236" i="25" s="1"/>
  <c r="G236" i="25" s="1"/>
  <c r="H236" i="25" l="1"/>
  <c r="C238" i="25"/>
  <c r="D237" i="25"/>
  <c r="E237" i="25" s="1"/>
  <c r="F237" i="25" s="1"/>
  <c r="G237" i="25" s="1"/>
  <c r="H237" i="25" l="1"/>
  <c r="D238" i="25"/>
  <c r="E238" i="25" s="1"/>
  <c r="F238" i="25" s="1"/>
  <c r="H238" i="25" s="1"/>
  <c r="C239" i="25"/>
  <c r="G238" i="25" l="1"/>
  <c r="C240" i="25"/>
  <c r="D239" i="25"/>
  <c r="E239" i="25" s="1"/>
  <c r="F239" i="25" s="1"/>
  <c r="H239" i="25" s="1"/>
  <c r="G239" i="25" l="1"/>
  <c r="D240" i="25"/>
  <c r="E240" i="25" s="1"/>
  <c r="F240" i="25" s="1"/>
  <c r="G240" i="25" s="1"/>
  <c r="C241" i="25"/>
  <c r="H240" i="25" l="1"/>
  <c r="C242" i="25"/>
  <c r="D241" i="25"/>
  <c r="E241" i="25" s="1"/>
  <c r="F241" i="25" s="1"/>
  <c r="G241" i="25" s="1"/>
  <c r="H241" i="25" l="1"/>
  <c r="C243" i="25"/>
  <c r="D242" i="25"/>
  <c r="E242" i="25" s="1"/>
  <c r="F242" i="25" s="1"/>
  <c r="H242" i="25" s="1"/>
  <c r="G242" i="25" l="1"/>
  <c r="C244" i="25"/>
  <c r="D243" i="25"/>
  <c r="E243" i="25" s="1"/>
  <c r="F243" i="25" s="1"/>
  <c r="G243" i="25" s="1"/>
  <c r="H243" i="25" l="1"/>
  <c r="D244" i="25"/>
  <c r="E244" i="25" s="1"/>
  <c r="F244" i="25" s="1"/>
  <c r="G244" i="25" s="1"/>
  <c r="C245" i="25"/>
  <c r="H244" i="25" l="1"/>
  <c r="C246" i="25"/>
  <c r="D245" i="25"/>
  <c r="E245" i="25" s="1"/>
  <c r="F245" i="25" s="1"/>
  <c r="G245" i="25" s="1"/>
  <c r="H245" i="25" l="1"/>
  <c r="D246" i="25"/>
  <c r="E246" i="25" s="1"/>
  <c r="F246" i="25" s="1"/>
  <c r="H246" i="25" s="1"/>
  <c r="C247" i="25"/>
  <c r="G246" i="25" l="1"/>
  <c r="D247" i="25"/>
  <c r="E247" i="25" s="1"/>
  <c r="F247" i="25" s="1"/>
  <c r="G247" i="25" s="1"/>
  <c r="C248" i="25"/>
  <c r="H247" i="25" l="1"/>
  <c r="D248" i="25"/>
  <c r="E248" i="25" s="1"/>
  <c r="F248" i="25" s="1"/>
  <c r="H248" i="25" s="1"/>
  <c r="C249" i="25"/>
  <c r="G248" i="25" l="1"/>
  <c r="D249" i="25"/>
  <c r="E249" i="25" s="1"/>
  <c r="F249" i="25" s="1"/>
  <c r="G249" i="25" s="1"/>
  <c r="C250" i="25"/>
  <c r="H249" i="25" l="1"/>
  <c r="C251" i="25"/>
  <c r="D250" i="25"/>
  <c r="E250" i="25" s="1"/>
  <c r="F250" i="25" s="1"/>
  <c r="H250" i="25" s="1"/>
  <c r="G250" i="25" l="1"/>
  <c r="D251" i="25"/>
  <c r="E251" i="25" s="1"/>
  <c r="F251" i="25" s="1"/>
  <c r="H251" i="25" s="1"/>
  <c r="C252" i="25"/>
  <c r="G251" i="25" l="1"/>
  <c r="D252" i="25"/>
  <c r="E252" i="25" s="1"/>
  <c r="F252" i="25" s="1"/>
  <c r="H252" i="25" s="1"/>
  <c r="C253" i="25"/>
  <c r="G252" i="25" l="1"/>
  <c r="D253" i="25"/>
  <c r="E253" i="25" s="1"/>
  <c r="F253" i="25" s="1"/>
  <c r="H253" i="25" s="1"/>
  <c r="C254" i="25"/>
  <c r="G253" i="25" l="1"/>
  <c r="C255" i="25"/>
  <c r="D254" i="25"/>
  <c r="E254" i="25" s="1"/>
  <c r="F254" i="25" s="1"/>
  <c r="H254" i="25" s="1"/>
  <c r="G254" i="25" l="1"/>
  <c r="D255" i="25"/>
  <c r="E255" i="25" s="1"/>
  <c r="F255" i="25" s="1"/>
  <c r="H255" i="25" s="1"/>
  <c r="C256" i="25"/>
  <c r="G255" i="25" l="1"/>
  <c r="D256" i="25"/>
  <c r="E256" i="25" s="1"/>
  <c r="F256" i="25" s="1"/>
  <c r="H256" i="25" s="1"/>
  <c r="C257" i="25"/>
  <c r="G256" i="25" l="1"/>
  <c r="D257" i="25"/>
  <c r="E257" i="25" s="1"/>
  <c r="F257" i="25" s="1"/>
  <c r="H257" i="25" s="1"/>
  <c r="C258" i="25"/>
  <c r="G257" i="25" l="1"/>
  <c r="D258" i="25"/>
  <c r="E258" i="25" s="1"/>
  <c r="F258" i="25" s="1"/>
  <c r="H258" i="25" s="1"/>
  <c r="C259" i="25"/>
  <c r="G258" i="25" l="1"/>
  <c r="D259" i="25"/>
  <c r="E259" i="25" s="1"/>
  <c r="F259" i="25" s="1"/>
  <c r="H259" i="25" s="1"/>
  <c r="C260" i="25"/>
  <c r="G259" i="25" l="1"/>
  <c r="D260" i="25"/>
  <c r="E260" i="25" s="1"/>
  <c r="F260" i="25" s="1"/>
  <c r="H260" i="25" s="1"/>
  <c r="C261" i="25"/>
  <c r="G260" i="25" l="1"/>
  <c r="D261" i="25"/>
  <c r="E261" i="25" s="1"/>
  <c r="F261" i="25" s="1"/>
  <c r="H261" i="25" s="1"/>
  <c r="C262" i="25"/>
  <c r="G261" i="25" l="1"/>
  <c r="D262" i="25"/>
  <c r="E262" i="25" s="1"/>
  <c r="F262" i="25" s="1"/>
  <c r="H262" i="25" s="1"/>
  <c r="C263" i="25"/>
  <c r="G262" i="25" l="1"/>
  <c r="D263" i="25"/>
  <c r="E263" i="25" s="1"/>
  <c r="F263" i="25" s="1"/>
  <c r="H263" i="25" s="1"/>
  <c r="C264" i="25"/>
  <c r="G263" i="25" l="1"/>
  <c r="D264" i="25"/>
  <c r="E264" i="25" s="1"/>
  <c r="F264" i="25" s="1"/>
  <c r="H264" i="25" s="1"/>
  <c r="C265" i="25"/>
  <c r="G264" i="25" l="1"/>
  <c r="C266" i="25"/>
  <c r="D265" i="25"/>
  <c r="E265" i="25" s="1"/>
  <c r="F265" i="25" s="1"/>
  <c r="H265" i="25" s="1"/>
  <c r="G265" i="25" l="1"/>
  <c r="D266" i="25"/>
  <c r="E266" i="25" s="1"/>
  <c r="F266" i="25" s="1"/>
  <c r="H266" i="25" s="1"/>
  <c r="C267" i="25"/>
  <c r="G266" i="25" l="1"/>
  <c r="D267" i="25"/>
  <c r="E267" i="25" s="1"/>
  <c r="F267" i="25" s="1"/>
  <c r="H267" i="25" s="1"/>
  <c r="C268" i="25"/>
  <c r="G267" i="25" l="1"/>
  <c r="D268" i="25"/>
  <c r="E268" i="25" s="1"/>
  <c r="F268" i="25" s="1"/>
  <c r="G268" i="25" s="1"/>
  <c r="C269" i="25"/>
  <c r="H268" i="25" l="1"/>
  <c r="D269" i="25"/>
  <c r="E269" i="25" s="1"/>
  <c r="F269" i="25" s="1"/>
  <c r="H269" i="25" s="1"/>
  <c r="C270" i="25"/>
  <c r="D270" i="25" s="1"/>
  <c r="E270" i="25" s="1"/>
  <c r="G269" i="25" l="1"/>
  <c r="F270" i="25"/>
  <c r="K4" i="25"/>
  <c r="H270" i="25" l="1"/>
  <c r="G270" i="25"/>
</calcChain>
</file>

<file path=xl/sharedStrings.xml><?xml version="1.0" encoding="utf-8"?>
<sst xmlns="http://schemas.openxmlformats.org/spreadsheetml/2006/main" count="245" uniqueCount="136">
  <si>
    <t>At</t>
  </si>
  <si>
    <t>MAD</t>
  </si>
  <si>
    <t>|E|</t>
  </si>
  <si>
    <t>E</t>
  </si>
  <si>
    <t>Ft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</si>
  <si>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</si>
  <si>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</si>
  <si>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</si>
  <si>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</si>
  <si>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</si>
  <si>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</si>
  <si>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</si>
  <si>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</si>
  <si>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</si>
  <si>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</si>
  <si>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</si>
  <si>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</si>
  <si>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</si>
  <si>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</si>
  <si>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</si>
  <si>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</si>
  <si>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</si>
  <si>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</si>
  <si>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</si>
  <si>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</si>
  <si>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</si>
  <si>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</si>
  <si>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</si>
  <si>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</si>
  <si>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</si>
  <si>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</si>
  <si>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</si>
  <si>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</si>
  <si>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</si>
  <si>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Ft (ES)</t>
  </si>
  <si>
    <t>Generated using columns L to T</t>
  </si>
  <si>
    <t>Fixed Data</t>
  </si>
  <si>
    <t>Std.S</t>
  </si>
  <si>
    <t>(E-MeanE)^2</t>
  </si>
  <si>
    <t>Random</t>
  </si>
  <si>
    <t>Mean -E</t>
  </si>
  <si>
    <t>Sigmma-E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</si>
  <si>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</si>
  <si>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</si>
  <si>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</si>
  <si>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</si>
  <si>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</si>
  <si>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</si>
  <si>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</si>
  <si>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</si>
  <si>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</si>
  <si>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</si>
  <si>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</si>
  <si>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</si>
  <si>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</si>
  <si>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</si>
  <si>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alpha</t>
  </si>
  <si>
    <t>AVE</t>
  </si>
  <si>
    <t>Statistics</t>
  </si>
  <si>
    <t>Set 1</t>
  </si>
  <si>
    <t>Set 2</t>
  </si>
  <si>
    <t>Set 3</t>
  </si>
  <si>
    <t>Range/Mean</t>
  </si>
  <si>
    <t>F-ES</t>
  </si>
  <si>
    <t>95%CI</t>
  </si>
  <si>
    <t>TS=SFE/MAD</t>
  </si>
  <si>
    <t>SFE</t>
  </si>
  <si>
    <t>MAD=AVE(|E|)</t>
  </si>
  <si>
    <t xml:space="preserve">Tracking Signal </t>
  </si>
  <si>
    <t>Actual vs. Forecast</t>
  </si>
  <si>
    <t>Compute MAD for all periods including the last period using the optimal alpha value.</t>
  </si>
  <si>
    <t>What is the optimal alpha value?</t>
  </si>
  <si>
    <t>Assume original value of alpha = 0.3.</t>
  </si>
  <si>
    <t xml:space="preserve">Use the following data. Prepare a similar graph for  exponential smoothing. </t>
  </si>
  <si>
    <t>LCL</t>
  </si>
  <si>
    <t>UCL</t>
  </si>
  <si>
    <t>day</t>
  </si>
  <si>
    <t>E2</t>
  </si>
  <si>
    <t>|E|=|At-Ft|</t>
  </si>
  <si>
    <t>t</t>
  </si>
  <si>
    <t>α=</t>
  </si>
  <si>
    <t>Forecast for next period:</t>
  </si>
  <si>
    <t>σ=</t>
  </si>
  <si>
    <t>µ=</t>
  </si>
  <si>
    <t xml:space="preserve">Assume </t>
  </si>
  <si>
    <t>Compute MAD for all periods.</t>
  </si>
  <si>
    <t>Compute the standard deviation of the forecast for the  next period.</t>
  </si>
  <si>
    <t>What is your forecast for the  next period.</t>
  </si>
  <si>
    <t>Find the best  α vale to three decimal points by using data table.</t>
  </si>
  <si>
    <t>Use conditional formatting for automatic painting of the best α value.</t>
  </si>
  <si>
    <t>Prepare a scatter graph for all periods where both  At and Ft are available.</t>
  </si>
  <si>
    <t>CV=</t>
  </si>
  <si>
    <t>Compute the coefficient of variations of the forecast for the  next period.</t>
  </si>
  <si>
    <t>Given the following small set of data</t>
  </si>
  <si>
    <t>StdDev=</t>
  </si>
  <si>
    <t>Ave=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</si>
  <si>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</si>
  <si>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</si>
  <si>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</si>
  <si>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</si>
  <si>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average forecast for the  next period.</t>
  </si>
  <si>
    <t>See Column F</t>
  </si>
  <si>
    <t>alpha=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</si>
  <si>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</si>
  <si>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</si>
  <si>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</si>
  <si>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</si>
  <si>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</si>
  <si>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X Variable 1</t>
  </si>
  <si>
    <t>Intercept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</si>
  <si>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</si>
  <si>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</si>
  <si>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</si>
  <si>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</si>
  <si>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</si>
  <si>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</si>
  <si>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</si>
  <si>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</si>
  <si>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</si>
  <si>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</si>
  <si>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</si>
  <si>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</si>
  <si>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</si>
  <si>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</si>
  <si>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</si>
  <si>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</si>
  <si>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</si>
  <si>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Yhat (Reg)</t>
  </si>
  <si>
    <t>R Square</t>
  </si>
  <si>
    <t>Multiple R</t>
  </si>
  <si>
    <t>What are the standard deviation of forecast?</t>
  </si>
  <si>
    <t>Regression Statistics</t>
  </si>
  <si>
    <t>What are your forecasts for period 51?</t>
  </si>
  <si>
    <t>Compute the coefficient of determination.</t>
  </si>
  <si>
    <t>SUMMARY OUTPUT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</si>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</sst>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name val="Book Antiqua"/>
      <family val="1"/>
    </font>
    <font>
      <b/>
      <sz val="11"/>
      <color rgb="FFC00000"/>
      <name val="Calibri"/>
      <family val="2"/>
    </font>
    <font>
      <b/>
      <sz val="11"/>
      <color rgb="FFC00000"/>
      <name val="Book Antiqua"/>
      <family val="1"/>
    </font>
    <font>
      <vertAlign val="superscript"/>
      <sz val="12"/>
      <color theme="1"/>
      <name val="Book Antiqua"/>
      <family val="1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/>
    <xf numFmtId="0" fontId="7" fillId="0" borderId="0" xfId="2" applyFont="1" applyAlignment="1">
      <alignment horizontal="center"/>
    </xf>
    <xf numFmtId="0" fontId="6" fillId="0" borderId="2" xfId="2" applyBorder="1" applyAlignment="1">
      <alignment horizontal="center"/>
    </xf>
    <xf numFmtId="1" fontId="6" fillId="0" borderId="13" xfId="2" applyNumberFormat="1" applyFill="1" applyBorder="1" applyAlignment="1">
      <alignment horizontal="center"/>
    </xf>
    <xf numFmtId="1" fontId="6" fillId="0" borderId="13" xfId="2" applyNumberFormat="1" applyBorder="1" applyAlignment="1">
      <alignment horizontal="center"/>
    </xf>
    <xf numFmtId="1" fontId="6" fillId="0" borderId="8" xfId="2" applyNumberFormat="1" applyBorder="1" applyAlignment="1">
      <alignment horizontal="center"/>
    </xf>
    <xf numFmtId="2" fontId="6" fillId="0" borderId="13" xfId="2" applyNumberFormat="1" applyBorder="1" applyAlignment="1">
      <alignment horizontal="center"/>
    </xf>
    <xf numFmtId="2" fontId="6" fillId="0" borderId="3" xfId="2" applyNumberFormat="1" applyBorder="1" applyAlignment="1">
      <alignment horizontal="center"/>
    </xf>
    <xf numFmtId="0" fontId="8" fillId="4" borderId="2" xfId="2" applyFont="1" applyFill="1" applyBorder="1"/>
    <xf numFmtId="164" fontId="8" fillId="4" borderId="13" xfId="2" applyNumberFormat="1" applyFont="1" applyFill="1" applyBorder="1"/>
    <xf numFmtId="164" fontId="8" fillId="4" borderId="3" xfId="2" applyNumberFormat="1" applyFont="1" applyFill="1" applyBorder="1"/>
    <xf numFmtId="0" fontId="6" fillId="0" borderId="0" xfId="2" applyAlignment="1">
      <alignment horizontal="left"/>
    </xf>
    <xf numFmtId="1" fontId="6" fillId="0" borderId="2" xfId="2" applyNumberFormat="1" applyBorder="1"/>
    <xf numFmtId="1" fontId="6" fillId="0" borderId="13" xfId="2" applyNumberFormat="1" applyBorder="1"/>
    <xf numFmtId="1" fontId="6" fillId="0" borderId="3" xfId="2" applyNumberFormat="1" applyBorder="1"/>
    <xf numFmtId="0" fontId="6" fillId="0" borderId="4" xfId="2" applyBorder="1" applyAlignment="1">
      <alignment horizontal="center"/>
    </xf>
    <xf numFmtId="1" fontId="6" fillId="0" borderId="0" xfId="2" applyNumberFormat="1" applyBorder="1" applyAlignment="1">
      <alignment horizontal="center"/>
    </xf>
    <xf numFmtId="2" fontId="6" fillId="0" borderId="0" xfId="2" applyNumberFormat="1" applyBorder="1" applyAlignment="1">
      <alignment horizontal="center"/>
    </xf>
    <xf numFmtId="2" fontId="6" fillId="0" borderId="5" xfId="2" applyNumberFormat="1" applyBorder="1" applyAlignment="1">
      <alignment horizontal="center"/>
    </xf>
    <xf numFmtId="0" fontId="8" fillId="4" borderId="4" xfId="2" applyFont="1" applyFill="1" applyBorder="1"/>
    <xf numFmtId="164" fontId="8" fillId="4" borderId="0" xfId="2" applyNumberFormat="1" applyFont="1" applyFill="1" applyBorder="1"/>
    <xf numFmtId="164" fontId="8" fillId="4" borderId="5" xfId="2" applyNumberFormat="1" applyFont="1" applyFill="1" applyBorder="1"/>
    <xf numFmtId="1" fontId="6" fillId="0" borderId="4" xfId="2" applyNumberFormat="1" applyBorder="1"/>
    <xf numFmtId="1" fontId="6" fillId="0" borderId="0" xfId="2" applyNumberFormat="1" applyBorder="1"/>
    <xf numFmtId="1" fontId="6" fillId="0" borderId="5" xfId="2" applyNumberFormat="1" applyBorder="1"/>
    <xf numFmtId="0" fontId="8" fillId="4" borderId="6" xfId="2" applyFont="1" applyFill="1" applyBorder="1"/>
    <xf numFmtId="164" fontId="8" fillId="4" borderId="14" xfId="2" applyNumberFormat="1" applyFont="1" applyFill="1" applyBorder="1"/>
    <xf numFmtId="164" fontId="8" fillId="4" borderId="7" xfId="2" applyNumberFormat="1" applyFont="1" applyFill="1" applyBorder="1"/>
    <xf numFmtId="0" fontId="6" fillId="0" borderId="6" xfId="2" applyBorder="1" applyAlignment="1">
      <alignment horizontal="center"/>
    </xf>
    <xf numFmtId="1" fontId="6" fillId="0" borderId="14" xfId="2" applyNumberFormat="1" applyBorder="1" applyAlignment="1">
      <alignment horizontal="center"/>
    </xf>
    <xf numFmtId="1" fontId="6" fillId="0" borderId="1" xfId="2" applyNumberFormat="1" applyBorder="1" applyAlignment="1">
      <alignment horizontal="center"/>
    </xf>
    <xf numFmtId="2" fontId="6" fillId="0" borderId="14" xfId="2" applyNumberFormat="1" applyBorder="1" applyAlignment="1">
      <alignment horizontal="center"/>
    </xf>
    <xf numFmtId="2" fontId="6" fillId="0" borderId="7" xfId="2" applyNumberFormat="1" applyBorder="1" applyAlignment="1">
      <alignment horizontal="center"/>
    </xf>
    <xf numFmtId="0" fontId="6" fillId="0" borderId="0" xfId="2" applyAlignment="1">
      <alignment horizontal="center"/>
    </xf>
    <xf numFmtId="0" fontId="6" fillId="0" borderId="0" xfId="2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ill="1" applyAlignment="1">
      <alignment horizontal="left"/>
    </xf>
    <xf numFmtId="0" fontId="4" fillId="0" borderId="0" xfId="1"/>
    <xf numFmtId="0" fontId="4" fillId="0" borderId="0" xfId="1" applyFont="1"/>
    <xf numFmtId="0" fontId="5" fillId="0" borderId="0" xfId="1" applyFont="1"/>
    <xf numFmtId="0" fontId="4" fillId="5" borderId="0" xfId="1" applyFill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6" borderId="12" xfId="1" applyFont="1" applyFill="1" applyBorder="1" applyAlignment="1">
      <alignment horizontal="center"/>
    </xf>
    <xf numFmtId="0" fontId="6" fillId="0" borderId="0" xfId="3"/>
    <xf numFmtId="0" fontId="4" fillId="0" borderId="0" xfId="1" applyAlignment="1">
      <alignment horizontal="left"/>
    </xf>
    <xf numFmtId="0" fontId="4" fillId="3" borderId="0" xfId="1" applyFill="1" applyAlignment="1">
      <alignment horizontal="center"/>
    </xf>
    <xf numFmtId="0" fontId="4" fillId="6" borderId="0" xfId="1" applyFill="1" applyAlignment="1">
      <alignment horizontal="center"/>
    </xf>
    <xf numFmtId="0" fontId="4" fillId="7" borderId="0" xfId="1" applyFill="1" applyAlignment="1">
      <alignment horizontal="center"/>
    </xf>
    <xf numFmtId="0" fontId="4" fillId="0" borderId="0" xfId="4"/>
    <xf numFmtId="0" fontId="10" fillId="0" borderId="0" xfId="1" applyFont="1" applyAlignment="1">
      <alignment horizontal="left"/>
    </xf>
    <xf numFmtId="0" fontId="4" fillId="0" borderId="0" xfId="1" applyFill="1" applyAlignment="1">
      <alignment horizontal="center"/>
    </xf>
    <xf numFmtId="0" fontId="6" fillId="0" borderId="0" xfId="2" applyFill="1"/>
    <xf numFmtId="0" fontId="6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0" fillId="0" borderId="0" xfId="0" applyFill="1"/>
    <xf numFmtId="165" fontId="9" fillId="9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1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4" fontId="9" fillId="3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Fill="1"/>
    <xf numFmtId="165" fontId="18" fillId="0" borderId="0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2" fillId="2" borderId="8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164" fontId="19" fillId="7" borderId="9" xfId="0" applyNumberFormat="1" applyFont="1" applyFill="1" applyBorder="1" applyAlignment="1">
      <alignment horizontal="center"/>
    </xf>
    <xf numFmtId="164" fontId="19" fillId="7" borderId="15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164" fontId="16" fillId="3" borderId="15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0" fillId="13" borderId="9" xfId="0" applyFont="1" applyFill="1" applyBorder="1"/>
    <xf numFmtId="2" fontId="20" fillId="13" borderId="9" xfId="0" applyNumberFormat="1" applyFont="1" applyFill="1" applyBorder="1" applyAlignment="1">
      <alignment horizontal="center"/>
    </xf>
    <xf numFmtId="2" fontId="20" fillId="13" borderId="15" xfId="0" applyNumberFormat="1" applyFont="1" applyFill="1" applyBorder="1" applyAlignment="1">
      <alignment horizontal="center"/>
    </xf>
    <xf numFmtId="0" fontId="10" fillId="0" borderId="0" xfId="1" applyFont="1"/>
    <xf numFmtId="0" fontId="21" fillId="0" borderId="0" xfId="3" applyFont="1"/>
    <xf numFmtId="0" fontId="10" fillId="0" borderId="0" xfId="0" applyFont="1" applyFill="1"/>
    <xf numFmtId="0" fontId="16" fillId="4" borderId="0" xfId="1" applyFont="1" applyFill="1"/>
    <xf numFmtId="0" fontId="10" fillId="4" borderId="0" xfId="1" applyFont="1" applyFill="1" applyAlignment="1">
      <alignment horizontal="right"/>
    </xf>
    <xf numFmtId="0" fontId="10" fillId="4" borderId="0" xfId="1" applyFont="1" applyFill="1" applyAlignment="1">
      <alignment horizontal="left"/>
    </xf>
    <xf numFmtId="0" fontId="10" fillId="0" borderId="11" xfId="1" applyFont="1" applyFill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1" fillId="0" borderId="0" xfId="2" applyFont="1"/>
    <xf numFmtId="0" fontId="21" fillId="0" borderId="0" xfId="2" quotePrefix="1" applyFont="1"/>
    <xf numFmtId="0" fontId="23" fillId="0" borderId="0" xfId="1" applyFont="1"/>
    <xf numFmtId="0" fontId="10" fillId="5" borderId="0" xfId="1" applyFont="1" applyFill="1"/>
    <xf numFmtId="0" fontId="10" fillId="0" borderId="10" xfId="1" applyFont="1" applyBorder="1" applyAlignment="1">
      <alignment horizontal="left"/>
    </xf>
    <xf numFmtId="0" fontId="10" fillId="3" borderId="12" xfId="1" applyFont="1" applyFill="1" applyBorder="1" applyAlignment="1">
      <alignment horizontal="center"/>
    </xf>
    <xf numFmtId="0" fontId="10" fillId="6" borderId="12" xfId="1" applyFont="1" applyFill="1" applyBorder="1" applyAlignment="1">
      <alignment horizontal="center"/>
    </xf>
    <xf numFmtId="0" fontId="10" fillId="7" borderId="11" xfId="1" applyFont="1" applyFill="1" applyBorder="1" applyAlignment="1">
      <alignment horizontal="center"/>
    </xf>
    <xf numFmtId="0" fontId="21" fillId="0" borderId="0" xfId="2" applyFont="1" applyFill="1"/>
    <xf numFmtId="0" fontId="21" fillId="0" borderId="2" xfId="2" applyFont="1" applyBorder="1" applyAlignment="1">
      <alignment horizontal="center"/>
    </xf>
    <xf numFmtId="1" fontId="21" fillId="0" borderId="2" xfId="2" applyNumberFormat="1" applyFont="1" applyFill="1" applyBorder="1" applyAlignment="1">
      <alignment horizontal="center"/>
    </xf>
    <xf numFmtId="1" fontId="21" fillId="0" borderId="3" xfId="2" applyNumberFormat="1" applyFont="1" applyBorder="1" applyAlignment="1">
      <alignment horizontal="center"/>
    </xf>
    <xf numFmtId="1" fontId="21" fillId="0" borderId="13" xfId="2" applyNumberFormat="1" applyFont="1" applyBorder="1" applyAlignment="1">
      <alignment horizontal="center"/>
    </xf>
    <xf numFmtId="2" fontId="21" fillId="0" borderId="13" xfId="2" applyNumberFormat="1" applyFont="1" applyBorder="1" applyAlignment="1">
      <alignment horizontal="center"/>
    </xf>
    <xf numFmtId="2" fontId="21" fillId="0" borderId="3" xfId="2" applyNumberFormat="1" applyFont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6" borderId="0" xfId="1" applyFont="1" applyFill="1" applyAlignment="1">
      <alignment horizontal="center"/>
    </xf>
    <xf numFmtId="0" fontId="10" fillId="7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1" fillId="0" borderId="4" xfId="2" applyFont="1" applyBorder="1" applyAlignment="1">
      <alignment horizontal="center"/>
    </xf>
    <xf numFmtId="1" fontId="21" fillId="0" borderId="4" xfId="2" applyNumberFormat="1" applyFont="1" applyBorder="1" applyAlignment="1">
      <alignment horizontal="center"/>
    </xf>
    <xf numFmtId="1" fontId="21" fillId="0" borderId="5" xfId="2" applyNumberFormat="1" applyFont="1" applyBorder="1" applyAlignment="1">
      <alignment horizontal="center"/>
    </xf>
    <xf numFmtId="1" fontId="21" fillId="0" borderId="0" xfId="2" applyNumberFormat="1" applyFont="1" applyBorder="1" applyAlignment="1">
      <alignment horizontal="center"/>
    </xf>
    <xf numFmtId="2" fontId="21" fillId="0" borderId="0" xfId="2" applyNumberFormat="1" applyFont="1" applyBorder="1" applyAlignment="1">
      <alignment horizontal="center"/>
    </xf>
    <xf numFmtId="2" fontId="21" fillId="0" borderId="5" xfId="2" applyNumberFormat="1" applyFont="1" applyBorder="1" applyAlignment="1">
      <alignment horizontal="center"/>
    </xf>
    <xf numFmtId="0" fontId="10" fillId="0" borderId="0" xfId="4" applyFont="1"/>
    <xf numFmtId="0" fontId="21" fillId="0" borderId="6" xfId="2" applyFont="1" applyBorder="1" applyAlignment="1">
      <alignment horizontal="center"/>
    </xf>
    <xf numFmtId="1" fontId="21" fillId="0" borderId="6" xfId="2" applyNumberFormat="1" applyFont="1" applyBorder="1" applyAlignment="1">
      <alignment horizontal="center"/>
    </xf>
    <xf numFmtId="1" fontId="21" fillId="0" borderId="7" xfId="2" applyNumberFormat="1" applyFont="1" applyBorder="1" applyAlignment="1">
      <alignment horizontal="center"/>
    </xf>
    <xf numFmtId="1" fontId="21" fillId="0" borderId="14" xfId="2" applyNumberFormat="1" applyFont="1" applyBorder="1" applyAlignment="1">
      <alignment horizontal="center"/>
    </xf>
    <xf numFmtId="2" fontId="21" fillId="0" borderId="14" xfId="2" applyNumberFormat="1" applyFont="1" applyBorder="1" applyAlignment="1">
      <alignment horizontal="center"/>
    </xf>
    <xf numFmtId="2" fontId="21" fillId="0" borderId="7" xfId="2" applyNumberFormat="1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center"/>
    </xf>
    <xf numFmtId="166" fontId="24" fillId="0" borderId="13" xfId="2" applyNumberFormat="1" applyFont="1" applyFill="1" applyBorder="1"/>
    <xf numFmtId="166" fontId="24" fillId="0" borderId="0" xfId="2" applyNumberFormat="1" applyFont="1" applyFill="1" applyBorder="1"/>
    <xf numFmtId="166" fontId="24" fillId="0" borderId="14" xfId="2" applyNumberFormat="1" applyFont="1" applyFill="1" applyBorder="1"/>
    <xf numFmtId="0" fontId="24" fillId="0" borderId="8" xfId="2" applyFont="1" applyFill="1" applyBorder="1"/>
    <xf numFmtId="0" fontId="24" fillId="0" borderId="9" xfId="2" applyFont="1" applyFill="1" applyBorder="1"/>
    <xf numFmtId="0" fontId="24" fillId="0" borderId="15" xfId="2" applyFont="1" applyFill="1" applyBorder="1"/>
    <xf numFmtId="166" fontId="24" fillId="0" borderId="8" xfId="2" applyNumberFormat="1" applyFont="1" applyFill="1" applyBorder="1"/>
    <xf numFmtId="166" fontId="24" fillId="0" borderId="9" xfId="2" applyNumberFormat="1" applyFont="1" applyFill="1" applyBorder="1"/>
    <xf numFmtId="166" fontId="24" fillId="0" borderId="15" xfId="2" applyNumberFormat="1" applyFont="1" applyFill="1" applyBorder="1"/>
    <xf numFmtId="0" fontId="21" fillId="0" borderId="10" xfId="2" applyFont="1" applyBorder="1"/>
    <xf numFmtId="0" fontId="21" fillId="0" borderId="11" xfId="2" applyFont="1" applyBorder="1"/>
    <xf numFmtId="0" fontId="21" fillId="0" borderId="1" xfId="2" applyFont="1" applyBorder="1"/>
    <xf numFmtId="0" fontId="10" fillId="12" borderId="0" xfId="1" applyFont="1" applyFill="1" applyAlignment="1">
      <alignment horizontal="center"/>
    </xf>
    <xf numFmtId="0" fontId="21" fillId="12" borderId="0" xfId="2" applyFont="1" applyFill="1"/>
    <xf numFmtId="164" fontId="17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4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10" xfId="2" applyFont="1" applyBorder="1" applyAlignment="1">
      <alignment horizontal="left"/>
    </xf>
    <xf numFmtId="1" fontId="12" fillId="2" borderId="12" xfId="2" applyNumberFormat="1" applyFont="1" applyFill="1" applyBorder="1" applyAlignment="1">
      <alignment horizontal="left"/>
    </xf>
    <xf numFmtId="1" fontId="12" fillId="14" borderId="11" xfId="2" applyNumberFormat="1" applyFont="1" applyFill="1" applyBorder="1" applyAlignment="1">
      <alignment horizontal="left"/>
    </xf>
    <xf numFmtId="0" fontId="12" fillId="16" borderId="12" xfId="2" applyFont="1" applyFill="1" applyBorder="1" applyAlignment="1">
      <alignment horizontal="left"/>
    </xf>
    <xf numFmtId="0" fontId="25" fillId="7" borderId="12" xfId="2" applyFont="1" applyFill="1" applyBorder="1" applyAlignment="1">
      <alignment horizontal="left"/>
    </xf>
    <xf numFmtId="0" fontId="25" fillId="10" borderId="10" xfId="2" applyFont="1" applyFill="1" applyBorder="1" applyAlignment="1">
      <alignment horizontal="left"/>
    </xf>
    <xf numFmtId="0" fontId="25" fillId="10" borderId="11" xfId="2" applyFont="1" applyFill="1" applyBorder="1" applyAlignment="1">
      <alignment horizontal="left"/>
    </xf>
    <xf numFmtId="0" fontId="25" fillId="15" borderId="10" xfId="2" applyFont="1" applyFill="1" applyBorder="1" applyAlignment="1">
      <alignment horizontal="left"/>
    </xf>
    <xf numFmtId="0" fontId="25" fillId="15" borderId="11" xfId="2" applyFont="1" applyFill="1" applyBorder="1" applyAlignment="1">
      <alignment horizontal="left"/>
    </xf>
    <xf numFmtId="0" fontId="25" fillId="11" borderId="10" xfId="2" applyFont="1" applyFill="1" applyBorder="1" applyAlignment="1">
      <alignment horizontal="left"/>
    </xf>
    <xf numFmtId="0" fontId="25" fillId="11" borderId="11" xfId="2" applyFont="1" applyFill="1" applyBorder="1" applyAlignment="1">
      <alignment horizontal="left"/>
    </xf>
    <xf numFmtId="0" fontId="25" fillId="11" borderId="1" xfId="2" applyFont="1" applyFill="1" applyBorder="1" applyAlignment="1">
      <alignment horizontal="left"/>
    </xf>
    <xf numFmtId="0" fontId="25" fillId="0" borderId="0" xfId="2" applyFont="1"/>
    <xf numFmtId="166" fontId="12" fillId="8" borderId="0" xfId="2" applyNumberFormat="1" applyFont="1" applyFill="1"/>
    <xf numFmtId="0" fontId="25" fillId="11" borderId="0" xfId="2" applyFont="1" applyFill="1" applyAlignment="1">
      <alignment horizontal="center"/>
    </xf>
    <xf numFmtId="164" fontId="25" fillId="11" borderId="0" xfId="2" applyNumberFormat="1" applyFont="1" applyFill="1" applyAlignment="1">
      <alignment horizontal="center"/>
    </xf>
    <xf numFmtId="164" fontId="25" fillId="7" borderId="0" xfId="2" applyNumberFormat="1" applyFont="1" applyFill="1" applyAlignment="1">
      <alignment horizontal="center"/>
    </xf>
    <xf numFmtId="164" fontId="25" fillId="7" borderId="0" xfId="2" applyNumberFormat="1" applyFont="1" applyFill="1"/>
    <xf numFmtId="0" fontId="25" fillId="0" borderId="4" xfId="2" applyFont="1" applyBorder="1" applyAlignment="1">
      <alignment horizontal="left"/>
    </xf>
    <xf numFmtId="164" fontId="12" fillId="2" borderId="0" xfId="2" applyNumberFormat="1" applyFont="1" applyFill="1" applyBorder="1" applyAlignment="1">
      <alignment horizontal="left"/>
    </xf>
    <xf numFmtId="164" fontId="12" fillId="14" borderId="5" xfId="2" applyNumberFormat="1" applyFont="1" applyFill="1" applyBorder="1" applyAlignment="1">
      <alignment horizontal="left"/>
    </xf>
    <xf numFmtId="164" fontId="12" fillId="16" borderId="0" xfId="2" applyNumberFormat="1" applyFont="1" applyFill="1" applyAlignment="1">
      <alignment horizontal="left"/>
    </xf>
    <xf numFmtId="164" fontId="25" fillId="7" borderId="0" xfId="2" applyNumberFormat="1" applyFont="1" applyFill="1" applyAlignment="1">
      <alignment horizontal="left"/>
    </xf>
    <xf numFmtId="164" fontId="25" fillId="10" borderId="4" xfId="2" applyNumberFormat="1" applyFont="1" applyFill="1" applyBorder="1" applyAlignment="1">
      <alignment horizontal="left"/>
    </xf>
    <xf numFmtId="164" fontId="25" fillId="10" borderId="5" xfId="2" applyNumberFormat="1" applyFont="1" applyFill="1" applyBorder="1" applyAlignment="1">
      <alignment horizontal="left"/>
    </xf>
    <xf numFmtId="164" fontId="25" fillId="15" borderId="4" xfId="2" applyNumberFormat="1" applyFont="1" applyFill="1" applyBorder="1" applyAlignment="1">
      <alignment horizontal="left"/>
    </xf>
    <xf numFmtId="164" fontId="25" fillId="15" borderId="5" xfId="2" applyNumberFormat="1" applyFont="1" applyFill="1" applyBorder="1" applyAlignment="1">
      <alignment horizontal="left"/>
    </xf>
    <xf numFmtId="164" fontId="25" fillId="11" borderId="4" xfId="2" applyNumberFormat="1" applyFont="1" applyFill="1" applyBorder="1" applyAlignment="1">
      <alignment horizontal="left"/>
    </xf>
    <xf numFmtId="164" fontId="25" fillId="11" borderId="5" xfId="2" applyNumberFormat="1" applyFont="1" applyFill="1" applyBorder="1" applyAlignment="1">
      <alignment horizontal="left"/>
    </xf>
    <xf numFmtId="164" fontId="25" fillId="11" borderId="9" xfId="2" applyNumberFormat="1" applyFont="1" applyFill="1" applyBorder="1" applyAlignment="1">
      <alignment horizontal="left"/>
    </xf>
    <xf numFmtId="164" fontId="25" fillId="0" borderId="0" xfId="2" applyNumberFormat="1" applyFont="1"/>
    <xf numFmtId="164" fontId="12" fillId="8" borderId="0" xfId="2" applyNumberFormat="1" applyFont="1" applyFill="1"/>
    <xf numFmtId="1" fontId="25" fillId="0" borderId="0" xfId="2" applyNumberFormat="1" applyFont="1"/>
    <xf numFmtId="0" fontId="25" fillId="0" borderId="6" xfId="2" applyFont="1" applyBorder="1" applyAlignment="1">
      <alignment horizontal="left"/>
    </xf>
    <xf numFmtId="164" fontId="12" fillId="2" borderId="14" xfId="2" applyNumberFormat="1" applyFont="1" applyFill="1" applyBorder="1" applyAlignment="1">
      <alignment horizontal="left"/>
    </xf>
    <xf numFmtId="164" fontId="12" fillId="14" borderId="7" xfId="2" applyNumberFormat="1" applyFont="1" applyFill="1" applyBorder="1" applyAlignment="1">
      <alignment horizontal="left"/>
    </xf>
    <xf numFmtId="164" fontId="25" fillId="10" borderId="6" xfId="2" applyNumberFormat="1" applyFont="1" applyFill="1" applyBorder="1" applyAlignment="1">
      <alignment horizontal="left"/>
    </xf>
    <xf numFmtId="164" fontId="25" fillId="10" borderId="7" xfId="2" applyNumberFormat="1" applyFont="1" applyFill="1" applyBorder="1" applyAlignment="1">
      <alignment horizontal="left"/>
    </xf>
    <xf numFmtId="164" fontId="25" fillId="15" borderId="6" xfId="2" applyNumberFormat="1" applyFont="1" applyFill="1" applyBorder="1" applyAlignment="1">
      <alignment horizontal="left"/>
    </xf>
    <xf numFmtId="164" fontId="25" fillId="15" borderId="7" xfId="2" applyNumberFormat="1" applyFont="1" applyFill="1" applyBorder="1" applyAlignment="1">
      <alignment horizontal="left"/>
    </xf>
    <xf numFmtId="164" fontId="25" fillId="11" borderId="6" xfId="2" applyNumberFormat="1" applyFont="1" applyFill="1" applyBorder="1" applyAlignment="1">
      <alignment horizontal="left"/>
    </xf>
    <xf numFmtId="164" fontId="25" fillId="11" borderId="7" xfId="2" applyNumberFormat="1" applyFont="1" applyFill="1" applyBorder="1" applyAlignment="1">
      <alignment horizontal="left"/>
    </xf>
    <xf numFmtId="164" fontId="25" fillId="11" borderId="15" xfId="2" applyNumberFormat="1" applyFont="1" applyFill="1" applyBorder="1" applyAlignment="1">
      <alignment horizontal="left"/>
    </xf>
    <xf numFmtId="0" fontId="25" fillId="0" borderId="0" xfId="2" applyFont="1" applyAlignment="1">
      <alignment horizontal="left"/>
    </xf>
    <xf numFmtId="164" fontId="25" fillId="0" borderId="0" xfId="2" applyNumberFormat="1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right"/>
    </xf>
    <xf numFmtId="2" fontId="10" fillId="0" borderId="1" xfId="0" applyNumberFormat="1" applyFont="1" applyBorder="1"/>
    <xf numFmtId="164" fontId="10" fillId="0" borderId="1" xfId="0" applyNumberFormat="1" applyFont="1" applyBorder="1"/>
    <xf numFmtId="0" fontId="26" fillId="0" borderId="0" xfId="0" applyFont="1" applyAlignment="1">
      <alignment horizontal="right"/>
    </xf>
    <xf numFmtId="164" fontId="27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right"/>
    </xf>
    <xf numFmtId="0" fontId="27" fillId="0" borderId="0" xfId="0" applyFont="1"/>
    <xf numFmtId="0" fontId="10" fillId="0" borderId="1" xfId="0" applyFont="1" applyBorder="1" applyAlignment="1">
      <alignment horizontal="left"/>
    </xf>
    <xf numFmtId="164" fontId="17" fillId="4" borderId="1" xfId="0" applyNumberFormat="1" applyFont="1" applyFill="1" applyBorder="1"/>
    <xf numFmtId="164" fontId="17" fillId="0" borderId="0" xfId="0" applyNumberFormat="1" applyFont="1" applyFill="1" applyBorder="1"/>
    <xf numFmtId="165" fontId="10" fillId="0" borderId="0" xfId="0" applyNumberFormat="1" applyFont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2" fontId="10" fillId="0" borderId="8" xfId="0" applyNumberFormat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1" xfId="0" applyFont="1" applyBorder="1"/>
    <xf numFmtId="2" fontId="17" fillId="4" borderId="1" xfId="0" applyNumberFormat="1" applyFont="1" applyFill="1" applyBorder="1"/>
    <xf numFmtId="164" fontId="17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0" fillId="17" borderId="9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4" borderId="1" xfId="0" applyNumberFormat="1" applyFill="1" applyBorder="1" applyAlignment="1">
      <alignment horizontal="center"/>
    </xf>
    <xf numFmtId="0" fontId="0" fillId="0" borderId="0" xfId="0" applyFill="1" applyBorder="1" applyAlignment="1"/>
    <xf numFmtId="0" fontId="29" fillId="0" borderId="16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Continuous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0.10666666666666667</c:v>
                </c:pt>
                <c:pt idx="4">
                  <c:v>0.12</c:v>
                </c:pt>
                <c:pt idx="5">
                  <c:v>0.12</c:v>
                </c:pt>
                <c:pt idx="6">
                  <c:v>0.13333333333333333</c:v>
                </c:pt>
                <c:pt idx="7">
                  <c:v>0.08</c:v>
                </c:pt>
                <c:pt idx="8">
                  <c:v>0.10666666666666667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1723320"/>
        <c:axId val="715752472"/>
      </c:barChart>
      <c:catAx>
        <c:axId val="22172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2472"/>
        <c:crosses val="autoZero"/>
        <c:auto val="1"/>
        <c:lblAlgn val="ctr"/>
        <c:lblOffset val="100"/>
        <c:noMultiLvlLbl val="0"/>
      </c:catAx>
      <c:valAx>
        <c:axId val="715752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2172332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0.10666666666666667</c:v>
                </c:pt>
                <c:pt idx="4">
                  <c:v>0.12</c:v>
                </c:pt>
                <c:pt idx="5">
                  <c:v>0.12</c:v>
                </c:pt>
                <c:pt idx="6">
                  <c:v>0.13333333333333333</c:v>
                </c:pt>
                <c:pt idx="7">
                  <c:v>0.08</c:v>
                </c:pt>
                <c:pt idx="8">
                  <c:v>0.10666666666666667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3256"/>
        <c:axId val="715753648"/>
      </c:barChart>
      <c:catAx>
        <c:axId val="7157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3648"/>
        <c:crosses val="autoZero"/>
        <c:auto val="1"/>
        <c:lblAlgn val="ctr"/>
        <c:lblOffset val="100"/>
        <c:noMultiLvlLbl val="0"/>
      </c:catAx>
      <c:valAx>
        <c:axId val="7157536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3256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6.6666666666666666E-2</c:v>
                </c:pt>
                <c:pt idx="2">
                  <c:v>0.12</c:v>
                </c:pt>
                <c:pt idx="3">
                  <c:v>0.10666666666666667</c:v>
                </c:pt>
                <c:pt idx="4">
                  <c:v>0.12</c:v>
                </c:pt>
                <c:pt idx="5">
                  <c:v>0.12</c:v>
                </c:pt>
                <c:pt idx="6">
                  <c:v>0.13333333333333333</c:v>
                </c:pt>
                <c:pt idx="7">
                  <c:v>0.08</c:v>
                </c:pt>
                <c:pt idx="8">
                  <c:v>0.10666666666666667</c:v>
                </c:pt>
                <c:pt idx="9">
                  <c:v>6.6666666666666666E-2</c:v>
                </c:pt>
                <c:pt idx="10">
                  <c:v>5.3333333333333337E-2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6000"/>
        <c:axId val="715756392"/>
      </c:barChart>
      <c:catAx>
        <c:axId val="7157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6392"/>
        <c:crosses val="autoZero"/>
        <c:auto val="1"/>
        <c:lblAlgn val="ctr"/>
        <c:lblOffset val="100"/>
        <c:noMultiLvlLbl val="0"/>
      </c:catAx>
      <c:valAx>
        <c:axId val="71575639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600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12381</c:v>
                </c:pt>
                <c:pt idx="1">
                  <c:v>6493</c:v>
                </c:pt>
                <c:pt idx="2">
                  <c:v>1923</c:v>
                </c:pt>
                <c:pt idx="3">
                  <c:v>4162</c:v>
                </c:pt>
                <c:pt idx="4">
                  <c:v>6304</c:v>
                </c:pt>
                <c:pt idx="5">
                  <c:v>9099</c:v>
                </c:pt>
                <c:pt idx="6">
                  <c:v>6586</c:v>
                </c:pt>
                <c:pt idx="7">
                  <c:v>4095</c:v>
                </c:pt>
                <c:pt idx="8">
                  <c:v>10108</c:v>
                </c:pt>
                <c:pt idx="9">
                  <c:v>9931</c:v>
                </c:pt>
                <c:pt idx="10">
                  <c:v>2743</c:v>
                </c:pt>
                <c:pt idx="11">
                  <c:v>3657</c:v>
                </c:pt>
                <c:pt idx="12">
                  <c:v>7803</c:v>
                </c:pt>
                <c:pt idx="13">
                  <c:v>8999</c:v>
                </c:pt>
                <c:pt idx="14">
                  <c:v>5170</c:v>
                </c:pt>
                <c:pt idx="15">
                  <c:v>7955</c:v>
                </c:pt>
                <c:pt idx="16">
                  <c:v>11293</c:v>
                </c:pt>
                <c:pt idx="17">
                  <c:v>6788</c:v>
                </c:pt>
                <c:pt idx="18">
                  <c:v>7772</c:v>
                </c:pt>
                <c:pt idx="19">
                  <c:v>5432</c:v>
                </c:pt>
                <c:pt idx="20">
                  <c:v>3540</c:v>
                </c:pt>
                <c:pt idx="21">
                  <c:v>4993</c:v>
                </c:pt>
                <c:pt idx="22">
                  <c:v>7543</c:v>
                </c:pt>
                <c:pt idx="23">
                  <c:v>9666</c:v>
                </c:pt>
                <c:pt idx="24">
                  <c:v>11623</c:v>
                </c:pt>
                <c:pt idx="25">
                  <c:v>2827</c:v>
                </c:pt>
                <c:pt idx="26">
                  <c:v>3062</c:v>
                </c:pt>
                <c:pt idx="27">
                  <c:v>4014</c:v>
                </c:pt>
                <c:pt idx="28">
                  <c:v>4353</c:v>
                </c:pt>
                <c:pt idx="29">
                  <c:v>5756</c:v>
                </c:pt>
                <c:pt idx="30">
                  <c:v>4751</c:v>
                </c:pt>
                <c:pt idx="31">
                  <c:v>10209</c:v>
                </c:pt>
                <c:pt idx="32">
                  <c:v>10466</c:v>
                </c:pt>
                <c:pt idx="33">
                  <c:v>8636</c:v>
                </c:pt>
                <c:pt idx="34">
                  <c:v>4553</c:v>
                </c:pt>
                <c:pt idx="35">
                  <c:v>3260</c:v>
                </c:pt>
                <c:pt idx="36">
                  <c:v>5568</c:v>
                </c:pt>
                <c:pt idx="37">
                  <c:v>6586</c:v>
                </c:pt>
                <c:pt idx="38">
                  <c:v>7429</c:v>
                </c:pt>
                <c:pt idx="39">
                  <c:v>7983</c:v>
                </c:pt>
                <c:pt idx="40">
                  <c:v>6594</c:v>
                </c:pt>
                <c:pt idx="41">
                  <c:v>9888</c:v>
                </c:pt>
                <c:pt idx="42">
                  <c:v>2806</c:v>
                </c:pt>
                <c:pt idx="43">
                  <c:v>8064</c:v>
                </c:pt>
                <c:pt idx="44">
                  <c:v>6197</c:v>
                </c:pt>
                <c:pt idx="45">
                  <c:v>3330</c:v>
                </c:pt>
                <c:pt idx="46">
                  <c:v>5858</c:v>
                </c:pt>
                <c:pt idx="47">
                  <c:v>2274</c:v>
                </c:pt>
                <c:pt idx="48">
                  <c:v>11553</c:v>
                </c:pt>
                <c:pt idx="49">
                  <c:v>6561</c:v>
                </c:pt>
                <c:pt idx="50">
                  <c:v>9577</c:v>
                </c:pt>
                <c:pt idx="51">
                  <c:v>9550</c:v>
                </c:pt>
                <c:pt idx="52">
                  <c:v>7904</c:v>
                </c:pt>
                <c:pt idx="53">
                  <c:v>5621</c:v>
                </c:pt>
                <c:pt idx="54">
                  <c:v>8442</c:v>
                </c:pt>
                <c:pt idx="55">
                  <c:v>3898</c:v>
                </c:pt>
                <c:pt idx="56">
                  <c:v>4079</c:v>
                </c:pt>
                <c:pt idx="57">
                  <c:v>10724</c:v>
                </c:pt>
                <c:pt idx="58">
                  <c:v>7230</c:v>
                </c:pt>
                <c:pt idx="59">
                  <c:v>5505</c:v>
                </c:pt>
                <c:pt idx="60">
                  <c:v>3959</c:v>
                </c:pt>
                <c:pt idx="61">
                  <c:v>5249</c:v>
                </c:pt>
                <c:pt idx="62">
                  <c:v>8236</c:v>
                </c:pt>
                <c:pt idx="63">
                  <c:v>6335</c:v>
                </c:pt>
                <c:pt idx="64">
                  <c:v>7716</c:v>
                </c:pt>
                <c:pt idx="65">
                  <c:v>11779</c:v>
                </c:pt>
                <c:pt idx="66">
                  <c:v>3990</c:v>
                </c:pt>
                <c:pt idx="67">
                  <c:v>3198</c:v>
                </c:pt>
                <c:pt idx="68">
                  <c:v>8377</c:v>
                </c:pt>
                <c:pt idx="69">
                  <c:v>2376</c:v>
                </c:pt>
                <c:pt idx="70">
                  <c:v>5642</c:v>
                </c:pt>
                <c:pt idx="71">
                  <c:v>9313</c:v>
                </c:pt>
                <c:pt idx="72">
                  <c:v>10423</c:v>
                </c:pt>
                <c:pt idx="73">
                  <c:v>7530</c:v>
                </c:pt>
                <c:pt idx="74">
                  <c:v>9781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7176"/>
        <c:axId val="222744248"/>
      </c:scatterChart>
      <c:valAx>
        <c:axId val="7157571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4248"/>
        <c:crosses val="autoZero"/>
        <c:crossBetween val="midCat"/>
      </c:valAx>
      <c:valAx>
        <c:axId val="2227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71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1923</c:v>
                </c:pt>
                <c:pt idx="1">
                  <c:v>2274</c:v>
                </c:pt>
                <c:pt idx="2">
                  <c:v>2376</c:v>
                </c:pt>
                <c:pt idx="3">
                  <c:v>2743</c:v>
                </c:pt>
                <c:pt idx="4">
                  <c:v>2806</c:v>
                </c:pt>
                <c:pt idx="5">
                  <c:v>2827</c:v>
                </c:pt>
                <c:pt idx="6">
                  <c:v>3198</c:v>
                </c:pt>
                <c:pt idx="7">
                  <c:v>3062</c:v>
                </c:pt>
                <c:pt idx="8">
                  <c:v>3657</c:v>
                </c:pt>
                <c:pt idx="9">
                  <c:v>3260</c:v>
                </c:pt>
                <c:pt idx="10">
                  <c:v>3330</c:v>
                </c:pt>
                <c:pt idx="11">
                  <c:v>3540</c:v>
                </c:pt>
                <c:pt idx="12">
                  <c:v>3959</c:v>
                </c:pt>
                <c:pt idx="13">
                  <c:v>4014</c:v>
                </c:pt>
                <c:pt idx="14">
                  <c:v>4095</c:v>
                </c:pt>
                <c:pt idx="15">
                  <c:v>3898</c:v>
                </c:pt>
                <c:pt idx="16">
                  <c:v>4079</c:v>
                </c:pt>
                <c:pt idx="17">
                  <c:v>3990</c:v>
                </c:pt>
                <c:pt idx="18">
                  <c:v>4162</c:v>
                </c:pt>
                <c:pt idx="19">
                  <c:v>4353</c:v>
                </c:pt>
                <c:pt idx="20">
                  <c:v>5170</c:v>
                </c:pt>
                <c:pt idx="21">
                  <c:v>4751</c:v>
                </c:pt>
                <c:pt idx="22">
                  <c:v>4993</c:v>
                </c:pt>
                <c:pt idx="23">
                  <c:v>5249</c:v>
                </c:pt>
                <c:pt idx="24">
                  <c:v>4553</c:v>
                </c:pt>
                <c:pt idx="25">
                  <c:v>5505</c:v>
                </c:pt>
                <c:pt idx="26">
                  <c:v>5432</c:v>
                </c:pt>
                <c:pt idx="27">
                  <c:v>6197</c:v>
                </c:pt>
                <c:pt idx="28">
                  <c:v>6304</c:v>
                </c:pt>
                <c:pt idx="29">
                  <c:v>5568</c:v>
                </c:pt>
                <c:pt idx="30">
                  <c:v>5642</c:v>
                </c:pt>
                <c:pt idx="31">
                  <c:v>5621</c:v>
                </c:pt>
                <c:pt idx="32">
                  <c:v>5756</c:v>
                </c:pt>
                <c:pt idx="33">
                  <c:v>5858</c:v>
                </c:pt>
                <c:pt idx="34">
                  <c:v>6335</c:v>
                </c:pt>
                <c:pt idx="35">
                  <c:v>6586</c:v>
                </c:pt>
                <c:pt idx="36">
                  <c:v>6493</c:v>
                </c:pt>
                <c:pt idx="37">
                  <c:v>6561</c:v>
                </c:pt>
                <c:pt idx="38">
                  <c:v>6586</c:v>
                </c:pt>
                <c:pt idx="39">
                  <c:v>6788</c:v>
                </c:pt>
                <c:pt idx="40">
                  <c:v>6594</c:v>
                </c:pt>
                <c:pt idx="41">
                  <c:v>7716</c:v>
                </c:pt>
                <c:pt idx="42">
                  <c:v>7530</c:v>
                </c:pt>
                <c:pt idx="43">
                  <c:v>7543</c:v>
                </c:pt>
                <c:pt idx="44">
                  <c:v>7772</c:v>
                </c:pt>
                <c:pt idx="45">
                  <c:v>7803</c:v>
                </c:pt>
                <c:pt idx="46">
                  <c:v>7230</c:v>
                </c:pt>
                <c:pt idx="47">
                  <c:v>7429</c:v>
                </c:pt>
                <c:pt idx="48">
                  <c:v>7955</c:v>
                </c:pt>
                <c:pt idx="49">
                  <c:v>7904</c:v>
                </c:pt>
                <c:pt idx="50">
                  <c:v>7983</c:v>
                </c:pt>
                <c:pt idx="51">
                  <c:v>8377</c:v>
                </c:pt>
                <c:pt idx="52">
                  <c:v>8236</c:v>
                </c:pt>
                <c:pt idx="53">
                  <c:v>8064</c:v>
                </c:pt>
                <c:pt idx="54">
                  <c:v>8442</c:v>
                </c:pt>
                <c:pt idx="55">
                  <c:v>8636</c:v>
                </c:pt>
                <c:pt idx="56">
                  <c:v>9099</c:v>
                </c:pt>
                <c:pt idx="57">
                  <c:v>9666</c:v>
                </c:pt>
                <c:pt idx="58">
                  <c:v>8999</c:v>
                </c:pt>
                <c:pt idx="59">
                  <c:v>9313</c:v>
                </c:pt>
                <c:pt idx="60">
                  <c:v>9550</c:v>
                </c:pt>
                <c:pt idx="61">
                  <c:v>9577</c:v>
                </c:pt>
                <c:pt idx="62">
                  <c:v>9888</c:v>
                </c:pt>
                <c:pt idx="63">
                  <c:v>9781</c:v>
                </c:pt>
                <c:pt idx="64">
                  <c:v>10423</c:v>
                </c:pt>
                <c:pt idx="65">
                  <c:v>10108</c:v>
                </c:pt>
                <c:pt idx="66">
                  <c:v>10209</c:v>
                </c:pt>
                <c:pt idx="67">
                  <c:v>9931</c:v>
                </c:pt>
                <c:pt idx="68">
                  <c:v>10466</c:v>
                </c:pt>
                <c:pt idx="69">
                  <c:v>10724</c:v>
                </c:pt>
                <c:pt idx="70">
                  <c:v>11553</c:v>
                </c:pt>
                <c:pt idx="71">
                  <c:v>12381</c:v>
                </c:pt>
                <c:pt idx="72">
                  <c:v>11293</c:v>
                </c:pt>
                <c:pt idx="73">
                  <c:v>11623</c:v>
                </c:pt>
                <c:pt idx="74">
                  <c:v>11779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5032"/>
        <c:axId val="222745424"/>
      </c:scatterChart>
      <c:valAx>
        <c:axId val="2227450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5424"/>
        <c:crosses val="autoZero"/>
        <c:crossBetween val="midCat"/>
      </c:valAx>
      <c:valAx>
        <c:axId val="22274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274503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1923</c:v>
                </c:pt>
                <c:pt idx="1">
                  <c:v>2376</c:v>
                </c:pt>
                <c:pt idx="2">
                  <c:v>2743</c:v>
                </c:pt>
                <c:pt idx="3">
                  <c:v>2827</c:v>
                </c:pt>
                <c:pt idx="4">
                  <c:v>3260</c:v>
                </c:pt>
                <c:pt idx="5">
                  <c:v>2274</c:v>
                </c:pt>
                <c:pt idx="6">
                  <c:v>2806</c:v>
                </c:pt>
                <c:pt idx="7">
                  <c:v>3540</c:v>
                </c:pt>
                <c:pt idx="8">
                  <c:v>3330</c:v>
                </c:pt>
                <c:pt idx="9">
                  <c:v>4079</c:v>
                </c:pt>
                <c:pt idx="10">
                  <c:v>3062</c:v>
                </c:pt>
                <c:pt idx="11">
                  <c:v>3198</c:v>
                </c:pt>
                <c:pt idx="12">
                  <c:v>3990</c:v>
                </c:pt>
                <c:pt idx="13">
                  <c:v>4095</c:v>
                </c:pt>
                <c:pt idx="14">
                  <c:v>4553</c:v>
                </c:pt>
                <c:pt idx="15">
                  <c:v>3657</c:v>
                </c:pt>
                <c:pt idx="16">
                  <c:v>3898</c:v>
                </c:pt>
                <c:pt idx="17">
                  <c:v>4014</c:v>
                </c:pt>
                <c:pt idx="18">
                  <c:v>4353</c:v>
                </c:pt>
                <c:pt idx="19">
                  <c:v>5505</c:v>
                </c:pt>
                <c:pt idx="20">
                  <c:v>3959</c:v>
                </c:pt>
                <c:pt idx="21">
                  <c:v>4162</c:v>
                </c:pt>
                <c:pt idx="22">
                  <c:v>5568</c:v>
                </c:pt>
                <c:pt idx="23">
                  <c:v>5642</c:v>
                </c:pt>
                <c:pt idx="24">
                  <c:v>5756</c:v>
                </c:pt>
                <c:pt idx="25">
                  <c:v>4993</c:v>
                </c:pt>
                <c:pt idx="26">
                  <c:v>5170</c:v>
                </c:pt>
                <c:pt idx="27">
                  <c:v>5432</c:v>
                </c:pt>
                <c:pt idx="28">
                  <c:v>6586</c:v>
                </c:pt>
                <c:pt idx="29">
                  <c:v>6304</c:v>
                </c:pt>
                <c:pt idx="30">
                  <c:v>4751</c:v>
                </c:pt>
                <c:pt idx="31">
                  <c:v>5621</c:v>
                </c:pt>
                <c:pt idx="32">
                  <c:v>6197</c:v>
                </c:pt>
                <c:pt idx="33">
                  <c:v>6493</c:v>
                </c:pt>
                <c:pt idx="34">
                  <c:v>7429</c:v>
                </c:pt>
                <c:pt idx="35">
                  <c:v>5249</c:v>
                </c:pt>
                <c:pt idx="36">
                  <c:v>6561</c:v>
                </c:pt>
                <c:pt idx="37">
                  <c:v>6594</c:v>
                </c:pt>
                <c:pt idx="38">
                  <c:v>7230</c:v>
                </c:pt>
                <c:pt idx="39">
                  <c:v>7543</c:v>
                </c:pt>
                <c:pt idx="40">
                  <c:v>5858</c:v>
                </c:pt>
                <c:pt idx="41">
                  <c:v>6586</c:v>
                </c:pt>
                <c:pt idx="42">
                  <c:v>7772</c:v>
                </c:pt>
                <c:pt idx="43">
                  <c:v>8377</c:v>
                </c:pt>
                <c:pt idx="44">
                  <c:v>8442</c:v>
                </c:pt>
                <c:pt idx="45">
                  <c:v>6335</c:v>
                </c:pt>
                <c:pt idx="46">
                  <c:v>6788</c:v>
                </c:pt>
                <c:pt idx="47">
                  <c:v>7716</c:v>
                </c:pt>
                <c:pt idx="48">
                  <c:v>8636</c:v>
                </c:pt>
                <c:pt idx="49">
                  <c:v>9888</c:v>
                </c:pt>
                <c:pt idx="50">
                  <c:v>7983</c:v>
                </c:pt>
                <c:pt idx="51">
                  <c:v>7530</c:v>
                </c:pt>
                <c:pt idx="52">
                  <c:v>7803</c:v>
                </c:pt>
                <c:pt idx="53">
                  <c:v>9781</c:v>
                </c:pt>
                <c:pt idx="54">
                  <c:v>10209</c:v>
                </c:pt>
                <c:pt idx="55">
                  <c:v>7955</c:v>
                </c:pt>
                <c:pt idx="56">
                  <c:v>8236</c:v>
                </c:pt>
                <c:pt idx="57">
                  <c:v>8999</c:v>
                </c:pt>
                <c:pt idx="58">
                  <c:v>10423</c:v>
                </c:pt>
                <c:pt idx="59">
                  <c:v>10724</c:v>
                </c:pt>
                <c:pt idx="60">
                  <c:v>7904</c:v>
                </c:pt>
                <c:pt idx="61">
                  <c:v>9099</c:v>
                </c:pt>
                <c:pt idx="62">
                  <c:v>9577</c:v>
                </c:pt>
                <c:pt idx="63">
                  <c:v>10108</c:v>
                </c:pt>
                <c:pt idx="64">
                  <c:v>11293</c:v>
                </c:pt>
                <c:pt idx="65">
                  <c:v>8064</c:v>
                </c:pt>
                <c:pt idx="66">
                  <c:v>9931</c:v>
                </c:pt>
                <c:pt idx="67">
                  <c:v>9666</c:v>
                </c:pt>
                <c:pt idx="68">
                  <c:v>10466</c:v>
                </c:pt>
                <c:pt idx="69">
                  <c:v>11779</c:v>
                </c:pt>
                <c:pt idx="70">
                  <c:v>9550</c:v>
                </c:pt>
                <c:pt idx="71">
                  <c:v>9313</c:v>
                </c:pt>
                <c:pt idx="72">
                  <c:v>11553</c:v>
                </c:pt>
                <c:pt idx="73">
                  <c:v>11623</c:v>
                </c:pt>
                <c:pt idx="74">
                  <c:v>12381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216"/>
        <c:axId val="715754824"/>
      </c:scatterChart>
      <c:valAx>
        <c:axId val="7157552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5754824"/>
        <c:crosses val="autoZero"/>
        <c:crossBetween val="midCat"/>
      </c:valAx>
      <c:valAx>
        <c:axId val="715754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52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5-4D6A-9E83-DA6F68CA1A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5-4D6A-9E83-DA6F68CA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608"/>
        <c:axId val="222746208"/>
      </c:scatterChart>
      <c:valAx>
        <c:axId val="71575560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208"/>
        <c:crosses val="autoZero"/>
        <c:crossBetween val="midCat"/>
      </c:valAx>
      <c:valAx>
        <c:axId val="222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6992"/>
        <c:axId val="222747384"/>
      </c:scatterChart>
      <c:valAx>
        <c:axId val="222746992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7384"/>
        <c:crosses val="autoZero"/>
        <c:crossBetween val="midCat"/>
      </c:valAx>
      <c:valAx>
        <c:axId val="22274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2FE-BB6D-EE5A87F5E0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2FE-BB6D-EE5A87F5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'5.DatTabSolver'!$I$1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ABB-9A83-BB940B41A6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ABB-9A83-BB940B4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0520"/>
        <c:axId val="222750912"/>
      </c:scatterChart>
      <c:valAx>
        <c:axId val="22275052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912"/>
        <c:crosses val="autoZero"/>
        <c:crossBetween val="midCat"/>
      </c:valAx>
      <c:valAx>
        <c:axId val="2227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'6.1.25MAD&amp;MSE'!$S$1</c:f>
          <c:strCache>
            <c:ptCount val="1"/>
            <c:pt idx="0">
              <c:v> F(next) ~ N ( 633, 792)</c:v>
            </c:pt>
          </c:strCache>
        </c:strRef>
      </c:tx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'6.1.25MAD&amp;MSE'!$C$1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'6.1.25MAD&amp;MSE'!$C$2:$C$76</c:f>
              <c:numCache>
                <c:formatCode>0.0</c:formatCode>
                <c:ptCount val="75"/>
                <c:pt idx="0">
                  <c:v>814</c:v>
                </c:pt>
                <c:pt idx="1">
                  <c:v>972</c:v>
                </c:pt>
                <c:pt idx="2">
                  <c:v>1198</c:v>
                </c:pt>
                <c:pt idx="3">
                  <c:v>1273</c:v>
                </c:pt>
                <c:pt idx="4">
                  <c:v>1793</c:v>
                </c:pt>
                <c:pt idx="5">
                  <c:v>1969</c:v>
                </c:pt>
                <c:pt idx="6">
                  <c:v>2092</c:v>
                </c:pt>
                <c:pt idx="7">
                  <c:v>1790</c:v>
                </c:pt>
                <c:pt idx="8">
                  <c:v>2115</c:v>
                </c:pt>
                <c:pt idx="9">
                  <c:v>2081</c:v>
                </c:pt>
                <c:pt idx="10">
                  <c:v>2380</c:v>
                </c:pt>
                <c:pt idx="11">
                  <c:v>2083</c:v>
                </c:pt>
                <c:pt idx="12">
                  <c:v>2580</c:v>
                </c:pt>
                <c:pt idx="13">
                  <c:v>1957</c:v>
                </c:pt>
                <c:pt idx="14">
                  <c:v>2860</c:v>
                </c:pt>
                <c:pt idx="15">
                  <c:v>3016</c:v>
                </c:pt>
                <c:pt idx="16">
                  <c:v>2492</c:v>
                </c:pt>
                <c:pt idx="17">
                  <c:v>2604</c:v>
                </c:pt>
                <c:pt idx="18">
                  <c:v>2502</c:v>
                </c:pt>
                <c:pt idx="19">
                  <c:v>2652</c:v>
                </c:pt>
                <c:pt idx="20">
                  <c:v>2891</c:v>
                </c:pt>
                <c:pt idx="21">
                  <c:v>2619</c:v>
                </c:pt>
                <c:pt idx="22">
                  <c:v>3341</c:v>
                </c:pt>
                <c:pt idx="23">
                  <c:v>3297</c:v>
                </c:pt>
                <c:pt idx="24">
                  <c:v>3012</c:v>
                </c:pt>
                <c:pt idx="25">
                  <c:v>4254</c:v>
                </c:pt>
                <c:pt idx="26">
                  <c:v>3925</c:v>
                </c:pt>
                <c:pt idx="27">
                  <c:v>4513</c:v>
                </c:pt>
                <c:pt idx="28">
                  <c:v>4529</c:v>
                </c:pt>
                <c:pt idx="29">
                  <c:v>4092</c:v>
                </c:pt>
                <c:pt idx="30">
                  <c:v>4654</c:v>
                </c:pt>
                <c:pt idx="31">
                  <c:v>3712</c:v>
                </c:pt>
                <c:pt idx="32">
                  <c:v>3824</c:v>
                </c:pt>
                <c:pt idx="33">
                  <c:v>4121</c:v>
                </c:pt>
                <c:pt idx="34">
                  <c:v>4645</c:v>
                </c:pt>
                <c:pt idx="35">
                  <c:v>4575</c:v>
                </c:pt>
                <c:pt idx="36">
                  <c:v>4905</c:v>
                </c:pt>
                <c:pt idx="37">
                  <c:v>5233</c:v>
                </c:pt>
                <c:pt idx="38">
                  <c:v>4012</c:v>
                </c:pt>
                <c:pt idx="39">
                  <c:v>6049</c:v>
                </c:pt>
                <c:pt idx="40">
                  <c:v>6090</c:v>
                </c:pt>
                <c:pt idx="41">
                  <c:v>5108</c:v>
                </c:pt>
                <c:pt idx="42">
                  <c:v>4763</c:v>
                </c:pt>
                <c:pt idx="43">
                  <c:v>5054</c:v>
                </c:pt>
                <c:pt idx="44">
                  <c:v>4933</c:v>
                </c:pt>
                <c:pt idx="45">
                  <c:v>5684</c:v>
                </c:pt>
                <c:pt idx="46">
                  <c:v>6925</c:v>
                </c:pt>
                <c:pt idx="47">
                  <c:v>4916</c:v>
                </c:pt>
                <c:pt idx="48">
                  <c:v>5142</c:v>
                </c:pt>
                <c:pt idx="49">
                  <c:v>7101</c:v>
                </c:pt>
                <c:pt idx="50">
                  <c:v>5983</c:v>
                </c:pt>
                <c:pt idx="51">
                  <c:v>5660</c:v>
                </c:pt>
                <c:pt idx="52">
                  <c:v>7723</c:v>
                </c:pt>
                <c:pt idx="53">
                  <c:v>6927</c:v>
                </c:pt>
                <c:pt idx="54">
                  <c:v>5927</c:v>
                </c:pt>
                <c:pt idx="55">
                  <c:v>7487</c:v>
                </c:pt>
                <c:pt idx="56">
                  <c:v>6986</c:v>
                </c:pt>
                <c:pt idx="57">
                  <c:v>6686</c:v>
                </c:pt>
                <c:pt idx="58">
                  <c:v>7534</c:v>
                </c:pt>
                <c:pt idx="59">
                  <c:v>6435</c:v>
                </c:pt>
                <c:pt idx="60">
                  <c:v>8316</c:v>
                </c:pt>
                <c:pt idx="61">
                  <c:v>9011</c:v>
                </c:pt>
                <c:pt idx="62">
                  <c:v>8306</c:v>
                </c:pt>
                <c:pt idx="63">
                  <c:v>8885</c:v>
                </c:pt>
                <c:pt idx="64">
                  <c:v>6915</c:v>
                </c:pt>
                <c:pt idx="65">
                  <c:v>8565</c:v>
                </c:pt>
                <c:pt idx="66">
                  <c:v>6764</c:v>
                </c:pt>
                <c:pt idx="67">
                  <c:v>8456</c:v>
                </c:pt>
                <c:pt idx="68">
                  <c:v>6849</c:v>
                </c:pt>
                <c:pt idx="69">
                  <c:v>7664</c:v>
                </c:pt>
                <c:pt idx="70">
                  <c:v>10101</c:v>
                </c:pt>
                <c:pt idx="71">
                  <c:v>9156</c:v>
                </c:pt>
                <c:pt idx="72">
                  <c:v>11760</c:v>
                </c:pt>
                <c:pt idx="73">
                  <c:v>11274</c:v>
                </c:pt>
                <c:pt idx="74">
                  <c:v>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0-4729-9660-858EBCFB2C11}"/>
            </c:ext>
          </c:extLst>
        </c:ser>
        <c:ser>
          <c:idx val="1"/>
          <c:order val="1"/>
          <c:tx>
            <c:strRef>
              <c:f>'6.1.25MAD&amp;MSE'!$D$1</c:f>
              <c:strCache>
                <c:ptCount val="1"/>
                <c:pt idx="0">
                  <c:v>F-ES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'6.1.25MAD&amp;MSE'!$D$2:$D$76</c:f>
              <c:numCache>
                <c:formatCode>0.0</c:formatCode>
                <c:ptCount val="75"/>
                <c:pt idx="0">
                  <c:v>814</c:v>
                </c:pt>
                <c:pt idx="1">
                  <c:v>814</c:v>
                </c:pt>
                <c:pt idx="2">
                  <c:v>899.64256960236798</c:v>
                </c:pt>
                <c:pt idx="3">
                  <c:v>1061.3647025087785</c:v>
                </c:pt>
                <c:pt idx="4">
                  <c:v>1176.0798334942835</c:v>
                </c:pt>
                <c:pt idx="5">
                  <c:v>1510.4762151339689</c:v>
                </c:pt>
                <c:pt idx="6">
                  <c:v>1759.0151718411225</c:v>
                </c:pt>
                <c:pt idx="7">
                  <c:v>1939.5067941330797</c:v>
                </c:pt>
                <c:pt idx="8">
                  <c:v>1858.4678952560596</c:v>
                </c:pt>
                <c:pt idx="9">
                  <c:v>1997.5189625710905</c:v>
                </c:pt>
                <c:pt idx="10">
                  <c:v>2042.7691559792124</c:v>
                </c:pt>
                <c:pt idx="11">
                  <c:v>2225.5622954166529</c:v>
                </c:pt>
                <c:pt idx="12">
                  <c:v>2148.2876035945387</c:v>
                </c:pt>
                <c:pt idx="13">
                  <c:v>2382.2936729449175</c:v>
                </c:pt>
                <c:pt idx="14">
                  <c:v>2151.7668185991465</c:v>
                </c:pt>
                <c:pt idx="15">
                  <c:v>2535.6586510854067</c:v>
                </c:pt>
                <c:pt idx="16">
                  <c:v>2796.0236346759975</c:v>
                </c:pt>
                <c:pt idx="17">
                  <c:v>2631.2301834512887</c:v>
                </c:pt>
                <c:pt idx="18">
                  <c:v>2616.4702917961481</c:v>
                </c:pt>
                <c:pt idx="19">
                  <c:v>2554.422633995167</c:v>
                </c:pt>
                <c:pt idx="20">
                  <c:v>2607.3136236134242</c:v>
                </c:pt>
                <c:pt idx="21">
                  <c:v>2761.0834352269108</c:v>
                </c:pt>
                <c:pt idx="22">
                  <c:v>2684.0683055385293</c:v>
                </c:pt>
                <c:pt idx="23">
                  <c:v>3040.1525990000359</c:v>
                </c:pt>
                <c:pt idx="24">
                  <c:v>3179.3745699957749</c:v>
                </c:pt>
                <c:pt idx="25">
                  <c:v>3088.6505936633093</c:v>
                </c:pt>
                <c:pt idx="26">
                  <c:v>3720.3184268485516</c:v>
                </c:pt>
                <c:pt idx="27">
                  <c:v>3831.2643501076977</c:v>
                </c:pt>
                <c:pt idx="28">
                  <c:v>4200.7934187552746</c:v>
                </c:pt>
                <c:pt idx="29">
                  <c:v>4378.6950325413927</c:v>
                </c:pt>
                <c:pt idx="30">
                  <c:v>4223.2944041927885</c:v>
                </c:pt>
                <c:pt idx="31">
                  <c:v>4456.7547457563869</c:v>
                </c:pt>
                <c:pt idx="32">
                  <c:v>4053.0667068314801</c:v>
                </c:pt>
                <c:pt idx="33">
                  <c:v>3928.9030271897063</c:v>
                </c:pt>
                <c:pt idx="34">
                  <c:v>4033.027573799262</c:v>
                </c:pt>
                <c:pt idx="35">
                  <c:v>4364.7420744677856</c:v>
                </c:pt>
                <c:pt idx="36">
                  <c:v>4478.7106125807113</c:v>
                </c:pt>
                <c:pt idx="37">
                  <c:v>4709.7771855731626</c:v>
                </c:pt>
                <c:pt idx="38">
                  <c:v>4993.3857064725125</c:v>
                </c:pt>
                <c:pt idx="39">
                  <c:v>4461.4338477804795</c:v>
                </c:pt>
                <c:pt idx="40">
                  <c:v>5321.9607129059468</c:v>
                </c:pt>
                <c:pt idx="41">
                  <c:v>5738.2699414015515</c:v>
                </c:pt>
                <c:pt idx="42">
                  <c:v>5396.6374266878629</c:v>
                </c:pt>
                <c:pt idx="43">
                  <c:v>5053.1795949297575</c:v>
                </c:pt>
                <c:pt idx="44">
                  <c:v>5053.6242885900765</c:v>
                </c:pt>
                <c:pt idx="45">
                  <c:v>4988.2409086450662</c:v>
                </c:pt>
                <c:pt idx="46">
                  <c:v>5365.3712656567441</c:v>
                </c:pt>
                <c:pt idx="47">
                  <c:v>6210.7548886620953</c:v>
                </c:pt>
                <c:pt idx="48">
                  <c:v>5508.9439034073503</c:v>
                </c:pt>
                <c:pt idx="49">
                  <c:v>5310.0450503204611</c:v>
                </c:pt>
                <c:pt idx="50">
                  <c:v>6280.8171005270142</c:v>
                </c:pt>
                <c:pt idx="51">
                  <c:v>6119.3878488772662</c:v>
                </c:pt>
                <c:pt idx="52">
                  <c:v>5870.3805335484467</c:v>
                </c:pt>
                <c:pt idx="53">
                  <c:v>6874.5773158413522</c:v>
                </c:pt>
                <c:pt idx="54">
                  <c:v>6902.9925903780604</c:v>
                </c:pt>
                <c:pt idx="55">
                  <c:v>6373.9640248537034</c:v>
                </c:pt>
                <c:pt idx="56">
                  <c:v>6977.2758031537433</c:v>
                </c:pt>
                <c:pt idx="57">
                  <c:v>6982.0046805944421</c:v>
                </c:pt>
                <c:pt idx="58">
                  <c:v>6821.5578359081373</c:v>
                </c:pt>
                <c:pt idx="59">
                  <c:v>7207.7311120214226</c:v>
                </c:pt>
                <c:pt idx="60">
                  <c:v>6788.8787193302205</c:v>
                </c:pt>
                <c:pt idx="61">
                  <c:v>7616.6419507923656</c:v>
                </c:pt>
                <c:pt idx="62">
                  <c:v>8372.4419905384857</c:v>
                </c:pt>
                <c:pt idx="63">
                  <c:v>8336.4276690244842</c:v>
                </c:pt>
                <c:pt idx="64">
                  <c:v>8633.7766819200788</c:v>
                </c:pt>
                <c:pt idx="65">
                  <c:v>7702.128253994335</c:v>
                </c:pt>
                <c:pt idx="66">
                  <c:v>8169.8406183310872</c:v>
                </c:pt>
                <c:pt idx="67">
                  <c:v>7407.816548677567</c:v>
                </c:pt>
                <c:pt idx="68">
                  <c:v>7975.9755625125781</c:v>
                </c:pt>
                <c:pt idx="69">
                  <c:v>7365.1079482552914</c:v>
                </c:pt>
                <c:pt idx="70">
                  <c:v>7527.1198681612459</c:v>
                </c:pt>
                <c:pt idx="71">
                  <c:v>8922.2699209406928</c:v>
                </c:pt>
                <c:pt idx="72">
                  <c:v>9048.9613422318544</c:v>
                </c:pt>
                <c:pt idx="73">
                  <c:v>10518.457019083871</c:v>
                </c:pt>
                <c:pt idx="74">
                  <c:v>10927.992730037608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0-4729-9660-858EBCFB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1696"/>
        <c:axId val="718667792"/>
      </c:scatterChart>
      <c:valAx>
        <c:axId val="2227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67792"/>
        <c:crosses val="autoZero"/>
        <c:crossBetween val="midCat"/>
      </c:valAx>
      <c:valAx>
        <c:axId val="71866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27516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'7.Game'!$B$10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1-4754-ACA6-E8A07A52CF4E}"/>
            </c:ext>
          </c:extLst>
        </c:ser>
        <c:ser>
          <c:idx val="1"/>
          <c:order val="1"/>
          <c:tx>
            <c:strRef>
              <c:f>'7.Game'!$C$10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1-4754-ACA6-E8A07A52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8576"/>
        <c:axId val="718668968"/>
      </c:scatterChart>
      <c:valAx>
        <c:axId val="71866857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968"/>
        <c:crosses val="autoZero"/>
        <c:crossBetween val="midCat"/>
      </c:valAx>
      <c:valAx>
        <c:axId val="718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'7.Game'!$D$8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'7.Game'!$H$11:$H$52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A-4A8E-BD6A-EF2191019D76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A-4A8E-BD6A-EF2191019D76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A-4A8E-BD6A-EF21910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9752"/>
        <c:axId val="718670144"/>
      </c:scatterChart>
      <c:valAx>
        <c:axId val="71866975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8670144"/>
        <c:crosses val="autoZero"/>
        <c:crossBetween val="midCat"/>
      </c:valAx>
      <c:valAx>
        <c:axId val="7186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'8a.Ga42ForcES-MAD.TS'!$C$9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'8a.Ga42ForcES-MAD.TS'!$B$12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5-4B34-B258-C17D0D5DBA29}"/>
            </c:ext>
          </c:extLst>
        </c:ser>
        <c:ser>
          <c:idx val="1"/>
          <c:order val="1"/>
          <c:tx>
            <c:strRef>
              <c:f>'8a.Ga42ForcES-MAD.TS'!$C$12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5-4B34-B258-C17D0D5D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'8a.Ga42ForcES-MAD.TS'!$D$10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'8a.Ga42ForcES-MAD.TS'!$H$13:$H$54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E-4A3F-900A-1F9B22EDC5C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E-4A3F-900A-1F9B22EDC5C5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E-4A3F-900A-1F9B22ED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'8b.Ga42ForcES-MSE'!$C$7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'8b.Ga42ForcES-MSE'!$B$10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F-42F4-9A0E-1D468360B0EE}"/>
            </c:ext>
          </c:extLst>
        </c:ser>
        <c:ser>
          <c:idx val="1"/>
          <c:order val="1"/>
          <c:tx>
            <c:strRef>
              <c:f>'8b.Ga42ForcES-MSE'!$C$10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2F-42F4-9A0E-1D468360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'8c.Ga42ForcReg'!$B$6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'8c.Ga42ForcReg'!$A$7:$A$48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'8c.Ga42ForcReg'!$B$7:$B$48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A-4FF9-A5C9-A4CEF089B3A5}"/>
            </c:ext>
          </c:extLst>
        </c:ser>
        <c:ser>
          <c:idx val="1"/>
          <c:order val="1"/>
          <c:tx>
            <c:strRef>
              <c:f>'8c.Ga42ForcReg'!$C$6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'8c.Ga42ForcReg'!$A$7:$A$48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'8c.Ga42ForcReg'!$C$7:$C$48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A-4FF9-A5C9-A4CEF089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'9.GManyDays'!$B$1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cat>
            <c:numRef>
              <c:f>'9.GManyDays'!$A$3:$A$270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'9.GManyDays'!$B$3:$B$270</c:f>
              <c:numCache>
                <c:formatCode>General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8</c:v>
                </c:pt>
                <c:pt idx="64">
                  <c:v>2</c:v>
                </c:pt>
                <c:pt idx="65">
                  <c:v>9</c:v>
                </c:pt>
                <c:pt idx="66">
                  <c:v>6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9</c:v>
                </c:pt>
                <c:pt idx="71">
                  <c:v>5</c:v>
                </c:pt>
                <c:pt idx="72">
                  <c:v>5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11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8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9</c:v>
                </c:pt>
                <c:pt idx="90">
                  <c:v>9</c:v>
                </c:pt>
                <c:pt idx="91">
                  <c:v>4</c:v>
                </c:pt>
                <c:pt idx="92">
                  <c:v>5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8</c:v>
                </c:pt>
                <c:pt idx="98">
                  <c:v>10</c:v>
                </c:pt>
                <c:pt idx="99">
                  <c:v>7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4</c:v>
                </c:pt>
                <c:pt idx="112">
                  <c:v>5</c:v>
                </c:pt>
                <c:pt idx="113">
                  <c:v>4</c:v>
                </c:pt>
                <c:pt idx="114">
                  <c:v>2</c:v>
                </c:pt>
                <c:pt idx="115">
                  <c:v>8</c:v>
                </c:pt>
                <c:pt idx="116">
                  <c:v>3</c:v>
                </c:pt>
                <c:pt idx="117">
                  <c:v>6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3</c:v>
                </c:pt>
                <c:pt idx="123">
                  <c:v>6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2</c:v>
                </c:pt>
                <c:pt idx="128">
                  <c:v>6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5</c:v>
                </c:pt>
                <c:pt idx="140">
                  <c:v>4</c:v>
                </c:pt>
                <c:pt idx="141">
                  <c:v>4</c:v>
                </c:pt>
                <c:pt idx="142">
                  <c:v>6</c:v>
                </c:pt>
                <c:pt idx="143">
                  <c:v>4</c:v>
                </c:pt>
                <c:pt idx="144">
                  <c:v>4</c:v>
                </c:pt>
                <c:pt idx="145">
                  <c:v>6</c:v>
                </c:pt>
                <c:pt idx="146">
                  <c:v>4</c:v>
                </c:pt>
                <c:pt idx="147">
                  <c:v>5</c:v>
                </c:pt>
                <c:pt idx="148">
                  <c:v>4</c:v>
                </c:pt>
                <c:pt idx="149">
                  <c:v>4</c:v>
                </c:pt>
                <c:pt idx="150">
                  <c:v>5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5</c:v>
                </c:pt>
                <c:pt idx="158">
                  <c:v>4</c:v>
                </c:pt>
                <c:pt idx="159">
                  <c:v>5</c:v>
                </c:pt>
                <c:pt idx="160">
                  <c:v>5</c:v>
                </c:pt>
                <c:pt idx="161">
                  <c:v>4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6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4</c:v>
                </c:pt>
                <c:pt idx="182">
                  <c:v>5</c:v>
                </c:pt>
                <c:pt idx="183">
                  <c:v>5</c:v>
                </c:pt>
                <c:pt idx="184">
                  <c:v>4</c:v>
                </c:pt>
                <c:pt idx="185">
                  <c:v>5</c:v>
                </c:pt>
                <c:pt idx="186">
                  <c:v>3</c:v>
                </c:pt>
                <c:pt idx="187">
                  <c:v>6</c:v>
                </c:pt>
                <c:pt idx="188">
                  <c:v>5</c:v>
                </c:pt>
                <c:pt idx="189">
                  <c:v>3</c:v>
                </c:pt>
                <c:pt idx="190">
                  <c:v>5</c:v>
                </c:pt>
                <c:pt idx="191">
                  <c:v>3</c:v>
                </c:pt>
                <c:pt idx="192">
                  <c:v>7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4</c:v>
                </c:pt>
                <c:pt idx="197">
                  <c:v>6</c:v>
                </c:pt>
                <c:pt idx="198">
                  <c:v>2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6</c:v>
                </c:pt>
                <c:pt idx="205">
                  <c:v>3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3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6</c:v>
                </c:pt>
                <c:pt idx="221">
                  <c:v>5</c:v>
                </c:pt>
                <c:pt idx="222">
                  <c:v>4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1</c:v>
                </c:pt>
                <c:pt idx="234">
                  <c:v>7</c:v>
                </c:pt>
                <c:pt idx="235">
                  <c:v>4</c:v>
                </c:pt>
                <c:pt idx="236">
                  <c:v>3</c:v>
                </c:pt>
                <c:pt idx="237">
                  <c:v>5</c:v>
                </c:pt>
                <c:pt idx="238">
                  <c:v>6</c:v>
                </c:pt>
                <c:pt idx="239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7</c:v>
                </c:pt>
                <c:pt idx="244">
                  <c:v>1</c:v>
                </c:pt>
                <c:pt idx="245">
                  <c:v>6</c:v>
                </c:pt>
                <c:pt idx="246">
                  <c:v>5</c:v>
                </c:pt>
                <c:pt idx="247">
                  <c:v>6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3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2</c:v>
                </c:pt>
                <c:pt idx="264">
                  <c:v>0</c:v>
                </c:pt>
                <c:pt idx="265">
                  <c:v>3</c:v>
                </c:pt>
                <c:pt idx="266">
                  <c:v>2</c:v>
                </c:pt>
                <c:pt idx="2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6-4947-8C86-9B976C7A2A31}"/>
            </c:ext>
          </c:extLst>
        </c:ser>
        <c:ser>
          <c:idx val="1"/>
          <c:order val="1"/>
          <c:tx>
            <c:strRef>
              <c:f>'9.GManyDays'!$C$1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'9.GManyDays'!$A$3:$A$270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'9.GManyDays'!$C$3:$C$270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1.8243428396592374</c:v>
                </c:pt>
                <c:pt idx="4">
                  <c:v>1.5038839569566926</c:v>
                </c:pt>
                <c:pt idx="5">
                  <c:v>1.5910302922771755</c:v>
                </c:pt>
                <c:pt idx="6">
                  <c:v>1.4872115894603959</c:v>
                </c:pt>
                <c:pt idx="7">
                  <c:v>1.2259722248299108</c:v>
                </c:pt>
                <c:pt idx="8">
                  <c:v>1.0106214251596417</c:v>
                </c:pt>
                <c:pt idx="9">
                  <c:v>1.3600700164588524</c:v>
                </c:pt>
                <c:pt idx="10">
                  <c:v>1.8237926208661266</c:v>
                </c:pt>
                <c:pt idx="11">
                  <c:v>1.5034303880343458</c:v>
                </c:pt>
                <c:pt idx="12">
                  <c:v>1.4149992356429844</c:v>
                </c:pt>
                <c:pt idx="13">
                  <c:v>1.6934159690478761</c:v>
                </c:pt>
                <c:pt idx="14">
                  <c:v>1.9229268096715133</c:v>
                </c:pt>
                <c:pt idx="15">
                  <c:v>1.9364652674230185</c:v>
                </c:pt>
                <c:pt idx="16">
                  <c:v>1.7719684377897382</c:v>
                </c:pt>
                <c:pt idx="17">
                  <c:v>2.5146524558387116</c:v>
                </c:pt>
                <c:pt idx="18">
                  <c:v>2.2485929065429211</c:v>
                </c:pt>
                <c:pt idx="19">
                  <c:v>2.2049257824987349</c:v>
                </c:pt>
                <c:pt idx="20">
                  <c:v>1.9932719411236357</c:v>
                </c:pt>
                <c:pt idx="21">
                  <c:v>1.9944537728404632</c:v>
                </c:pt>
                <c:pt idx="22">
                  <c:v>2.1710851676946752</c:v>
                </c:pt>
                <c:pt idx="23">
                  <c:v>2.3166899933017682</c:v>
                </c:pt>
                <c:pt idx="24">
                  <c:v>2.4367182887108072</c:v>
                </c:pt>
                <c:pt idx="25">
                  <c:v>2.5356627545877521</c:v>
                </c:pt>
                <c:pt idx="26">
                  <c:v>2.9685412372388447</c:v>
                </c:pt>
                <c:pt idx="27">
                  <c:v>3.1497243545140656</c:v>
                </c:pt>
                <c:pt idx="28">
                  <c:v>2.9477670392255084</c:v>
                </c:pt>
                <c:pt idx="29">
                  <c:v>2.6056278121098209</c:v>
                </c:pt>
                <c:pt idx="30">
                  <c:v>2.4992449504112209</c:v>
                </c:pt>
                <c:pt idx="31">
                  <c:v>2.411549000107521</c:v>
                </c:pt>
                <c:pt idx="32">
                  <c:v>3.2175432731113669</c:v>
                </c:pt>
                <c:pt idx="33">
                  <c:v>2.6523587584831012</c:v>
                </c:pt>
                <c:pt idx="34">
                  <c:v>2.7134244317852967</c:v>
                </c:pt>
                <c:pt idx="35">
                  <c:v>2.4124491616394068</c:v>
                </c:pt>
                <c:pt idx="36">
                  <c:v>2.8669709941431885</c:v>
                </c:pt>
                <c:pt idx="37">
                  <c:v>2.7146813312141882</c:v>
                </c:pt>
                <c:pt idx="38">
                  <c:v>2.2378281173430228</c:v>
                </c:pt>
                <c:pt idx="39">
                  <c:v>2.7230233866236455</c:v>
                </c:pt>
                <c:pt idx="40">
                  <c:v>3.1229906326916623</c:v>
                </c:pt>
                <c:pt idx="41">
                  <c:v>2.7500721267230057</c:v>
                </c:pt>
                <c:pt idx="42">
                  <c:v>3.1452880679143735</c:v>
                </c:pt>
                <c:pt idx="43">
                  <c:v>3.6467386594954272</c:v>
                </c:pt>
                <c:pt idx="44">
                  <c:v>3.7087915434266319</c:v>
                </c:pt>
                <c:pt idx="45">
                  <c:v>3.4086300732940007</c:v>
                </c:pt>
                <c:pt idx="46">
                  <c:v>3.3368512749893386</c:v>
                </c:pt>
                <c:pt idx="47">
                  <c:v>3.4533380969083085</c:v>
                </c:pt>
                <c:pt idx="48">
                  <c:v>3.0223916934495842</c:v>
                </c:pt>
                <c:pt idx="49">
                  <c:v>3.0184584321630092</c:v>
                </c:pt>
                <c:pt idx="50">
                  <c:v>3.0152160763849123</c:v>
                </c:pt>
                <c:pt idx="51">
                  <c:v>3.0125432636156106</c:v>
                </c:pt>
                <c:pt idx="52">
                  <c:v>3.5373114305697753</c:v>
                </c:pt>
                <c:pt idx="53">
                  <c:v>4.4968717925018318</c:v>
                </c:pt>
                <c:pt idx="54">
                  <c:v>4.585249864718298</c:v>
                </c:pt>
                <c:pt idx="55">
                  <c:v>4.6581036957328292</c:v>
                </c:pt>
                <c:pt idx="56">
                  <c:v>4.1911887486491146</c:v>
                </c:pt>
                <c:pt idx="57">
                  <c:v>4.3332622363130699</c:v>
                </c:pt>
                <c:pt idx="58">
                  <c:v>4.274722338233504</c:v>
                </c:pt>
                <c:pt idx="59">
                  <c:v>4.4021225527579952</c:v>
                </c:pt>
                <c:pt idx="60">
                  <c:v>4.5071440073723101</c:v>
                </c:pt>
                <c:pt idx="61">
                  <c:v>4.2424033708126929</c:v>
                </c:pt>
                <c:pt idx="62">
                  <c:v>4.5511378037202315</c:v>
                </c:pt>
                <c:pt idx="63">
                  <c:v>4.6299836625030535</c:v>
                </c:pt>
                <c:pt idx="64">
                  <c:v>5.2219511626497441</c:v>
                </c:pt>
                <c:pt idx="65">
                  <c:v>4.6559923706620712</c:v>
                </c:pt>
                <c:pt idx="66">
                  <c:v>5.4190484153301801</c:v>
                </c:pt>
                <c:pt idx="67">
                  <c:v>5.5210967209887469</c:v>
                </c:pt>
                <c:pt idx="68">
                  <c:v>5.6052195110577436</c:v>
                </c:pt>
                <c:pt idx="69">
                  <c:v>5.1475940496809907</c:v>
                </c:pt>
                <c:pt idx="70">
                  <c:v>5.4729824187123599</c:v>
                </c:pt>
                <c:pt idx="71">
                  <c:v>6.0925283115132922</c:v>
                </c:pt>
                <c:pt idx="72">
                  <c:v>5.9006178907209792</c:v>
                </c:pt>
                <c:pt idx="73">
                  <c:v>5.7424179094848453</c:v>
                </c:pt>
                <c:pt idx="74">
                  <c:v>6.1389783687408999</c:v>
                </c:pt>
                <c:pt idx="75">
                  <c:v>6.114565823139082</c:v>
                </c:pt>
                <c:pt idx="76">
                  <c:v>5.7431271952928435</c:v>
                </c:pt>
                <c:pt idx="77">
                  <c:v>6.6665345444402835</c:v>
                </c:pt>
                <c:pt idx="78">
                  <c:v>6.5494529790948794</c:v>
                </c:pt>
                <c:pt idx="79">
                  <c:v>6.804251949727826</c:v>
                </c:pt>
                <c:pt idx="80">
                  <c:v>6.6629793360401139</c:v>
                </c:pt>
                <c:pt idx="81">
                  <c:v>6.1952079478251783</c:v>
                </c:pt>
                <c:pt idx="82">
                  <c:v>6.6878897550565481</c:v>
                </c:pt>
                <c:pt idx="83">
                  <c:v>6.9183713147373371</c:v>
                </c:pt>
                <c:pt idx="84">
                  <c:v>6.9327099777929266</c:v>
                </c:pt>
                <c:pt idx="85">
                  <c:v>6.768872791672325</c:v>
                </c:pt>
                <c:pt idx="86">
                  <c:v>6.9851291011054153</c:v>
                </c:pt>
                <c:pt idx="87">
                  <c:v>6.4607697999546652</c:v>
                </c:pt>
                <c:pt idx="88">
                  <c:v>7.6094324077091864</c:v>
                </c:pt>
                <c:pt idx="89">
                  <c:v>7.5023812415513573</c:v>
                </c:pt>
                <c:pt idx="90">
                  <c:v>7.7654486999335051</c:v>
                </c:pt>
                <c:pt idx="91">
                  <c:v>7.9823064755981825</c:v>
                </c:pt>
                <c:pt idx="92">
                  <c:v>7.2827858284879756</c:v>
                </c:pt>
                <c:pt idx="93">
                  <c:v>6.881798152189643</c:v>
                </c:pt>
                <c:pt idx="94">
                  <c:v>7.6051897944860922</c:v>
                </c:pt>
                <c:pt idx="95">
                  <c:v>7.6745410340602183</c:v>
                </c:pt>
                <c:pt idx="96">
                  <c:v>7.907367392165404</c:v>
                </c:pt>
                <c:pt idx="97">
                  <c:v>7.0453531713087756</c:v>
                </c:pt>
                <c:pt idx="98">
                  <c:v>7.2130437223649908</c:v>
                </c:pt>
                <c:pt idx="99">
                  <c:v>7.7025925480882185</c:v>
                </c:pt>
                <c:pt idx="100">
                  <c:v>7.5791771362144615</c:v>
                </c:pt>
                <c:pt idx="101">
                  <c:v>7.4774405251327343</c:v>
                </c:pt>
                <c:pt idx="102">
                  <c:v>6.8666031972340278</c:v>
                </c:pt>
                <c:pt idx="103">
                  <c:v>6.1874066594433854</c:v>
                </c:pt>
                <c:pt idx="104">
                  <c:v>6.1544873378166116</c:v>
                </c:pt>
                <c:pt idx="105">
                  <c:v>5.776036210065616</c:v>
                </c:pt>
                <c:pt idx="106">
                  <c:v>5.6397198930838828</c:v>
                </c:pt>
                <c:pt idx="107">
                  <c:v>5.5273485132512725</c:v>
                </c:pt>
                <c:pt idx="108">
                  <c:v>5.434715970903631</c:v>
                </c:pt>
                <c:pt idx="109">
                  <c:v>5.182697837559159</c:v>
                </c:pt>
                <c:pt idx="110">
                  <c:v>5.1506056542131198</c:v>
                </c:pt>
                <c:pt idx="111">
                  <c:v>4.9484935323220176</c:v>
                </c:pt>
                <c:pt idx="112">
                  <c:v>4.7818838518327524</c:v>
                </c:pt>
                <c:pt idx="113">
                  <c:v>4.8201975150442768</c:v>
                </c:pt>
                <c:pt idx="114">
                  <c:v>4.676123948633049</c:v>
                </c:pt>
                <c:pt idx="115">
                  <c:v>4.2060436150962586</c:v>
                </c:pt>
                <c:pt idx="116">
                  <c:v>4.8724792201251557</c:v>
                </c:pt>
                <c:pt idx="117">
                  <c:v>4.5435648375208855</c:v>
                </c:pt>
                <c:pt idx="118">
                  <c:v>4.7993981023824039</c:v>
                </c:pt>
                <c:pt idx="119">
                  <c:v>4.6589781017361167</c:v>
                </c:pt>
                <c:pt idx="120">
                  <c:v>4.5432238796584041</c:v>
                </c:pt>
                <c:pt idx="121">
                  <c:v>4.6234598758690799</c:v>
                </c:pt>
                <c:pt idx="122">
                  <c:v>4.6896018448282755</c:v>
                </c:pt>
                <c:pt idx="123">
                  <c:v>4.3928111826592273</c:v>
                </c:pt>
                <c:pt idx="124">
                  <c:v>4.6751254064447361</c:v>
                </c:pt>
                <c:pt idx="125">
                  <c:v>4.3808776343339879</c:v>
                </c:pt>
                <c:pt idx="126">
                  <c:v>4.4896309109903347</c:v>
                </c:pt>
                <c:pt idx="127">
                  <c:v>4.7549380562322376</c:v>
                </c:pt>
                <c:pt idx="128">
                  <c:v>4.2710134603597831</c:v>
                </c:pt>
                <c:pt idx="129">
                  <c:v>4.5747223261803853</c:v>
                </c:pt>
                <c:pt idx="130">
                  <c:v>4.8250825550606269</c:v>
                </c:pt>
                <c:pt idx="131">
                  <c:v>4.6801508963919769</c:v>
                </c:pt>
                <c:pt idx="132">
                  <c:v>4.3850203609877756</c:v>
                </c:pt>
                <c:pt idx="133">
                  <c:v>4.668703098384813</c:v>
                </c:pt>
                <c:pt idx="134">
                  <c:v>4.7268977713522302</c:v>
                </c:pt>
                <c:pt idx="135">
                  <c:v>4.599212972978469</c:v>
                </c:pt>
                <c:pt idx="136">
                  <c:v>4.4939569237057251</c:v>
                </c:pt>
                <c:pt idx="137">
                  <c:v>4.4071898531569191</c:v>
                </c:pt>
                <c:pt idx="138">
                  <c:v>4.5113212001725653</c:v>
                </c:pt>
                <c:pt idx="139">
                  <c:v>4.4215039701282217</c:v>
                </c:pt>
                <c:pt idx="140">
                  <c:v>4.5231209400039036</c:v>
                </c:pt>
                <c:pt idx="141">
                  <c:v>4.4312310011680278</c:v>
                </c:pt>
                <c:pt idx="142">
                  <c:v>4.3554821880519485</c:v>
                </c:pt>
                <c:pt idx="143">
                  <c:v>4.6443535170285477</c:v>
                </c:pt>
                <c:pt idx="144">
                  <c:v>4.5311682079717297</c:v>
                </c:pt>
                <c:pt idx="145">
                  <c:v>4.4378647088961243</c:v>
                </c:pt>
                <c:pt idx="146">
                  <c:v>4.7122649581995217</c:v>
                </c:pt>
                <c:pt idx="147">
                  <c:v>4.5871505182319616</c:v>
                </c:pt>
                <c:pt idx="148">
                  <c:v>4.6596704858474913</c:v>
                </c:pt>
                <c:pt idx="149">
                  <c:v>4.5437946415429096</c:v>
                </c:pt>
                <c:pt idx="150">
                  <c:v>4.4482732190009591</c:v>
                </c:pt>
                <c:pt idx="151">
                  <c:v>4.5451879786352007</c:v>
                </c:pt>
                <c:pt idx="152">
                  <c:v>4.625078966796984</c:v>
                </c:pt>
                <c:pt idx="153">
                  <c:v>4.5152793705006884</c:v>
                </c:pt>
                <c:pt idx="154">
                  <c:v>4.6004240198371242</c:v>
                </c:pt>
                <c:pt idx="155">
                  <c:v>4.4949552415121499</c:v>
                </c:pt>
                <c:pt idx="156">
                  <c:v>4.583669969633112</c:v>
                </c:pt>
                <c:pt idx="157">
                  <c:v>4.4811441601911808</c:v>
                </c:pt>
                <c:pt idx="158">
                  <c:v>4.57228490363822</c:v>
                </c:pt>
                <c:pt idx="159">
                  <c:v>4.4717589625592433</c:v>
                </c:pt>
                <c:pt idx="160">
                  <c:v>4.5645482831715452</c:v>
                </c:pt>
                <c:pt idx="161">
                  <c:v>4.6410384952151418</c:v>
                </c:pt>
                <c:pt idx="162">
                  <c:v>4.5284354934765343</c:v>
                </c:pt>
                <c:pt idx="163">
                  <c:v>4.6112691756099391</c:v>
                </c:pt>
                <c:pt idx="164">
                  <c:v>4.5038953680184584</c:v>
                </c:pt>
                <c:pt idx="165">
                  <c:v>4.4153825385634731</c:v>
                </c:pt>
                <c:pt idx="166">
                  <c:v>4.3424176213842767</c:v>
                </c:pt>
                <c:pt idx="167">
                  <c:v>4.4579266747020387</c:v>
                </c:pt>
                <c:pt idx="168">
                  <c:v>4.5531457357203537</c:v>
                </c:pt>
                <c:pt idx="169">
                  <c:v>4.4559817265291146</c:v>
                </c:pt>
                <c:pt idx="170">
                  <c:v>4.5515424316204953</c:v>
                </c:pt>
                <c:pt idx="171">
                  <c:v>4.6303172146153626</c:v>
                </c:pt>
                <c:pt idx="172">
                  <c:v>4.6952546429228921</c:v>
                </c:pt>
                <c:pt idx="173">
                  <c:v>4.5731281866333262</c:v>
                </c:pt>
                <c:pt idx="174">
                  <c:v>4.4724541168580654</c:v>
                </c:pt>
                <c:pt idx="175">
                  <c:v>4.5651213286402372</c:v>
                </c:pt>
                <c:pt idx="176">
                  <c:v>4.6415108811440575</c:v>
                </c:pt>
                <c:pt idx="177">
                  <c:v>4.3531677410938299</c:v>
                </c:pt>
                <c:pt idx="178">
                  <c:v>4.6424456192508519</c:v>
                </c:pt>
                <c:pt idx="179">
                  <c:v>4.5295954460998846</c:v>
                </c:pt>
                <c:pt idx="180">
                  <c:v>4.43656821390858</c:v>
                </c:pt>
                <c:pt idx="181">
                  <c:v>4.5355390414991232</c:v>
                </c:pt>
                <c:pt idx="182">
                  <c:v>4.4414677742177737</c:v>
                </c:pt>
                <c:pt idx="183">
                  <c:v>4.5395779589574854</c:v>
                </c:pt>
                <c:pt idx="184">
                  <c:v>4.6204543872453119</c:v>
                </c:pt>
                <c:pt idx="185">
                  <c:v>4.511467131460833</c:v>
                </c:pt>
                <c:pt idx="186">
                  <c:v>4.5972814278815504</c:v>
                </c:pt>
                <c:pt idx="187">
                  <c:v>4.3167075079948392</c:v>
                </c:pt>
                <c:pt idx="188">
                  <c:v>4.6123898871633919</c:v>
                </c:pt>
                <c:pt idx="189">
                  <c:v>4.6804763789036334</c:v>
                </c:pt>
                <c:pt idx="190">
                  <c:v>4.3852886701656937</c:v>
                </c:pt>
                <c:pt idx="191">
                  <c:v>4.4932671167936817</c:v>
                </c:pt>
                <c:pt idx="192">
                  <c:v>4.2309640554274663</c:v>
                </c:pt>
                <c:pt idx="193">
                  <c:v>4.7173650463325796</c:v>
                </c:pt>
                <c:pt idx="194">
                  <c:v>4.5913547393660794</c:v>
                </c:pt>
                <c:pt idx="195">
                  <c:v>4.6631362054357446</c:v>
                </c:pt>
                <c:pt idx="196">
                  <c:v>4.5466515826697531</c:v>
                </c:pt>
                <c:pt idx="197">
                  <c:v>4.4506283179622006</c:v>
                </c:pt>
                <c:pt idx="198">
                  <c:v>4.722786547941352</c:v>
                </c:pt>
                <c:pt idx="199">
                  <c:v>4.2445095947159466</c:v>
                </c:pt>
                <c:pt idx="200">
                  <c:v>4.5528740543135982</c:v>
                </c:pt>
                <c:pt idx="201">
                  <c:v>4.4557577679067872</c:v>
                </c:pt>
                <c:pt idx="202">
                  <c:v>4.5513578129337997</c:v>
                </c:pt>
                <c:pt idx="203">
                  <c:v>4.4545078651821557</c:v>
                </c:pt>
                <c:pt idx="204">
                  <c:v>4.3746703042317163</c:v>
                </c:pt>
                <c:pt idx="205">
                  <c:v>4.6601711032078885</c:v>
                </c:pt>
                <c:pt idx="206">
                  <c:v>4.3685501615386002</c:v>
                </c:pt>
                <c:pt idx="207">
                  <c:v>4.655126007401126</c:v>
                </c:pt>
                <c:pt idx="208">
                  <c:v>4.7157055936164261</c:v>
                </c:pt>
                <c:pt idx="209">
                  <c:v>4.5899867814017652</c:v>
                </c:pt>
                <c:pt idx="210">
                  <c:v>4.4863513787421452</c:v>
                </c:pt>
                <c:pt idx="211">
                  <c:v>4.5765774369652483</c:v>
                </c:pt>
                <c:pt idx="212">
                  <c:v>4.2996403213306156</c:v>
                </c:pt>
                <c:pt idx="213">
                  <c:v>4.2470063533620861</c:v>
                </c:pt>
                <c:pt idx="214">
                  <c:v>4.7305893997666635</c:v>
                </c:pt>
                <c:pt idx="215">
                  <c:v>4.4265989800878272</c:v>
                </c:pt>
                <c:pt idx="216">
                  <c:v>4.5273209749820964</c:v>
                </c:pt>
                <c:pt idx="217">
                  <c:v>4.6103504302693823</c:v>
                </c:pt>
                <c:pt idx="218">
                  <c:v>4.5031380068755</c:v>
                </c:pt>
                <c:pt idx="219">
                  <c:v>4.5904153736690017</c:v>
                </c:pt>
                <c:pt idx="220">
                  <c:v>4.3110475253680125</c:v>
                </c:pt>
                <c:pt idx="221">
                  <c:v>4.6077241210123718</c:v>
                </c:pt>
                <c:pt idx="222">
                  <c:v>4.6766301879855154</c:v>
                </c:pt>
                <c:pt idx="223">
                  <c:v>4.5577752505631439</c:v>
                </c:pt>
                <c:pt idx="224">
                  <c:v>4.6354551942816276</c:v>
                </c:pt>
                <c:pt idx="225">
                  <c:v>4.5238329393303296</c:v>
                </c:pt>
                <c:pt idx="226">
                  <c:v>4.4318179327146092</c:v>
                </c:pt>
                <c:pt idx="227">
                  <c:v>4.531623181210505</c:v>
                </c:pt>
                <c:pt idx="228">
                  <c:v>4.6138969231685083</c:v>
                </c:pt>
                <c:pt idx="229">
                  <c:v>4.1547472122212721</c:v>
                </c:pt>
                <c:pt idx="230">
                  <c:v>4.4788790770333593</c:v>
                </c:pt>
                <c:pt idx="231">
                  <c:v>4.3947605382150741</c:v>
                </c:pt>
                <c:pt idx="232">
                  <c:v>4.5010751833983855</c:v>
                </c:pt>
                <c:pt idx="233">
                  <c:v>4.5887148999061615</c:v>
                </c:pt>
                <c:pt idx="234">
                  <c:v>3.9583314313160609</c:v>
                </c:pt>
                <c:pt idx="235">
                  <c:v>4.4926222947888341</c:v>
                </c:pt>
                <c:pt idx="236">
                  <c:v>4.4060896613656775</c:v>
                </c:pt>
                <c:pt idx="237">
                  <c:v>4.1590999442656784</c:v>
                </c:pt>
                <c:pt idx="238">
                  <c:v>4.3068100601863586</c:v>
                </c:pt>
                <c:pt idx="239">
                  <c:v>4.6042309969315696</c:v>
                </c:pt>
                <c:pt idx="240">
                  <c:v>4.3224363354799396</c:v>
                </c:pt>
                <c:pt idx="241">
                  <c:v>4.6171124050803769</c:v>
                </c:pt>
                <c:pt idx="242">
                  <c:v>4.1573978717113746</c:v>
                </c:pt>
                <c:pt idx="243">
                  <c:v>3.9540926481821121</c:v>
                </c:pt>
                <c:pt idx="244">
                  <c:v>4.4891280842634949</c:v>
                </c:pt>
                <c:pt idx="245">
                  <c:v>3.8762377529165644</c:v>
                </c:pt>
                <c:pt idx="246">
                  <c:v>4.2492917984781577</c:v>
                </c:pt>
                <c:pt idx="247">
                  <c:v>4.3811590694020062</c:v>
                </c:pt>
                <c:pt idx="248">
                  <c:v>4.6655200703142476</c:v>
                </c:pt>
                <c:pt idx="249">
                  <c:v>4.1973023839315369</c:v>
                </c:pt>
                <c:pt idx="250">
                  <c:v>3.8113304867601348</c:v>
                </c:pt>
                <c:pt idx="251">
                  <c:v>3.668814477357961</c:v>
                </c:pt>
                <c:pt idx="252">
                  <c:v>3.2000181047889451</c:v>
                </c:pt>
                <c:pt idx="253">
                  <c:v>2.8135691718034526</c:v>
                </c:pt>
                <c:pt idx="254">
                  <c:v>2.6706599213436721</c:v>
                </c:pt>
                <c:pt idx="255">
                  <c:v>2.7285108643468461</c:v>
                </c:pt>
                <c:pt idx="256">
                  <c:v>2.4248855542975218</c:v>
                </c:pt>
                <c:pt idx="257">
                  <c:v>2.1745942040190456</c:v>
                </c:pt>
                <c:pt idx="258">
                  <c:v>2.1439254819291045</c:v>
                </c:pt>
                <c:pt idx="259">
                  <c:v>2.1186439404727624</c:v>
                </c:pt>
                <c:pt idx="260">
                  <c:v>2.2734604431384411</c:v>
                </c:pt>
                <c:pt idx="261">
                  <c:v>2.0497679978904535</c:v>
                </c:pt>
                <c:pt idx="262">
                  <c:v>1.8653687323644088</c:v>
                </c:pt>
                <c:pt idx="263">
                  <c:v>1.5377033578488288</c:v>
                </c:pt>
                <c:pt idx="264">
                  <c:v>1.6189090732441733</c:v>
                </c:pt>
                <c:pt idx="265">
                  <c:v>1.3345361025882061</c:v>
                </c:pt>
                <c:pt idx="266">
                  <c:v>1.6270867614576212</c:v>
                </c:pt>
                <c:pt idx="267">
                  <c:v>1.6925916419934528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6-4947-8C86-9B976C7A2A31}"/>
            </c:ext>
          </c:extLst>
        </c:ser>
        <c:ser>
          <c:idx val="2"/>
          <c:order val="2"/>
          <c:tx>
            <c:strRef>
              <c:f>'9.GManyDays'!$G$1</c:f>
              <c:strCache>
                <c:ptCount val="1"/>
                <c:pt idx="0">
                  <c:v>UCL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'9.GManyDays'!$A$4:$A$270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'9.GManyDays'!$G$4:$G$270</c:f>
              <c:numCache>
                <c:formatCode>0.00</c:formatCode>
                <c:ptCount val="267"/>
                <c:pt idx="0">
                  <c:v>2</c:v>
                </c:pt>
                <c:pt idx="1">
                  <c:v>2.833333333333333</c:v>
                </c:pt>
                <c:pt idx="2">
                  <c:v>3.5895571144462606</c:v>
                </c:pt>
                <c:pt idx="3">
                  <c:v>3.1641133983079652</c:v>
                </c:pt>
                <c:pt idx="4">
                  <c:v>3.2208174485187255</c:v>
                </c:pt>
                <c:pt idx="5">
                  <c:v>3.4153190053318658</c:v>
                </c:pt>
                <c:pt idx="6">
                  <c:v>3.2961825339767943</c:v>
                </c:pt>
                <c:pt idx="7">
                  <c:v>3.4034135263014154</c:v>
                </c:pt>
                <c:pt idx="8">
                  <c:v>4.173565403371736</c:v>
                </c:pt>
                <c:pt idx="9">
                  <c:v>4.7960140228019581</c:v>
                </c:pt>
                <c:pt idx="10">
                  <c:v>4.3328480039826811</c:v>
                </c:pt>
                <c:pt idx="11">
                  <c:v>4.3315771819716424</c:v>
                </c:pt>
                <c:pt idx="12">
                  <c:v>4.6349854961659371</c:v>
                </c:pt>
                <c:pt idx="13">
                  <c:v>4.6812372333697851</c:v>
                </c:pt>
                <c:pt idx="14">
                  <c:v>4.6687039876749949</c:v>
                </c:pt>
                <c:pt idx="15">
                  <c:v>4.9652565807048719</c:v>
                </c:pt>
                <c:pt idx="16">
                  <c:v>5.7409040985694926</c:v>
                </c:pt>
                <c:pt idx="17">
                  <c:v>5.3377514242014135</c:v>
                </c:pt>
                <c:pt idx="18">
                  <c:v>5.2902420970866446</c:v>
                </c:pt>
                <c:pt idx="19">
                  <c:v>4.9324693905974026</c:v>
                </c:pt>
                <c:pt idx="20">
                  <c:v>4.9143179549699152</c:v>
                </c:pt>
                <c:pt idx="21">
                  <c:v>5.0540981715038606</c:v>
                </c:pt>
                <c:pt idx="22">
                  <c:v>5.1507555809833034</c:v>
                </c:pt>
                <c:pt idx="23">
                  <c:v>5.2137494240140008</c:v>
                </c:pt>
                <c:pt idx="24">
                  <c:v>5.4428405044381538</c:v>
                </c:pt>
                <c:pt idx="25">
                  <c:v>5.8635511780911909</c:v>
                </c:pt>
                <c:pt idx="26">
                  <c:v>6.0439950434175831</c:v>
                </c:pt>
                <c:pt idx="27">
                  <c:v>5.9101462422380013</c:v>
                </c:pt>
                <c:pt idx="28">
                  <c:v>5.5197300260310485</c:v>
                </c:pt>
                <c:pt idx="29">
                  <c:v>5.3596055566584759</c:v>
                </c:pt>
                <c:pt idx="30">
                  <c:v>5.5409960717761493</c:v>
                </c:pt>
                <c:pt idx="31">
                  <c:v>6.4959118936015035</c:v>
                </c:pt>
                <c:pt idx="32">
                  <c:v>5.8598666284821235</c:v>
                </c:pt>
                <c:pt idx="33">
                  <c:v>5.9516766791975826</c:v>
                </c:pt>
                <c:pt idx="34">
                  <c:v>5.7404409881763918</c:v>
                </c:pt>
                <c:pt idx="35">
                  <c:v>6.1635962168645246</c:v>
                </c:pt>
                <c:pt idx="36">
                  <c:v>6.1031507146016857</c:v>
                </c:pt>
                <c:pt idx="37">
                  <c:v>5.7164759705575703</c:v>
                </c:pt>
                <c:pt idx="38">
                  <c:v>6.2570160818438518</c:v>
                </c:pt>
                <c:pt idx="39">
                  <c:v>6.7002390324608676</c:v>
                </c:pt>
                <c:pt idx="40">
                  <c:v>6.3760722237165748</c:v>
                </c:pt>
                <c:pt idx="41">
                  <c:v>6.8529342052153961</c:v>
                </c:pt>
                <c:pt idx="42">
                  <c:v>7.2901917789319128</c:v>
                </c:pt>
                <c:pt idx="43">
                  <c:v>7.3662119015104528</c:v>
                </c:pt>
                <c:pt idx="44">
                  <c:v>7.0087494493158911</c:v>
                </c:pt>
                <c:pt idx="45">
                  <c:v>6.8956462347666498</c:v>
                </c:pt>
                <c:pt idx="46">
                  <c:v>7.065769520904233</c:v>
                </c:pt>
                <c:pt idx="47">
                  <c:v>6.5622424604991423</c:v>
                </c:pt>
                <c:pt idx="48">
                  <c:v>6.4884351054797271</c:v>
                </c:pt>
                <c:pt idx="49">
                  <c:v>6.417899877498602</c:v>
                </c:pt>
                <c:pt idx="50">
                  <c:v>6.4934185654955936</c:v>
                </c:pt>
                <c:pt idx="51">
                  <c:v>7.2101838290855245</c:v>
                </c:pt>
                <c:pt idx="52">
                  <c:v>8.1250210080588712</c:v>
                </c:pt>
                <c:pt idx="53">
                  <c:v>8.1662850097780151</c:v>
                </c:pt>
                <c:pt idx="54">
                  <c:v>8.2938571281902664</c:v>
                </c:pt>
                <c:pt idx="55">
                  <c:v>7.7986312108595301</c:v>
                </c:pt>
                <c:pt idx="56">
                  <c:v>7.8928721662574901</c:v>
                </c:pt>
                <c:pt idx="57">
                  <c:v>7.8047320007960908</c:v>
                </c:pt>
                <c:pt idx="58">
                  <c:v>7.8982102812462891</c:v>
                </c:pt>
                <c:pt idx="59">
                  <c:v>8.0076870193022831</c:v>
                </c:pt>
                <c:pt idx="60">
                  <c:v>7.7573568434045743</c:v>
                </c:pt>
                <c:pt idx="61">
                  <c:v>8.0281103559646141</c:v>
                </c:pt>
                <c:pt idx="62">
                  <c:v>8.1842697818020902</c:v>
                </c:pt>
                <c:pt idx="63">
                  <c:v>8.8454771555999407</c:v>
                </c:pt>
                <c:pt idx="64">
                  <c:v>8.3891621981637012</c:v>
                </c:pt>
                <c:pt idx="65">
                  <c:v>9.1181765881179722</c:v>
                </c:pt>
                <c:pt idx="66">
                  <c:v>9.1834326882580157</c:v>
                </c:pt>
                <c:pt idx="67">
                  <c:v>9.3088701567382444</c:v>
                </c:pt>
                <c:pt idx="68">
                  <c:v>8.8644927557917352</c:v>
                </c:pt>
                <c:pt idx="69">
                  <c:v>9.2617211987260397</c:v>
                </c:pt>
                <c:pt idx="70">
                  <c:v>9.8665807303987698</c:v>
                </c:pt>
                <c:pt idx="71">
                  <c:v>9.6538140398518948</c:v>
                </c:pt>
                <c:pt idx="72">
                  <c:v>9.5211648569557212</c:v>
                </c:pt>
                <c:pt idx="73">
                  <c:v>9.8719746358701936</c:v>
                </c:pt>
                <c:pt idx="74">
                  <c:v>9.8680018046199347</c:v>
                </c:pt>
                <c:pt idx="75">
                  <c:v>9.6184949434007994</c:v>
                </c:pt>
                <c:pt idx="76">
                  <c:v>10.513581377330198</c:v>
                </c:pt>
                <c:pt idx="77">
                  <c:v>10.393706403369261</c:v>
                </c:pt>
                <c:pt idx="78">
                  <c:v>10.625585079627772</c:v>
                </c:pt>
                <c:pt idx="79">
                  <c:v>10.519326233967224</c:v>
                </c:pt>
                <c:pt idx="80">
                  <c:v>10.090038177856069</c:v>
                </c:pt>
                <c:pt idx="81">
                  <c:v>10.575315712585365</c:v>
                </c:pt>
                <c:pt idx="82">
                  <c:v>10.761947816976008</c:v>
                </c:pt>
                <c:pt idx="83">
                  <c:v>10.758500579352111</c:v>
                </c:pt>
                <c:pt idx="84">
                  <c:v>10.58596603764151</c:v>
                </c:pt>
                <c:pt idx="85">
                  <c:v>10.844127283934306</c:v>
                </c:pt>
                <c:pt idx="86">
                  <c:v>10.461689315934514</c:v>
                </c:pt>
                <c:pt idx="87">
                  <c:v>11.582516659681094</c:v>
                </c:pt>
                <c:pt idx="88">
                  <c:v>11.472920634013818</c:v>
                </c:pt>
                <c:pt idx="89">
                  <c:v>11.726272035887217</c:v>
                </c:pt>
                <c:pt idx="90">
                  <c:v>12.008292233867564</c:v>
                </c:pt>
                <c:pt idx="91">
                  <c:v>11.326846627756826</c:v>
                </c:pt>
                <c:pt idx="92">
                  <c:v>10.992363672950589</c:v>
                </c:pt>
                <c:pt idx="93">
                  <c:v>11.682875946752553</c:v>
                </c:pt>
                <c:pt idx="94">
                  <c:v>11.744268449478586</c:v>
                </c:pt>
                <c:pt idx="95">
                  <c:v>12.06161739588269</c:v>
                </c:pt>
                <c:pt idx="96">
                  <c:v>11.181566104291479</c:v>
                </c:pt>
                <c:pt idx="97">
                  <c:v>11.377854410510368</c:v>
                </c:pt>
                <c:pt idx="98">
                  <c:v>11.843319943054347</c:v>
                </c:pt>
                <c:pt idx="99">
                  <c:v>11.693243297968412</c:v>
                </c:pt>
                <c:pt idx="100">
                  <c:v>11.636404090328625</c:v>
                </c:pt>
                <c:pt idx="101">
                  <c:v>11.079038067555055</c:v>
                </c:pt>
                <c:pt idx="102">
                  <c:v>10.3638423160941</c:v>
                </c:pt>
                <c:pt idx="103">
                  <c:v>10.342444734352</c:v>
                </c:pt>
                <c:pt idx="104">
                  <c:v>9.9427873153616524</c:v>
                </c:pt>
                <c:pt idx="105">
                  <c:v>9.7824761257389277</c:v>
                </c:pt>
                <c:pt idx="106">
                  <c:v>9.6439530334106962</c:v>
                </c:pt>
                <c:pt idx="107">
                  <c:v>9.5464598067245205</c:v>
                </c:pt>
                <c:pt idx="108">
                  <c:v>9.261214407544383</c:v>
                </c:pt>
                <c:pt idx="109">
                  <c:v>9.2182933734375112</c:v>
                </c:pt>
                <c:pt idx="110">
                  <c:v>9.0010343418283796</c:v>
                </c:pt>
                <c:pt idx="111">
                  <c:v>8.8033870468339082</c:v>
                </c:pt>
                <c:pt idx="112">
                  <c:v>8.8244111538402521</c:v>
                </c:pt>
                <c:pt idx="113">
                  <c:v>8.7036949459749966</c:v>
                </c:pt>
                <c:pt idx="114">
                  <c:v>8.2806604742047352</c:v>
                </c:pt>
                <c:pt idx="115">
                  <c:v>8.9522805338593123</c:v>
                </c:pt>
                <c:pt idx="116">
                  <c:v>8.6196482410216824</c:v>
                </c:pt>
                <c:pt idx="117">
                  <c:v>8.8580227819542525</c:v>
                </c:pt>
                <c:pt idx="118">
                  <c:v>8.6975096194310364</c:v>
                </c:pt>
                <c:pt idx="119">
                  <c:v>8.5578166269662077</c:v>
                </c:pt>
                <c:pt idx="120">
                  <c:v>8.6128621113983552</c:v>
                </c:pt>
                <c:pt idx="121">
                  <c:v>8.6809114167521955</c:v>
                </c:pt>
                <c:pt idx="122">
                  <c:v>8.384335774514021</c:v>
                </c:pt>
                <c:pt idx="123">
                  <c:v>8.6682203096935844</c:v>
                </c:pt>
                <c:pt idx="124">
                  <c:v>8.3545654821139177</c:v>
                </c:pt>
                <c:pt idx="125">
                  <c:v>8.4617615530595884</c:v>
                </c:pt>
                <c:pt idx="126">
                  <c:v>8.749843811571111</c:v>
                </c:pt>
                <c:pt idx="127">
                  <c:v>8.2684584451076617</c:v>
                </c:pt>
                <c:pt idx="128">
                  <c:v>8.5688269201575054</c:v>
                </c:pt>
                <c:pt idx="129">
                  <c:v>8.8044436512795343</c:v>
                </c:pt>
                <c:pt idx="130">
                  <c:v>8.6611863573439241</c:v>
                </c:pt>
                <c:pt idx="131">
                  <c:v>8.3664799846207636</c:v>
                </c:pt>
                <c:pt idx="132">
                  <c:v>8.6266312491103765</c:v>
                </c:pt>
                <c:pt idx="133">
                  <c:v>8.6689690056159794</c:v>
                </c:pt>
                <c:pt idx="134">
                  <c:v>8.5233133336994413</c:v>
                </c:pt>
                <c:pt idx="135">
                  <c:v>8.3984280285766495</c:v>
                </c:pt>
                <c:pt idx="136">
                  <c:v>8.2941070034063706</c:v>
                </c:pt>
                <c:pt idx="137">
                  <c:v>8.3794713421499445</c:v>
                </c:pt>
                <c:pt idx="138">
                  <c:v>8.2723547544820448</c:v>
                </c:pt>
                <c:pt idx="139">
                  <c:v>8.3559359198588332</c:v>
                </c:pt>
                <c:pt idx="140">
                  <c:v>8.244646421326232</c:v>
                </c:pt>
                <c:pt idx="141">
                  <c:v>8.1709806789074388</c:v>
                </c:pt>
                <c:pt idx="142">
                  <c:v>8.4445421835903982</c:v>
                </c:pt>
                <c:pt idx="143">
                  <c:v>8.3143067493843894</c:v>
                </c:pt>
                <c:pt idx="144">
                  <c:v>8.2218402344618475</c:v>
                </c:pt>
                <c:pt idx="145">
                  <c:v>8.4826125032885979</c:v>
                </c:pt>
                <c:pt idx="146">
                  <c:v>8.3389965508840866</c:v>
                </c:pt>
                <c:pt idx="147">
                  <c:v>8.3974046405262364</c:v>
                </c:pt>
                <c:pt idx="148">
                  <c:v>8.2656738125495117</c:v>
                </c:pt>
                <c:pt idx="149">
                  <c:v>8.1546387329313426</c:v>
                </c:pt>
                <c:pt idx="150">
                  <c:v>8.2346499697990172</c:v>
                </c:pt>
                <c:pt idx="151">
                  <c:v>8.3006405359073927</c:v>
                </c:pt>
                <c:pt idx="152">
                  <c:v>8.1748424980827714</c:v>
                </c:pt>
                <c:pt idx="153">
                  <c:v>8.2460613211096003</c:v>
                </c:pt>
                <c:pt idx="154">
                  <c:v>8.125316738906081</c:v>
                </c:pt>
                <c:pt idx="155">
                  <c:v>8.2002022531842975</c:v>
                </c:pt>
                <c:pt idx="156">
                  <c:v>8.0829967432105363</c:v>
                </c:pt>
                <c:pt idx="157">
                  <c:v>8.1604825160668604</c:v>
                </c:pt>
                <c:pt idx="158">
                  <c:v>8.045784106120216</c:v>
                </c:pt>
                <c:pt idx="159">
                  <c:v>8.1231361854189164</c:v>
                </c:pt>
                <c:pt idx="160">
                  <c:v>8.1875523748439356</c:v>
                </c:pt>
                <c:pt idx="161">
                  <c:v>8.0604242036984566</c:v>
                </c:pt>
                <c:pt idx="162">
                  <c:v>8.1310394969830995</c:v>
                </c:pt>
                <c:pt idx="163">
                  <c:v>8.0099685263532727</c:v>
                </c:pt>
                <c:pt idx="164">
                  <c:v>7.9065905353806603</c:v>
                </c:pt>
                <c:pt idx="165">
                  <c:v>7.822564228678841</c:v>
                </c:pt>
                <c:pt idx="166">
                  <c:v>7.9254246909605932</c:v>
                </c:pt>
                <c:pt idx="167">
                  <c:v>8.0083086414643674</c:v>
                </c:pt>
                <c:pt idx="168">
                  <c:v>7.8988204133197932</c:v>
                </c:pt>
                <c:pt idx="169">
                  <c:v>7.9808039560378292</c:v>
                </c:pt>
                <c:pt idx="170">
                  <c:v>8.045014468329466</c:v>
                </c:pt>
                <c:pt idx="171">
                  <c:v>8.100260794634643</c:v>
                </c:pt>
                <c:pt idx="172">
                  <c:v>7.9667999378558338</c:v>
                </c:pt>
                <c:pt idx="173">
                  <c:v>7.8542698278327574</c:v>
                </c:pt>
                <c:pt idx="174">
                  <c:v>7.9338994314752966</c:v>
                </c:pt>
                <c:pt idx="175">
                  <c:v>8.0144415212673952</c:v>
                </c:pt>
                <c:pt idx="176">
                  <c:v>7.7302789992348186</c:v>
                </c:pt>
                <c:pt idx="177">
                  <c:v>8.0096630382297533</c:v>
                </c:pt>
                <c:pt idx="178">
                  <c:v>7.8854615939469559</c:v>
                </c:pt>
                <c:pt idx="179">
                  <c:v>7.7816758717964341</c:v>
                </c:pt>
                <c:pt idx="180">
                  <c:v>7.8696232924960974</c:v>
                </c:pt>
                <c:pt idx="181">
                  <c:v>7.764963207255505</c:v>
                </c:pt>
                <c:pt idx="182">
                  <c:v>7.8512666510689595</c:v>
                </c:pt>
                <c:pt idx="183">
                  <c:v>7.9226265781459837</c:v>
                </c:pt>
                <c:pt idx="184">
                  <c:v>7.8024520104284267</c:v>
                </c:pt>
                <c:pt idx="185">
                  <c:v>7.8920214870135084</c:v>
                </c:pt>
                <c:pt idx="186">
                  <c:v>7.6163065627165896</c:v>
                </c:pt>
                <c:pt idx="187">
                  <c:v>7.8996578637230774</c:v>
                </c:pt>
                <c:pt idx="188">
                  <c:v>7.9725544763617364</c:v>
                </c:pt>
                <c:pt idx="189">
                  <c:v>7.6681767164569266</c:v>
                </c:pt>
                <c:pt idx="190">
                  <c:v>7.7785003700937319</c:v>
                </c:pt>
                <c:pt idx="191">
                  <c:v>7.5350437160235328</c:v>
                </c:pt>
                <c:pt idx="192">
                  <c:v>8.0136577633989319</c:v>
                </c:pt>
                <c:pt idx="193">
                  <c:v>7.8759824330197059</c:v>
                </c:pt>
                <c:pt idx="194">
                  <c:v>7.9394639644972065</c:v>
                </c:pt>
                <c:pt idx="195">
                  <c:v>7.8132854391810271</c:v>
                </c:pt>
                <c:pt idx="196">
                  <c:v>7.7203267974461172</c:v>
                </c:pt>
                <c:pt idx="197">
                  <c:v>8.0102602429547645</c:v>
                </c:pt>
                <c:pt idx="198">
                  <c:v>7.5374895513203413</c:v>
                </c:pt>
                <c:pt idx="199">
                  <c:v>7.8363475690233635</c:v>
                </c:pt>
                <c:pt idx="200">
                  <c:v>7.729712134426074</c:v>
                </c:pt>
                <c:pt idx="201">
                  <c:v>7.8159744462797622</c:v>
                </c:pt>
                <c:pt idx="202">
                  <c:v>7.7086914251438508</c:v>
                </c:pt>
                <c:pt idx="203">
                  <c:v>7.6328008918980901</c:v>
                </c:pt>
                <c:pt idx="204">
                  <c:v>7.9226332305361717</c:v>
                </c:pt>
                <c:pt idx="205">
                  <c:v>7.634955102725943</c:v>
                </c:pt>
                <c:pt idx="206">
                  <c:v>7.9099721987822651</c:v>
                </c:pt>
                <c:pt idx="207">
                  <c:v>7.963539429938522</c:v>
                </c:pt>
                <c:pt idx="208">
                  <c:v>7.8293783944723483</c:v>
                </c:pt>
                <c:pt idx="209">
                  <c:v>7.7164763090642641</c:v>
                </c:pt>
                <c:pt idx="210">
                  <c:v>7.8100576439953437</c:v>
                </c:pt>
                <c:pt idx="211">
                  <c:v>7.5214567752916803</c:v>
                </c:pt>
                <c:pt idx="212">
                  <c:v>7.4859287309803175</c:v>
                </c:pt>
                <c:pt idx="213">
                  <c:v>7.9745701546955843</c:v>
                </c:pt>
                <c:pt idx="214">
                  <c:v>7.6621978914743947</c:v>
                </c:pt>
                <c:pt idx="215">
                  <c:v>7.7534549031942772</c:v>
                </c:pt>
                <c:pt idx="216">
                  <c:v>7.8286850105341381</c:v>
                </c:pt>
                <c:pt idx="217">
                  <c:v>7.7124489360103308</c:v>
                </c:pt>
                <c:pt idx="218">
                  <c:v>7.8032114278267315</c:v>
                </c:pt>
                <c:pt idx="219">
                  <c:v>7.528411838043489</c:v>
                </c:pt>
                <c:pt idx="220">
                  <c:v>7.8150133228085412</c:v>
                </c:pt>
                <c:pt idx="221">
                  <c:v>7.8771224672174132</c:v>
                </c:pt>
                <c:pt idx="222">
                  <c:v>7.7489151619127217</c:v>
                </c:pt>
                <c:pt idx="223">
                  <c:v>7.8194728748505584</c:v>
                </c:pt>
                <c:pt idx="224">
                  <c:v>7.6995566582521668</c:v>
                </c:pt>
                <c:pt idx="225">
                  <c:v>7.599809191060638</c:v>
                </c:pt>
                <c:pt idx="226">
                  <c:v>7.6908554517873577</c:v>
                </c:pt>
                <c:pt idx="227">
                  <c:v>7.7878694122490479</c:v>
                </c:pt>
                <c:pt idx="228">
                  <c:v>7.3349769164338401</c:v>
                </c:pt>
                <c:pt idx="229">
                  <c:v>7.6505242270830305</c:v>
                </c:pt>
                <c:pt idx="230">
                  <c:v>7.5592567809561793</c:v>
                </c:pt>
                <c:pt idx="231">
                  <c:v>7.6573431677650827</c:v>
                </c:pt>
                <c:pt idx="232">
                  <c:v>7.7698355307061862</c:v>
                </c:pt>
                <c:pt idx="233">
                  <c:v>7.1582735548433609</c:v>
                </c:pt>
                <c:pt idx="234">
                  <c:v>7.6842237980341208</c:v>
                </c:pt>
                <c:pt idx="235">
                  <c:v>7.5990566610251786</c:v>
                </c:pt>
                <c:pt idx="236">
                  <c:v>7.3474840999742401</c:v>
                </c:pt>
                <c:pt idx="237">
                  <c:v>7.4995648882540227</c:v>
                </c:pt>
                <c:pt idx="238">
                  <c:v>7.8003934194336555</c:v>
                </c:pt>
                <c:pt idx="239">
                  <c:v>7.5227387859438428</c:v>
                </c:pt>
                <c:pt idx="240">
                  <c:v>7.8312267504295576</c:v>
                </c:pt>
                <c:pt idx="241">
                  <c:v>7.3701927945664369</c:v>
                </c:pt>
                <c:pt idx="242">
                  <c:v>7.1849284458596738</c:v>
                </c:pt>
                <c:pt idx="243">
                  <c:v>7.7423801448511833</c:v>
                </c:pt>
                <c:pt idx="244">
                  <c:v>7.1378481612974269</c:v>
                </c:pt>
                <c:pt idx="245">
                  <c:v>7.5052955675692381</c:v>
                </c:pt>
                <c:pt idx="246">
                  <c:v>7.6403527520310055</c:v>
                </c:pt>
                <c:pt idx="247">
                  <c:v>7.9383868713896586</c:v>
                </c:pt>
                <c:pt idx="248">
                  <c:v>7.4790507416419612</c:v>
                </c:pt>
                <c:pt idx="249">
                  <c:v>7.0880851307621526</c:v>
                </c:pt>
                <c:pt idx="250">
                  <c:v>6.9590424608416965</c:v>
                </c:pt>
                <c:pt idx="251">
                  <c:v>6.498980543918881</c:v>
                </c:pt>
                <c:pt idx="252">
                  <c:v>6.1075511404230687</c:v>
                </c:pt>
                <c:pt idx="253">
                  <c:v>5.9549531379163128</c:v>
                </c:pt>
                <c:pt idx="254">
                  <c:v>6.0168547994518864</c:v>
                </c:pt>
                <c:pt idx="255">
                  <c:v>5.7142951312338415</c:v>
                </c:pt>
                <c:pt idx="256">
                  <c:v>5.4529459357348671</c:v>
                </c:pt>
                <c:pt idx="257">
                  <c:v>5.4110087270546057</c:v>
                </c:pt>
                <c:pt idx="258">
                  <c:v>5.3816360583047729</c:v>
                </c:pt>
                <c:pt idx="259">
                  <c:v>5.5361485724264448</c:v>
                </c:pt>
                <c:pt idx="260">
                  <c:v>5.3100199892602822</c:v>
                </c:pt>
                <c:pt idx="261">
                  <c:v>5.1309559702724172</c:v>
                </c:pt>
                <c:pt idx="262">
                  <c:v>4.7952987562396778</c:v>
                </c:pt>
                <c:pt idx="263">
                  <c:v>4.8794843859169825</c:v>
                </c:pt>
                <c:pt idx="264">
                  <c:v>4.5985064695123556</c:v>
                </c:pt>
                <c:pt idx="265">
                  <c:v>4.8823242172560484</c:v>
                </c:pt>
                <c:pt idx="266">
                  <c:v>4.9421434323037641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6-4947-8C86-9B976C7A2A31}"/>
            </c:ext>
          </c:extLst>
        </c:ser>
        <c:ser>
          <c:idx val="3"/>
          <c:order val="3"/>
          <c:tx>
            <c:strRef>
              <c:f>'9.GManyDays'!$H$1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'9.GManyDays'!$A$4:$A$270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'9.GManyDays'!$H$4:$H$270</c:f>
              <c:numCache>
                <c:formatCode>0.00</c:formatCode>
                <c:ptCount val="267"/>
                <c:pt idx="0">
                  <c:v>2</c:v>
                </c:pt>
                <c:pt idx="1">
                  <c:v>1.1666666666666667</c:v>
                </c:pt>
                <c:pt idx="2">
                  <c:v>5.9128564872213962E-2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7.3531296386498468E-2</c:v>
                </c:pt>
                <c:pt idx="26">
                  <c:v>0.25545366561054772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3.2855400589411055E-3</c:v>
                </c:pt>
                <c:pt idx="43">
                  <c:v>5.1371185342810932E-2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0.86872257694479282</c:v>
                </c:pt>
                <c:pt idx="53">
                  <c:v>1.0042147196585818</c:v>
                </c:pt>
                <c:pt idx="54">
                  <c:v>1.022350263275392</c:v>
                </c:pt>
                <c:pt idx="55">
                  <c:v>0.58374628643869908</c:v>
                </c:pt>
                <c:pt idx="56">
                  <c:v>0.77365230636864979</c:v>
                </c:pt>
                <c:pt idx="57">
                  <c:v>0.74471267567091726</c:v>
                </c:pt>
                <c:pt idx="58">
                  <c:v>0.90603482426970183</c:v>
                </c:pt>
                <c:pt idx="59">
                  <c:v>1.0066009954423367</c:v>
                </c:pt>
                <c:pt idx="60">
                  <c:v>0.72744989822081152</c:v>
                </c:pt>
                <c:pt idx="61">
                  <c:v>1.0741652514758497</c:v>
                </c:pt>
                <c:pt idx="62">
                  <c:v>1.0756975432040159</c:v>
                </c:pt>
                <c:pt idx="63">
                  <c:v>1.5984251696995475</c:v>
                </c:pt>
                <c:pt idx="64">
                  <c:v>0.9228225431604411</c:v>
                </c:pt>
                <c:pt idx="65">
                  <c:v>1.7199202425423872</c:v>
                </c:pt>
                <c:pt idx="66">
                  <c:v>1.8587607537194786</c:v>
                </c:pt>
                <c:pt idx="67">
                  <c:v>1.9015688653772425</c:v>
                </c:pt>
                <c:pt idx="68">
                  <c:v>1.4306953435702461</c:v>
                </c:pt>
                <c:pt idx="69">
                  <c:v>1.684243638698681</c:v>
                </c:pt>
                <c:pt idx="70">
                  <c:v>2.3184758926278137</c:v>
                </c:pt>
                <c:pt idx="71">
                  <c:v>2.1474217415900627</c:v>
                </c:pt>
                <c:pt idx="72">
                  <c:v>1.9636709620139694</c:v>
                </c:pt>
                <c:pt idx="73">
                  <c:v>2.4059821016116061</c:v>
                </c:pt>
                <c:pt idx="74">
                  <c:v>2.3611298416582298</c:v>
                </c:pt>
                <c:pt idx="75">
                  <c:v>1.8677594471848873</c:v>
                </c:pt>
                <c:pt idx="76">
                  <c:v>2.8194877115503685</c:v>
                </c:pt>
                <c:pt idx="77">
                  <c:v>2.7051995548204979</c:v>
                </c:pt>
                <c:pt idx="78">
                  <c:v>2.9829188198278795</c:v>
                </c:pt>
                <c:pt idx="79">
                  <c:v>2.8066324381130032</c:v>
                </c:pt>
                <c:pt idx="80">
                  <c:v>2.3003777177942877</c:v>
                </c:pt>
                <c:pt idx="81">
                  <c:v>2.8004637975277324</c:v>
                </c:pt>
                <c:pt idx="82">
                  <c:v>3.0747948124986664</c:v>
                </c:pt>
                <c:pt idx="83">
                  <c:v>3.1069193762337419</c:v>
                </c:pt>
                <c:pt idx="84">
                  <c:v>2.9517795457031402</c:v>
                </c:pt>
                <c:pt idx="85">
                  <c:v>3.1261309182765249</c:v>
                </c:pt>
                <c:pt idx="86">
                  <c:v>2.4598502839748155</c:v>
                </c:pt>
                <c:pt idx="87">
                  <c:v>3.636348155737279</c:v>
                </c:pt>
                <c:pt idx="88">
                  <c:v>3.5318418490888974</c:v>
                </c:pt>
                <c:pt idx="89">
                  <c:v>3.8046253639797945</c:v>
                </c:pt>
                <c:pt idx="90">
                  <c:v>3.9563207173288006</c:v>
                </c:pt>
                <c:pt idx="91">
                  <c:v>3.2387250292191254</c:v>
                </c:pt>
                <c:pt idx="92">
                  <c:v>2.7712326314286964</c:v>
                </c:pt>
                <c:pt idx="93">
                  <c:v>3.5275036422196315</c:v>
                </c:pt>
                <c:pt idx="94">
                  <c:v>3.6048136186418516</c:v>
                </c:pt>
                <c:pt idx="95">
                  <c:v>3.7531173884481177</c:v>
                </c:pt>
                <c:pt idx="96">
                  <c:v>2.9091402383260725</c:v>
                </c:pt>
                <c:pt idx="97">
                  <c:v>3.0482330342196136</c:v>
                </c:pt>
                <c:pt idx="98">
                  <c:v>3.5618651531220893</c:v>
                </c:pt>
                <c:pt idx="99">
                  <c:v>3.4651109744605106</c:v>
                </c:pt>
                <c:pt idx="100">
                  <c:v>3.3184769599368433</c:v>
                </c:pt>
                <c:pt idx="101">
                  <c:v>2.6541683269130001</c:v>
                </c:pt>
                <c:pt idx="102">
                  <c:v>2.0109710027926706</c:v>
                </c:pt>
                <c:pt idx="103">
                  <c:v>1.9665299412812223</c:v>
                </c:pt>
                <c:pt idx="104">
                  <c:v>1.6092851047695786</c:v>
                </c:pt>
                <c:pt idx="105">
                  <c:v>1.4969636604288388</c:v>
                </c:pt>
                <c:pt idx="106">
                  <c:v>1.4107439930918479</c:v>
                </c:pt>
                <c:pt idx="107">
                  <c:v>1.3229721350827424</c:v>
                </c:pt>
                <c:pt idx="108">
                  <c:v>1.1041812675739342</c:v>
                </c:pt>
                <c:pt idx="109">
                  <c:v>1.0829179349887275</c:v>
                </c:pt>
                <c:pt idx="110">
                  <c:v>0.89595272281565563</c:v>
                </c:pt>
                <c:pt idx="111">
                  <c:v>0.76038065683159672</c:v>
                </c:pt>
                <c:pt idx="112">
                  <c:v>0.81598387624830071</c:v>
                </c:pt>
                <c:pt idx="113">
                  <c:v>0.64855295129110146</c:v>
                </c:pt>
                <c:pt idx="114">
                  <c:v>0.13142675598778197</c:v>
                </c:pt>
                <c:pt idx="115">
                  <c:v>0.79267790639099989</c:v>
                </c:pt>
                <c:pt idx="116">
                  <c:v>0.46748143402008946</c:v>
                </c:pt>
                <c:pt idx="117">
                  <c:v>0.74077342281055536</c:v>
                </c:pt>
                <c:pt idx="118">
                  <c:v>0.62044658404119701</c:v>
                </c:pt>
                <c:pt idx="119">
                  <c:v>0.52863113235059966</c:v>
                </c:pt>
                <c:pt idx="120">
                  <c:v>0.63405764033980416</c:v>
                </c:pt>
                <c:pt idx="121">
                  <c:v>0.69829227290435458</c:v>
                </c:pt>
                <c:pt idx="122">
                  <c:v>0.40128659080443452</c:v>
                </c:pt>
                <c:pt idx="123">
                  <c:v>0.68203050319588732</c:v>
                </c:pt>
                <c:pt idx="124">
                  <c:v>0.40718978655405813</c:v>
                </c:pt>
                <c:pt idx="125">
                  <c:v>0.51750026892108059</c:v>
                </c:pt>
                <c:pt idx="126">
                  <c:v>0.76003230089336338</c:v>
                </c:pt>
                <c:pt idx="127">
                  <c:v>0.27356847561190367</c:v>
                </c:pt>
                <c:pt idx="128">
                  <c:v>0.58061773220326618</c:v>
                </c:pt>
                <c:pt idx="129">
                  <c:v>0.84572145884171857</c:v>
                </c:pt>
                <c:pt idx="130">
                  <c:v>0.69911543544003019</c:v>
                </c:pt>
                <c:pt idx="131">
                  <c:v>0.4035607373547867</c:v>
                </c:pt>
                <c:pt idx="132">
                  <c:v>0.71077494765924953</c:v>
                </c:pt>
                <c:pt idx="133">
                  <c:v>0.78482653708848105</c:v>
                </c:pt>
                <c:pt idx="134">
                  <c:v>0.67511261225749619</c:v>
                </c:pt>
                <c:pt idx="135">
                  <c:v>0.58948581883480111</c:v>
                </c:pt>
                <c:pt idx="136">
                  <c:v>0.52027270290746763</c:v>
                </c:pt>
                <c:pt idx="137">
                  <c:v>0.64317105819518572</c:v>
                </c:pt>
                <c:pt idx="138">
                  <c:v>0.57065318577439861</c:v>
                </c:pt>
                <c:pt idx="139">
                  <c:v>0.69030596014897494</c:v>
                </c:pt>
                <c:pt idx="140">
                  <c:v>0.61781558100982359</c:v>
                </c:pt>
                <c:pt idx="141">
                  <c:v>0.53998369719645778</c:v>
                </c:pt>
                <c:pt idx="142">
                  <c:v>0.8441648504666972</c:v>
                </c:pt>
                <c:pt idx="143">
                  <c:v>0.74802966655906911</c:v>
                </c:pt>
                <c:pt idx="144">
                  <c:v>0.65388918333040191</c:v>
                </c:pt>
                <c:pt idx="145">
                  <c:v>0.94191741311044508</c:v>
                </c:pt>
                <c:pt idx="146">
                  <c:v>0.8353044855798375</c:v>
                </c:pt>
                <c:pt idx="147">
                  <c:v>0.9219363311687454</c:v>
                </c:pt>
                <c:pt idx="148">
                  <c:v>0.82191547053630654</c:v>
                </c:pt>
                <c:pt idx="149">
                  <c:v>0.74190770507057469</c:v>
                </c:pt>
                <c:pt idx="150">
                  <c:v>0.85572598747138473</c:v>
                </c:pt>
                <c:pt idx="151">
                  <c:v>0.94951739768657539</c:v>
                </c:pt>
                <c:pt idx="152">
                  <c:v>0.85571624291860493</c:v>
                </c:pt>
                <c:pt idx="153">
                  <c:v>0.95478671856464903</c:v>
                </c:pt>
                <c:pt idx="154">
                  <c:v>0.86459374411821877</c:v>
                </c:pt>
                <c:pt idx="155">
                  <c:v>0.96713768608192652</c:v>
                </c:pt>
                <c:pt idx="156">
                  <c:v>0.87929157717182527</c:v>
                </c:pt>
                <c:pt idx="157">
                  <c:v>0.98408729120957972</c:v>
                </c:pt>
                <c:pt idx="158">
                  <c:v>0.89773381899827065</c:v>
                </c:pt>
                <c:pt idx="159">
                  <c:v>1.0059603809241739</c:v>
                </c:pt>
                <c:pt idx="160">
                  <c:v>1.0945246155863475</c:v>
                </c:pt>
                <c:pt idx="161">
                  <c:v>0.996446783254612</c:v>
                </c:pt>
                <c:pt idx="162">
                  <c:v>1.0914988542367796</c:v>
                </c:pt>
                <c:pt idx="163">
                  <c:v>0.99782220968364488</c:v>
                </c:pt>
                <c:pt idx="164">
                  <c:v>0.92417454174628633</c:v>
                </c:pt>
                <c:pt idx="165">
                  <c:v>0.86227101408971185</c:v>
                </c:pt>
                <c:pt idx="166">
                  <c:v>0.99042865844348382</c:v>
                </c:pt>
                <c:pt idx="167">
                  <c:v>1.097982829976341</c:v>
                </c:pt>
                <c:pt idx="168">
                  <c:v>1.013143039738436</c:v>
                </c:pt>
                <c:pt idx="169">
                  <c:v>1.1222809072031614</c:v>
                </c:pt>
                <c:pt idx="170">
                  <c:v>1.2156199609012597</c:v>
                </c:pt>
                <c:pt idx="171">
                  <c:v>1.2902484912111407</c:v>
                </c:pt>
                <c:pt idx="172">
                  <c:v>1.179456435410819</c:v>
                </c:pt>
                <c:pt idx="173">
                  <c:v>1.0906384058833734</c:v>
                </c:pt>
                <c:pt idx="174">
                  <c:v>1.1963432258051774</c:v>
                </c:pt>
                <c:pt idx="175">
                  <c:v>1.2685802410207203</c:v>
                </c:pt>
                <c:pt idx="176">
                  <c:v>0.97605648295284109</c:v>
                </c:pt>
                <c:pt idx="177">
                  <c:v>1.2752282002719513</c:v>
                </c:pt>
                <c:pt idx="178">
                  <c:v>1.1737292982528134</c:v>
                </c:pt>
                <c:pt idx="179">
                  <c:v>1.0914605560207264</c:v>
                </c:pt>
                <c:pt idx="180">
                  <c:v>1.2014547905021491</c:v>
                </c:pt>
                <c:pt idx="181">
                  <c:v>1.1179723411800424</c:v>
                </c:pt>
                <c:pt idx="182">
                  <c:v>1.2278892668460117</c:v>
                </c:pt>
                <c:pt idx="183">
                  <c:v>1.3182821963446396</c:v>
                </c:pt>
                <c:pt idx="184">
                  <c:v>1.2204822524932397</c:v>
                </c:pt>
                <c:pt idx="185">
                  <c:v>1.3025413687495924</c:v>
                </c:pt>
                <c:pt idx="186">
                  <c:v>1.0171084532730887</c:v>
                </c:pt>
                <c:pt idx="187">
                  <c:v>1.3251219106037064</c:v>
                </c:pt>
                <c:pt idx="188">
                  <c:v>1.3883982814455305</c:v>
                </c:pt>
                <c:pt idx="189">
                  <c:v>1.1024006238744612</c:v>
                </c:pt>
                <c:pt idx="190">
                  <c:v>1.2080338634936316</c:v>
                </c:pt>
                <c:pt idx="191">
                  <c:v>0.92688439483139984</c:v>
                </c:pt>
                <c:pt idx="192">
                  <c:v>1.4210723292662273</c:v>
                </c:pt>
                <c:pt idx="193">
                  <c:v>1.3067270457124529</c:v>
                </c:pt>
                <c:pt idx="194">
                  <c:v>1.3868084463742827</c:v>
                </c:pt>
                <c:pt idx="195">
                  <c:v>1.2800177261584791</c:v>
                </c:pt>
                <c:pt idx="196">
                  <c:v>1.180929838478284</c:v>
                </c:pt>
                <c:pt idx="197">
                  <c:v>1.4353128529279404</c:v>
                </c:pt>
                <c:pt idx="198">
                  <c:v>0.95152963811155189</c:v>
                </c:pt>
                <c:pt idx="199">
                  <c:v>1.2694005396038328</c:v>
                </c:pt>
                <c:pt idx="200">
                  <c:v>1.1818034013875005</c:v>
                </c:pt>
                <c:pt idx="201">
                  <c:v>1.2867411795878372</c:v>
                </c:pt>
                <c:pt idx="202">
                  <c:v>1.2003243052204606</c:v>
                </c:pt>
                <c:pt idx="203">
                  <c:v>1.1165397165653426</c:v>
                </c:pt>
                <c:pt idx="204">
                  <c:v>1.3977089758796053</c:v>
                </c:pt>
                <c:pt idx="205">
                  <c:v>1.1021452203512578</c:v>
                </c:pt>
                <c:pt idx="206">
                  <c:v>1.4002798160199865</c:v>
                </c:pt>
                <c:pt idx="207">
                  <c:v>1.4678717572943301</c:v>
                </c:pt>
                <c:pt idx="208">
                  <c:v>1.3505951683311821</c:v>
                </c:pt>
                <c:pt idx="209">
                  <c:v>1.2562264484200263</c:v>
                </c:pt>
                <c:pt idx="210">
                  <c:v>1.3430972299351529</c:v>
                </c:pt>
                <c:pt idx="211">
                  <c:v>1.0778238673695513</c:v>
                </c:pt>
                <c:pt idx="212">
                  <c:v>1.0080839757438547</c:v>
                </c:pt>
                <c:pt idx="213">
                  <c:v>1.4866086448377422</c:v>
                </c:pt>
                <c:pt idx="214">
                  <c:v>1.1910000687012596</c:v>
                </c:pt>
                <c:pt idx="215">
                  <c:v>1.3011870467699156</c:v>
                </c:pt>
                <c:pt idx="216">
                  <c:v>1.3920158500046265</c:v>
                </c:pt>
                <c:pt idx="217">
                  <c:v>1.2938270777406693</c:v>
                </c:pt>
                <c:pt idx="218">
                  <c:v>1.3776193195112723</c:v>
                </c:pt>
                <c:pt idx="219">
                  <c:v>1.0936832126925355</c:v>
                </c:pt>
                <c:pt idx="220">
                  <c:v>1.4004349192162029</c:v>
                </c:pt>
                <c:pt idx="221">
                  <c:v>1.4761379087536177</c:v>
                </c:pt>
                <c:pt idx="222">
                  <c:v>1.3666353392135662</c:v>
                </c:pt>
                <c:pt idx="223">
                  <c:v>1.4514375137126967</c:v>
                </c:pt>
                <c:pt idx="224">
                  <c:v>1.3481092204084928</c:v>
                </c:pt>
                <c:pt idx="225">
                  <c:v>1.2638266743685804</c:v>
                </c:pt>
                <c:pt idx="226">
                  <c:v>1.3723909106336523</c:v>
                </c:pt>
                <c:pt idx="227">
                  <c:v>1.4399244340879687</c:v>
                </c:pt>
                <c:pt idx="228">
                  <c:v>0.97451750800870451</c:v>
                </c:pt>
                <c:pt idx="229">
                  <c:v>1.3072339269836886</c:v>
                </c:pt>
                <c:pt idx="230">
                  <c:v>1.2302642954739689</c:v>
                </c:pt>
                <c:pt idx="231">
                  <c:v>1.3448071990316888</c:v>
                </c:pt>
                <c:pt idx="232">
                  <c:v>1.4075942691061369</c:v>
                </c:pt>
                <c:pt idx="233">
                  <c:v>0.7583893077887609</c:v>
                </c:pt>
                <c:pt idx="234">
                  <c:v>1.3010207915435474</c:v>
                </c:pt>
                <c:pt idx="235">
                  <c:v>1.2131226617061763</c:v>
                </c:pt>
                <c:pt idx="236">
                  <c:v>0.97071578855711715</c:v>
                </c:pt>
                <c:pt idx="237">
                  <c:v>1.1140552321186945</c:v>
                </c:pt>
                <c:pt idx="238">
                  <c:v>1.4080685744294836</c:v>
                </c:pt>
                <c:pt idx="239">
                  <c:v>1.1221338850160363</c:v>
                </c:pt>
                <c:pt idx="240">
                  <c:v>1.4029980597311962</c:v>
                </c:pt>
                <c:pt idx="241">
                  <c:v>0.94460294885631235</c:v>
                </c:pt>
                <c:pt idx="242">
                  <c:v>0.72325685050455091</c:v>
                </c:pt>
                <c:pt idx="243">
                  <c:v>1.2358760236758064</c:v>
                </c:pt>
                <c:pt idx="244">
                  <c:v>0.61462734453570178</c:v>
                </c:pt>
                <c:pt idx="245">
                  <c:v>0.99328802938707739</c:v>
                </c:pt>
                <c:pt idx="246">
                  <c:v>1.1219653867730068</c:v>
                </c:pt>
                <c:pt idx="247">
                  <c:v>1.3926532692388363</c:v>
                </c:pt>
                <c:pt idx="248">
                  <c:v>0.91555402622111259</c:v>
                </c:pt>
                <c:pt idx="249">
                  <c:v>0.53457584275811687</c:v>
                </c:pt>
                <c:pt idx="250">
                  <c:v>0.37858649387422538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6-4947-8C86-9B976C7A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70928"/>
        <c:axId val="718671320"/>
      </c:lineChart>
      <c:catAx>
        <c:axId val="7186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71320"/>
        <c:crosses val="autoZero"/>
        <c:auto val="1"/>
        <c:lblAlgn val="ctr"/>
        <c:lblOffset val="100"/>
        <c:noMultiLvlLbl val="1"/>
      </c:catAx>
      <c:valAx>
        <c:axId val="718671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67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'00.BookData'!$B$1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2104"/>
        <c:axId val="718672496"/>
      </c:barChart>
      <c:catAx>
        <c:axId val="71867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2496"/>
        <c:crosses val="autoZero"/>
        <c:auto val="1"/>
        <c:lblAlgn val="ctr"/>
        <c:lblOffset val="100"/>
        <c:noMultiLvlLbl val="0"/>
      </c:catAx>
      <c:valAx>
        <c:axId val="718672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3280"/>
        <c:axId val="718673672"/>
      </c:barChart>
      <c:catAx>
        <c:axId val="7186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3672"/>
        <c:crosses val="autoZero"/>
        <c:auto val="1"/>
        <c:lblAlgn val="ctr"/>
        <c:lblOffset val="100"/>
        <c:noMultiLvlLbl val="0"/>
      </c:catAx>
      <c:valAx>
        <c:axId val="718673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4456"/>
        <c:axId val="718674848"/>
      </c:barChart>
      <c:catAx>
        <c:axId val="718674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4848"/>
        <c:crosses val="autoZero"/>
        <c:auto val="1"/>
        <c:lblAlgn val="ctr"/>
        <c:lblOffset val="100"/>
        <c:noMultiLvlLbl val="0"/>
      </c:catAx>
      <c:valAx>
        <c:axId val="7186748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8080"/>
        <c:axId val="719468472"/>
      </c:scatterChart>
      <c:valAx>
        <c:axId val="7194680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8472"/>
        <c:crosses val="autoZero"/>
        <c:crossBetween val="midCat"/>
      </c:valAx>
      <c:valAx>
        <c:axId val="719468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9256"/>
        <c:axId val="719469648"/>
      </c:scatterChart>
      <c:valAx>
        <c:axId val="7194692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9648"/>
        <c:crosses val="autoZero"/>
        <c:crossBetween val="midCat"/>
      </c:valAx>
      <c:valAx>
        <c:axId val="71946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9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70432"/>
        <c:axId val="719470824"/>
      </c:scatterChart>
      <c:valAx>
        <c:axId val="7194704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70824"/>
        <c:crosses val="autoZero"/>
        <c:crossBetween val="midCat"/>
      </c:valAx>
      <c:valAx>
        <c:axId val="719470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1</xdr:row>
      <xdr:rowOff>104774</xdr:rowOff>
    </xdr:from>
    <xdr:to>
      <xdr:col>34</xdr:col>
      <xdr:colOff>539562</xdr:colOff>
      <xdr:row>37</xdr:row>
      <xdr:rowOff>132227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95249</xdr:rowOff>
    </xdr:from>
    <xdr:to>
      <xdr:col>19</xdr:col>
      <xdr:colOff>552450</xdr:colOff>
      <xdr:row>26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Games/Game1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ExpoSmoo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ES-OptSolver"/>
      <sheetName val="MA.1P.AP"/>
      <sheetName val="MA.MAD.TS"/>
      <sheetName val="MA.MSE.MAPE"/>
      <sheetName val="NotStationary"/>
      <sheetName val="All-MA"/>
    </sheetNames>
    <sheetDataSet>
      <sheetData sheetId="0">
        <row r="1">
          <cell r="K1">
            <v>0</v>
          </cell>
          <cell r="L1">
            <v>4</v>
          </cell>
          <cell r="M1">
            <v>0</v>
          </cell>
          <cell r="N1">
            <v>-4</v>
          </cell>
        </row>
        <row r="2">
          <cell r="K2">
            <v>50</v>
          </cell>
          <cell r="L2">
            <v>4</v>
          </cell>
          <cell r="M2">
            <v>0</v>
          </cell>
          <cell r="N2">
            <v>-4</v>
          </cell>
        </row>
        <row r="7">
          <cell r="C7" t="str">
            <v>Actual vs. Forcast</v>
          </cell>
        </row>
        <row r="8">
          <cell r="C8" t="str">
            <v>Tracking Signal</v>
          </cell>
        </row>
        <row r="11">
          <cell r="C11" t="str">
            <v>At</v>
          </cell>
          <cell r="D11" t="str">
            <v>Ft=(1-α)Ft+αAt</v>
          </cell>
        </row>
        <row r="12">
          <cell r="B12">
            <v>1</v>
          </cell>
          <cell r="C12">
            <v>60</v>
          </cell>
          <cell r="D12">
            <v>60</v>
          </cell>
          <cell r="H12" t="e">
            <v>#DIV/0!</v>
          </cell>
        </row>
        <row r="13">
          <cell r="B13">
            <v>2</v>
          </cell>
          <cell r="C13">
            <v>38</v>
          </cell>
          <cell r="D13">
            <v>60</v>
          </cell>
          <cell r="H13">
            <v>-2</v>
          </cell>
        </row>
        <row r="14">
          <cell r="B14">
            <v>3</v>
          </cell>
          <cell r="C14">
            <v>29</v>
          </cell>
          <cell r="D14">
            <v>47.224223763724581</v>
          </cell>
          <cell r="H14">
            <v>-3</v>
          </cell>
        </row>
        <row r="15">
          <cell r="B15">
            <v>4</v>
          </cell>
          <cell r="C15">
            <v>21</v>
          </cell>
          <cell r="D15">
            <v>36.641105359853753</v>
          </cell>
          <cell r="H15">
            <v>-4</v>
          </cell>
        </row>
        <row r="16">
          <cell r="B16">
            <v>5</v>
          </cell>
          <cell r="C16">
            <v>26</v>
          </cell>
          <cell r="D16">
            <v>27.558047988694682</v>
          </cell>
          <cell r="H16">
            <v>-5</v>
          </cell>
        </row>
        <row r="17">
          <cell r="B17">
            <v>6</v>
          </cell>
          <cell r="C17">
            <v>43</v>
          </cell>
          <cell r="D17">
            <v>26.653262876470038</v>
          </cell>
          <cell r="H17">
            <v>-3.3409171516890988</v>
          </cell>
        </row>
        <row r="18">
          <cell r="B18">
            <v>7</v>
          </cell>
          <cell r="C18">
            <v>39</v>
          </cell>
          <cell r="D18">
            <v>36.146092680262548</v>
          </cell>
          <cell r="H18">
            <v>-3.4918439837969184</v>
          </cell>
        </row>
        <row r="19">
          <cell r="B19">
            <v>8</v>
          </cell>
          <cell r="C19">
            <v>38</v>
          </cell>
          <cell r="D19">
            <v>37.803405467355013</v>
          </cell>
          <cell r="H19">
            <v>-3.9599930406919848</v>
          </cell>
        </row>
        <row r="20">
          <cell r="B20">
            <v>9</v>
          </cell>
          <cell r="C20">
            <v>45</v>
          </cell>
          <cell r="D20">
            <v>37.917571274552628</v>
          </cell>
          <cell r="H20">
            <v>-3.3192285848125604</v>
          </cell>
        </row>
        <row r="21">
          <cell r="B21">
            <v>10</v>
          </cell>
          <cell r="C21">
            <v>73</v>
          </cell>
          <cell r="D21">
            <v>42.030458756629216</v>
          </cell>
          <cell r="H21">
            <v>2.2487377836799701E-3</v>
          </cell>
        </row>
        <row r="22">
          <cell r="B22">
            <v>11</v>
          </cell>
          <cell r="C22">
            <v>26</v>
          </cell>
          <cell r="D22">
            <v>60.01500098687503</v>
          </cell>
          <cell r="H22">
            <v>-2.5111620661056593</v>
          </cell>
        </row>
        <row r="23">
          <cell r="B23">
            <v>12</v>
          </cell>
          <cell r="C23">
            <v>96</v>
          </cell>
          <cell r="D23">
            <v>40.26190820119308</v>
          </cell>
          <cell r="H23">
            <v>1.2754365591295989</v>
          </cell>
        </row>
        <row r="24">
          <cell r="B24">
            <v>13</v>
          </cell>
          <cell r="C24">
            <v>50</v>
          </cell>
          <cell r="D24">
            <v>72.629971322035587</v>
          </cell>
          <cell r="H24">
            <v>-5.0399771363652E-2</v>
          </cell>
        </row>
        <row r="25">
          <cell r="B25">
            <v>14</v>
          </cell>
          <cell r="C25">
            <v>57</v>
          </cell>
          <cell r="D25">
            <v>59.488359965505751</v>
          </cell>
          <cell r="H25">
            <v>-0.20532296349048723</v>
          </cell>
        </row>
        <row r="26">
          <cell r="B26">
            <v>15</v>
          </cell>
          <cell r="C26">
            <v>72</v>
          </cell>
          <cell r="D26">
            <v>58.043326778478139</v>
          </cell>
          <cell r="H26">
            <v>0.65165582012886769</v>
          </cell>
        </row>
        <row r="27">
          <cell r="B27">
            <v>16</v>
          </cell>
          <cell r="C27">
            <v>56</v>
          </cell>
          <cell r="D27">
            <v>66.148205600340887</v>
          </cell>
          <cell r="H27">
            <v>2.7673722258405972E-2</v>
          </cell>
        </row>
        <row r="28">
          <cell r="B28">
            <v>17</v>
          </cell>
          <cell r="C28">
            <v>27</v>
          </cell>
          <cell r="D28">
            <v>60.254969057173966</v>
          </cell>
          <cell r="H28">
            <v>-1.9430963945021706</v>
          </cell>
        </row>
        <row r="29">
          <cell r="B29">
            <v>18</v>
          </cell>
          <cell r="C29">
            <v>33</v>
          </cell>
          <cell r="D29">
            <v>40.943239810868626</v>
          </cell>
          <cell r="H29">
            <v>-2.4866019813131768</v>
          </cell>
        </row>
        <row r="30">
          <cell r="B30">
            <v>19</v>
          </cell>
          <cell r="C30">
            <v>73</v>
          </cell>
          <cell r="D30">
            <v>36.33046461019898</v>
          </cell>
          <cell r="H30">
            <v>-0.23424413407349989</v>
          </cell>
        </row>
        <row r="31">
          <cell r="B31">
            <v>20</v>
          </cell>
          <cell r="C31">
            <v>55</v>
          </cell>
          <cell r="D31">
            <v>57.62509092057536</v>
          </cell>
          <cell r="H31">
            <v>-0.40166721268487654</v>
          </cell>
        </row>
        <row r="32">
          <cell r="B32">
            <v>21</v>
          </cell>
          <cell r="C32">
            <v>31</v>
          </cell>
          <cell r="D32">
            <v>56.10065572961404</v>
          </cell>
          <cell r="H32">
            <v>-1.8587752073599129</v>
          </cell>
        </row>
        <row r="33">
          <cell r="B33">
            <v>22</v>
          </cell>
          <cell r="C33">
            <v>60</v>
          </cell>
          <cell r="D33">
            <v>41.524275684826158</v>
          </cell>
          <cell r="H33">
            <v>-0.77654922358228962</v>
          </cell>
        </row>
        <row r="34">
          <cell r="B34">
            <v>23</v>
          </cell>
          <cell r="C34">
            <v>26</v>
          </cell>
          <cell r="D34">
            <v>52.253444759997691</v>
          </cell>
          <cell r="H34">
            <v>-2.2531048488917294</v>
          </cell>
        </row>
        <row r="35">
          <cell r="B35">
            <v>24</v>
          </cell>
          <cell r="C35">
            <v>25</v>
          </cell>
          <cell r="D35">
            <v>37.007620410672786</v>
          </cell>
          <cell r="H35">
            <v>-2.9756819643034009</v>
          </cell>
        </row>
        <row r="36">
          <cell r="B36">
            <v>25</v>
          </cell>
          <cell r="C36">
            <v>65</v>
          </cell>
          <cell r="D36">
            <v>30.03458988808692</v>
          </cell>
          <cell r="H36">
            <v>-0.92183817846018079</v>
          </cell>
        </row>
        <row r="37">
          <cell r="B37">
            <v>26</v>
          </cell>
          <cell r="C37">
            <v>68</v>
          </cell>
          <cell r="D37">
            <v>50.339601506241614</v>
          </cell>
          <cell r="H37">
            <v>5.6852578039061567E-2</v>
          </cell>
        </row>
        <row r="38">
          <cell r="B38">
            <v>27</v>
          </cell>
          <cell r="C38">
            <v>100</v>
          </cell>
          <cell r="D38">
            <v>60.595296933501274</v>
          </cell>
          <cell r="H38">
            <v>2.1479418865111644</v>
          </cell>
        </row>
        <row r="39">
          <cell r="B39">
            <v>28</v>
          </cell>
          <cell r="C39">
            <v>66</v>
          </cell>
          <cell r="D39">
            <v>83.478281889613243</v>
          </cell>
          <cell r="H39">
            <v>1.2224795374650963</v>
          </cell>
        </row>
        <row r="40">
          <cell r="B40">
            <v>29</v>
          </cell>
          <cell r="C40">
            <v>50</v>
          </cell>
          <cell r="D40">
            <v>73.328344688874893</v>
          </cell>
          <cell r="H40">
            <v>-1.9904127260108345E-2</v>
          </cell>
        </row>
        <row r="41">
          <cell r="B41">
            <v>30</v>
          </cell>
          <cell r="C41">
            <v>57</v>
          </cell>
          <cell r="D41">
            <v>59.781175974885358</v>
          </cell>
          <cell r="H41">
            <v>-0.17169303853988546</v>
          </cell>
        </row>
        <row r="42">
          <cell r="B42">
            <v>31</v>
          </cell>
          <cell r="C42">
            <v>86</v>
          </cell>
          <cell r="D42">
            <v>58.166099523574431</v>
          </cell>
          <cell r="H42">
            <v>1.3197234592904181</v>
          </cell>
        </row>
        <row r="43">
          <cell r="B43">
            <v>32</v>
          </cell>
          <cell r="C43">
            <v>54</v>
          </cell>
          <cell r="D43">
            <v>74.329721535827744</v>
          </cell>
          <cell r="H43">
            <v>0.23181161648228543</v>
          </cell>
        </row>
        <row r="44">
          <cell r="B44">
            <v>33</v>
          </cell>
          <cell r="C44">
            <v>77</v>
          </cell>
          <cell r="D44">
            <v>62.523904568212984</v>
          </cell>
          <cell r="H44">
            <v>1.0109011758853748</v>
          </cell>
        </row>
        <row r="45">
          <cell r="B45">
            <v>34</v>
          </cell>
          <cell r="C45">
            <v>28</v>
          </cell>
          <cell r="D45">
            <v>70.930420750552969</v>
          </cell>
          <cell r="H45">
            <v>-1.2469076782592519</v>
          </cell>
        </row>
        <row r="46">
          <cell r="B46">
            <v>35</v>
          </cell>
          <cell r="C46">
            <v>46</v>
          </cell>
          <cell r="D46">
            <v>45.9999912397248</v>
          </cell>
          <cell r="H46">
            <v>-1.2835809499764483</v>
          </cell>
        </row>
        <row r="47">
          <cell r="B47">
            <v>36</v>
          </cell>
          <cell r="C47">
            <v>34</v>
          </cell>
          <cell r="D47">
            <v>45.999996326966425</v>
          </cell>
          <cell r="H47">
            <v>-1.9419710691138656</v>
          </cell>
        </row>
        <row r="48">
          <cell r="B48">
            <v>37</v>
          </cell>
          <cell r="C48">
            <v>86</v>
          </cell>
          <cell r="D48">
            <v>39.031393240173244</v>
          </cell>
          <cell r="H48">
            <v>0.56096249006443732</v>
          </cell>
        </row>
        <row r="49">
          <cell r="B49">
            <v>38</v>
          </cell>
          <cell r="C49">
            <v>64</v>
          </cell>
          <cell r="D49">
            <v>66.306866426225952</v>
          </cell>
          <cell r="H49">
            <v>0.45229309659340711</v>
          </cell>
        </row>
        <row r="50">
          <cell r="B50">
            <v>39</v>
          </cell>
          <cell r="C50">
            <v>69</v>
          </cell>
          <cell r="D50">
            <v>64.967229641296896</v>
          </cell>
          <cell r="H50">
            <v>0.67923807983648332</v>
          </cell>
        </row>
        <row r="51">
          <cell r="B51">
            <v>40</v>
          </cell>
          <cell r="C51">
            <v>33</v>
          </cell>
          <cell r="D51">
            <v>67.309128355618483</v>
          </cell>
          <cell r="H51">
            <v>-1.1478560093549814</v>
          </cell>
        </row>
        <row r="52">
          <cell r="B52">
            <v>41</v>
          </cell>
          <cell r="C52">
            <v>41</v>
          </cell>
          <cell r="D52">
            <v>47.385230776844224</v>
          </cell>
          <cell r="H52">
            <v>-1.509656705980801</v>
          </cell>
        </row>
        <row r="53">
          <cell r="B53">
            <v>42</v>
          </cell>
          <cell r="C53">
            <v>56</v>
          </cell>
          <cell r="D53">
            <v>43.677218066756005</v>
          </cell>
          <cell r="H53">
            <v>-0.85469136686134073</v>
          </cell>
        </row>
        <row r="54">
          <cell r="B54">
            <v>43</v>
          </cell>
          <cell r="C54">
            <v>28</v>
          </cell>
          <cell r="D54">
            <v>50.833268275280673</v>
          </cell>
          <cell r="H54">
            <v>-2.0795731982062264</v>
          </cell>
        </row>
        <row r="55">
          <cell r="B55">
            <v>44</v>
          </cell>
          <cell r="C55">
            <v>19</v>
          </cell>
          <cell r="D55">
            <v>37.5735989012883</v>
          </cell>
          <cell r="H55">
            <v>-3.0797344712213834</v>
          </cell>
        </row>
        <row r="56">
          <cell r="B56">
            <v>45</v>
          </cell>
          <cell r="C56">
            <v>16</v>
          </cell>
          <cell r="D56">
            <v>26.787592380143288</v>
          </cell>
          <cell r="H56">
            <v>-3.6950485269822946</v>
          </cell>
        </row>
        <row r="57">
          <cell r="B57">
            <v>46</v>
          </cell>
          <cell r="C57">
            <v>53</v>
          </cell>
          <cell r="D57">
            <v>20.523052999376908</v>
          </cell>
          <cell r="H57">
            <v>-1.8981776058621977</v>
          </cell>
        </row>
        <row r="58">
          <cell r="B58">
            <v>47</v>
          </cell>
          <cell r="C58">
            <v>63</v>
          </cell>
          <cell r="D58">
            <v>39.382971531983117</v>
          </cell>
          <cell r="H58">
            <v>-0.63194407675095843</v>
          </cell>
        </row>
        <row r="59">
          <cell r="B59">
            <v>48</v>
          </cell>
          <cell r="C59">
            <v>84</v>
          </cell>
          <cell r="D59">
            <v>53.097783853489034</v>
          </cell>
          <cell r="H59">
            <v>0.99771577066898065</v>
          </cell>
        </row>
        <row r="60">
          <cell r="B60">
            <v>49</v>
          </cell>
          <cell r="C60">
            <v>83</v>
          </cell>
          <cell r="D60">
            <v>71.043229248618189</v>
          </cell>
          <cell r="H60">
            <v>1.6374902403966274</v>
          </cell>
        </row>
        <row r="61">
          <cell r="B61">
            <v>50</v>
          </cell>
          <cell r="C61">
            <v>78</v>
          </cell>
          <cell r="D61">
            <v>77.986730504440771</v>
          </cell>
          <cell r="H61">
            <v>1.6716003221507449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zoomScale="73" zoomScaleNormal="73" workbookViewId="0">
      <selection activeCell="W58" sqref="W58"/>
    </sheetView>
  </sheetViews>
  <sheetFormatPr defaultColWidth="9.140625" defaultRowHeight="13.5" x14ac:dyDescent="0.25"/>
  <cols>
    <col min="1" max="1" width="4.5703125" style="118" bestFit="1" customWidth="1"/>
    <col min="2" max="2" width="9.7109375" style="118" bestFit="1" customWidth="1"/>
    <col min="3" max="3" width="6.7109375" style="118" bestFit="1" customWidth="1"/>
    <col min="4" max="4" width="11.7109375" style="118" bestFit="1" customWidth="1"/>
    <col min="5" max="5" width="9.140625" style="126" customWidth="1"/>
    <col min="6" max="6" width="13" style="118" customWidth="1"/>
    <col min="7" max="8" width="5.85546875" style="118" customWidth="1"/>
    <col min="9" max="9" width="9.7109375" style="118" customWidth="1"/>
    <col min="10" max="10" width="6" style="118" bestFit="1" customWidth="1"/>
    <col min="11" max="11" width="4.85546875" style="118" bestFit="1" customWidth="1"/>
    <col min="12" max="12" width="8.7109375" style="118" bestFit="1" customWidth="1"/>
    <col min="13" max="13" width="9.140625" style="118"/>
    <col min="14" max="14" width="12.140625" style="118" bestFit="1" customWidth="1"/>
    <col min="15" max="15" width="11.7109375" style="118" bestFit="1" customWidth="1"/>
    <col min="16" max="16" width="12.42578125" style="118" bestFit="1" customWidth="1"/>
    <col min="17" max="17" width="12.140625" style="118" bestFit="1" customWidth="1"/>
    <col min="18" max="21" width="9.28515625" style="118" bestFit="1" customWidth="1"/>
    <col min="22" max="23" width="9.140625" style="118"/>
    <col min="24" max="24" width="9.28515625" style="118" bestFit="1" customWidth="1"/>
    <col min="25" max="27" width="9.140625" style="118"/>
    <col min="28" max="30" width="9.28515625" style="118" bestFit="1" customWidth="1"/>
    <col min="31" max="31" width="12.28515625" style="118" customWidth="1"/>
    <col min="32" max="36" width="9.28515625" style="118" bestFit="1" customWidth="1"/>
    <col min="37" max="16384" width="9.140625" style="118"/>
  </cols>
  <sheetData>
    <row r="1" spans="1:37" ht="17.25" thickBot="1" x14ac:dyDescent="0.35">
      <c r="A1" s="111" t="s">
        <v>23</v>
      </c>
      <c r="B1" s="112"/>
      <c r="C1" s="113"/>
      <c r="D1" s="112"/>
      <c r="E1" s="114"/>
      <c r="F1" s="115" t="s">
        <v>9</v>
      </c>
      <c r="G1" s="115" t="s">
        <v>10</v>
      </c>
      <c r="H1" s="116" t="s">
        <v>11</v>
      </c>
      <c r="I1" s="117" t="s">
        <v>12</v>
      </c>
      <c r="J1" s="117" t="s">
        <v>13</v>
      </c>
      <c r="K1" s="117" t="s">
        <v>14</v>
      </c>
      <c r="L1" s="117" t="s">
        <v>15</v>
      </c>
      <c r="N1" s="162" t="s">
        <v>58</v>
      </c>
      <c r="O1" s="162" t="s">
        <v>59</v>
      </c>
      <c r="P1" s="164" t="s">
        <v>60</v>
      </c>
      <c r="Q1" s="163" t="s">
        <v>61</v>
      </c>
      <c r="R1" s="119" t="s">
        <v>30</v>
      </c>
      <c r="AB1" s="108"/>
      <c r="AC1" s="120" t="s">
        <v>24</v>
      </c>
      <c r="AD1" s="120"/>
      <c r="AE1" s="120"/>
      <c r="AF1" s="108"/>
      <c r="AG1" s="108"/>
      <c r="AH1" s="121">
        <f ca="1">RANDBETWEEN(100,150)</f>
        <v>149</v>
      </c>
      <c r="AI1" s="121">
        <f ca="1">RANDBETWEEN(5,15)</f>
        <v>8</v>
      </c>
      <c r="AJ1" s="121">
        <v>0.1</v>
      </c>
      <c r="AK1" s="108"/>
    </row>
    <row r="2" spans="1:37" ht="17.25" thickBot="1" x14ac:dyDescent="0.35">
      <c r="A2" s="122" t="s">
        <v>5</v>
      </c>
      <c r="B2" s="123" t="s">
        <v>32</v>
      </c>
      <c r="C2" s="124" t="s">
        <v>25</v>
      </c>
      <c r="D2" s="125" t="s">
        <v>29</v>
      </c>
      <c r="F2" s="127" t="str">
        <f ca="1">G2&amp;" - "&amp;H2</f>
        <v>1000 - 2000</v>
      </c>
      <c r="G2" s="128">
        <f ca="1">R4</f>
        <v>1000</v>
      </c>
      <c r="H2" s="129">
        <f ca="1">G2+$S$5</f>
        <v>2000</v>
      </c>
      <c r="I2" s="130">
        <f ca="1">COUNTIF($C$3:$C$77, "&lt;"&amp;H2)</f>
        <v>1</v>
      </c>
      <c r="J2" s="130">
        <f ca="1">I2</f>
        <v>1</v>
      </c>
      <c r="K2" s="131">
        <f t="shared" ref="K2:K14" ca="1" si="0">J2/$J$15</f>
        <v>1.3333333333333334E-2</v>
      </c>
      <c r="L2" s="132">
        <f t="shared" ref="L2:L14" ca="1" si="1">I2/$J$15</f>
        <v>1.3333333333333334E-2</v>
      </c>
      <c r="N2" s="156" t="s">
        <v>16</v>
      </c>
      <c r="O2" s="153">
        <f ca="1">AVERAGE(B$3:B$77)</f>
        <v>6734.28</v>
      </c>
      <c r="P2" s="159">
        <f ca="1">AVERAGE(C$3:C$77)</f>
        <v>6734.28</v>
      </c>
      <c r="Q2" s="159">
        <f ca="1">AVERAGE(D$3:D$77)</f>
        <v>6734.28</v>
      </c>
      <c r="T2" s="118" t="b">
        <f ca="1">O2=P2</f>
        <v>1</v>
      </c>
      <c r="U2" s="118" t="b">
        <f ca="1">P2=Q2</f>
        <v>1</v>
      </c>
      <c r="X2" s="118">
        <v>20</v>
      </c>
      <c r="AB2" s="108"/>
      <c r="AC2" s="121"/>
      <c r="AD2" s="121"/>
      <c r="AE2" s="121" t="s">
        <v>31</v>
      </c>
      <c r="AF2" s="108" t="s">
        <v>26</v>
      </c>
      <c r="AG2" s="108" t="s">
        <v>27</v>
      </c>
      <c r="AH2" s="108"/>
      <c r="AI2" s="109"/>
      <c r="AJ2" s="108"/>
      <c r="AK2" s="108"/>
    </row>
    <row r="3" spans="1:37" ht="16.5" x14ac:dyDescent="0.3">
      <c r="A3" s="54">
        <v>1</v>
      </c>
      <c r="B3" s="133">
        <f t="shared" ref="B3:B34" ca="1" si="2">INDEX($AG$3:$AG$77,RANK(AB3,$AB$3:$AB$77))</f>
        <v>12381</v>
      </c>
      <c r="C3" s="134">
        <f ca="1">SMALL($AG$3:$AG$77,AC3)</f>
        <v>1923</v>
      </c>
      <c r="D3" s="135">
        <f ca="1">AG3</f>
        <v>1923</v>
      </c>
      <c r="E3" s="136"/>
      <c r="F3" s="137" t="str">
        <f t="shared" ref="F3:F14" ca="1" si="3">G3&amp;" - "&amp;H3</f>
        <v>2000 - 3000</v>
      </c>
      <c r="G3" s="138">
        <f ca="1">H2</f>
        <v>2000</v>
      </c>
      <c r="H3" s="139">
        <f ca="1">G3+$S$5</f>
        <v>3000</v>
      </c>
      <c r="I3" s="140">
        <f t="shared" ref="I3:I14" ca="1" si="4">COUNTIF($C$3:$C$77, "&lt;"&amp;H3)</f>
        <v>6</v>
      </c>
      <c r="J3" s="140">
        <f ca="1">I3-I2</f>
        <v>5</v>
      </c>
      <c r="K3" s="141">
        <f t="shared" ca="1" si="0"/>
        <v>6.6666666666666666E-2</v>
      </c>
      <c r="L3" s="142">
        <f t="shared" ca="1" si="1"/>
        <v>0.08</v>
      </c>
      <c r="N3" s="157" t="s">
        <v>17</v>
      </c>
      <c r="O3" s="154">
        <f ca="1">MAX(B$3:B$77)</f>
        <v>12381</v>
      </c>
      <c r="P3" s="160">
        <f ca="1">MAX(C$3:C$77)</f>
        <v>12381</v>
      </c>
      <c r="Q3" s="160">
        <f ca="1">MAX(D$3:D$77)</f>
        <v>12381</v>
      </c>
      <c r="R3" s="118">
        <f ca="1">ROUNDUP(O3/S5,0)</f>
        <v>13</v>
      </c>
      <c r="S3" s="118">
        <f ca="1">R3*S5</f>
        <v>13000</v>
      </c>
      <c r="T3" s="118" t="b">
        <f t="shared" ref="T3:T8" ca="1" si="5">O3=P3</f>
        <v>1</v>
      </c>
      <c r="U3" s="118" t="b">
        <f t="shared" ref="U3:U9" ca="1" si="6">P3=Q3</f>
        <v>1</v>
      </c>
      <c r="AB3" s="108">
        <f t="shared" ref="AB3:AB66" ca="1" si="7">RAND()</f>
        <v>4.6471038837336165E-2</v>
      </c>
      <c r="AC3" s="121">
        <v>1</v>
      </c>
      <c r="AD3" s="121">
        <v>1</v>
      </c>
      <c r="AE3" s="121">
        <f ca="1">INT($AH$1+$AI$1*AD3)</f>
        <v>157</v>
      </c>
      <c r="AF3" s="143">
        <f ca="1">(((IF(MOD(AD3,5)&lt;&gt;0,MOD(AD3,5),5))+12)+_xlfn.NORM.S.INV(RAND()))</f>
        <v>12.251446001395443</v>
      </c>
      <c r="AG3" s="108">
        <f ca="1">ROUND(AE3*AF3,0)</f>
        <v>1923</v>
      </c>
      <c r="AH3" s="108"/>
      <c r="AI3" s="109"/>
      <c r="AJ3" s="108"/>
      <c r="AK3" s="108"/>
    </row>
    <row r="4" spans="1:37" ht="16.5" x14ac:dyDescent="0.3">
      <c r="A4" s="54">
        <v>2</v>
      </c>
      <c r="B4" s="133">
        <f t="shared" ca="1" si="2"/>
        <v>6493</v>
      </c>
      <c r="C4" s="134">
        <f t="shared" ref="C4:C67" ca="1" si="8">SMALL($AG$3:$AG$77,AC4)</f>
        <v>2274</v>
      </c>
      <c r="D4" s="135">
        <f t="shared" ref="D4:D67" ca="1" si="9">AG4</f>
        <v>2376</v>
      </c>
      <c r="E4" s="136"/>
      <c r="F4" s="137" t="str">
        <f t="shared" ca="1" si="3"/>
        <v>3000 - 4000</v>
      </c>
      <c r="G4" s="138">
        <f t="shared" ref="G4:G13" ca="1" si="10">H3</f>
        <v>3000</v>
      </c>
      <c r="H4" s="139">
        <f t="shared" ref="H4:H14" ca="1" si="11">G4+$S$5</f>
        <v>4000</v>
      </c>
      <c r="I4" s="140">
        <f t="shared" ca="1" si="4"/>
        <v>15</v>
      </c>
      <c r="J4" s="140">
        <f t="shared" ref="J4:J14" ca="1" si="12">I4-I3</f>
        <v>9</v>
      </c>
      <c r="K4" s="141">
        <f t="shared" ca="1" si="0"/>
        <v>0.12</v>
      </c>
      <c r="L4" s="142">
        <f t="shared" ca="1" si="1"/>
        <v>0.2</v>
      </c>
      <c r="N4" s="157" t="s">
        <v>18</v>
      </c>
      <c r="O4" s="154">
        <f ca="1">MIN(B$3:B$77)</f>
        <v>1923</v>
      </c>
      <c r="P4" s="160">
        <f ca="1">MIN(C$3:C$77)</f>
        <v>1923</v>
      </c>
      <c r="Q4" s="160">
        <f ca="1">MIN(D$3:D$77)</f>
        <v>1923</v>
      </c>
      <c r="R4" s="118">
        <f ca="1">S5*INT(O4/S5)</f>
        <v>1000</v>
      </c>
      <c r="T4" s="118" t="b">
        <f ca="1">O4=P4</f>
        <v>1</v>
      </c>
      <c r="U4" s="118" t="b">
        <f t="shared" ca="1" si="6"/>
        <v>1</v>
      </c>
      <c r="AB4" s="108">
        <f t="shared" ca="1" si="7"/>
        <v>0.57718043976493394</v>
      </c>
      <c r="AC4" s="121">
        <v>2</v>
      </c>
      <c r="AD4" s="121">
        <v>2</v>
      </c>
      <c r="AE4" s="121">
        <f t="shared" ref="AE4:AE67" ca="1" si="13">INT($AH$1+$AI$1*AD4)</f>
        <v>165</v>
      </c>
      <c r="AF4" s="143">
        <f t="shared" ref="AF4:AF67" ca="1" si="14">(((IF(MOD(AD4,5)&lt;&gt;0,MOD(AD4,5),5))+12)+_xlfn.NORM.S.INV(RAND()))</f>
        <v>14.402658887057038</v>
      </c>
      <c r="AG4" s="108">
        <f t="shared" ref="AG4:AG67" ca="1" si="15">ROUND(AE4*AF4,0)</f>
        <v>2376</v>
      </c>
      <c r="AH4" s="108"/>
      <c r="AI4" s="109"/>
      <c r="AJ4" s="108"/>
      <c r="AK4" s="108"/>
    </row>
    <row r="5" spans="1:37" ht="16.5" x14ac:dyDescent="0.3">
      <c r="A5" s="54">
        <v>3</v>
      </c>
      <c r="B5" s="133">
        <f t="shared" ca="1" si="2"/>
        <v>1923</v>
      </c>
      <c r="C5" s="134">
        <f t="shared" ca="1" si="8"/>
        <v>2376</v>
      </c>
      <c r="D5" s="135">
        <f t="shared" ca="1" si="9"/>
        <v>2743</v>
      </c>
      <c r="E5" s="136"/>
      <c r="F5" s="137" t="str">
        <f t="shared" ca="1" si="3"/>
        <v>4000 - 5000</v>
      </c>
      <c r="G5" s="138">
        <f t="shared" ca="1" si="10"/>
        <v>4000</v>
      </c>
      <c r="H5" s="139">
        <f t="shared" ca="1" si="11"/>
        <v>5000</v>
      </c>
      <c r="I5" s="140">
        <f t="shared" ca="1" si="4"/>
        <v>23</v>
      </c>
      <c r="J5" s="140">
        <f t="shared" ca="1" si="12"/>
        <v>8</v>
      </c>
      <c r="K5" s="141">
        <f t="shared" ca="1" si="0"/>
        <v>0.10666666666666667</v>
      </c>
      <c r="L5" s="142">
        <f t="shared" ca="1" si="1"/>
        <v>0.30666666666666664</v>
      </c>
      <c r="N5" s="157" t="s">
        <v>9</v>
      </c>
      <c r="O5" s="154">
        <f ca="1">O3-O4</f>
        <v>10458</v>
      </c>
      <c r="P5" s="160">
        <f ca="1">P3-P4</f>
        <v>10458</v>
      </c>
      <c r="Q5" s="160">
        <f ca="1">Q3-Q4</f>
        <v>10458</v>
      </c>
      <c r="R5" s="118">
        <f ca="1">ROUND(O5/10,0)</f>
        <v>1046</v>
      </c>
      <c r="S5" s="118">
        <f ca="1">ROUND(R5,-LEN(R5)+1)</f>
        <v>1000</v>
      </c>
      <c r="T5" s="118" t="b">
        <f t="shared" ca="1" si="5"/>
        <v>1</v>
      </c>
      <c r="U5" s="118" t="b">
        <f t="shared" ca="1" si="6"/>
        <v>1</v>
      </c>
      <c r="AB5" s="108">
        <f t="shared" ca="1" si="7"/>
        <v>0.98745754436988431</v>
      </c>
      <c r="AC5" s="121">
        <v>3</v>
      </c>
      <c r="AD5" s="121">
        <v>3</v>
      </c>
      <c r="AE5" s="121">
        <f t="shared" ca="1" si="13"/>
        <v>173</v>
      </c>
      <c r="AF5" s="143">
        <f t="shared" ca="1" si="14"/>
        <v>15.855970381913925</v>
      </c>
      <c r="AG5" s="108">
        <f t="shared" ca="1" si="15"/>
        <v>2743</v>
      </c>
      <c r="AH5" s="108"/>
      <c r="AI5" s="109"/>
      <c r="AJ5" s="108"/>
      <c r="AK5" s="108"/>
    </row>
    <row r="6" spans="1:37" ht="16.5" x14ac:dyDescent="0.3">
      <c r="A6" s="54">
        <v>4</v>
      </c>
      <c r="B6" s="133">
        <f t="shared" ca="1" si="2"/>
        <v>4162</v>
      </c>
      <c r="C6" s="134">
        <f t="shared" ca="1" si="8"/>
        <v>2743</v>
      </c>
      <c r="D6" s="135">
        <f t="shared" ca="1" si="9"/>
        <v>2827</v>
      </c>
      <c r="E6" s="136"/>
      <c r="F6" s="137" t="str">
        <f t="shared" ca="1" si="3"/>
        <v>5000 - 6000</v>
      </c>
      <c r="G6" s="138">
        <f t="shared" ca="1" si="10"/>
        <v>5000</v>
      </c>
      <c r="H6" s="139">
        <f t="shared" ca="1" si="11"/>
        <v>6000</v>
      </c>
      <c r="I6" s="140">
        <f t="shared" ca="1" si="4"/>
        <v>32</v>
      </c>
      <c r="J6" s="140">
        <f t="shared" ca="1" si="12"/>
        <v>9</v>
      </c>
      <c r="K6" s="141">
        <f t="shared" ca="1" si="0"/>
        <v>0.12</v>
      </c>
      <c r="L6" s="142">
        <f t="shared" ca="1" si="1"/>
        <v>0.42666666666666669</v>
      </c>
      <c r="N6" s="157" t="s">
        <v>19</v>
      </c>
      <c r="O6" s="154">
        <f ca="1">_xlfn.STDEV.S(B$3:B$77)</f>
        <v>2719.536315604535</v>
      </c>
      <c r="P6" s="160">
        <f ca="1">_xlfn.STDEV.S(C$3:C$77)</f>
        <v>2719.536315604535</v>
      </c>
      <c r="Q6" s="160">
        <f ca="1">_xlfn.STDEV.S(D$3:D$77)</f>
        <v>2719.536315604535</v>
      </c>
      <c r="T6" s="118" t="b">
        <f t="shared" ca="1" si="5"/>
        <v>1</v>
      </c>
      <c r="U6" s="118" t="b">
        <f t="shared" ca="1" si="6"/>
        <v>1</v>
      </c>
      <c r="AB6" s="108">
        <f t="shared" ca="1" si="7"/>
        <v>0.7633682939554286</v>
      </c>
      <c r="AC6" s="121">
        <v>4</v>
      </c>
      <c r="AD6" s="121">
        <v>4</v>
      </c>
      <c r="AE6" s="121">
        <f t="shared" ca="1" si="13"/>
        <v>181</v>
      </c>
      <c r="AF6" s="143">
        <f t="shared" ca="1" si="14"/>
        <v>15.617926569520028</v>
      </c>
      <c r="AG6" s="108">
        <f t="shared" ca="1" si="15"/>
        <v>2827</v>
      </c>
      <c r="AH6" s="108"/>
      <c r="AI6" s="109"/>
      <c r="AJ6" s="108"/>
      <c r="AK6" s="108"/>
    </row>
    <row r="7" spans="1:37" ht="16.5" x14ac:dyDescent="0.3">
      <c r="A7" s="54">
        <v>5</v>
      </c>
      <c r="B7" s="133">
        <f t="shared" ca="1" si="2"/>
        <v>6304</v>
      </c>
      <c r="C7" s="134">
        <f t="shared" ca="1" si="8"/>
        <v>2806</v>
      </c>
      <c r="D7" s="135">
        <f t="shared" ca="1" si="9"/>
        <v>3260</v>
      </c>
      <c r="E7" s="136"/>
      <c r="F7" s="137" t="str">
        <f t="shared" ca="1" si="3"/>
        <v>6000 - 7000</v>
      </c>
      <c r="G7" s="138">
        <f t="shared" ca="1" si="10"/>
        <v>6000</v>
      </c>
      <c r="H7" s="139">
        <f t="shared" ca="1" si="11"/>
        <v>7000</v>
      </c>
      <c r="I7" s="140">
        <f t="shared" ca="1" si="4"/>
        <v>41</v>
      </c>
      <c r="J7" s="140">
        <f t="shared" ca="1" si="12"/>
        <v>9</v>
      </c>
      <c r="K7" s="141">
        <f t="shared" ca="1" si="0"/>
        <v>0.12</v>
      </c>
      <c r="L7" s="142">
        <f t="shared" ca="1" si="1"/>
        <v>0.54666666666666663</v>
      </c>
      <c r="N7" s="157" t="s">
        <v>20</v>
      </c>
      <c r="O7" s="154">
        <f ca="1">O6/O2</f>
        <v>0.4038347552529053</v>
      </c>
      <c r="P7" s="160">
        <f ca="1">P6/P2</f>
        <v>0.4038347552529053</v>
      </c>
      <c r="Q7" s="160">
        <f ca="1">Q6/Q2</f>
        <v>0.4038347552529053</v>
      </c>
      <c r="T7" s="118" t="b">
        <f t="shared" ca="1" si="5"/>
        <v>1</v>
      </c>
      <c r="U7" s="118" t="b">
        <f t="shared" ca="1" si="6"/>
        <v>1</v>
      </c>
      <c r="AB7" s="108">
        <f t="shared" ca="1" si="7"/>
        <v>0.63474292966883938</v>
      </c>
      <c r="AC7" s="121">
        <v>5</v>
      </c>
      <c r="AD7" s="121">
        <v>5</v>
      </c>
      <c r="AE7" s="121">
        <f t="shared" ca="1" si="13"/>
        <v>189</v>
      </c>
      <c r="AF7" s="143">
        <f t="shared" ca="1" si="14"/>
        <v>17.248806615640635</v>
      </c>
      <c r="AG7" s="108">
        <f t="shared" ca="1" si="15"/>
        <v>3260</v>
      </c>
      <c r="AH7" s="108"/>
      <c r="AI7" s="109"/>
      <c r="AJ7" s="108"/>
      <c r="AK7" s="108"/>
    </row>
    <row r="8" spans="1:37" ht="16.5" x14ac:dyDescent="0.3">
      <c r="A8" s="54">
        <v>6</v>
      </c>
      <c r="B8" s="133">
        <f t="shared" ca="1" si="2"/>
        <v>9099</v>
      </c>
      <c r="C8" s="134">
        <f t="shared" ca="1" si="8"/>
        <v>2827</v>
      </c>
      <c r="D8" s="135">
        <f t="shared" ca="1" si="9"/>
        <v>2274</v>
      </c>
      <c r="E8" s="136"/>
      <c r="F8" s="137" t="str">
        <f t="shared" ca="1" si="3"/>
        <v>7000 - 8000</v>
      </c>
      <c r="G8" s="138">
        <f t="shared" ca="1" si="10"/>
        <v>7000</v>
      </c>
      <c r="H8" s="139">
        <f t="shared" ca="1" si="11"/>
        <v>8000</v>
      </c>
      <c r="I8" s="140">
        <f t="shared" ca="1" si="4"/>
        <v>51</v>
      </c>
      <c r="J8" s="140">
        <f t="shared" ca="1" si="12"/>
        <v>10</v>
      </c>
      <c r="K8" s="141">
        <f t="shared" ca="1" si="0"/>
        <v>0.13333333333333333</v>
      </c>
      <c r="L8" s="142">
        <f t="shared" ca="1" si="1"/>
        <v>0.68</v>
      </c>
      <c r="N8" s="157" t="s">
        <v>62</v>
      </c>
      <c r="O8" s="154">
        <f ca="1">O5/O2</f>
        <v>1.5529499812897594</v>
      </c>
      <c r="P8" s="160">
        <f ca="1">P5/P2</f>
        <v>1.5529499812897594</v>
      </c>
      <c r="Q8" s="160">
        <f ca="1">Q5/Q2</f>
        <v>1.5529499812897594</v>
      </c>
      <c r="T8" s="118" t="b">
        <f t="shared" ca="1" si="5"/>
        <v>1</v>
      </c>
      <c r="U8" s="118" t="b">
        <f t="shared" ca="1" si="6"/>
        <v>1</v>
      </c>
      <c r="AB8" s="108">
        <f t="shared" ca="1" si="7"/>
        <v>0.28239477959765003</v>
      </c>
      <c r="AC8" s="121">
        <v>6</v>
      </c>
      <c r="AD8" s="121">
        <v>6</v>
      </c>
      <c r="AE8" s="121">
        <f t="shared" ca="1" si="13"/>
        <v>197</v>
      </c>
      <c r="AF8" s="143">
        <f t="shared" ca="1" si="14"/>
        <v>11.54134049147013</v>
      </c>
      <c r="AG8" s="108">
        <f t="shared" ca="1" si="15"/>
        <v>2274</v>
      </c>
      <c r="AH8" s="108"/>
      <c r="AI8" s="109"/>
      <c r="AJ8" s="108"/>
      <c r="AK8" s="108"/>
    </row>
    <row r="9" spans="1:37" ht="17.25" thickBot="1" x14ac:dyDescent="0.35">
      <c r="A9" s="54">
        <v>7</v>
      </c>
      <c r="B9" s="133">
        <f t="shared" ca="1" si="2"/>
        <v>6586</v>
      </c>
      <c r="C9" s="134">
        <f t="shared" ca="1" si="8"/>
        <v>3198</v>
      </c>
      <c r="D9" s="135">
        <f t="shared" ca="1" si="9"/>
        <v>2806</v>
      </c>
      <c r="E9" s="136"/>
      <c r="F9" s="137" t="str">
        <f t="shared" ca="1" si="3"/>
        <v>8000 - 9000</v>
      </c>
      <c r="G9" s="138">
        <f t="shared" ca="1" si="10"/>
        <v>8000</v>
      </c>
      <c r="H9" s="139">
        <f t="shared" ca="1" si="11"/>
        <v>9000</v>
      </c>
      <c r="I9" s="140">
        <f t="shared" ca="1" si="4"/>
        <v>57</v>
      </c>
      <c r="J9" s="140">
        <f t="shared" ca="1" si="12"/>
        <v>6</v>
      </c>
      <c r="K9" s="141">
        <f t="shared" ca="1" si="0"/>
        <v>0.08</v>
      </c>
      <c r="L9" s="142">
        <f t="shared" ca="1" si="1"/>
        <v>0.76</v>
      </c>
      <c r="N9" s="158" t="s">
        <v>22</v>
      </c>
      <c r="O9" s="155">
        <f ca="1">SKEW(B$3:B$77)</f>
        <v>0.15035574637987117</v>
      </c>
      <c r="P9" s="161">
        <f ca="1">SKEW(C$3:C$77)</f>
        <v>0.15035574637987104</v>
      </c>
      <c r="Q9" s="161">
        <f ca="1">SKEW(D$3:D$77)</f>
        <v>0.15035574637987079</v>
      </c>
      <c r="T9" s="118" t="b">
        <f ca="1">O9=P9</f>
        <v>1</v>
      </c>
      <c r="U9" s="118" t="b">
        <f t="shared" ca="1" si="6"/>
        <v>1</v>
      </c>
      <c r="AB9" s="108">
        <f t="shared" ca="1" si="7"/>
        <v>0.46828264966624211</v>
      </c>
      <c r="AC9" s="121">
        <v>8</v>
      </c>
      <c r="AD9" s="121">
        <v>7</v>
      </c>
      <c r="AE9" s="121">
        <f t="shared" ca="1" si="13"/>
        <v>205</v>
      </c>
      <c r="AF9" s="143">
        <f t="shared" ca="1" si="14"/>
        <v>13.689262967966718</v>
      </c>
      <c r="AG9" s="108">
        <f t="shared" ca="1" si="15"/>
        <v>2806</v>
      </c>
      <c r="AH9" s="108"/>
      <c r="AI9" s="109"/>
      <c r="AJ9" s="108"/>
      <c r="AK9" s="108"/>
    </row>
    <row r="10" spans="1:37" ht="16.5" x14ac:dyDescent="0.3">
      <c r="A10" s="54">
        <v>8</v>
      </c>
      <c r="B10" s="133">
        <f t="shared" ca="1" si="2"/>
        <v>4095</v>
      </c>
      <c r="C10" s="134">
        <f t="shared" ca="1" si="8"/>
        <v>3062</v>
      </c>
      <c r="D10" s="135">
        <f t="shared" ca="1" si="9"/>
        <v>3540</v>
      </c>
      <c r="E10" s="136"/>
      <c r="F10" s="137" t="str">
        <f t="shared" ca="1" si="3"/>
        <v>9000 - 10000</v>
      </c>
      <c r="G10" s="138">
        <f t="shared" ca="1" si="10"/>
        <v>9000</v>
      </c>
      <c r="H10" s="139">
        <f t="shared" ca="1" si="11"/>
        <v>10000</v>
      </c>
      <c r="I10" s="140">
        <f t="shared" ca="1" si="4"/>
        <v>65</v>
      </c>
      <c r="J10" s="140">
        <f t="shared" ca="1" si="12"/>
        <v>8</v>
      </c>
      <c r="K10" s="141">
        <f t="shared" ca="1" si="0"/>
        <v>0.10666666666666667</v>
      </c>
      <c r="L10" s="142">
        <f t="shared" ca="1" si="1"/>
        <v>0.8666666666666667</v>
      </c>
      <c r="AB10" s="108">
        <f t="shared" ca="1" si="7"/>
        <v>0.84603732134337006</v>
      </c>
      <c r="AC10" s="121">
        <v>7</v>
      </c>
      <c r="AD10" s="121">
        <v>8</v>
      </c>
      <c r="AE10" s="121">
        <f ca="1">INT($AH$1+$AI$1*AD10)</f>
        <v>213</v>
      </c>
      <c r="AF10" s="143">
        <f t="shared" ca="1" si="14"/>
        <v>16.621199872028733</v>
      </c>
      <c r="AG10" s="108">
        <f t="shared" ca="1" si="15"/>
        <v>3540</v>
      </c>
      <c r="AH10" s="108"/>
      <c r="AI10" s="109"/>
      <c r="AJ10" s="108"/>
      <c r="AK10" s="108"/>
    </row>
    <row r="11" spans="1:37" ht="16.5" x14ac:dyDescent="0.3">
      <c r="A11" s="54">
        <v>9</v>
      </c>
      <c r="B11" s="133">
        <f t="shared" ca="1" si="2"/>
        <v>10108</v>
      </c>
      <c r="C11" s="134">
        <f t="shared" ca="1" si="8"/>
        <v>3657</v>
      </c>
      <c r="D11" s="135">
        <f t="shared" ca="1" si="9"/>
        <v>3330</v>
      </c>
      <c r="E11" s="136"/>
      <c r="F11" s="137" t="str">
        <f t="shared" ca="1" si="3"/>
        <v>10000 - 11000</v>
      </c>
      <c r="G11" s="138">
        <f t="shared" ca="1" si="10"/>
        <v>10000</v>
      </c>
      <c r="H11" s="139">
        <f t="shared" ca="1" si="11"/>
        <v>11000</v>
      </c>
      <c r="I11" s="140">
        <f t="shared" ca="1" si="4"/>
        <v>70</v>
      </c>
      <c r="J11" s="140">
        <f t="shared" ca="1" si="12"/>
        <v>5</v>
      </c>
      <c r="K11" s="141">
        <f t="shared" ca="1" si="0"/>
        <v>6.6666666666666666E-2</v>
      </c>
      <c r="L11" s="142">
        <f t="shared" ca="1" si="1"/>
        <v>0.93333333333333335</v>
      </c>
      <c r="AB11" s="108">
        <f t="shared" ca="1" si="7"/>
        <v>0.26734373842813575</v>
      </c>
      <c r="AC11" s="121">
        <v>12</v>
      </c>
      <c r="AD11" s="121">
        <v>9</v>
      </c>
      <c r="AE11" s="121">
        <f t="shared" ca="1" si="13"/>
        <v>221</v>
      </c>
      <c r="AF11" s="143">
        <f t="shared" ca="1" si="14"/>
        <v>15.069164181552415</v>
      </c>
      <c r="AG11" s="108">
        <f t="shared" ca="1" si="15"/>
        <v>3330</v>
      </c>
      <c r="AH11" s="108"/>
      <c r="AI11" s="109"/>
      <c r="AJ11" s="108"/>
      <c r="AK11" s="108"/>
    </row>
    <row r="12" spans="1:37" ht="16.5" x14ac:dyDescent="0.3">
      <c r="A12" s="54">
        <v>10</v>
      </c>
      <c r="B12" s="133">
        <f t="shared" ca="1" si="2"/>
        <v>9931</v>
      </c>
      <c r="C12" s="134">
        <f t="shared" ca="1" si="8"/>
        <v>3260</v>
      </c>
      <c r="D12" s="135">
        <f t="shared" ca="1" si="9"/>
        <v>4079</v>
      </c>
      <c r="E12" s="136"/>
      <c r="F12" s="137" t="str">
        <f t="shared" ca="1" si="3"/>
        <v>11000 - 12000</v>
      </c>
      <c r="G12" s="138">
        <f t="shared" ca="1" si="10"/>
        <v>11000</v>
      </c>
      <c r="H12" s="139">
        <f t="shared" ca="1" si="11"/>
        <v>12000</v>
      </c>
      <c r="I12" s="140">
        <f t="shared" ca="1" si="4"/>
        <v>74</v>
      </c>
      <c r="J12" s="140">
        <f t="shared" ca="1" si="12"/>
        <v>4</v>
      </c>
      <c r="K12" s="141">
        <f t="shared" ca="1" si="0"/>
        <v>5.3333333333333337E-2</v>
      </c>
      <c r="L12" s="142">
        <f t="shared" ca="1" si="1"/>
        <v>0.98666666666666669</v>
      </c>
      <c r="AB12" s="108">
        <f t="shared" ca="1" si="7"/>
        <v>0.25706899121798665</v>
      </c>
      <c r="AC12" s="121">
        <v>9</v>
      </c>
      <c r="AD12" s="121">
        <v>10</v>
      </c>
      <c r="AE12" s="121">
        <f t="shared" ca="1" si="13"/>
        <v>229</v>
      </c>
      <c r="AF12" s="143">
        <f t="shared" ca="1" si="14"/>
        <v>17.813967812744131</v>
      </c>
      <c r="AG12" s="108">
        <f t="shared" ca="1" si="15"/>
        <v>4079</v>
      </c>
      <c r="AH12" s="108"/>
      <c r="AI12" s="109"/>
      <c r="AJ12" s="108"/>
      <c r="AK12" s="108"/>
    </row>
    <row r="13" spans="1:37" ht="16.5" x14ac:dyDescent="0.3">
      <c r="A13" s="54">
        <v>11</v>
      </c>
      <c r="B13" s="133">
        <f t="shared" ca="1" si="2"/>
        <v>2743</v>
      </c>
      <c r="C13" s="134">
        <f t="shared" ca="1" si="8"/>
        <v>3330</v>
      </c>
      <c r="D13" s="135">
        <f t="shared" ca="1" si="9"/>
        <v>3062</v>
      </c>
      <c r="E13" s="136"/>
      <c r="F13" s="137" t="str">
        <f t="shared" ca="1" si="3"/>
        <v>12000 - 13000</v>
      </c>
      <c r="G13" s="138">
        <f t="shared" ca="1" si="10"/>
        <v>12000</v>
      </c>
      <c r="H13" s="139">
        <f t="shared" ca="1" si="11"/>
        <v>13000</v>
      </c>
      <c r="I13" s="140">
        <f t="shared" ca="1" si="4"/>
        <v>75</v>
      </c>
      <c r="J13" s="140">
        <f t="shared" ca="1" si="12"/>
        <v>1</v>
      </c>
      <c r="K13" s="141">
        <f t="shared" ca="1" si="0"/>
        <v>1.3333333333333334E-2</v>
      </c>
      <c r="L13" s="142">
        <f t="shared" ca="1" si="1"/>
        <v>1</v>
      </c>
      <c r="AB13" s="108">
        <f t="shared" ca="1" si="7"/>
        <v>0.96987421789599604</v>
      </c>
      <c r="AC13" s="121">
        <v>10</v>
      </c>
      <c r="AD13" s="121">
        <v>11</v>
      </c>
      <c r="AE13" s="121">
        <f t="shared" ca="1" si="13"/>
        <v>237</v>
      </c>
      <c r="AF13" s="143">
        <f t="shared" ca="1" si="14"/>
        <v>12.918321090312238</v>
      </c>
      <c r="AG13" s="108">
        <f t="shared" ca="1" si="15"/>
        <v>3062</v>
      </c>
      <c r="AH13" s="108"/>
      <c r="AI13" s="109"/>
      <c r="AJ13" s="108"/>
      <c r="AK13" s="108"/>
    </row>
    <row r="14" spans="1:37" ht="17.25" thickBot="1" x14ac:dyDescent="0.35">
      <c r="A14" s="54">
        <v>12</v>
      </c>
      <c r="B14" s="133">
        <f t="shared" ca="1" si="2"/>
        <v>3657</v>
      </c>
      <c r="C14" s="134">
        <f t="shared" ca="1" si="8"/>
        <v>3540</v>
      </c>
      <c r="D14" s="135">
        <f t="shared" ca="1" si="9"/>
        <v>3198</v>
      </c>
      <c r="E14" s="136"/>
      <c r="F14" s="144" t="str">
        <f t="shared" ca="1" si="3"/>
        <v>13000 - 14000</v>
      </c>
      <c r="G14" s="145">
        <f ca="1">H13</f>
        <v>13000</v>
      </c>
      <c r="H14" s="146">
        <f t="shared" ca="1" si="11"/>
        <v>14000</v>
      </c>
      <c r="I14" s="147">
        <f t="shared" ca="1" si="4"/>
        <v>75</v>
      </c>
      <c r="J14" s="147">
        <f t="shared" ca="1" si="12"/>
        <v>0</v>
      </c>
      <c r="K14" s="148">
        <f t="shared" ca="1" si="0"/>
        <v>0</v>
      </c>
      <c r="L14" s="149">
        <f t="shared" ca="1" si="1"/>
        <v>1</v>
      </c>
      <c r="AB14" s="108">
        <f t="shared" ca="1" si="7"/>
        <v>0.83702212577831103</v>
      </c>
      <c r="AC14" s="121">
        <v>11</v>
      </c>
      <c r="AD14" s="121">
        <v>12</v>
      </c>
      <c r="AE14" s="121">
        <f t="shared" ca="1" si="13"/>
        <v>245</v>
      </c>
      <c r="AF14" s="143">
        <f t="shared" ca="1" si="14"/>
        <v>13.054073516162582</v>
      </c>
      <c r="AG14" s="108">
        <f t="shared" ca="1" si="15"/>
        <v>3198</v>
      </c>
      <c r="AH14" s="108"/>
      <c r="AI14" s="109"/>
      <c r="AJ14" s="108"/>
      <c r="AK14" s="108"/>
    </row>
    <row r="15" spans="1:37" ht="16.5" x14ac:dyDescent="0.3">
      <c r="A15" s="54">
        <v>13</v>
      </c>
      <c r="B15" s="133">
        <f t="shared" ca="1" si="2"/>
        <v>7803</v>
      </c>
      <c r="C15" s="134">
        <f t="shared" ca="1" si="8"/>
        <v>3959</v>
      </c>
      <c r="D15" s="135">
        <f t="shared" ca="1" si="9"/>
        <v>3990</v>
      </c>
      <c r="E15" s="136"/>
      <c r="F15" s="150"/>
      <c r="G15" s="140"/>
      <c r="H15" s="140"/>
      <c r="I15" s="140"/>
      <c r="J15" s="140">
        <f ca="1">SUM(J2:J14)</f>
        <v>75</v>
      </c>
      <c r="K15" s="141">
        <f ca="1">SUM(K2:K14)</f>
        <v>0.99999999999999989</v>
      </c>
      <c r="L15" s="141"/>
      <c r="AB15" s="108">
        <f t="shared" ca="1" si="7"/>
        <v>0.33266709800989525</v>
      </c>
      <c r="AC15" s="121">
        <v>14</v>
      </c>
      <c r="AD15" s="121">
        <v>13</v>
      </c>
      <c r="AE15" s="121">
        <f t="shared" ca="1" si="13"/>
        <v>253</v>
      </c>
      <c r="AF15" s="143">
        <f t="shared" ca="1" si="14"/>
        <v>15.7721226311234</v>
      </c>
      <c r="AG15" s="108">
        <f t="shared" ca="1" si="15"/>
        <v>3990</v>
      </c>
      <c r="AH15" s="108"/>
      <c r="AI15" s="109"/>
      <c r="AJ15" s="108"/>
      <c r="AK15" s="108"/>
    </row>
    <row r="16" spans="1:37" ht="16.5" x14ac:dyDescent="0.3">
      <c r="A16" s="54">
        <v>14</v>
      </c>
      <c r="B16" s="133">
        <f t="shared" ca="1" si="2"/>
        <v>8999</v>
      </c>
      <c r="C16" s="134">
        <f t="shared" ca="1" si="8"/>
        <v>4014</v>
      </c>
      <c r="D16" s="135">
        <f t="shared" ca="1" si="9"/>
        <v>4095</v>
      </c>
      <c r="E16" s="136"/>
      <c r="F16" s="151"/>
      <c r="G16" s="151"/>
      <c r="H16" s="151"/>
      <c r="I16" s="151"/>
      <c r="L16" s="151"/>
      <c r="AB16" s="108">
        <f t="shared" ca="1" si="7"/>
        <v>0.28980760401946215</v>
      </c>
      <c r="AC16" s="121">
        <v>16</v>
      </c>
      <c r="AD16" s="121">
        <v>14</v>
      </c>
      <c r="AE16" s="121">
        <f t="shared" ca="1" si="13"/>
        <v>261</v>
      </c>
      <c r="AF16" s="143">
        <f t="shared" ca="1" si="14"/>
        <v>15.687899198001366</v>
      </c>
      <c r="AG16" s="108">
        <f t="shared" ca="1" si="15"/>
        <v>4095</v>
      </c>
      <c r="AH16" s="108"/>
      <c r="AI16" s="109"/>
      <c r="AJ16" s="108"/>
      <c r="AK16" s="108"/>
    </row>
    <row r="17" spans="1:37" ht="16.5" x14ac:dyDescent="0.3">
      <c r="A17" s="54">
        <v>15</v>
      </c>
      <c r="B17" s="133">
        <f t="shared" ca="1" si="2"/>
        <v>5170</v>
      </c>
      <c r="C17" s="134">
        <f t="shared" ca="1" si="8"/>
        <v>4095</v>
      </c>
      <c r="D17" s="135">
        <f t="shared" ca="1" si="9"/>
        <v>4553</v>
      </c>
      <c r="E17" s="136"/>
      <c r="J17" s="152"/>
      <c r="K17" s="152"/>
      <c r="AB17" s="108">
        <f t="shared" ca="1" si="7"/>
        <v>0.6766163165514516</v>
      </c>
      <c r="AC17" s="121">
        <v>18</v>
      </c>
      <c r="AD17" s="121">
        <v>15</v>
      </c>
      <c r="AE17" s="121">
        <f t="shared" ca="1" si="13"/>
        <v>269</v>
      </c>
      <c r="AF17" s="143">
        <f t="shared" ca="1" si="14"/>
        <v>16.926416719671252</v>
      </c>
      <c r="AG17" s="108">
        <f t="shared" ca="1" si="15"/>
        <v>4553</v>
      </c>
      <c r="AH17" s="108"/>
      <c r="AI17" s="109"/>
      <c r="AJ17" s="108"/>
      <c r="AK17" s="108"/>
    </row>
    <row r="18" spans="1:37" ht="16.5" x14ac:dyDescent="0.3">
      <c r="A18" s="54">
        <v>16</v>
      </c>
      <c r="B18" s="133">
        <f t="shared" ca="1" si="2"/>
        <v>7955</v>
      </c>
      <c r="C18" s="134">
        <f t="shared" ca="1" si="8"/>
        <v>3898</v>
      </c>
      <c r="D18" s="135">
        <f t="shared" ca="1" si="9"/>
        <v>3657</v>
      </c>
      <c r="E18" s="136"/>
      <c r="AB18" s="108">
        <f t="shared" ca="1" si="7"/>
        <v>0.31293957756108348</v>
      </c>
      <c r="AC18" s="121">
        <v>13</v>
      </c>
      <c r="AD18" s="121">
        <v>16</v>
      </c>
      <c r="AE18" s="121">
        <f t="shared" ca="1" si="13"/>
        <v>277</v>
      </c>
      <c r="AF18" s="143">
        <f t="shared" ca="1" si="14"/>
        <v>13.201157019280323</v>
      </c>
      <c r="AG18" s="108">
        <f t="shared" ca="1" si="15"/>
        <v>3657</v>
      </c>
      <c r="AH18" s="108"/>
      <c r="AI18" s="109"/>
      <c r="AJ18" s="108"/>
      <c r="AK18" s="108"/>
    </row>
    <row r="19" spans="1:37" ht="16.5" x14ac:dyDescent="0.3">
      <c r="A19" s="54">
        <v>17</v>
      </c>
      <c r="B19" s="133">
        <f t="shared" ca="1" si="2"/>
        <v>11293</v>
      </c>
      <c r="C19" s="134">
        <f t="shared" ca="1" si="8"/>
        <v>4079</v>
      </c>
      <c r="D19" s="135">
        <f t="shared" ca="1" si="9"/>
        <v>3898</v>
      </c>
      <c r="E19" s="136"/>
      <c r="AB19" s="108">
        <f t="shared" ca="1" si="7"/>
        <v>0.26425208801504652</v>
      </c>
      <c r="AC19" s="121">
        <v>17</v>
      </c>
      <c r="AD19" s="121">
        <v>17</v>
      </c>
      <c r="AE19" s="121">
        <f t="shared" ca="1" si="13"/>
        <v>285</v>
      </c>
      <c r="AF19" s="143">
        <f t="shared" ca="1" si="14"/>
        <v>13.677817578275022</v>
      </c>
      <c r="AG19" s="108">
        <f t="shared" ca="1" si="15"/>
        <v>3898</v>
      </c>
      <c r="AH19" s="108"/>
      <c r="AI19" s="109"/>
      <c r="AJ19" s="108"/>
      <c r="AK19" s="108"/>
    </row>
    <row r="20" spans="1:37" ht="16.5" x14ac:dyDescent="0.3">
      <c r="A20" s="54">
        <v>18</v>
      </c>
      <c r="B20" s="133">
        <f t="shared" ca="1" si="2"/>
        <v>6788</v>
      </c>
      <c r="C20" s="134">
        <f t="shared" ca="1" si="8"/>
        <v>3990</v>
      </c>
      <c r="D20" s="135">
        <f t="shared" ca="1" si="9"/>
        <v>4014</v>
      </c>
      <c r="E20" s="136"/>
      <c r="AB20" s="108">
        <f t="shared" ca="1" si="7"/>
        <v>0.41079769448385661</v>
      </c>
      <c r="AC20" s="121">
        <v>15</v>
      </c>
      <c r="AD20" s="121">
        <v>18</v>
      </c>
      <c r="AE20" s="121">
        <f t="shared" ca="1" si="13"/>
        <v>293</v>
      </c>
      <c r="AF20" s="143">
        <f t="shared" ca="1" si="14"/>
        <v>13.699955603404748</v>
      </c>
      <c r="AG20" s="108">
        <f t="shared" ca="1" si="15"/>
        <v>4014</v>
      </c>
      <c r="AH20" s="108"/>
      <c r="AI20" s="109"/>
      <c r="AJ20" s="108"/>
      <c r="AK20" s="108"/>
    </row>
    <row r="21" spans="1:37" ht="16.5" x14ac:dyDescent="0.3">
      <c r="A21" s="54">
        <v>19</v>
      </c>
      <c r="B21" s="133">
        <f t="shared" ca="1" si="2"/>
        <v>7772</v>
      </c>
      <c r="C21" s="134">
        <f t="shared" ca="1" si="8"/>
        <v>4162</v>
      </c>
      <c r="D21" s="135">
        <f t="shared" ca="1" si="9"/>
        <v>4353</v>
      </c>
      <c r="E21" s="136"/>
      <c r="AB21" s="108">
        <f t="shared" ca="1" si="7"/>
        <v>0.4628805949215955</v>
      </c>
      <c r="AC21" s="121">
        <v>19</v>
      </c>
      <c r="AD21" s="121">
        <v>19</v>
      </c>
      <c r="AE21" s="121">
        <f t="shared" ca="1" si="13"/>
        <v>301</v>
      </c>
      <c r="AF21" s="143">
        <f t="shared" ca="1" si="14"/>
        <v>14.460606751972115</v>
      </c>
      <c r="AG21" s="108">
        <f t="shared" ca="1" si="15"/>
        <v>4353</v>
      </c>
      <c r="AH21" s="108"/>
      <c r="AI21" s="109"/>
      <c r="AJ21" s="108"/>
      <c r="AK21" s="108"/>
    </row>
    <row r="22" spans="1:37" ht="16.5" x14ac:dyDescent="0.3">
      <c r="A22" s="54">
        <v>20</v>
      </c>
      <c r="B22" s="133">
        <f t="shared" ca="1" si="2"/>
        <v>5432</v>
      </c>
      <c r="C22" s="134">
        <f t="shared" ca="1" si="8"/>
        <v>4353</v>
      </c>
      <c r="D22" s="135">
        <f t="shared" ca="1" si="9"/>
        <v>5505</v>
      </c>
      <c r="E22" s="136"/>
      <c r="AB22" s="108">
        <f t="shared" ca="1" si="7"/>
        <v>0.6735099958730798</v>
      </c>
      <c r="AC22" s="121">
        <v>20</v>
      </c>
      <c r="AD22" s="121">
        <v>20</v>
      </c>
      <c r="AE22" s="121">
        <f t="shared" ca="1" si="13"/>
        <v>309</v>
      </c>
      <c r="AF22" s="143">
        <f t="shared" ca="1" si="14"/>
        <v>17.814976202407099</v>
      </c>
      <c r="AG22" s="108">
        <f t="shared" ca="1" si="15"/>
        <v>5505</v>
      </c>
      <c r="AH22" s="108"/>
      <c r="AI22" s="109"/>
      <c r="AJ22" s="108"/>
      <c r="AK22" s="108"/>
    </row>
    <row r="23" spans="1:37" ht="16.5" x14ac:dyDescent="0.3">
      <c r="A23" s="54">
        <v>21</v>
      </c>
      <c r="B23" s="133">
        <f t="shared" ca="1" si="2"/>
        <v>3540</v>
      </c>
      <c r="C23" s="134">
        <f t="shared" ca="1" si="8"/>
        <v>5170</v>
      </c>
      <c r="D23" s="135">
        <f t="shared" ca="1" si="9"/>
        <v>3959</v>
      </c>
      <c r="E23" s="136"/>
      <c r="AB23" s="108">
        <f t="shared" ca="1" si="7"/>
        <v>0.91394826310854271</v>
      </c>
      <c r="AC23" s="121">
        <v>24</v>
      </c>
      <c r="AD23" s="121">
        <v>21</v>
      </c>
      <c r="AE23" s="121">
        <f t="shared" ca="1" si="13"/>
        <v>317</v>
      </c>
      <c r="AF23" s="143">
        <f t="shared" ca="1" si="14"/>
        <v>12.488632361449657</v>
      </c>
      <c r="AG23" s="108">
        <f t="shared" ca="1" si="15"/>
        <v>3959</v>
      </c>
      <c r="AH23" s="108"/>
      <c r="AI23" s="109"/>
      <c r="AJ23" s="108"/>
      <c r="AK23" s="108"/>
    </row>
    <row r="24" spans="1:37" ht="16.5" x14ac:dyDescent="0.3">
      <c r="A24" s="54">
        <v>22</v>
      </c>
      <c r="B24" s="133">
        <f t="shared" ca="1" si="2"/>
        <v>4993</v>
      </c>
      <c r="C24" s="134">
        <f t="shared" ca="1" si="8"/>
        <v>4751</v>
      </c>
      <c r="D24" s="135">
        <f t="shared" ca="1" si="9"/>
        <v>4162</v>
      </c>
      <c r="E24" s="136"/>
      <c r="AB24" s="108">
        <f t="shared" ca="1" si="7"/>
        <v>0.68729445975067205</v>
      </c>
      <c r="AC24" s="121">
        <v>22</v>
      </c>
      <c r="AD24" s="121">
        <v>22</v>
      </c>
      <c r="AE24" s="121">
        <f t="shared" ca="1" si="13"/>
        <v>325</v>
      </c>
      <c r="AF24" s="143">
        <f t="shared" ca="1" si="14"/>
        <v>12.807043017042758</v>
      </c>
      <c r="AG24" s="108">
        <f t="shared" ca="1" si="15"/>
        <v>4162</v>
      </c>
      <c r="AH24" s="108"/>
      <c r="AI24" s="109"/>
      <c r="AJ24" s="108"/>
      <c r="AK24" s="108"/>
    </row>
    <row r="25" spans="1:37" ht="16.5" x14ac:dyDescent="0.3">
      <c r="A25" s="54">
        <v>23</v>
      </c>
      <c r="B25" s="133">
        <f t="shared" ca="1" si="2"/>
        <v>7543</v>
      </c>
      <c r="C25" s="134">
        <f t="shared" ca="1" si="8"/>
        <v>4993</v>
      </c>
      <c r="D25" s="135">
        <f t="shared" ca="1" si="9"/>
        <v>5568</v>
      </c>
      <c r="E25" s="136"/>
      <c r="AB25" s="108">
        <f t="shared" ca="1" si="7"/>
        <v>0.49865354274765783</v>
      </c>
      <c r="AC25" s="121">
        <v>23</v>
      </c>
      <c r="AD25" s="121">
        <v>23</v>
      </c>
      <c r="AE25" s="121">
        <f t="shared" ca="1" si="13"/>
        <v>333</v>
      </c>
      <c r="AF25" s="143">
        <f t="shared" ca="1" si="14"/>
        <v>16.72208689015056</v>
      </c>
      <c r="AG25" s="108">
        <f t="shared" ca="1" si="15"/>
        <v>5568</v>
      </c>
      <c r="AH25" s="108"/>
      <c r="AI25" s="109"/>
      <c r="AJ25" s="108"/>
      <c r="AK25" s="108"/>
    </row>
    <row r="26" spans="1:37" ht="16.5" x14ac:dyDescent="0.3">
      <c r="A26" s="54">
        <v>24</v>
      </c>
      <c r="B26" s="133">
        <f t="shared" ca="1" si="2"/>
        <v>9666</v>
      </c>
      <c r="C26" s="134">
        <f t="shared" ca="1" si="8"/>
        <v>5249</v>
      </c>
      <c r="D26" s="135">
        <f t="shared" ca="1" si="9"/>
        <v>5642</v>
      </c>
      <c r="E26" s="136"/>
      <c r="AB26" s="108">
        <f t="shared" ca="1" si="7"/>
        <v>0.21285872108077342</v>
      </c>
      <c r="AC26" s="121">
        <v>25</v>
      </c>
      <c r="AD26" s="121">
        <v>24</v>
      </c>
      <c r="AE26" s="121">
        <f t="shared" ca="1" si="13"/>
        <v>341</v>
      </c>
      <c r="AF26" s="143">
        <f t="shared" ca="1" si="14"/>
        <v>16.546301570971679</v>
      </c>
      <c r="AG26" s="108">
        <f t="shared" ca="1" si="15"/>
        <v>5642</v>
      </c>
      <c r="AH26" s="108"/>
      <c r="AI26" s="109"/>
      <c r="AJ26" s="108"/>
      <c r="AK26" s="108"/>
    </row>
    <row r="27" spans="1:37" ht="16.5" x14ac:dyDescent="0.3">
      <c r="A27" s="54">
        <v>25</v>
      </c>
      <c r="B27" s="133">
        <f t="shared" ca="1" si="2"/>
        <v>11623</v>
      </c>
      <c r="C27" s="134">
        <f t="shared" ca="1" si="8"/>
        <v>4553</v>
      </c>
      <c r="D27" s="135">
        <f t="shared" ca="1" si="9"/>
        <v>5756</v>
      </c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08">
        <f t="shared" ca="1" si="7"/>
        <v>8.1537338213074295E-2</v>
      </c>
      <c r="AC27" s="121">
        <v>21</v>
      </c>
      <c r="AD27" s="121">
        <v>25</v>
      </c>
      <c r="AE27" s="121">
        <f t="shared" ca="1" si="13"/>
        <v>349</v>
      </c>
      <c r="AF27" s="143">
        <f t="shared" ca="1" si="14"/>
        <v>16.494267353616429</v>
      </c>
      <c r="AG27" s="108">
        <f t="shared" ca="1" si="15"/>
        <v>5756</v>
      </c>
      <c r="AH27" s="108"/>
      <c r="AI27" s="109"/>
      <c r="AJ27" s="108"/>
      <c r="AK27" s="108"/>
    </row>
    <row r="28" spans="1:37" ht="16.5" x14ac:dyDescent="0.3">
      <c r="A28" s="54">
        <v>26</v>
      </c>
      <c r="B28" s="133">
        <f t="shared" ca="1" si="2"/>
        <v>2827</v>
      </c>
      <c r="C28" s="134">
        <f t="shared" ca="1" si="8"/>
        <v>5505</v>
      </c>
      <c r="D28" s="135">
        <f t="shared" ca="1" si="9"/>
        <v>4993</v>
      </c>
      <c r="E28" s="165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08">
        <f t="shared" ca="1" si="7"/>
        <v>0.96814895432808501</v>
      </c>
      <c r="AC28" s="121">
        <v>27</v>
      </c>
      <c r="AD28" s="121">
        <v>26</v>
      </c>
      <c r="AE28" s="121">
        <f t="shared" ca="1" si="13"/>
        <v>357</v>
      </c>
      <c r="AF28" s="143">
        <f t="shared" ca="1" si="14"/>
        <v>13.987336120999219</v>
      </c>
      <c r="AG28" s="108">
        <f t="shared" ca="1" si="15"/>
        <v>4993</v>
      </c>
      <c r="AH28" s="108"/>
      <c r="AI28" s="109"/>
      <c r="AJ28" s="108"/>
      <c r="AK28" s="108"/>
    </row>
    <row r="29" spans="1:37" ht="16.5" x14ac:dyDescent="0.3">
      <c r="A29" s="54">
        <v>27</v>
      </c>
      <c r="B29" s="133">
        <f t="shared" ca="1" si="2"/>
        <v>3062</v>
      </c>
      <c r="C29" s="134">
        <f t="shared" ca="1" si="8"/>
        <v>5432</v>
      </c>
      <c r="D29" s="135">
        <f t="shared" ca="1" si="9"/>
        <v>5170</v>
      </c>
      <c r="E29" s="165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08">
        <f t="shared" ca="1" si="7"/>
        <v>0.86800437816721876</v>
      </c>
      <c r="AC29" s="121">
        <v>26</v>
      </c>
      <c r="AD29" s="121">
        <v>27</v>
      </c>
      <c r="AE29" s="121">
        <f t="shared" ca="1" si="13"/>
        <v>365</v>
      </c>
      <c r="AF29" s="143">
        <f t="shared" ca="1" si="14"/>
        <v>14.16523631321793</v>
      </c>
      <c r="AG29" s="108">
        <f t="shared" ca="1" si="15"/>
        <v>5170</v>
      </c>
      <c r="AH29" s="108"/>
      <c r="AI29" s="109"/>
      <c r="AJ29" s="108"/>
      <c r="AK29" s="108"/>
    </row>
    <row r="30" spans="1:37" ht="16.5" x14ac:dyDescent="0.3">
      <c r="A30" s="54">
        <v>28</v>
      </c>
      <c r="B30" s="133">
        <f t="shared" ca="1" si="2"/>
        <v>4014</v>
      </c>
      <c r="C30" s="134">
        <f t="shared" ca="1" si="8"/>
        <v>6197</v>
      </c>
      <c r="D30" s="135">
        <f t="shared" ca="1" si="9"/>
        <v>5432</v>
      </c>
      <c r="E30" s="165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08">
        <f t="shared" ca="1" si="7"/>
        <v>0.80695130201959797</v>
      </c>
      <c r="AC30" s="121">
        <v>33</v>
      </c>
      <c r="AD30" s="121">
        <v>28</v>
      </c>
      <c r="AE30" s="121">
        <f t="shared" ca="1" si="13"/>
        <v>373</v>
      </c>
      <c r="AF30" s="143">
        <f t="shared" ca="1" si="14"/>
        <v>14.562334870445017</v>
      </c>
      <c r="AG30" s="108">
        <f t="shared" ca="1" si="15"/>
        <v>5432</v>
      </c>
      <c r="AH30" s="108"/>
      <c r="AI30" s="109"/>
      <c r="AJ30" s="108"/>
      <c r="AK30" s="108"/>
    </row>
    <row r="31" spans="1:37" ht="16.5" x14ac:dyDescent="0.3">
      <c r="A31" s="54">
        <v>29</v>
      </c>
      <c r="B31" s="133">
        <f t="shared" ca="1" si="2"/>
        <v>4353</v>
      </c>
      <c r="C31" s="134">
        <f t="shared" ca="1" si="8"/>
        <v>6304</v>
      </c>
      <c r="D31" s="135">
        <f t="shared" ca="1" si="9"/>
        <v>6586</v>
      </c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08">
        <f t="shared" ca="1" si="7"/>
        <v>0.79246344753127429</v>
      </c>
      <c r="AC31" s="121">
        <v>34</v>
      </c>
      <c r="AD31" s="121">
        <v>29</v>
      </c>
      <c r="AE31" s="121">
        <f t="shared" ca="1" si="13"/>
        <v>381</v>
      </c>
      <c r="AF31" s="143">
        <f t="shared" ca="1" si="14"/>
        <v>17.287108311653469</v>
      </c>
      <c r="AG31" s="108">
        <f t="shared" ca="1" si="15"/>
        <v>6586</v>
      </c>
      <c r="AH31" s="108"/>
      <c r="AI31" s="109"/>
      <c r="AJ31" s="108"/>
      <c r="AK31" s="108"/>
    </row>
    <row r="32" spans="1:37" ht="16.5" x14ac:dyDescent="0.3">
      <c r="A32" s="54">
        <v>30</v>
      </c>
      <c r="B32" s="133">
        <f t="shared" ca="1" si="2"/>
        <v>5756</v>
      </c>
      <c r="C32" s="134">
        <f t="shared" ca="1" si="8"/>
        <v>5568</v>
      </c>
      <c r="D32" s="135">
        <f t="shared" ca="1" si="9"/>
        <v>6304</v>
      </c>
      <c r="E32" s="165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08">
        <f t="shared" ca="1" si="7"/>
        <v>0.7183068179705181</v>
      </c>
      <c r="AC32" s="121">
        <v>28</v>
      </c>
      <c r="AD32" s="121">
        <v>30</v>
      </c>
      <c r="AE32" s="121">
        <f t="shared" ca="1" si="13"/>
        <v>389</v>
      </c>
      <c r="AF32" s="143">
        <f t="shared" ca="1" si="14"/>
        <v>16.204465770194453</v>
      </c>
      <c r="AG32" s="108">
        <f t="shared" ca="1" si="15"/>
        <v>6304</v>
      </c>
      <c r="AH32" s="108"/>
      <c r="AI32" s="109"/>
      <c r="AJ32" s="108"/>
      <c r="AK32" s="108"/>
    </row>
    <row r="33" spans="1:37" ht="16.5" x14ac:dyDescent="0.3">
      <c r="A33" s="54">
        <v>31</v>
      </c>
      <c r="B33" s="133">
        <f t="shared" ca="1" si="2"/>
        <v>4751</v>
      </c>
      <c r="C33" s="134">
        <f t="shared" ca="1" si="8"/>
        <v>5642</v>
      </c>
      <c r="D33" s="135">
        <f t="shared" ca="1" si="9"/>
        <v>4751</v>
      </c>
      <c r="E33" s="165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08">
        <f t="shared" ca="1" si="7"/>
        <v>0.62849724693823616</v>
      </c>
      <c r="AC33" s="121">
        <v>30</v>
      </c>
      <c r="AD33" s="121">
        <v>31</v>
      </c>
      <c r="AE33" s="121">
        <f t="shared" ca="1" si="13"/>
        <v>397</v>
      </c>
      <c r="AF33" s="143">
        <f t="shared" ca="1" si="14"/>
        <v>11.968328215385656</v>
      </c>
      <c r="AG33" s="108">
        <f t="shared" ca="1" si="15"/>
        <v>4751</v>
      </c>
      <c r="AH33" s="108"/>
      <c r="AI33" s="109"/>
      <c r="AJ33" s="108"/>
      <c r="AK33" s="108"/>
    </row>
    <row r="34" spans="1:37" ht="16.5" x14ac:dyDescent="0.3">
      <c r="A34" s="54">
        <v>32</v>
      </c>
      <c r="B34" s="133">
        <f t="shared" ca="1" si="2"/>
        <v>10209</v>
      </c>
      <c r="C34" s="134">
        <f t="shared" ca="1" si="8"/>
        <v>5621</v>
      </c>
      <c r="D34" s="135">
        <f t="shared" ca="1" si="9"/>
        <v>5621</v>
      </c>
      <c r="E34" s="165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08">
        <f t="shared" ca="1" si="7"/>
        <v>0.31332598183411564</v>
      </c>
      <c r="AC34" s="121">
        <v>29</v>
      </c>
      <c r="AD34" s="121">
        <v>32</v>
      </c>
      <c r="AE34" s="121">
        <f t="shared" ca="1" si="13"/>
        <v>405</v>
      </c>
      <c r="AF34" s="143">
        <f t="shared" ca="1" si="14"/>
        <v>13.879218112258009</v>
      </c>
      <c r="AG34" s="108">
        <f t="shared" ca="1" si="15"/>
        <v>5621</v>
      </c>
      <c r="AH34" s="108"/>
      <c r="AI34" s="109"/>
      <c r="AJ34" s="108"/>
      <c r="AK34" s="108"/>
    </row>
    <row r="35" spans="1:37" ht="16.5" x14ac:dyDescent="0.3">
      <c r="A35" s="54">
        <v>33</v>
      </c>
      <c r="B35" s="133">
        <f t="shared" ref="B35:B67" ca="1" si="16">INDEX($AG$3:$AG$77,RANK(AB35,$AB$3:$AB$77))</f>
        <v>10466</v>
      </c>
      <c r="C35" s="134">
        <f t="shared" ca="1" si="8"/>
        <v>5756</v>
      </c>
      <c r="D35" s="135">
        <f t="shared" ca="1" si="9"/>
        <v>6197</v>
      </c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08">
        <f t="shared" ca="1" si="7"/>
        <v>0.19999688388011949</v>
      </c>
      <c r="AC35" s="121">
        <v>31</v>
      </c>
      <c r="AD35" s="121">
        <v>33</v>
      </c>
      <c r="AE35" s="121">
        <f t="shared" ca="1" si="13"/>
        <v>413</v>
      </c>
      <c r="AF35" s="143">
        <f t="shared" ca="1" si="14"/>
        <v>15.005102449421688</v>
      </c>
      <c r="AG35" s="108">
        <f t="shared" ca="1" si="15"/>
        <v>6197</v>
      </c>
      <c r="AH35" s="108"/>
      <c r="AI35" s="109"/>
      <c r="AJ35" s="108"/>
      <c r="AK35" s="108"/>
    </row>
    <row r="36" spans="1:37" ht="16.5" x14ac:dyDescent="0.3">
      <c r="A36" s="54">
        <v>34</v>
      </c>
      <c r="B36" s="133">
        <f t="shared" ca="1" si="16"/>
        <v>8636</v>
      </c>
      <c r="C36" s="134">
        <f t="shared" ca="1" si="8"/>
        <v>5858</v>
      </c>
      <c r="D36" s="135">
        <f t="shared" ca="1" si="9"/>
        <v>6493</v>
      </c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08">
        <f t="shared" ca="1" si="7"/>
        <v>0.38168640395246245</v>
      </c>
      <c r="AC36" s="121">
        <v>32</v>
      </c>
      <c r="AD36" s="121">
        <v>34</v>
      </c>
      <c r="AE36" s="121">
        <f t="shared" ca="1" si="13"/>
        <v>421</v>
      </c>
      <c r="AF36" s="143">
        <f t="shared" ca="1" si="14"/>
        <v>15.423962497855907</v>
      </c>
      <c r="AG36" s="108">
        <f t="shared" ca="1" si="15"/>
        <v>6493</v>
      </c>
      <c r="AH36" s="108"/>
      <c r="AI36" s="109"/>
      <c r="AJ36" s="108"/>
      <c r="AK36" s="108"/>
    </row>
    <row r="37" spans="1:37" ht="16.5" x14ac:dyDescent="0.3">
      <c r="A37" s="54">
        <v>35</v>
      </c>
      <c r="B37" s="133">
        <f t="shared" ca="1" si="16"/>
        <v>4553</v>
      </c>
      <c r="C37" s="134">
        <f t="shared" ca="1" si="8"/>
        <v>6335</v>
      </c>
      <c r="D37" s="135">
        <f t="shared" ca="1" si="9"/>
        <v>7429</v>
      </c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08">
        <f t="shared" ca="1" si="7"/>
        <v>0.84184397803520605</v>
      </c>
      <c r="AC37" s="121">
        <v>35</v>
      </c>
      <c r="AD37" s="121">
        <v>35</v>
      </c>
      <c r="AE37" s="121">
        <f t="shared" ca="1" si="13"/>
        <v>429</v>
      </c>
      <c r="AF37" s="143">
        <f t="shared" ca="1" si="14"/>
        <v>17.318109401913539</v>
      </c>
      <c r="AG37" s="108">
        <f t="shared" ca="1" si="15"/>
        <v>7429</v>
      </c>
      <c r="AH37" s="108"/>
      <c r="AI37" s="109"/>
      <c r="AJ37" s="108"/>
      <c r="AK37" s="108"/>
    </row>
    <row r="38" spans="1:37" ht="16.5" x14ac:dyDescent="0.3">
      <c r="A38" s="54">
        <v>36</v>
      </c>
      <c r="B38" s="133">
        <f t="shared" ca="1" si="16"/>
        <v>3260</v>
      </c>
      <c r="C38" s="134">
        <f t="shared" ca="1" si="8"/>
        <v>6586</v>
      </c>
      <c r="D38" s="135">
        <f t="shared" ca="1" si="9"/>
        <v>5249</v>
      </c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08">
        <f t="shared" ca="1" si="7"/>
        <v>0.96033748226911675</v>
      </c>
      <c r="AC38" s="121">
        <v>39</v>
      </c>
      <c r="AD38" s="121">
        <v>36</v>
      </c>
      <c r="AE38" s="121">
        <f t="shared" ca="1" si="13"/>
        <v>437</v>
      </c>
      <c r="AF38" s="143">
        <f t="shared" ca="1" si="14"/>
        <v>12.011612380478166</v>
      </c>
      <c r="AG38" s="108">
        <f t="shared" ca="1" si="15"/>
        <v>5249</v>
      </c>
      <c r="AH38" s="108"/>
      <c r="AI38" s="109"/>
      <c r="AJ38" s="108"/>
      <c r="AK38" s="108"/>
    </row>
    <row r="39" spans="1:37" ht="16.5" x14ac:dyDescent="0.3">
      <c r="A39" s="54">
        <v>37</v>
      </c>
      <c r="B39" s="133">
        <f t="shared" ca="1" si="16"/>
        <v>5568</v>
      </c>
      <c r="C39" s="134">
        <f t="shared" ca="1" si="8"/>
        <v>6493</v>
      </c>
      <c r="D39" s="135">
        <f t="shared" ca="1" si="9"/>
        <v>6561</v>
      </c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08">
        <f t="shared" ca="1" si="7"/>
        <v>0.75637489821672477</v>
      </c>
      <c r="AC39" s="121">
        <v>36</v>
      </c>
      <c r="AD39" s="121">
        <v>37</v>
      </c>
      <c r="AE39" s="121">
        <f t="shared" ca="1" si="13"/>
        <v>445</v>
      </c>
      <c r="AF39" s="143">
        <f t="shared" ca="1" si="14"/>
        <v>14.742743166713828</v>
      </c>
      <c r="AG39" s="108">
        <f t="shared" ca="1" si="15"/>
        <v>6561</v>
      </c>
      <c r="AH39" s="108"/>
      <c r="AI39" s="109"/>
      <c r="AJ39" s="108"/>
      <c r="AK39" s="108"/>
    </row>
    <row r="40" spans="1:37" ht="16.5" x14ac:dyDescent="0.3">
      <c r="A40" s="54">
        <v>38</v>
      </c>
      <c r="B40" s="133">
        <f t="shared" ca="1" si="16"/>
        <v>6586</v>
      </c>
      <c r="C40" s="134">
        <f t="shared" ca="1" si="8"/>
        <v>6561</v>
      </c>
      <c r="D40" s="135">
        <f t="shared" ca="1" si="9"/>
        <v>6594</v>
      </c>
      <c r="E40" s="165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08">
        <f t="shared" ca="1" si="7"/>
        <v>0.66516703130104793</v>
      </c>
      <c r="AC40" s="121">
        <v>37</v>
      </c>
      <c r="AD40" s="121">
        <v>38</v>
      </c>
      <c r="AE40" s="121">
        <f t="shared" ca="1" si="13"/>
        <v>453</v>
      </c>
      <c r="AF40" s="143">
        <f t="shared" ca="1" si="14"/>
        <v>14.556500821087001</v>
      </c>
      <c r="AG40" s="108">
        <f t="shared" ca="1" si="15"/>
        <v>6594</v>
      </c>
      <c r="AH40" s="108"/>
      <c r="AI40" s="109"/>
      <c r="AJ40" s="108"/>
      <c r="AK40" s="108"/>
    </row>
    <row r="41" spans="1:37" ht="16.5" x14ac:dyDescent="0.3">
      <c r="A41" s="54">
        <v>39</v>
      </c>
      <c r="B41" s="133">
        <f t="shared" ca="1" si="16"/>
        <v>7429</v>
      </c>
      <c r="C41" s="134">
        <f t="shared" ca="1" si="8"/>
        <v>6586</v>
      </c>
      <c r="D41" s="135">
        <f t="shared" ca="1" si="9"/>
        <v>7230</v>
      </c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08">
        <f t="shared" ca="1" si="7"/>
        <v>0.56669828216004103</v>
      </c>
      <c r="AC41" s="121">
        <v>38</v>
      </c>
      <c r="AD41" s="121">
        <v>39</v>
      </c>
      <c r="AE41" s="121">
        <f t="shared" ca="1" si="13"/>
        <v>461</v>
      </c>
      <c r="AF41" s="143">
        <f t="shared" ca="1" si="14"/>
        <v>15.68285238032324</v>
      </c>
      <c r="AG41" s="108">
        <f t="shared" ca="1" si="15"/>
        <v>7230</v>
      </c>
      <c r="AH41" s="108"/>
      <c r="AI41" s="109"/>
      <c r="AJ41" s="108"/>
      <c r="AK41" s="108"/>
    </row>
    <row r="42" spans="1:37" ht="16.5" x14ac:dyDescent="0.3">
      <c r="A42" s="54">
        <v>40</v>
      </c>
      <c r="B42" s="133">
        <f t="shared" ca="1" si="16"/>
        <v>7983</v>
      </c>
      <c r="C42" s="134">
        <f t="shared" ca="1" si="8"/>
        <v>6788</v>
      </c>
      <c r="D42" s="135">
        <f t="shared" ca="1" si="9"/>
        <v>7543</v>
      </c>
      <c r="E42" s="165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08">
        <f t="shared" ca="1" si="7"/>
        <v>0.35156423179610341</v>
      </c>
      <c r="AC42" s="121">
        <v>41</v>
      </c>
      <c r="AD42" s="121">
        <v>40</v>
      </c>
      <c r="AE42" s="121">
        <f t="shared" ca="1" si="13"/>
        <v>469</v>
      </c>
      <c r="AF42" s="143">
        <f t="shared" ca="1" si="14"/>
        <v>16.082133715823169</v>
      </c>
      <c r="AG42" s="108">
        <f t="shared" ca="1" si="15"/>
        <v>7543</v>
      </c>
      <c r="AH42" s="108"/>
      <c r="AI42" s="109"/>
      <c r="AJ42" s="108"/>
      <c r="AK42" s="108"/>
    </row>
    <row r="43" spans="1:37" ht="16.5" x14ac:dyDescent="0.3">
      <c r="A43" s="54">
        <v>41</v>
      </c>
      <c r="B43" s="133">
        <f t="shared" ca="1" si="16"/>
        <v>6594</v>
      </c>
      <c r="C43" s="134">
        <f t="shared" ca="1" si="8"/>
        <v>6594</v>
      </c>
      <c r="D43" s="135">
        <f t="shared" ca="1" si="9"/>
        <v>5858</v>
      </c>
      <c r="E43" s="165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08">
        <f t="shared" ca="1" si="7"/>
        <v>0.53651679993036516</v>
      </c>
      <c r="AC43" s="121">
        <v>40</v>
      </c>
      <c r="AD43" s="121">
        <v>41</v>
      </c>
      <c r="AE43" s="121">
        <f t="shared" ca="1" si="13"/>
        <v>477</v>
      </c>
      <c r="AF43" s="143">
        <f t="shared" ca="1" si="14"/>
        <v>12.280422324722128</v>
      </c>
      <c r="AG43" s="108">
        <f t="shared" ca="1" si="15"/>
        <v>5858</v>
      </c>
      <c r="AH43" s="108"/>
      <c r="AI43" s="109"/>
      <c r="AJ43" s="108"/>
      <c r="AK43" s="108"/>
    </row>
    <row r="44" spans="1:37" ht="16.5" x14ac:dyDescent="0.3">
      <c r="A44" s="54">
        <v>42</v>
      </c>
      <c r="B44" s="133">
        <f t="shared" ca="1" si="16"/>
        <v>9888</v>
      </c>
      <c r="C44" s="134">
        <f t="shared" ca="1" si="8"/>
        <v>7716</v>
      </c>
      <c r="D44" s="135">
        <f t="shared" ca="1" si="9"/>
        <v>6586</v>
      </c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08">
        <f t="shared" ca="1" si="7"/>
        <v>0.35622441374514746</v>
      </c>
      <c r="AC44" s="121">
        <v>46</v>
      </c>
      <c r="AD44" s="121">
        <v>42</v>
      </c>
      <c r="AE44" s="121">
        <f t="shared" ca="1" si="13"/>
        <v>485</v>
      </c>
      <c r="AF44" s="143">
        <f t="shared" ca="1" si="14"/>
        <v>13.580160780400922</v>
      </c>
      <c r="AG44" s="108">
        <f t="shared" ca="1" si="15"/>
        <v>6586</v>
      </c>
      <c r="AH44" s="108"/>
      <c r="AI44" s="109"/>
      <c r="AJ44" s="108"/>
      <c r="AK44" s="108"/>
    </row>
    <row r="45" spans="1:37" ht="16.5" x14ac:dyDescent="0.3">
      <c r="A45" s="54">
        <v>43</v>
      </c>
      <c r="B45" s="133">
        <f t="shared" ca="1" si="16"/>
        <v>2806</v>
      </c>
      <c r="C45" s="134">
        <f t="shared" ca="1" si="8"/>
        <v>7530</v>
      </c>
      <c r="D45" s="135">
        <f t="shared" ca="1" si="9"/>
        <v>7772</v>
      </c>
      <c r="E45" s="16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08">
        <f t="shared" ca="1" si="7"/>
        <v>0.93507282063746333</v>
      </c>
      <c r="AC45" s="121">
        <v>44</v>
      </c>
      <c r="AD45" s="121">
        <v>43</v>
      </c>
      <c r="AE45" s="121">
        <f t="shared" ca="1" si="13"/>
        <v>493</v>
      </c>
      <c r="AF45" s="143">
        <f t="shared" ca="1" si="14"/>
        <v>15.764325486908756</v>
      </c>
      <c r="AG45" s="108">
        <f t="shared" ca="1" si="15"/>
        <v>7772</v>
      </c>
      <c r="AH45" s="108"/>
      <c r="AI45" s="109"/>
      <c r="AJ45" s="108"/>
      <c r="AK45" s="108"/>
    </row>
    <row r="46" spans="1:37" ht="16.5" x14ac:dyDescent="0.3">
      <c r="A46" s="54">
        <v>44</v>
      </c>
      <c r="B46" s="133">
        <f t="shared" ca="1" si="16"/>
        <v>8064</v>
      </c>
      <c r="C46" s="134">
        <f t="shared" ca="1" si="8"/>
        <v>7543</v>
      </c>
      <c r="D46" s="135">
        <f t="shared" ca="1" si="9"/>
        <v>8377</v>
      </c>
      <c r="E46" s="165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08">
        <f t="shared" ca="1" si="7"/>
        <v>0.26287041531408606</v>
      </c>
      <c r="AC46" s="118">
        <v>45</v>
      </c>
      <c r="AD46" s="121">
        <v>44</v>
      </c>
      <c r="AE46" s="121">
        <f t="shared" ca="1" si="13"/>
        <v>501</v>
      </c>
      <c r="AF46" s="143">
        <f t="shared" ca="1" si="14"/>
        <v>16.721322041694112</v>
      </c>
      <c r="AG46" s="108">
        <f t="shared" ca="1" si="15"/>
        <v>8377</v>
      </c>
      <c r="AH46" s="108"/>
      <c r="AI46" s="109"/>
      <c r="AJ46" s="108"/>
      <c r="AK46" s="108"/>
    </row>
    <row r="47" spans="1:37" ht="16.5" x14ac:dyDescent="0.3">
      <c r="A47" s="54">
        <v>45</v>
      </c>
      <c r="B47" s="133">
        <f t="shared" ca="1" si="16"/>
        <v>6197</v>
      </c>
      <c r="C47" s="134">
        <f t="shared" ca="1" si="8"/>
        <v>7772</v>
      </c>
      <c r="D47" s="135">
        <f t="shared" ca="1" si="9"/>
        <v>8442</v>
      </c>
      <c r="E47" s="16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08">
        <f t="shared" ca="1" si="7"/>
        <v>0.58750864228993338</v>
      </c>
      <c r="AC47" s="121">
        <v>47</v>
      </c>
      <c r="AD47" s="121">
        <v>45</v>
      </c>
      <c r="AE47" s="121">
        <f t="shared" ca="1" si="13"/>
        <v>509</v>
      </c>
      <c r="AF47" s="143">
        <f t="shared" ca="1" si="14"/>
        <v>16.585228926282447</v>
      </c>
      <c r="AG47" s="108">
        <f t="shared" ca="1" si="15"/>
        <v>8442</v>
      </c>
      <c r="AH47" s="108"/>
      <c r="AI47" s="109"/>
      <c r="AJ47" s="108"/>
      <c r="AK47" s="108"/>
    </row>
    <row r="48" spans="1:37" ht="16.5" x14ac:dyDescent="0.3">
      <c r="A48" s="54">
        <v>46</v>
      </c>
      <c r="B48" s="133">
        <f t="shared" ca="1" si="16"/>
        <v>3330</v>
      </c>
      <c r="C48" s="134">
        <f t="shared" ca="1" si="8"/>
        <v>7803</v>
      </c>
      <c r="D48" s="135">
        <f t="shared" ca="1" si="9"/>
        <v>6335</v>
      </c>
      <c r="E48" s="165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08">
        <f t="shared" ca="1" si="7"/>
        <v>0.90039850873338101</v>
      </c>
      <c r="AC48" s="121">
        <v>48</v>
      </c>
      <c r="AD48" s="121">
        <v>46</v>
      </c>
      <c r="AE48" s="121">
        <f t="shared" ca="1" si="13"/>
        <v>517</v>
      </c>
      <c r="AF48" s="143">
        <f t="shared" ca="1" si="14"/>
        <v>12.253993841794729</v>
      </c>
      <c r="AG48" s="108">
        <f t="shared" ca="1" si="15"/>
        <v>6335</v>
      </c>
      <c r="AH48" s="108"/>
      <c r="AI48" s="109"/>
      <c r="AJ48" s="108"/>
      <c r="AK48" s="108"/>
    </row>
    <row r="49" spans="1:37" ht="16.5" x14ac:dyDescent="0.3">
      <c r="A49" s="54">
        <v>47</v>
      </c>
      <c r="B49" s="133">
        <f t="shared" ca="1" si="16"/>
        <v>5858</v>
      </c>
      <c r="C49" s="134">
        <f t="shared" ca="1" si="8"/>
        <v>7230</v>
      </c>
      <c r="D49" s="135">
        <f t="shared" ca="1" si="9"/>
        <v>6788</v>
      </c>
      <c r="E49" s="165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08">
        <f t="shared" ca="1" si="7"/>
        <v>0.49863572223504149</v>
      </c>
      <c r="AC49" s="121">
        <v>42</v>
      </c>
      <c r="AD49" s="121">
        <v>47</v>
      </c>
      <c r="AE49" s="121">
        <f t="shared" ca="1" si="13"/>
        <v>525</v>
      </c>
      <c r="AF49" s="143">
        <f t="shared" ca="1" si="14"/>
        <v>12.930041571985583</v>
      </c>
      <c r="AG49" s="108">
        <f t="shared" ca="1" si="15"/>
        <v>6788</v>
      </c>
      <c r="AH49" s="108"/>
      <c r="AI49" s="109"/>
      <c r="AJ49" s="108"/>
      <c r="AK49" s="108"/>
    </row>
    <row r="50" spans="1:37" ht="16.5" x14ac:dyDescent="0.3">
      <c r="A50" s="54">
        <v>48</v>
      </c>
      <c r="B50" s="133">
        <f t="shared" ca="1" si="16"/>
        <v>2274</v>
      </c>
      <c r="C50" s="134">
        <f t="shared" ca="1" si="8"/>
        <v>7429</v>
      </c>
      <c r="D50" s="135">
        <f t="shared" ca="1" si="9"/>
        <v>7716</v>
      </c>
      <c r="E50" s="165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08">
        <f t="shared" ca="1" si="7"/>
        <v>0.93523231961598363</v>
      </c>
      <c r="AC50" s="121">
        <v>43</v>
      </c>
      <c r="AD50" s="121">
        <v>48</v>
      </c>
      <c r="AE50" s="121">
        <f t="shared" ca="1" si="13"/>
        <v>533</v>
      </c>
      <c r="AF50" s="143">
        <f t="shared" ca="1" si="14"/>
        <v>14.476097079029095</v>
      </c>
      <c r="AG50" s="108">
        <f t="shared" ca="1" si="15"/>
        <v>7716</v>
      </c>
      <c r="AH50" s="108"/>
      <c r="AI50" s="109"/>
      <c r="AJ50" s="108"/>
      <c r="AK50" s="108"/>
    </row>
    <row r="51" spans="1:37" ht="16.5" x14ac:dyDescent="0.3">
      <c r="A51" s="54">
        <v>49</v>
      </c>
      <c r="B51" s="133">
        <f t="shared" ca="1" si="16"/>
        <v>11553</v>
      </c>
      <c r="C51" s="134">
        <f t="shared" ca="1" si="8"/>
        <v>7955</v>
      </c>
      <c r="D51" s="135">
        <f t="shared" ca="1" si="9"/>
        <v>8636</v>
      </c>
      <c r="E51" s="165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08">
        <f t="shared" ca="1" si="7"/>
        <v>9.1237537774581989E-2</v>
      </c>
      <c r="AC51" s="121">
        <v>50</v>
      </c>
      <c r="AD51" s="121">
        <v>49</v>
      </c>
      <c r="AE51" s="121">
        <f t="shared" ca="1" si="13"/>
        <v>541</v>
      </c>
      <c r="AF51" s="143">
        <f t="shared" ca="1" si="14"/>
        <v>15.963452029270172</v>
      </c>
      <c r="AG51" s="108">
        <f t="shared" ca="1" si="15"/>
        <v>8636</v>
      </c>
      <c r="AH51" s="108"/>
      <c r="AI51" s="109"/>
      <c r="AJ51" s="108"/>
      <c r="AK51" s="108"/>
    </row>
    <row r="52" spans="1:37" ht="16.5" x14ac:dyDescent="0.3">
      <c r="A52" s="54">
        <v>50</v>
      </c>
      <c r="B52" s="133">
        <f t="shared" ca="1" si="16"/>
        <v>6561</v>
      </c>
      <c r="C52" s="134">
        <f t="shared" ca="1" si="8"/>
        <v>7904</v>
      </c>
      <c r="D52" s="135">
        <f t="shared" ca="1" si="9"/>
        <v>9888</v>
      </c>
      <c r="E52" s="165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08">
        <f t="shared" ca="1" si="7"/>
        <v>0.54379585383672724</v>
      </c>
      <c r="AC52" s="121">
        <v>49</v>
      </c>
      <c r="AD52" s="121">
        <v>50</v>
      </c>
      <c r="AE52" s="121">
        <f t="shared" ca="1" si="13"/>
        <v>549</v>
      </c>
      <c r="AF52" s="143">
        <f t="shared" ca="1" si="14"/>
        <v>18.010897848102442</v>
      </c>
      <c r="AG52" s="108">
        <f t="shared" ca="1" si="15"/>
        <v>9888</v>
      </c>
      <c r="AH52" s="108"/>
      <c r="AI52" s="109"/>
      <c r="AJ52" s="108"/>
      <c r="AK52" s="108"/>
    </row>
    <row r="53" spans="1:37" ht="16.5" x14ac:dyDescent="0.3">
      <c r="A53" s="54">
        <v>51</v>
      </c>
      <c r="B53" s="133">
        <f t="shared" ca="1" si="16"/>
        <v>9577</v>
      </c>
      <c r="C53" s="134">
        <f t="shared" ca="1" si="8"/>
        <v>7983</v>
      </c>
      <c r="D53" s="135">
        <f t="shared" ca="1" si="9"/>
        <v>7983</v>
      </c>
      <c r="E53" s="165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08">
        <f t="shared" ca="1" si="7"/>
        <v>0.28099335716614449</v>
      </c>
      <c r="AC53" s="121">
        <v>51</v>
      </c>
      <c r="AD53" s="121">
        <v>51</v>
      </c>
      <c r="AE53" s="121">
        <f t="shared" ca="1" si="13"/>
        <v>557</v>
      </c>
      <c r="AF53" s="143">
        <f t="shared" ca="1" si="14"/>
        <v>14.332207260955647</v>
      </c>
      <c r="AG53" s="108">
        <f t="shared" ca="1" si="15"/>
        <v>7983</v>
      </c>
      <c r="AH53" s="108"/>
      <c r="AI53" s="109"/>
      <c r="AJ53" s="108"/>
      <c r="AK53" s="108"/>
    </row>
    <row r="54" spans="1:37" ht="16.5" x14ac:dyDescent="0.3">
      <c r="A54" s="54">
        <v>52</v>
      </c>
      <c r="B54" s="133">
        <f t="shared" ca="1" si="16"/>
        <v>9550</v>
      </c>
      <c r="C54" s="134">
        <f t="shared" ca="1" si="8"/>
        <v>8377</v>
      </c>
      <c r="D54" s="135">
        <f t="shared" ca="1" si="9"/>
        <v>7530</v>
      </c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08">
        <f t="shared" ca="1" si="7"/>
        <v>0.13868866604185748</v>
      </c>
      <c r="AC54" s="121">
        <v>54</v>
      </c>
      <c r="AD54" s="121">
        <v>52</v>
      </c>
      <c r="AE54" s="121">
        <f t="shared" ca="1" si="13"/>
        <v>565</v>
      </c>
      <c r="AF54" s="143">
        <f t="shared" ca="1" si="14"/>
        <v>13.327871013202339</v>
      </c>
      <c r="AG54" s="108">
        <f t="shared" ca="1" si="15"/>
        <v>7530</v>
      </c>
      <c r="AH54" s="108"/>
      <c r="AI54" s="109"/>
      <c r="AJ54" s="108"/>
      <c r="AK54" s="108"/>
    </row>
    <row r="55" spans="1:37" ht="16.5" x14ac:dyDescent="0.3">
      <c r="A55" s="54">
        <v>53</v>
      </c>
      <c r="B55" s="133">
        <f t="shared" ca="1" si="16"/>
        <v>7904</v>
      </c>
      <c r="C55" s="134">
        <f t="shared" ca="1" si="8"/>
        <v>8236</v>
      </c>
      <c r="D55" s="135">
        <f t="shared" ca="1" si="9"/>
        <v>7803</v>
      </c>
      <c r="E55" s="165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08">
        <f t="shared" ca="1" si="7"/>
        <v>0.28265165606832299</v>
      </c>
      <c r="AC55" s="121">
        <v>53</v>
      </c>
      <c r="AD55" s="121">
        <v>53</v>
      </c>
      <c r="AE55" s="121">
        <f t="shared" ca="1" si="13"/>
        <v>573</v>
      </c>
      <c r="AF55" s="143">
        <f t="shared" ca="1" si="14"/>
        <v>13.61850788653326</v>
      </c>
      <c r="AG55" s="108">
        <f t="shared" ca="1" si="15"/>
        <v>7803</v>
      </c>
      <c r="AH55" s="108"/>
      <c r="AI55" s="108"/>
      <c r="AJ55" s="108"/>
      <c r="AK55" s="108"/>
    </row>
    <row r="56" spans="1:37" ht="16.5" x14ac:dyDescent="0.3">
      <c r="A56" s="54">
        <v>54</v>
      </c>
      <c r="B56" s="133">
        <f t="shared" ca="1" si="16"/>
        <v>5621</v>
      </c>
      <c r="C56" s="134">
        <f t="shared" ca="1" si="8"/>
        <v>8064</v>
      </c>
      <c r="D56" s="135">
        <f t="shared" ca="1" si="9"/>
        <v>9781</v>
      </c>
      <c r="E56" s="165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08">
        <f t="shared" ca="1" si="7"/>
        <v>0.62288496303370988</v>
      </c>
      <c r="AC56" s="121">
        <v>52</v>
      </c>
      <c r="AD56" s="121">
        <v>54</v>
      </c>
      <c r="AE56" s="121">
        <f t="shared" ca="1" si="13"/>
        <v>581</v>
      </c>
      <c r="AF56" s="143">
        <f t="shared" ca="1" si="14"/>
        <v>16.834113248997205</v>
      </c>
      <c r="AG56" s="108">
        <f t="shared" ca="1" si="15"/>
        <v>9781</v>
      </c>
      <c r="AH56" s="108"/>
      <c r="AI56" s="108"/>
      <c r="AJ56" s="108"/>
      <c r="AK56" s="108"/>
    </row>
    <row r="57" spans="1:37" ht="16.5" x14ac:dyDescent="0.3">
      <c r="A57" s="54">
        <v>55</v>
      </c>
      <c r="B57" s="133">
        <f t="shared" ca="1" si="16"/>
        <v>8442</v>
      </c>
      <c r="C57" s="134">
        <f t="shared" ca="1" si="8"/>
        <v>8442</v>
      </c>
      <c r="D57" s="135">
        <f t="shared" ca="1" si="9"/>
        <v>10209</v>
      </c>
      <c r="E57" s="165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08">
        <f t="shared" ca="1" si="7"/>
        <v>0.43111550877322968</v>
      </c>
      <c r="AC57" s="121">
        <v>55</v>
      </c>
      <c r="AD57" s="121">
        <v>55</v>
      </c>
      <c r="AE57" s="121">
        <f t="shared" ca="1" si="13"/>
        <v>589</v>
      </c>
      <c r="AF57" s="143">
        <f t="shared" ca="1" si="14"/>
        <v>17.332689994599221</v>
      </c>
      <c r="AG57" s="108">
        <f t="shared" ca="1" si="15"/>
        <v>10209</v>
      </c>
      <c r="AH57" s="108"/>
      <c r="AI57" s="108"/>
      <c r="AJ57" s="108"/>
      <c r="AK57" s="108"/>
    </row>
    <row r="58" spans="1:37" ht="16.5" x14ac:dyDescent="0.3">
      <c r="A58" s="54">
        <v>56</v>
      </c>
      <c r="B58" s="133">
        <f t="shared" ca="1" si="16"/>
        <v>3898</v>
      </c>
      <c r="C58" s="134">
        <f t="shared" ca="1" si="8"/>
        <v>8636</v>
      </c>
      <c r="D58" s="135">
        <f t="shared" ca="1" si="9"/>
        <v>7955</v>
      </c>
      <c r="E58" s="136"/>
      <c r="AB58" s="108">
        <f t="shared" ca="1" si="7"/>
        <v>0.83613894504715103</v>
      </c>
      <c r="AC58" s="121">
        <v>56</v>
      </c>
      <c r="AD58" s="121">
        <v>56</v>
      </c>
      <c r="AE58" s="121">
        <f t="shared" ca="1" si="13"/>
        <v>597</v>
      </c>
      <c r="AF58" s="143">
        <f t="shared" ca="1" si="14"/>
        <v>13.324140609578544</v>
      </c>
      <c r="AG58" s="108">
        <f t="shared" ca="1" si="15"/>
        <v>7955</v>
      </c>
      <c r="AH58" s="108"/>
      <c r="AI58" s="108"/>
      <c r="AJ58" s="108"/>
      <c r="AK58" s="108"/>
    </row>
    <row r="59" spans="1:37" ht="16.5" x14ac:dyDescent="0.3">
      <c r="A59" s="54">
        <v>57</v>
      </c>
      <c r="B59" s="133">
        <f t="shared" ca="1" si="16"/>
        <v>4079</v>
      </c>
      <c r="C59" s="134">
        <f t="shared" ca="1" si="8"/>
        <v>9099</v>
      </c>
      <c r="D59" s="135">
        <f t="shared" ca="1" si="9"/>
        <v>8236</v>
      </c>
      <c r="E59" s="136"/>
      <c r="AB59" s="108">
        <f t="shared" ca="1" si="7"/>
        <v>0.88913079800582084</v>
      </c>
      <c r="AC59" s="121">
        <v>58</v>
      </c>
      <c r="AD59" s="121">
        <v>57</v>
      </c>
      <c r="AE59" s="121">
        <f t="shared" ca="1" si="13"/>
        <v>605</v>
      </c>
      <c r="AF59" s="143">
        <f t="shared" ca="1" si="14"/>
        <v>13.613516782908567</v>
      </c>
      <c r="AG59" s="108">
        <f t="shared" ca="1" si="15"/>
        <v>8236</v>
      </c>
      <c r="AH59" s="108"/>
      <c r="AI59" s="108"/>
      <c r="AJ59" s="108"/>
      <c r="AK59" s="108"/>
    </row>
    <row r="60" spans="1:37" ht="16.5" x14ac:dyDescent="0.3">
      <c r="A60" s="54">
        <v>58</v>
      </c>
      <c r="B60" s="133">
        <f t="shared" ca="1" si="16"/>
        <v>10724</v>
      </c>
      <c r="C60" s="134">
        <f t="shared" ca="1" si="8"/>
        <v>9666</v>
      </c>
      <c r="D60" s="135">
        <f t="shared" ca="1" si="9"/>
        <v>8999</v>
      </c>
      <c r="E60" s="136"/>
      <c r="AB60" s="108">
        <f t="shared" ca="1" si="7"/>
        <v>0.28394837187591526</v>
      </c>
      <c r="AC60" s="121">
        <v>62</v>
      </c>
      <c r="AD60" s="121">
        <v>58</v>
      </c>
      <c r="AE60" s="121">
        <f t="shared" ca="1" si="13"/>
        <v>613</v>
      </c>
      <c r="AF60" s="143">
        <f t="shared" ca="1" si="14"/>
        <v>14.679909962910529</v>
      </c>
      <c r="AG60" s="108">
        <f t="shared" ca="1" si="15"/>
        <v>8999</v>
      </c>
      <c r="AH60" s="108"/>
      <c r="AI60" s="108"/>
      <c r="AJ60" s="108"/>
      <c r="AK60" s="108"/>
    </row>
    <row r="61" spans="1:37" ht="16.5" x14ac:dyDescent="0.3">
      <c r="A61" s="54">
        <v>59</v>
      </c>
      <c r="B61" s="133">
        <f t="shared" ca="1" si="16"/>
        <v>7230</v>
      </c>
      <c r="C61" s="134">
        <f t="shared" ca="1" si="8"/>
        <v>8999</v>
      </c>
      <c r="D61" s="135">
        <f t="shared" ca="1" si="9"/>
        <v>10423</v>
      </c>
      <c r="E61" s="136"/>
      <c r="AB61" s="108">
        <f t="shared" ca="1" si="7"/>
        <v>0.52237310207595089</v>
      </c>
      <c r="AC61" s="121">
        <v>57</v>
      </c>
      <c r="AD61" s="121">
        <v>59</v>
      </c>
      <c r="AE61" s="121">
        <f t="shared" ca="1" si="13"/>
        <v>621</v>
      </c>
      <c r="AF61" s="143">
        <f t="shared" ca="1" si="14"/>
        <v>16.78383254733243</v>
      </c>
      <c r="AG61" s="108">
        <f t="shared" ca="1" si="15"/>
        <v>10423</v>
      </c>
      <c r="AH61" s="108"/>
      <c r="AI61" s="108"/>
      <c r="AJ61" s="108"/>
      <c r="AK61" s="108"/>
    </row>
    <row r="62" spans="1:37" ht="16.5" x14ac:dyDescent="0.3">
      <c r="A62" s="54">
        <v>60</v>
      </c>
      <c r="B62" s="133">
        <f t="shared" ca="1" si="16"/>
        <v>5505</v>
      </c>
      <c r="C62" s="134">
        <f t="shared" ca="1" si="8"/>
        <v>9313</v>
      </c>
      <c r="D62" s="135">
        <f t="shared" ca="1" si="9"/>
        <v>10724</v>
      </c>
      <c r="E62" s="136"/>
      <c r="AB62" s="108">
        <f t="shared" ca="1" si="7"/>
        <v>0.77664380186556292</v>
      </c>
      <c r="AC62" s="121">
        <v>59</v>
      </c>
      <c r="AD62" s="121">
        <v>60</v>
      </c>
      <c r="AE62" s="121">
        <f t="shared" ca="1" si="13"/>
        <v>629</v>
      </c>
      <c r="AF62" s="143">
        <f t="shared" ca="1" si="14"/>
        <v>17.049207379461439</v>
      </c>
      <c r="AG62" s="108">
        <f t="shared" ca="1" si="15"/>
        <v>10724</v>
      </c>
      <c r="AH62" s="108"/>
      <c r="AI62" s="108"/>
      <c r="AJ62" s="108"/>
      <c r="AK62" s="108"/>
    </row>
    <row r="63" spans="1:37" ht="16.5" x14ac:dyDescent="0.3">
      <c r="A63" s="54">
        <v>61</v>
      </c>
      <c r="B63" s="133">
        <f t="shared" ca="1" si="16"/>
        <v>3959</v>
      </c>
      <c r="C63" s="134">
        <f t="shared" ca="1" si="8"/>
        <v>9550</v>
      </c>
      <c r="D63" s="135">
        <f t="shared" ca="1" si="9"/>
        <v>7904</v>
      </c>
      <c r="E63" s="136"/>
      <c r="AB63" s="108">
        <f t="shared" ca="1" si="7"/>
        <v>0.76744499295951873</v>
      </c>
      <c r="AC63" s="121">
        <v>60</v>
      </c>
      <c r="AD63" s="121">
        <v>61</v>
      </c>
      <c r="AE63" s="121">
        <f t="shared" ca="1" si="13"/>
        <v>637</v>
      </c>
      <c r="AF63" s="143">
        <f t="shared" ca="1" si="14"/>
        <v>12.407412400425509</v>
      </c>
      <c r="AG63" s="108">
        <f t="shared" ca="1" si="15"/>
        <v>7904</v>
      </c>
      <c r="AH63" s="108"/>
      <c r="AI63" s="108"/>
      <c r="AJ63" s="108"/>
      <c r="AK63" s="108"/>
    </row>
    <row r="64" spans="1:37" ht="16.5" x14ac:dyDescent="0.3">
      <c r="A64" s="54">
        <v>62</v>
      </c>
      <c r="B64" s="133">
        <f t="shared" ca="1" si="16"/>
        <v>5249</v>
      </c>
      <c r="C64" s="134">
        <f t="shared" ca="1" si="8"/>
        <v>9577</v>
      </c>
      <c r="D64" s="135">
        <f t="shared" ca="1" si="9"/>
        <v>9099</v>
      </c>
      <c r="E64" s="136"/>
      <c r="AB64" s="108">
        <f t="shared" ca="1" si="7"/>
        <v>0.55116919610283099</v>
      </c>
      <c r="AC64" s="121">
        <v>61</v>
      </c>
      <c r="AD64" s="121">
        <v>62</v>
      </c>
      <c r="AE64" s="121">
        <f t="shared" ca="1" si="13"/>
        <v>645</v>
      </c>
      <c r="AF64" s="143">
        <f t="shared" ca="1" si="14"/>
        <v>14.106601386795447</v>
      </c>
      <c r="AG64" s="108">
        <f t="shared" ca="1" si="15"/>
        <v>9099</v>
      </c>
      <c r="AH64" s="108"/>
      <c r="AI64" s="108"/>
      <c r="AJ64" s="108"/>
      <c r="AK64" s="108"/>
    </row>
    <row r="65" spans="1:38" ht="16.5" x14ac:dyDescent="0.3">
      <c r="A65" s="54">
        <v>63</v>
      </c>
      <c r="B65" s="133">
        <f t="shared" ca="1" si="16"/>
        <v>8236</v>
      </c>
      <c r="C65" s="134">
        <f t="shared" ca="1" si="8"/>
        <v>9888</v>
      </c>
      <c r="D65" s="135">
        <f t="shared" ca="1" si="9"/>
        <v>9577</v>
      </c>
      <c r="E65" s="136"/>
      <c r="AB65" s="108">
        <f t="shared" ca="1" si="7"/>
        <v>0.30666985767588062</v>
      </c>
      <c r="AC65" s="121">
        <v>64</v>
      </c>
      <c r="AD65" s="121">
        <v>63</v>
      </c>
      <c r="AE65" s="121">
        <f t="shared" ca="1" si="13"/>
        <v>653</v>
      </c>
      <c r="AF65" s="143">
        <f t="shared" ca="1" si="14"/>
        <v>14.665653936823514</v>
      </c>
      <c r="AG65" s="108">
        <f t="shared" ca="1" si="15"/>
        <v>9577</v>
      </c>
      <c r="AH65" s="108"/>
      <c r="AI65" s="108"/>
      <c r="AJ65" s="108"/>
      <c r="AK65" s="108"/>
    </row>
    <row r="66" spans="1:38" ht="16.5" x14ac:dyDescent="0.3">
      <c r="A66" s="54">
        <v>64</v>
      </c>
      <c r="B66" s="133">
        <f t="shared" ca="1" si="16"/>
        <v>6335</v>
      </c>
      <c r="C66" s="134">
        <f t="shared" ca="1" si="8"/>
        <v>9781</v>
      </c>
      <c r="D66" s="135">
        <f t="shared" ca="1" si="9"/>
        <v>10108</v>
      </c>
      <c r="E66" s="136"/>
      <c r="AB66" s="108">
        <f t="shared" ca="1" si="7"/>
        <v>0.42023238901032056</v>
      </c>
      <c r="AC66" s="121">
        <v>63</v>
      </c>
      <c r="AD66" s="121">
        <v>64</v>
      </c>
      <c r="AE66" s="121">
        <f t="shared" ca="1" si="13"/>
        <v>661</v>
      </c>
      <c r="AF66" s="143">
        <f t="shared" ca="1" si="14"/>
        <v>15.291482996027369</v>
      </c>
      <c r="AG66" s="108">
        <f t="shared" ca="1" si="15"/>
        <v>10108</v>
      </c>
      <c r="AH66" s="108"/>
      <c r="AI66" s="108"/>
      <c r="AJ66" s="108"/>
      <c r="AK66" s="108"/>
    </row>
    <row r="67" spans="1:38" ht="16.5" x14ac:dyDescent="0.3">
      <c r="A67" s="54">
        <v>65</v>
      </c>
      <c r="B67" s="133">
        <f t="shared" ca="1" si="16"/>
        <v>7716</v>
      </c>
      <c r="C67" s="134">
        <f t="shared" ca="1" si="8"/>
        <v>10423</v>
      </c>
      <c r="D67" s="135">
        <f t="shared" ca="1" si="9"/>
        <v>11293</v>
      </c>
      <c r="E67" s="136"/>
      <c r="AB67" s="108">
        <f t="shared" ref="AB67:AB77" ca="1" si="17">RAND()</f>
        <v>0.38961064095624554</v>
      </c>
      <c r="AC67" s="121">
        <v>68</v>
      </c>
      <c r="AD67" s="121">
        <v>65</v>
      </c>
      <c r="AE67" s="121">
        <f t="shared" ca="1" si="13"/>
        <v>669</v>
      </c>
      <c r="AF67" s="143">
        <f t="shared" ca="1" si="14"/>
        <v>16.879734490473304</v>
      </c>
      <c r="AG67" s="108">
        <f t="shared" ca="1" si="15"/>
        <v>11293</v>
      </c>
      <c r="AH67" s="108"/>
      <c r="AI67" s="108"/>
      <c r="AJ67" s="108"/>
      <c r="AK67" s="108"/>
    </row>
    <row r="68" spans="1:38" ht="16.5" x14ac:dyDescent="0.3">
      <c r="A68" s="54">
        <v>66</v>
      </c>
      <c r="B68" s="133">
        <f t="shared" ref="B68:B77" ca="1" si="18">INDEX($AG$3:$AG$77,RANK(AB68,$AB$3:$AB$77))</f>
        <v>11779</v>
      </c>
      <c r="C68" s="134">
        <f t="shared" ref="C68:C77" ca="1" si="19">SMALL($AG$3:$AG$77,AC68)</f>
        <v>10108</v>
      </c>
      <c r="D68" s="135">
        <f t="shared" ref="D68:D77" ca="1" si="20">AG68</f>
        <v>8064</v>
      </c>
      <c r="E68" s="136"/>
      <c r="AB68" s="108">
        <f t="shared" ca="1" si="17"/>
        <v>0.1398287391855505</v>
      </c>
      <c r="AC68" s="121">
        <v>66</v>
      </c>
      <c r="AD68" s="121">
        <v>66</v>
      </c>
      <c r="AE68" s="121">
        <f t="shared" ref="AE68:AE77" ca="1" si="21">INT($AH$1+$AI$1*AD68)</f>
        <v>677</v>
      </c>
      <c r="AF68" s="143">
        <f t="shared" ref="AF68:AF77" ca="1" si="22">(((IF(MOD(AD68,5)&lt;&gt;0,MOD(AD68,5),5))+12)+_xlfn.NORM.S.INV(RAND()))</f>
        <v>11.910716650248851</v>
      </c>
      <c r="AG68" s="108">
        <f t="shared" ref="AG68:AG76" ca="1" si="23">ROUND(AE68*AF68,0)</f>
        <v>8064</v>
      </c>
      <c r="AH68" s="108"/>
      <c r="AI68" s="108"/>
      <c r="AJ68" s="108"/>
      <c r="AK68" s="108"/>
    </row>
    <row r="69" spans="1:38" ht="16.5" x14ac:dyDescent="0.3">
      <c r="A69" s="54">
        <v>67</v>
      </c>
      <c r="B69" s="133">
        <f t="shared" ca="1" si="18"/>
        <v>3990</v>
      </c>
      <c r="C69" s="134">
        <f t="shared" ca="1" si="19"/>
        <v>10209</v>
      </c>
      <c r="D69" s="135">
        <f t="shared" ca="1" si="20"/>
        <v>9931</v>
      </c>
      <c r="E69" s="136"/>
      <c r="AB69" s="108">
        <f t="shared" ca="1" si="17"/>
        <v>0.85799852501115736</v>
      </c>
      <c r="AC69" s="121">
        <v>67</v>
      </c>
      <c r="AD69" s="121">
        <v>67</v>
      </c>
      <c r="AE69" s="121">
        <f t="shared" ca="1" si="21"/>
        <v>685</v>
      </c>
      <c r="AF69" s="143">
        <f t="shared" ca="1" si="22"/>
        <v>14.49810939513684</v>
      </c>
      <c r="AG69" s="108">
        <f t="shared" ca="1" si="23"/>
        <v>9931</v>
      </c>
      <c r="AH69" s="108"/>
      <c r="AI69" s="108"/>
      <c r="AJ69" s="108"/>
      <c r="AK69" s="108"/>
    </row>
    <row r="70" spans="1:38" ht="16.5" x14ac:dyDescent="0.3">
      <c r="A70" s="54">
        <v>68</v>
      </c>
      <c r="B70" s="133">
        <f t="shared" ca="1" si="18"/>
        <v>3198</v>
      </c>
      <c r="C70" s="134">
        <f t="shared" ca="1" si="19"/>
        <v>9931</v>
      </c>
      <c r="D70" s="135">
        <f t="shared" ca="1" si="20"/>
        <v>9666</v>
      </c>
      <c r="E70" s="136"/>
      <c r="AB70" s="108">
        <f t="shared" ca="1" si="17"/>
        <v>0.8590474935785769</v>
      </c>
      <c r="AC70" s="121">
        <v>65</v>
      </c>
      <c r="AD70" s="121">
        <v>68</v>
      </c>
      <c r="AE70" s="121">
        <f t="shared" ca="1" si="21"/>
        <v>693</v>
      </c>
      <c r="AF70" s="143">
        <f t="shared" ca="1" si="22"/>
        <v>13.948518429993207</v>
      </c>
      <c r="AG70" s="108">
        <f t="shared" ca="1" si="23"/>
        <v>9666</v>
      </c>
      <c r="AH70" s="108"/>
      <c r="AI70" s="108"/>
      <c r="AJ70" s="108"/>
      <c r="AK70" s="108"/>
    </row>
    <row r="71" spans="1:38" ht="16.5" x14ac:dyDescent="0.3">
      <c r="A71" s="54">
        <v>69</v>
      </c>
      <c r="B71" s="133">
        <f t="shared" ca="1" si="18"/>
        <v>8377</v>
      </c>
      <c r="C71" s="134">
        <f t="shared" ca="1" si="19"/>
        <v>10466</v>
      </c>
      <c r="D71" s="135">
        <f t="shared" ca="1" si="20"/>
        <v>10466</v>
      </c>
      <c r="E71" s="136"/>
      <c r="AB71" s="108">
        <f t="shared" ca="1" si="17"/>
        <v>0.43391203238242815</v>
      </c>
      <c r="AC71" s="121">
        <v>69</v>
      </c>
      <c r="AD71" s="121">
        <v>69</v>
      </c>
      <c r="AE71" s="121">
        <f t="shared" ca="1" si="21"/>
        <v>701</v>
      </c>
      <c r="AF71" s="143">
        <f t="shared" ca="1" si="22"/>
        <v>14.929607505198941</v>
      </c>
      <c r="AG71" s="108">
        <f t="shared" ca="1" si="23"/>
        <v>10466</v>
      </c>
      <c r="AH71" s="108"/>
      <c r="AI71" s="108"/>
      <c r="AJ71" s="108"/>
      <c r="AK71" s="108"/>
    </row>
    <row r="72" spans="1:38" ht="16.5" x14ac:dyDescent="0.3">
      <c r="A72" s="54">
        <v>70</v>
      </c>
      <c r="B72" s="133">
        <f t="shared" ca="1" si="18"/>
        <v>2376</v>
      </c>
      <c r="C72" s="134">
        <f t="shared" ca="1" si="19"/>
        <v>10724</v>
      </c>
      <c r="D72" s="135">
        <f t="shared" ca="1" si="20"/>
        <v>11779</v>
      </c>
      <c r="E72" s="136"/>
      <c r="AB72" s="108">
        <f t="shared" ca="1" si="17"/>
        <v>0.9829390313638845</v>
      </c>
      <c r="AC72" s="121">
        <v>70</v>
      </c>
      <c r="AD72" s="121">
        <v>70</v>
      </c>
      <c r="AE72" s="121">
        <f t="shared" ca="1" si="21"/>
        <v>709</v>
      </c>
      <c r="AF72" s="143">
        <f t="shared" ca="1" si="22"/>
        <v>16.614005738766885</v>
      </c>
      <c r="AG72" s="108">
        <f t="shared" ca="1" si="23"/>
        <v>11779</v>
      </c>
      <c r="AH72" s="108"/>
      <c r="AI72" s="108"/>
      <c r="AJ72" s="108"/>
      <c r="AK72" s="108"/>
    </row>
    <row r="73" spans="1:38" ht="16.5" x14ac:dyDescent="0.3">
      <c r="A73" s="54">
        <v>71</v>
      </c>
      <c r="B73" s="133">
        <f t="shared" ca="1" si="18"/>
        <v>5642</v>
      </c>
      <c r="C73" s="134">
        <f t="shared" ca="1" si="19"/>
        <v>11553</v>
      </c>
      <c r="D73" s="135">
        <f t="shared" ca="1" si="20"/>
        <v>9550</v>
      </c>
      <c r="E73" s="136"/>
      <c r="AB73" s="108">
        <f t="shared" ca="1" si="17"/>
        <v>0.73652313874384967</v>
      </c>
      <c r="AC73" s="121">
        <v>72</v>
      </c>
      <c r="AD73" s="121">
        <v>71</v>
      </c>
      <c r="AE73" s="121">
        <f t="shared" ca="1" si="21"/>
        <v>717</v>
      </c>
      <c r="AF73" s="143">
        <f t="shared" ca="1" si="22"/>
        <v>13.319365281012507</v>
      </c>
      <c r="AG73" s="108">
        <f t="shared" ca="1" si="23"/>
        <v>9550</v>
      </c>
      <c r="AH73" s="108"/>
      <c r="AI73" s="108"/>
      <c r="AJ73" s="108"/>
      <c r="AK73" s="108"/>
    </row>
    <row r="74" spans="1:38" ht="16.5" x14ac:dyDescent="0.3">
      <c r="A74" s="54">
        <v>72</v>
      </c>
      <c r="B74" s="133">
        <f t="shared" ca="1" si="18"/>
        <v>9313</v>
      </c>
      <c r="C74" s="134">
        <f t="shared" ca="1" si="19"/>
        <v>12381</v>
      </c>
      <c r="D74" s="135">
        <f t="shared" ca="1" si="20"/>
        <v>9313</v>
      </c>
      <c r="E74" s="136"/>
      <c r="AB74" s="108">
        <f t="shared" ca="1" si="17"/>
        <v>9.9892540181988787E-2</v>
      </c>
      <c r="AC74" s="121">
        <v>75</v>
      </c>
      <c r="AD74" s="121">
        <v>72</v>
      </c>
      <c r="AE74" s="121">
        <f t="shared" ca="1" si="21"/>
        <v>725</v>
      </c>
      <c r="AF74" s="143">
        <f t="shared" ca="1" si="22"/>
        <v>12.845175491331529</v>
      </c>
      <c r="AG74" s="108">
        <f t="shared" ca="1" si="23"/>
        <v>9313</v>
      </c>
      <c r="AH74" s="108"/>
      <c r="AI74" s="108"/>
      <c r="AJ74" s="108"/>
      <c r="AK74" s="108"/>
    </row>
    <row r="75" spans="1:38" ht="16.5" x14ac:dyDescent="0.3">
      <c r="A75" s="54">
        <v>73</v>
      </c>
      <c r="B75" s="133">
        <f t="shared" ca="1" si="18"/>
        <v>10423</v>
      </c>
      <c r="C75" s="134">
        <f t="shared" ca="1" si="19"/>
        <v>11293</v>
      </c>
      <c r="D75" s="135">
        <f t="shared" ca="1" si="20"/>
        <v>11553</v>
      </c>
      <c r="E75" s="136"/>
      <c r="AB75" s="108">
        <f t="shared" ca="1" si="17"/>
        <v>0.28594185882440271</v>
      </c>
      <c r="AC75" s="121">
        <v>71</v>
      </c>
      <c r="AD75" s="121">
        <v>73</v>
      </c>
      <c r="AE75" s="121">
        <f t="shared" ca="1" si="21"/>
        <v>733</v>
      </c>
      <c r="AF75" s="143">
        <f t="shared" ca="1" si="22"/>
        <v>15.761886364486015</v>
      </c>
      <c r="AG75" s="108">
        <f t="shared" ca="1" si="23"/>
        <v>11553</v>
      </c>
      <c r="AH75" s="108"/>
      <c r="AI75" s="108"/>
      <c r="AJ75" s="108"/>
      <c r="AK75" s="108"/>
    </row>
    <row r="76" spans="1:38" ht="16.5" x14ac:dyDescent="0.3">
      <c r="A76" s="54">
        <v>74</v>
      </c>
      <c r="B76" s="133">
        <f t="shared" ca="1" si="18"/>
        <v>7530</v>
      </c>
      <c r="C76" s="134">
        <f t="shared" ca="1" si="19"/>
        <v>11623</v>
      </c>
      <c r="D76" s="135">
        <f t="shared" ca="1" si="20"/>
        <v>11623</v>
      </c>
      <c r="E76" s="136"/>
      <c r="AB76" s="108">
        <f t="shared" ca="1" si="17"/>
        <v>0.33387668511927204</v>
      </c>
      <c r="AC76" s="121">
        <v>73</v>
      </c>
      <c r="AD76" s="121">
        <v>74</v>
      </c>
      <c r="AE76" s="121">
        <f t="shared" ca="1" si="21"/>
        <v>741</v>
      </c>
      <c r="AF76" s="143">
        <f t="shared" ca="1" si="22"/>
        <v>15.684978431827126</v>
      </c>
      <c r="AG76" s="108">
        <f t="shared" ca="1" si="23"/>
        <v>11623</v>
      </c>
      <c r="AH76" s="108"/>
      <c r="AI76" s="108"/>
      <c r="AJ76" s="108"/>
      <c r="AK76" s="108"/>
    </row>
    <row r="77" spans="1:38" ht="16.5" x14ac:dyDescent="0.3">
      <c r="A77" s="54">
        <v>75</v>
      </c>
      <c r="B77" s="133">
        <f t="shared" ca="1" si="18"/>
        <v>9781</v>
      </c>
      <c r="C77" s="134">
        <f t="shared" ca="1" si="19"/>
        <v>11779</v>
      </c>
      <c r="D77" s="135">
        <f t="shared" ca="1" si="20"/>
        <v>12381</v>
      </c>
      <c r="E77" s="136"/>
      <c r="AB77" s="108">
        <f t="shared" ca="1" si="17"/>
        <v>0.32777193551674</v>
      </c>
      <c r="AC77" s="121">
        <v>74</v>
      </c>
      <c r="AD77" s="121">
        <v>75</v>
      </c>
      <c r="AE77" s="121">
        <f t="shared" ca="1" si="21"/>
        <v>749</v>
      </c>
      <c r="AF77" s="143">
        <f t="shared" ca="1" si="22"/>
        <v>16.529806287003971</v>
      </c>
      <c r="AG77" s="108">
        <f ca="1">ROUND(AE77*AF77,0)</f>
        <v>12381</v>
      </c>
      <c r="AH77" s="108"/>
      <c r="AI77" s="108"/>
      <c r="AJ77" s="108"/>
      <c r="AK77" s="108"/>
    </row>
    <row r="78" spans="1:38" ht="16.5" x14ac:dyDescent="0.3">
      <c r="A78" s="76"/>
      <c r="B78" s="76"/>
      <c r="C78" s="76"/>
      <c r="D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</row>
    <row r="79" spans="1:38" ht="16.5" x14ac:dyDescent="0.3">
      <c r="A79" s="76"/>
      <c r="B79" s="76"/>
      <c r="C79" s="76"/>
      <c r="D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</row>
    <row r="80" spans="1:38" ht="16.5" x14ac:dyDescent="0.3">
      <c r="A80" s="76"/>
      <c r="B80" s="76"/>
      <c r="C80" s="76"/>
      <c r="D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</row>
    <row r="81" spans="1:38" ht="16.5" x14ac:dyDescent="0.3">
      <c r="A81" s="76"/>
      <c r="B81" s="76"/>
      <c r="C81" s="76"/>
      <c r="D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</row>
    <row r="82" spans="1:38" ht="16.5" x14ac:dyDescent="0.3"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</row>
    <row r="83" spans="1:38" ht="16.5" x14ac:dyDescent="0.3"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</row>
    <row r="84" spans="1:38" ht="16.5" x14ac:dyDescent="0.3"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</row>
    <row r="85" spans="1:38" ht="16.5" x14ac:dyDescent="0.3"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</row>
    <row r="86" spans="1:38" ht="16.5" x14ac:dyDescent="0.3"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</row>
    <row r="87" spans="1:38" ht="16.5" x14ac:dyDescent="0.3"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</row>
    <row r="88" spans="1:38" ht="16.5" x14ac:dyDescent="0.3"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</row>
    <row r="89" spans="1:38" ht="16.5" x14ac:dyDescent="0.3"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24"/>
  <sheetViews>
    <sheetView workbookViewId="0">
      <selection activeCell="D28" sqref="D28"/>
    </sheetView>
  </sheetViews>
  <sheetFormatPr defaultColWidth="9.140625" defaultRowHeight="16.5" x14ac:dyDescent="0.3"/>
  <cols>
    <col min="1" max="1" width="3.28515625" style="76" bestFit="1" customWidth="1"/>
    <col min="2" max="2" width="5.85546875" style="76" customWidth="1"/>
    <col min="3" max="3" width="7.42578125" style="76" customWidth="1"/>
    <col min="4" max="4" width="27.28515625" style="76" bestFit="1" customWidth="1"/>
    <col min="5" max="5" width="13.85546875" style="76" bestFit="1" customWidth="1"/>
    <col min="6" max="6" width="16.5703125" style="76" bestFit="1" customWidth="1"/>
    <col min="7" max="7" width="11.140625" style="76" bestFit="1" customWidth="1"/>
    <col min="8" max="8" width="23.28515625" style="76" bestFit="1" customWidth="1"/>
    <col min="9" max="9" width="9.140625" style="76"/>
    <col min="10" max="14" width="8.85546875" customWidth="1"/>
    <col min="15" max="16384" width="9.140625" style="76"/>
  </cols>
  <sheetData>
    <row r="1" spans="1:16" ht="17.25" thickBot="1" x14ac:dyDescent="0.35">
      <c r="A1" s="84" t="s">
        <v>93</v>
      </c>
      <c r="B1" s="84"/>
      <c r="C1" s="84"/>
      <c r="D1" s="84"/>
      <c r="E1" s="84"/>
      <c r="F1" s="84"/>
      <c r="G1" s="84"/>
      <c r="I1" s="84"/>
      <c r="P1" s="76" t="str">
        <f>B8&amp;" vs "&amp;C8</f>
        <v>At vs Ft</v>
      </c>
    </row>
    <row r="2" spans="1:16" ht="17.25" thickBot="1" x14ac:dyDescent="0.35">
      <c r="A2" s="84" t="s">
        <v>84</v>
      </c>
      <c r="B2" s="84"/>
      <c r="C2" s="84"/>
      <c r="D2" s="220" t="s">
        <v>80</v>
      </c>
      <c r="E2" s="227">
        <v>0.4</v>
      </c>
      <c r="I2" s="84"/>
    </row>
    <row r="3" spans="1:16" ht="17.25" thickBot="1" x14ac:dyDescent="0.35">
      <c r="A3" s="84" t="s">
        <v>90</v>
      </c>
      <c r="B3" s="84"/>
      <c r="C3" s="84"/>
      <c r="D3" s="84"/>
      <c r="G3" s="84"/>
      <c r="H3" s="84"/>
    </row>
    <row r="4" spans="1:16" ht="17.25" thickBot="1" x14ac:dyDescent="0.35">
      <c r="A4" s="84" t="s">
        <v>87</v>
      </c>
      <c r="E4" s="228">
        <f>C21</f>
        <v>712.41921689599997</v>
      </c>
      <c r="H4" s="84"/>
    </row>
    <row r="5" spans="1:16" ht="17.25" thickBot="1" x14ac:dyDescent="0.35">
      <c r="A5" s="84" t="s">
        <v>85</v>
      </c>
      <c r="E5" s="228">
        <f>G20</f>
        <v>174.29174911999999</v>
      </c>
      <c r="H5" s="84"/>
      <c r="O5" s="84"/>
    </row>
    <row r="6" spans="1:16" ht="17.25" thickBot="1" x14ac:dyDescent="0.35">
      <c r="A6" s="84" t="s">
        <v>86</v>
      </c>
      <c r="G6" s="228">
        <f>H22</f>
        <v>217.86468639999998</v>
      </c>
      <c r="H6" s="84"/>
      <c r="O6" s="84"/>
      <c r="P6" s="84"/>
    </row>
    <row r="7" spans="1:16" ht="17.25" thickBot="1" x14ac:dyDescent="0.35">
      <c r="A7" s="84" t="s">
        <v>92</v>
      </c>
      <c r="G7" s="240">
        <f>G6/E4</f>
        <v>0.30580967109398483</v>
      </c>
      <c r="H7" s="84"/>
      <c r="O7" s="84"/>
      <c r="P7" s="84"/>
    </row>
    <row r="8" spans="1:16" x14ac:dyDescent="0.3">
      <c r="A8" s="77" t="s">
        <v>79</v>
      </c>
      <c r="B8" s="77" t="s">
        <v>0</v>
      </c>
      <c r="C8" s="76" t="s">
        <v>4</v>
      </c>
      <c r="E8" s="76" t="s">
        <v>78</v>
      </c>
      <c r="G8" s="76" t="s">
        <v>1</v>
      </c>
    </row>
    <row r="9" spans="1:16" x14ac:dyDescent="0.3">
      <c r="A9" s="77">
        <v>1</v>
      </c>
      <c r="B9" s="77">
        <v>323</v>
      </c>
      <c r="C9" s="89">
        <f>B9</f>
        <v>323</v>
      </c>
      <c r="D9" s="76" t="str">
        <f t="shared" ref="D9:D21" ca="1" si="0">_xlfn.FORMULATEXT(C9)</f>
        <v>=B9</v>
      </c>
      <c r="E9" s="219">
        <f t="shared" ref="E9:E20" si="1">ABS(B9-C9)</f>
        <v>0</v>
      </c>
      <c r="F9" s="76" t="str">
        <f t="shared" ref="F9:F20" ca="1" si="2">_xlfn.FORMULATEXT(E9)</f>
        <v>=ABS(B9-C9)</v>
      </c>
      <c r="G9" s="219">
        <f>AVERAGE($E$9:E9)</f>
        <v>0</v>
      </c>
      <c r="H9" s="76" t="str">
        <f t="shared" ref="H9:H20" ca="1" si="3">_xlfn.FORMULATEXT(G9)</f>
        <v>=AVERAGE($E$9:E9)</v>
      </c>
    </row>
    <row r="10" spans="1:16" x14ac:dyDescent="0.3">
      <c r="A10" s="77">
        <v>2</v>
      </c>
      <c r="B10" s="77">
        <v>1098</v>
      </c>
      <c r="C10" s="89">
        <f t="shared" ref="C10:C21" si="4">(1-$E$2)*C9+$E$2*B9</f>
        <v>323</v>
      </c>
      <c r="D10" s="76" t="str">
        <f t="shared" ca="1" si="0"/>
        <v>=(1-$E$2)*C9+$E$2*B9</v>
      </c>
      <c r="E10" s="219">
        <f t="shared" si="1"/>
        <v>775</v>
      </c>
      <c r="F10" s="76" t="str">
        <f t="shared" ca="1" si="2"/>
        <v>=ABS(B10-C10)</v>
      </c>
      <c r="G10" s="219">
        <f>AVERAGE($E$9:E10)</f>
        <v>387.5</v>
      </c>
      <c r="H10" s="76" t="str">
        <f t="shared" ca="1" si="3"/>
        <v>=AVERAGE($E$9:E10)</v>
      </c>
    </row>
    <row r="11" spans="1:16" x14ac:dyDescent="0.3">
      <c r="A11" s="77">
        <v>3</v>
      </c>
      <c r="B11" s="77">
        <v>588</v>
      </c>
      <c r="C11" s="89">
        <f t="shared" si="4"/>
        <v>633</v>
      </c>
      <c r="D11" s="76" t="str">
        <f t="shared" ca="1" si="0"/>
        <v>=(1-$E$2)*C10+$E$2*B10</v>
      </c>
      <c r="E11" s="219">
        <f t="shared" si="1"/>
        <v>45</v>
      </c>
      <c r="F11" s="76" t="str">
        <f t="shared" ca="1" si="2"/>
        <v>=ABS(B11-C11)</v>
      </c>
      <c r="G11" s="219">
        <f>AVERAGE($E$9:E11)</f>
        <v>273.33333333333331</v>
      </c>
      <c r="H11" s="76" t="str">
        <f t="shared" ca="1" si="3"/>
        <v>=AVERAGE($E$9:E11)</v>
      </c>
    </row>
    <row r="12" spans="1:16" x14ac:dyDescent="0.3">
      <c r="A12" s="77">
        <v>4</v>
      </c>
      <c r="B12" s="77">
        <v>329</v>
      </c>
      <c r="C12" s="89">
        <f t="shared" si="4"/>
        <v>615</v>
      </c>
      <c r="D12" s="76" t="str">
        <f t="shared" ca="1" si="0"/>
        <v>=(1-$E$2)*C11+$E$2*B11</v>
      </c>
      <c r="E12" s="219">
        <f t="shared" si="1"/>
        <v>286</v>
      </c>
      <c r="F12" s="76" t="str">
        <f t="shared" ca="1" si="2"/>
        <v>=ABS(B12-C12)</v>
      </c>
      <c r="G12" s="219">
        <f>AVERAGE($E$9:E12)</f>
        <v>276.5</v>
      </c>
      <c r="H12" s="76" t="str">
        <f t="shared" ca="1" si="3"/>
        <v>=AVERAGE($E$9:E12)</v>
      </c>
    </row>
    <row r="13" spans="1:16" x14ac:dyDescent="0.3">
      <c r="A13" s="77">
        <v>5</v>
      </c>
      <c r="B13" s="77">
        <v>495</v>
      </c>
      <c r="C13" s="89">
        <f t="shared" si="4"/>
        <v>500.6</v>
      </c>
      <c r="D13" s="76" t="str">
        <f t="shared" ca="1" si="0"/>
        <v>=(1-$E$2)*C12+$E$2*B12</v>
      </c>
      <c r="E13" s="219">
        <f t="shared" si="1"/>
        <v>5.6000000000000227</v>
      </c>
      <c r="F13" s="76" t="str">
        <f t="shared" ca="1" si="2"/>
        <v>=ABS(B13-C13)</v>
      </c>
      <c r="G13" s="219">
        <f>AVERAGE($E$9:E13)</f>
        <v>222.32</v>
      </c>
      <c r="H13" s="76" t="str">
        <f t="shared" ca="1" si="3"/>
        <v>=AVERAGE($E$9:E13)</v>
      </c>
    </row>
    <row r="14" spans="1:16" x14ac:dyDescent="0.3">
      <c r="A14" s="77">
        <v>6</v>
      </c>
      <c r="B14" s="77">
        <v>391</v>
      </c>
      <c r="C14" s="89">
        <f t="shared" si="4"/>
        <v>498.36</v>
      </c>
      <c r="D14" s="76" t="str">
        <f t="shared" ca="1" si="0"/>
        <v>=(1-$E$2)*C13+$E$2*B13</v>
      </c>
      <c r="E14" s="219">
        <f t="shared" si="1"/>
        <v>107.36000000000001</v>
      </c>
      <c r="F14" s="76" t="str">
        <f t="shared" ca="1" si="2"/>
        <v>=ABS(B14-C14)</v>
      </c>
      <c r="G14" s="219">
        <f>AVERAGE($E$9:E14)</f>
        <v>203.16</v>
      </c>
      <c r="H14" s="76" t="str">
        <f t="shared" ca="1" si="3"/>
        <v>=AVERAGE($E$9:E14)</v>
      </c>
    </row>
    <row r="15" spans="1:16" x14ac:dyDescent="0.3">
      <c r="A15" s="77">
        <v>7</v>
      </c>
      <c r="B15" s="77">
        <v>487</v>
      </c>
      <c r="C15" s="89">
        <f t="shared" si="4"/>
        <v>455.41600000000005</v>
      </c>
      <c r="D15" s="76" t="str">
        <f t="shared" ca="1" si="0"/>
        <v>=(1-$E$2)*C14+$E$2*B14</v>
      </c>
      <c r="E15" s="219">
        <f t="shared" si="1"/>
        <v>31.583999999999946</v>
      </c>
      <c r="F15" s="76" t="str">
        <f t="shared" ca="1" si="2"/>
        <v>=ABS(B15-C15)</v>
      </c>
      <c r="G15" s="219">
        <f>AVERAGE($E$9:E15)</f>
        <v>178.64914285714283</v>
      </c>
      <c r="H15" s="76" t="str">
        <f t="shared" ca="1" si="3"/>
        <v>=AVERAGE($E$9:E15)</v>
      </c>
    </row>
    <row r="16" spans="1:16" x14ac:dyDescent="0.3">
      <c r="A16" s="77">
        <v>8</v>
      </c>
      <c r="B16" s="77">
        <v>552</v>
      </c>
      <c r="C16" s="89">
        <f t="shared" si="4"/>
        <v>468.04960000000005</v>
      </c>
      <c r="D16" s="76" t="str">
        <f t="shared" ca="1" si="0"/>
        <v>=(1-$E$2)*C15+$E$2*B15</v>
      </c>
      <c r="E16" s="219">
        <f t="shared" si="1"/>
        <v>83.950399999999945</v>
      </c>
      <c r="F16" s="76" t="str">
        <f t="shared" ca="1" si="2"/>
        <v>=ABS(B16-C16)</v>
      </c>
      <c r="G16" s="219">
        <f>AVERAGE($E$9:E16)</f>
        <v>166.81179999999998</v>
      </c>
      <c r="H16" s="76" t="str">
        <f t="shared" ca="1" si="3"/>
        <v>=AVERAGE($E$9:E16)</v>
      </c>
    </row>
    <row r="17" spans="1:8" x14ac:dyDescent="0.3">
      <c r="A17" s="77">
        <v>9</v>
      </c>
      <c r="B17" s="77">
        <v>485</v>
      </c>
      <c r="C17" s="89">
        <f t="shared" si="4"/>
        <v>501.62976000000003</v>
      </c>
      <c r="D17" s="76" t="str">
        <f t="shared" ca="1" si="0"/>
        <v>=(1-$E$2)*C16+$E$2*B16</v>
      </c>
      <c r="E17" s="219">
        <f t="shared" si="1"/>
        <v>16.629760000000033</v>
      </c>
      <c r="F17" s="76" t="str">
        <f t="shared" ca="1" si="2"/>
        <v>=ABS(B17-C17)</v>
      </c>
      <c r="G17" s="219">
        <f>AVERAGE($E$9:E17)</f>
        <v>150.12490666666665</v>
      </c>
      <c r="H17" s="76" t="str">
        <f t="shared" ca="1" si="3"/>
        <v>=AVERAGE($E$9:E17)</v>
      </c>
    </row>
    <row r="18" spans="1:8" x14ac:dyDescent="0.3">
      <c r="A18" s="77">
        <v>10</v>
      </c>
      <c r="B18" s="77">
        <v>741</v>
      </c>
      <c r="C18" s="89">
        <f t="shared" si="4"/>
        <v>494.97785600000003</v>
      </c>
      <c r="D18" s="76" t="str">
        <f t="shared" ca="1" si="0"/>
        <v>=(1-$E$2)*C17+$E$2*B17</v>
      </c>
      <c r="E18" s="219">
        <f t="shared" si="1"/>
        <v>246.02214399999997</v>
      </c>
      <c r="F18" s="76" t="str">
        <f t="shared" ca="1" si="2"/>
        <v>=ABS(B18-C18)</v>
      </c>
      <c r="G18" s="219">
        <f>AVERAGE($E$9:E18)</f>
        <v>159.71463039999998</v>
      </c>
      <c r="H18" s="76" t="str">
        <f t="shared" ca="1" si="3"/>
        <v>=AVERAGE($E$9:E18)</v>
      </c>
    </row>
    <row r="19" spans="1:8" ht="17.25" thickBot="1" x14ac:dyDescent="0.35">
      <c r="A19" s="77">
        <v>11</v>
      </c>
      <c r="B19" s="77">
        <v>495</v>
      </c>
      <c r="C19" s="89">
        <f t="shared" si="4"/>
        <v>593.38671360000012</v>
      </c>
      <c r="D19" s="76" t="str">
        <f t="shared" ca="1" si="0"/>
        <v>=(1-$E$2)*C18+$E$2*B18</v>
      </c>
      <c r="E19" s="219">
        <f t="shared" si="1"/>
        <v>98.386713600000121</v>
      </c>
      <c r="F19" s="76" t="str">
        <f t="shared" ca="1" si="2"/>
        <v>=ABS(B19-C19)</v>
      </c>
      <c r="G19" s="219">
        <f>AVERAGE($E$9:E19)</f>
        <v>154.13936523636363</v>
      </c>
      <c r="H19" s="76" t="str">
        <f t="shared" ca="1" si="3"/>
        <v>=AVERAGE($E$9:E19)</v>
      </c>
    </row>
    <row r="20" spans="1:8" ht="17.25" thickBot="1" x14ac:dyDescent="0.35">
      <c r="A20" s="77">
        <v>12</v>
      </c>
      <c r="B20" s="77">
        <v>950</v>
      </c>
      <c r="C20" s="89">
        <f t="shared" si="4"/>
        <v>554.03202815999998</v>
      </c>
      <c r="D20" s="76" t="str">
        <f t="shared" ca="1" si="0"/>
        <v>=(1-$E$2)*C19+$E$2*B19</v>
      </c>
      <c r="E20" s="219">
        <f t="shared" si="1"/>
        <v>395.96797184000002</v>
      </c>
      <c r="F20" s="76" t="str">
        <f t="shared" ca="1" si="2"/>
        <v>=ABS(B20-C20)</v>
      </c>
      <c r="G20" s="221">
        <f>AVERAGE($E$9:E20)</f>
        <v>174.29174911999999</v>
      </c>
      <c r="H20" s="76" t="str">
        <f t="shared" ca="1" si="3"/>
        <v>=AVERAGE($E$9:E20)</v>
      </c>
    </row>
    <row r="21" spans="1:8" ht="17.25" thickBot="1" x14ac:dyDescent="0.35">
      <c r="A21" s="77">
        <v>13</v>
      </c>
      <c r="B21" s="77"/>
      <c r="C21" s="222">
        <f t="shared" si="4"/>
        <v>712.41921689599997</v>
      </c>
      <c r="D21" s="76" t="str">
        <f t="shared" ca="1" si="0"/>
        <v>=(1-$E$2)*C20+$E$2*B20</v>
      </c>
      <c r="E21" s="219"/>
      <c r="G21" s="219"/>
    </row>
    <row r="22" spans="1:8" x14ac:dyDescent="0.3">
      <c r="A22" s="226" t="s">
        <v>81</v>
      </c>
      <c r="C22" s="226"/>
      <c r="E22" s="223" t="s">
        <v>83</v>
      </c>
      <c r="F22" s="224">
        <f>C21</f>
        <v>712.41921689599997</v>
      </c>
      <c r="G22" s="225" t="s">
        <v>82</v>
      </c>
      <c r="H22" s="224">
        <f>1.25*G20</f>
        <v>217.86468639999998</v>
      </c>
    </row>
    <row r="23" spans="1:8" x14ac:dyDescent="0.3">
      <c r="F23" s="76" t="str">
        <f ca="1">_xlfn.FORMULATEXT(F22)</f>
        <v>=C21</v>
      </c>
      <c r="H23" s="76" t="str">
        <f ca="1">_xlfn.FORMULATEXT(H22)</f>
        <v>=1.25*G20</v>
      </c>
    </row>
    <row r="24" spans="1:8" x14ac:dyDescent="0.3">
      <c r="G24" s="220" t="s">
        <v>91</v>
      </c>
      <c r="H24" s="230">
        <f>H22/F22</f>
        <v>0.30580967109398483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62"/>
  <sheetViews>
    <sheetView zoomScale="80" zoomScaleNormal="80" workbookViewId="0">
      <selection activeCell="M30" sqref="M30"/>
    </sheetView>
  </sheetViews>
  <sheetFormatPr defaultColWidth="9.140625" defaultRowHeight="16.5" x14ac:dyDescent="0.3"/>
  <cols>
    <col min="1" max="1" width="9.140625" style="76"/>
    <col min="2" max="2" width="4.85546875" style="76" customWidth="1"/>
    <col min="3" max="3" width="9.7109375" style="76" bestFit="1" customWidth="1"/>
    <col min="4" max="4" width="15.7109375" style="76" customWidth="1"/>
    <col min="5" max="5" width="11.42578125" style="77" customWidth="1"/>
    <col min="6" max="6" width="10.7109375" style="77" customWidth="1"/>
    <col min="7" max="7" width="18.42578125" style="77" bestFit="1" customWidth="1"/>
    <col min="8" max="8" width="15.42578125" style="76" bestFit="1" customWidth="1"/>
    <col min="9" max="16384" width="9.140625" style="76"/>
  </cols>
  <sheetData>
    <row r="1" spans="1:24" x14ac:dyDescent="0.3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/>
    </row>
    <row r="2" spans="1:24" ht="17.25" thickBot="1" x14ac:dyDescent="0.35">
      <c r="A2" s="84" t="s">
        <v>53</v>
      </c>
      <c r="B2" s="84"/>
      <c r="C2" s="84"/>
      <c r="D2" s="84"/>
      <c r="E2">
        <v>0.3</v>
      </c>
      <c r="F2"/>
      <c r="G2" s="84"/>
      <c r="H2" s="84"/>
      <c r="I2" s="84"/>
      <c r="J2" s="84"/>
      <c r="K2"/>
    </row>
    <row r="3" spans="1:24" ht="17.25" thickBot="1" x14ac:dyDescent="0.35">
      <c r="A3" s="84" t="s">
        <v>54</v>
      </c>
      <c r="B3"/>
      <c r="C3"/>
      <c r="D3"/>
      <c r="E3"/>
      <c r="F3"/>
      <c r="G3" s="87">
        <f>G60</f>
        <v>18.772602390637807</v>
      </c>
      <c r="H3" s="84"/>
      <c r="I3" s="84"/>
      <c r="N3"/>
      <c r="O3"/>
      <c r="P3"/>
      <c r="Q3"/>
      <c r="R3"/>
      <c r="S3"/>
      <c r="T3"/>
      <c r="U3"/>
      <c r="V3"/>
      <c r="W3" s="84"/>
      <c r="X3"/>
    </row>
    <row r="4" spans="1:24" ht="17.25" thickBot="1" x14ac:dyDescent="0.35">
      <c r="A4" s="85" t="s">
        <v>47</v>
      </c>
      <c r="B4" s="85"/>
      <c r="C4" s="85"/>
      <c r="D4" s="85"/>
      <c r="E4" s="62"/>
      <c r="F4" s="86"/>
      <c r="G4" s="85"/>
      <c r="H4" s="88">
        <f>D61</f>
        <v>68.637112428336991</v>
      </c>
      <c r="I4"/>
    </row>
    <row r="5" spans="1:24" ht="17.25" thickBot="1" x14ac:dyDescent="0.35">
      <c r="A5" s="85" t="s">
        <v>48</v>
      </c>
      <c r="B5"/>
      <c r="C5"/>
      <c r="D5"/>
      <c r="E5"/>
      <c r="F5"/>
      <c r="G5"/>
      <c r="H5"/>
      <c r="I5" s="87">
        <f>1.25*G3</f>
        <v>23.465752988297261</v>
      </c>
      <c r="J5"/>
    </row>
    <row r="6" spans="1:24" x14ac:dyDescent="0.3">
      <c r="A6" s="85" t="s">
        <v>49</v>
      </c>
      <c r="B6"/>
      <c r="C6" s="85" t="s">
        <v>50</v>
      </c>
      <c r="D6"/>
      <c r="E6" s="85" t="s">
        <v>51</v>
      </c>
      <c r="F6" s="76"/>
      <c r="G6"/>
      <c r="J6" s="84"/>
      <c r="K6" s="76">
        <v>0</v>
      </c>
      <c r="L6" s="76">
        <v>4</v>
      </c>
      <c r="M6" s="76">
        <v>0</v>
      </c>
      <c r="N6" s="76">
        <v>-4</v>
      </c>
    </row>
    <row r="7" spans="1:24" x14ac:dyDescent="0.3">
      <c r="A7" s="85" t="s">
        <v>55</v>
      </c>
      <c r="B7"/>
      <c r="C7" t="s">
        <v>42</v>
      </c>
      <c r="D7"/>
      <c r="E7" t="s">
        <v>51</v>
      </c>
      <c r="F7"/>
      <c r="G7"/>
      <c r="H7"/>
      <c r="I7"/>
      <c r="J7"/>
      <c r="K7" s="76">
        <v>50</v>
      </c>
      <c r="L7" s="76">
        <v>4</v>
      </c>
      <c r="M7" s="76">
        <v>0</v>
      </c>
      <c r="N7" s="76">
        <v>-4</v>
      </c>
    </row>
    <row r="8" spans="1:24" x14ac:dyDescent="0.3">
      <c r="E8" s="76"/>
      <c r="F8" s="76"/>
      <c r="G8" s="76"/>
      <c r="H8"/>
      <c r="I8" s="85"/>
      <c r="J8"/>
    </row>
    <row r="9" spans="1:24" ht="17.25" thickBot="1" x14ac:dyDescent="0.35"/>
    <row r="10" spans="1:24" ht="17.25" thickBot="1" x14ac:dyDescent="0.35">
      <c r="A10" s="78" t="s">
        <v>39</v>
      </c>
      <c r="B10" s="79" t="s">
        <v>33</v>
      </c>
      <c r="C10" s="80" t="s">
        <v>0</v>
      </c>
      <c r="D10" s="80" t="s">
        <v>43</v>
      </c>
      <c r="E10" s="98" t="s">
        <v>44</v>
      </c>
      <c r="F10" s="98" t="s">
        <v>2</v>
      </c>
      <c r="G10" s="98" t="s">
        <v>45</v>
      </c>
      <c r="H10" s="104" t="s">
        <v>46</v>
      </c>
    </row>
    <row r="11" spans="1:24" x14ac:dyDescent="0.3">
      <c r="A11" s="90">
        <f ca="1">'0.ArdiData&amp;FixedData'!B3</f>
        <v>2992</v>
      </c>
      <c r="B11" s="81">
        <v>1</v>
      </c>
      <c r="C11" s="93">
        <v>60</v>
      </c>
      <c r="D11" s="95">
        <f>C11</f>
        <v>60</v>
      </c>
      <c r="E11" s="99">
        <f>C11-D11</f>
        <v>0</v>
      </c>
      <c r="F11" s="101">
        <f>ABS(E11)</f>
        <v>0</v>
      </c>
      <c r="G11" s="103">
        <f>AVERAGE($F$11:F11)</f>
        <v>0</v>
      </c>
      <c r="H11" s="105" t="e">
        <f>SUM($E$11:E11)/G11</f>
        <v>#DIV/0!</v>
      </c>
    </row>
    <row r="12" spans="1:24" x14ac:dyDescent="0.3">
      <c r="A12" s="91">
        <f ca="1">'0.ArdiData&amp;FixedData'!B4</f>
        <v>3584</v>
      </c>
      <c r="B12" s="81">
        <v>2</v>
      </c>
      <c r="C12" s="93">
        <v>38</v>
      </c>
      <c r="D12" s="95">
        <f>(1-$E$2)*D11+$E$2*C11</f>
        <v>60</v>
      </c>
      <c r="E12" s="99">
        <f>C12-D12</f>
        <v>-22</v>
      </c>
      <c r="F12" s="101">
        <f>ABS(E12)</f>
        <v>22</v>
      </c>
      <c r="G12" s="103">
        <f>AVERAGE($F$11:F12)</f>
        <v>11</v>
      </c>
      <c r="H12" s="106">
        <f>SUM($E$11:E12)/G12</f>
        <v>-2</v>
      </c>
    </row>
    <row r="13" spans="1:24" x14ac:dyDescent="0.3">
      <c r="A13" s="91">
        <f ca="1">'0.ArdiData&amp;FixedData'!B5</f>
        <v>4011</v>
      </c>
      <c r="B13" s="81">
        <v>3</v>
      </c>
      <c r="C13" s="93">
        <v>29</v>
      </c>
      <c r="D13" s="95">
        <f t="shared" ref="D13:D61" si="0">(1-$E$2)*D12+$E$2*C12</f>
        <v>53.4</v>
      </c>
      <c r="E13" s="99">
        <f t="shared" ref="E13:E60" si="1">C13-D13</f>
        <v>-24.4</v>
      </c>
      <c r="F13" s="101">
        <f t="shared" ref="F13:F60" si="2">ABS(E13)</f>
        <v>24.4</v>
      </c>
      <c r="G13" s="103">
        <f>AVERAGE($F$11:F13)</f>
        <v>15.466666666666667</v>
      </c>
      <c r="H13" s="106">
        <f>SUM($E$11:E13)/G13</f>
        <v>-3</v>
      </c>
    </row>
    <row r="14" spans="1:24" x14ac:dyDescent="0.3">
      <c r="A14" s="91">
        <f ca="1">'0.ArdiData&amp;FixedData'!B6</f>
        <v>7273</v>
      </c>
      <c r="B14" s="81">
        <v>4</v>
      </c>
      <c r="C14" s="93">
        <v>21</v>
      </c>
      <c r="D14" s="95">
        <f t="shared" si="0"/>
        <v>46.08</v>
      </c>
      <c r="E14" s="99">
        <f t="shared" si="1"/>
        <v>-25.08</v>
      </c>
      <c r="F14" s="101">
        <f t="shared" si="2"/>
        <v>25.08</v>
      </c>
      <c r="G14" s="103">
        <f>AVERAGE($F$11:F14)</f>
        <v>17.869999999999997</v>
      </c>
      <c r="H14" s="106">
        <f>SUM($E$11:E14)/G14</f>
        <v>-4</v>
      </c>
    </row>
    <row r="15" spans="1:24" x14ac:dyDescent="0.3">
      <c r="A15" s="91">
        <f ca="1">'0.ArdiData&amp;FixedData'!B7</f>
        <v>5150</v>
      </c>
      <c r="B15" s="81">
        <v>5</v>
      </c>
      <c r="C15" s="93">
        <v>26</v>
      </c>
      <c r="D15" s="95">
        <f t="shared" si="0"/>
        <v>38.555999999999997</v>
      </c>
      <c r="E15" s="99">
        <f t="shared" si="1"/>
        <v>-12.555999999999997</v>
      </c>
      <c r="F15" s="101">
        <f t="shared" si="2"/>
        <v>12.555999999999997</v>
      </c>
      <c r="G15" s="103">
        <f>AVERAGE($F$11:F15)</f>
        <v>16.807199999999998</v>
      </c>
      <c r="H15" s="106">
        <f>SUM($E$11:E15)/G15</f>
        <v>-5</v>
      </c>
    </row>
    <row r="16" spans="1:24" x14ac:dyDescent="0.3">
      <c r="A16" s="91">
        <f ca="1">'0.ArdiData&amp;FixedData'!B8</f>
        <v>5799</v>
      </c>
      <c r="B16" s="81">
        <v>6</v>
      </c>
      <c r="C16" s="93">
        <v>43</v>
      </c>
      <c r="D16" s="95">
        <f t="shared" si="0"/>
        <v>34.789199999999994</v>
      </c>
      <c r="E16" s="99">
        <f t="shared" si="1"/>
        <v>8.2108000000000061</v>
      </c>
      <c r="F16" s="101">
        <f t="shared" si="2"/>
        <v>8.2108000000000061</v>
      </c>
      <c r="G16" s="103">
        <f>AVERAGE($F$11:F16)</f>
        <v>15.374466666666665</v>
      </c>
      <c r="H16" s="106">
        <f>SUM($E$11:E16)/G16</f>
        <v>-4.9318914043630775</v>
      </c>
    </row>
    <row r="17" spans="1:8" x14ac:dyDescent="0.3">
      <c r="A17" s="91">
        <f ca="1">'0.ArdiData&amp;FixedData'!B9</f>
        <v>5113</v>
      </c>
      <c r="B17" s="81">
        <v>7</v>
      </c>
      <c r="C17" s="93">
        <v>39</v>
      </c>
      <c r="D17" s="95">
        <f t="shared" si="0"/>
        <v>37.252439999999993</v>
      </c>
      <c r="E17" s="99">
        <f t="shared" si="1"/>
        <v>1.7475600000000071</v>
      </c>
      <c r="F17" s="101">
        <f t="shared" si="2"/>
        <v>1.7475600000000071</v>
      </c>
      <c r="G17" s="103">
        <f>AVERAGE($F$11:F17)</f>
        <v>13.427765714285714</v>
      </c>
      <c r="H17" s="106">
        <f>SUM($E$11:E17)/G17</f>
        <v>-5.5167510050603017</v>
      </c>
    </row>
    <row r="18" spans="1:8" x14ac:dyDescent="0.3">
      <c r="A18" s="91">
        <f ca="1">'0.ArdiData&amp;FixedData'!B10</f>
        <v>4219</v>
      </c>
      <c r="B18" s="81">
        <v>8</v>
      </c>
      <c r="C18" s="93">
        <v>38</v>
      </c>
      <c r="D18" s="95">
        <f t="shared" si="0"/>
        <v>37.776707999999992</v>
      </c>
      <c r="E18" s="99">
        <f t="shared" si="1"/>
        <v>0.22329200000000782</v>
      </c>
      <c r="F18" s="101">
        <f t="shared" si="2"/>
        <v>0.22329200000000782</v>
      </c>
      <c r="G18" s="103">
        <f>AVERAGE($F$11:F18)</f>
        <v>11.777206500000002</v>
      </c>
      <c r="H18" s="106">
        <f>SUM($E$11:E18)/G18</f>
        <v>-6.2709563596426658</v>
      </c>
    </row>
    <row r="19" spans="1:8" x14ac:dyDescent="0.3">
      <c r="A19" s="91">
        <f ca="1">'0.ArdiData&amp;FixedData'!B11</f>
        <v>3321</v>
      </c>
      <c r="B19" s="81">
        <v>9</v>
      </c>
      <c r="C19" s="93">
        <v>45</v>
      </c>
      <c r="D19" s="95">
        <f t="shared" si="0"/>
        <v>37.843695599999997</v>
      </c>
      <c r="E19" s="99">
        <f t="shared" si="1"/>
        <v>7.1563044000000033</v>
      </c>
      <c r="F19" s="101">
        <f t="shared" si="2"/>
        <v>7.1563044000000033</v>
      </c>
      <c r="G19" s="103">
        <f>AVERAGE($F$11:F19)</f>
        <v>11.263772933333335</v>
      </c>
      <c r="H19" s="106">
        <f>SUM($E$11:E19)/G19</f>
        <v>-5.921465568843078</v>
      </c>
    </row>
    <row r="20" spans="1:8" x14ac:dyDescent="0.3">
      <c r="A20" s="91">
        <f ca="1">'0.ArdiData&amp;FixedData'!B12</f>
        <v>8136</v>
      </c>
      <c r="B20" s="81">
        <v>10</v>
      </c>
      <c r="C20" s="93">
        <v>73</v>
      </c>
      <c r="D20" s="95">
        <f t="shared" si="0"/>
        <v>39.990586919999998</v>
      </c>
      <c r="E20" s="99">
        <f t="shared" si="1"/>
        <v>33.009413080000002</v>
      </c>
      <c r="F20" s="101">
        <f t="shared" si="2"/>
        <v>33.009413080000002</v>
      </c>
      <c r="G20" s="103">
        <f>AVERAGE($F$11:F20)</f>
        <v>13.438336948000003</v>
      </c>
      <c r="H20" s="106">
        <f>SUM($E$11:E20)/G20</f>
        <v>-2.5069047345932005</v>
      </c>
    </row>
    <row r="21" spans="1:8" x14ac:dyDescent="0.3">
      <c r="A21" s="91">
        <f ca="1">'0.ArdiData&amp;FixedData'!B13</f>
        <v>8876</v>
      </c>
      <c r="B21" s="81">
        <v>11</v>
      </c>
      <c r="C21" s="93">
        <v>26</v>
      </c>
      <c r="D21" s="95">
        <f t="shared" si="0"/>
        <v>49.893410843999995</v>
      </c>
      <c r="E21" s="99">
        <f t="shared" si="1"/>
        <v>-23.893410843999995</v>
      </c>
      <c r="F21" s="101">
        <f t="shared" si="2"/>
        <v>23.893410843999995</v>
      </c>
      <c r="G21" s="103">
        <f>AVERAGE($F$11:F21)</f>
        <v>14.388798211272729</v>
      </c>
      <c r="H21" s="106">
        <f>SUM($E$11:E21)/G21</f>
        <v>-4.0018659319920129</v>
      </c>
    </row>
    <row r="22" spans="1:8" x14ac:dyDescent="0.3">
      <c r="A22" s="91">
        <f ca="1">'0.ArdiData&amp;FixedData'!B14</f>
        <v>7126</v>
      </c>
      <c r="B22" s="81">
        <v>12</v>
      </c>
      <c r="C22" s="93">
        <v>96</v>
      </c>
      <c r="D22" s="95">
        <f t="shared" si="0"/>
        <v>42.72538759079999</v>
      </c>
      <c r="E22" s="99">
        <f t="shared" si="1"/>
        <v>53.27461240920001</v>
      </c>
      <c r="F22" s="101">
        <f t="shared" si="2"/>
        <v>53.27461240920001</v>
      </c>
      <c r="G22" s="103">
        <f>AVERAGE($F$11:F22)</f>
        <v>17.629282727766668</v>
      </c>
      <c r="H22" s="106">
        <f>SUM($E$11:E22)/G22</f>
        <v>-0.24433376112435912</v>
      </c>
    </row>
    <row r="23" spans="1:8" x14ac:dyDescent="0.3">
      <c r="A23" s="91">
        <f ca="1">'0.ArdiData&amp;FixedData'!B15</f>
        <v>5901</v>
      </c>
      <c r="B23" s="81">
        <v>13</v>
      </c>
      <c r="C23" s="93">
        <v>50</v>
      </c>
      <c r="D23" s="95">
        <f t="shared" si="0"/>
        <v>58.707771313559988</v>
      </c>
      <c r="E23" s="99">
        <f t="shared" si="1"/>
        <v>-8.7077713135599879</v>
      </c>
      <c r="F23" s="101">
        <f t="shared" si="2"/>
        <v>8.7077713135599879</v>
      </c>
      <c r="G23" s="103">
        <f>AVERAGE($F$11:F23)</f>
        <v>16.943012618981541</v>
      </c>
      <c r="H23" s="106">
        <f>SUM($E$11:E23)/G23</f>
        <v>-0.76817509146978813</v>
      </c>
    </row>
    <row r="24" spans="1:8" x14ac:dyDescent="0.3">
      <c r="A24" s="91">
        <f ca="1">'0.ArdiData&amp;FixedData'!B16</f>
        <v>4657</v>
      </c>
      <c r="B24" s="81">
        <v>14</v>
      </c>
      <c r="C24" s="93">
        <v>57</v>
      </c>
      <c r="D24" s="95">
        <f t="shared" si="0"/>
        <v>56.095439919491987</v>
      </c>
      <c r="E24" s="99">
        <f t="shared" si="1"/>
        <v>0.90456008050801273</v>
      </c>
      <c r="F24" s="101">
        <f t="shared" si="2"/>
        <v>0.90456008050801273</v>
      </c>
      <c r="G24" s="103">
        <f>AVERAGE($F$11:F24)</f>
        <v>15.797408866233431</v>
      </c>
      <c r="H24" s="106">
        <f>SUM($E$11:E24)/G24</f>
        <v>-0.76662193720503746</v>
      </c>
    </row>
    <row r="25" spans="1:8" x14ac:dyDescent="0.3">
      <c r="A25" s="91">
        <f ca="1">'0.ArdiData&amp;FixedData'!B17</f>
        <v>5865</v>
      </c>
      <c r="B25" s="81">
        <v>15</v>
      </c>
      <c r="C25" s="93">
        <v>72</v>
      </c>
      <c r="D25" s="95">
        <f t="shared" si="0"/>
        <v>56.366807943644389</v>
      </c>
      <c r="E25" s="99">
        <f t="shared" si="1"/>
        <v>15.633192056355611</v>
      </c>
      <c r="F25" s="101">
        <f t="shared" si="2"/>
        <v>15.633192056355611</v>
      </c>
      <c r="G25" s="103">
        <f>AVERAGE($F$11:F25)</f>
        <v>15.786461078908243</v>
      </c>
      <c r="H25" s="106">
        <f>SUM($E$11:E25)/G25</f>
        <v>0.22313752594050779</v>
      </c>
    </row>
    <row r="26" spans="1:8" x14ac:dyDescent="0.3">
      <c r="A26" s="91">
        <f ca="1">'0.ArdiData&amp;FixedData'!B18</f>
        <v>3013</v>
      </c>
      <c r="B26" s="81">
        <v>16</v>
      </c>
      <c r="C26" s="93">
        <v>56</v>
      </c>
      <c r="D26" s="95">
        <f t="shared" si="0"/>
        <v>61.056765560551071</v>
      </c>
      <c r="E26" s="99">
        <f t="shared" si="1"/>
        <v>-5.0567655605510708</v>
      </c>
      <c r="F26" s="101">
        <f t="shared" si="2"/>
        <v>5.0567655605510708</v>
      </c>
      <c r="G26" s="103">
        <f>AVERAGE($F$11:F26)</f>
        <v>15.115855109010919</v>
      </c>
      <c r="H26" s="106">
        <f>SUM($E$11:E26)/G26</f>
        <v>-0.10149698319963289</v>
      </c>
    </row>
    <row r="27" spans="1:8" x14ac:dyDescent="0.3">
      <c r="A27" s="91">
        <f ca="1">'0.ArdiData&amp;FixedData'!B19</f>
        <v>3630</v>
      </c>
      <c r="B27" s="81">
        <v>17</v>
      </c>
      <c r="C27" s="93">
        <v>27</v>
      </c>
      <c r="D27" s="95">
        <f t="shared" si="0"/>
        <v>59.53973589238575</v>
      </c>
      <c r="E27" s="99">
        <f t="shared" si="1"/>
        <v>-32.53973589238575</v>
      </c>
      <c r="F27" s="101">
        <f t="shared" si="2"/>
        <v>32.53973589238575</v>
      </c>
      <c r="G27" s="103">
        <f>AVERAGE($F$11:F27)</f>
        <v>16.14078927273885</v>
      </c>
      <c r="H27" s="106">
        <f>SUM($E$11:E27)/G27</f>
        <v>-2.1110460590661857</v>
      </c>
    </row>
    <row r="28" spans="1:8" x14ac:dyDescent="0.3">
      <c r="A28" s="91">
        <f ca="1">'0.ArdiData&amp;FixedData'!B20</f>
        <v>8418</v>
      </c>
      <c r="B28" s="81">
        <v>18</v>
      </c>
      <c r="C28" s="93">
        <v>33</v>
      </c>
      <c r="D28" s="95">
        <f t="shared" si="0"/>
        <v>49.77781512467002</v>
      </c>
      <c r="E28" s="99">
        <f t="shared" si="1"/>
        <v>-16.77781512467002</v>
      </c>
      <c r="F28" s="101">
        <f t="shared" si="2"/>
        <v>16.77781512467002</v>
      </c>
      <c r="G28" s="103">
        <f>AVERAGE($F$11:F28)</f>
        <v>16.17617959784614</v>
      </c>
      <c r="H28" s="106">
        <f>SUM($E$11:E28)/G28</f>
        <v>-3.1436201855643375</v>
      </c>
    </row>
    <row r="29" spans="1:8" x14ac:dyDescent="0.3">
      <c r="A29" s="91">
        <f ca="1">'0.ArdiData&amp;FixedData'!B21</f>
        <v>8491</v>
      </c>
      <c r="B29" s="81">
        <v>19</v>
      </c>
      <c r="C29" s="93">
        <v>73</v>
      </c>
      <c r="D29" s="95">
        <f t="shared" si="0"/>
        <v>44.744470587269014</v>
      </c>
      <c r="E29" s="99">
        <f t="shared" si="1"/>
        <v>28.255529412730986</v>
      </c>
      <c r="F29" s="101">
        <f t="shared" si="2"/>
        <v>28.255529412730986</v>
      </c>
      <c r="G29" s="103">
        <f>AVERAGE($F$11:F29)</f>
        <v>16.811934851261132</v>
      </c>
      <c r="H29" s="106">
        <f>SUM($E$11:E29)/G29</f>
        <v>-1.3440591755967406</v>
      </c>
    </row>
    <row r="30" spans="1:8" x14ac:dyDescent="0.3">
      <c r="A30" s="91">
        <f ca="1">'0.ArdiData&amp;FixedData'!B22</f>
        <v>6865</v>
      </c>
      <c r="B30" s="81">
        <v>20</v>
      </c>
      <c r="C30" s="93">
        <v>55</v>
      </c>
      <c r="D30" s="95">
        <f t="shared" si="0"/>
        <v>53.221129411088306</v>
      </c>
      <c r="E30" s="99">
        <f t="shared" si="1"/>
        <v>1.778870588911694</v>
      </c>
      <c r="F30" s="101">
        <f t="shared" si="2"/>
        <v>1.778870588911694</v>
      </c>
      <c r="G30" s="103">
        <f>AVERAGE($F$11:F30)</f>
        <v>16.060281638143657</v>
      </c>
      <c r="H30" s="106">
        <f>SUM($E$11:E30)/G30</f>
        <v>-1.296201721520162</v>
      </c>
    </row>
    <row r="31" spans="1:8" x14ac:dyDescent="0.3">
      <c r="A31" s="91">
        <f ca="1">'0.ArdiData&amp;FixedData'!B23</f>
        <v>3847</v>
      </c>
      <c r="B31" s="81">
        <v>21</v>
      </c>
      <c r="C31" s="93">
        <v>31</v>
      </c>
      <c r="D31" s="95">
        <f t="shared" si="0"/>
        <v>53.754790587761811</v>
      </c>
      <c r="E31" s="99">
        <f t="shared" si="1"/>
        <v>-22.754790587761811</v>
      </c>
      <c r="F31" s="101">
        <f t="shared" si="2"/>
        <v>22.754790587761811</v>
      </c>
      <c r="G31" s="103">
        <f>AVERAGE($F$11:F31)</f>
        <v>16.379067778601666</v>
      </c>
      <c r="H31" s="106">
        <f>SUM($E$11:E31)/G31</f>
        <v>-2.6602341405624346</v>
      </c>
    </row>
    <row r="32" spans="1:8" x14ac:dyDescent="0.3">
      <c r="A32" s="91">
        <f ca="1">'0.ArdiData&amp;FixedData'!B24</f>
        <v>2552</v>
      </c>
      <c r="B32" s="81">
        <v>22</v>
      </c>
      <c r="C32" s="93">
        <v>60</v>
      </c>
      <c r="D32" s="95">
        <f t="shared" si="0"/>
        <v>46.928353411433264</v>
      </c>
      <c r="E32" s="99">
        <f t="shared" si="1"/>
        <v>13.071646588566736</v>
      </c>
      <c r="F32" s="101">
        <f t="shared" si="2"/>
        <v>13.071646588566736</v>
      </c>
      <c r="G32" s="103">
        <f>AVERAGE($F$11:F32)</f>
        <v>16.228730451781896</v>
      </c>
      <c r="H32" s="106">
        <f>SUM($E$11:E32)/G32</f>
        <v>-1.8794143384953819</v>
      </c>
    </row>
    <row r="33" spans="1:8" x14ac:dyDescent="0.3">
      <c r="A33" s="91">
        <f ca="1">'0.ArdiData&amp;FixedData'!B25</f>
        <v>2824</v>
      </c>
      <c r="B33" s="81">
        <v>23</v>
      </c>
      <c r="C33" s="93">
        <v>26</v>
      </c>
      <c r="D33" s="95">
        <f t="shared" si="0"/>
        <v>50.849847388003283</v>
      </c>
      <c r="E33" s="99">
        <f t="shared" si="1"/>
        <v>-24.849847388003283</v>
      </c>
      <c r="F33" s="101">
        <f t="shared" si="2"/>
        <v>24.849847388003283</v>
      </c>
      <c r="G33" s="103">
        <f>AVERAGE($F$11:F33)</f>
        <v>16.603561622921958</v>
      </c>
      <c r="H33" s="106">
        <f>SUM($E$11:E33)/G33</f>
        <v>-3.3336435489988592</v>
      </c>
    </row>
    <row r="34" spans="1:8" x14ac:dyDescent="0.3">
      <c r="A34" s="91">
        <f ca="1">'0.ArdiData&amp;FixedData'!B26</f>
        <v>2999</v>
      </c>
      <c r="B34" s="81">
        <v>24</v>
      </c>
      <c r="C34" s="93">
        <v>25</v>
      </c>
      <c r="D34" s="95">
        <f t="shared" si="0"/>
        <v>43.394893171602291</v>
      </c>
      <c r="E34" s="99">
        <f t="shared" si="1"/>
        <v>-18.394893171602291</v>
      </c>
      <c r="F34" s="101">
        <f t="shared" si="2"/>
        <v>18.394893171602291</v>
      </c>
      <c r="G34" s="103">
        <f>AVERAGE($F$11:F34)</f>
        <v>16.678200437450304</v>
      </c>
      <c r="H34" s="106">
        <f>SUM($E$11:E34)/G34</f>
        <v>-4.4216550546226072</v>
      </c>
    </row>
    <row r="35" spans="1:8" x14ac:dyDescent="0.3">
      <c r="A35" s="91">
        <f ca="1">'0.ArdiData&amp;FixedData'!B27</f>
        <v>5438</v>
      </c>
      <c r="B35" s="81">
        <v>25</v>
      </c>
      <c r="C35" s="93">
        <v>65</v>
      </c>
      <c r="D35" s="95">
        <f t="shared" si="0"/>
        <v>37.876425220121604</v>
      </c>
      <c r="E35" s="99">
        <f t="shared" si="1"/>
        <v>27.123574779878396</v>
      </c>
      <c r="F35" s="101">
        <f t="shared" si="2"/>
        <v>27.123574779878396</v>
      </c>
      <c r="G35" s="103">
        <f>AVERAGE($F$11:F35)</f>
        <v>17.096015411147427</v>
      </c>
      <c r="H35" s="106">
        <f>SUM($E$11:E35)/G35</f>
        <v>-2.7270491611737278</v>
      </c>
    </row>
    <row r="36" spans="1:8" x14ac:dyDescent="0.3">
      <c r="A36" s="91">
        <f ca="1">'0.ArdiData&amp;FixedData'!B28</f>
        <v>4539</v>
      </c>
      <c r="B36" s="81">
        <v>26</v>
      </c>
      <c r="C36" s="93">
        <v>68</v>
      </c>
      <c r="D36" s="95">
        <f t="shared" si="0"/>
        <v>46.013497654085121</v>
      </c>
      <c r="E36" s="99">
        <f t="shared" si="1"/>
        <v>21.986502345914879</v>
      </c>
      <c r="F36" s="101">
        <f t="shared" si="2"/>
        <v>21.986502345914879</v>
      </c>
      <c r="G36" s="103">
        <f>AVERAGE($F$11:F36)</f>
        <v>17.284111062484637</v>
      </c>
      <c r="H36" s="106">
        <f>SUM($E$11:E36)/G36</f>
        <v>-1.4253074428536139</v>
      </c>
    </row>
    <row r="37" spans="1:8" x14ac:dyDescent="0.3">
      <c r="A37" s="91">
        <f ca="1">'0.ArdiData&amp;FixedData'!B29</f>
        <v>4538</v>
      </c>
      <c r="B37" s="81">
        <v>27</v>
      </c>
      <c r="C37" s="93">
        <v>100</v>
      </c>
      <c r="D37" s="95">
        <f t="shared" si="0"/>
        <v>52.609448357859584</v>
      </c>
      <c r="E37" s="99">
        <f t="shared" si="1"/>
        <v>47.390551642140416</v>
      </c>
      <c r="F37" s="101">
        <f t="shared" si="2"/>
        <v>47.390551642140416</v>
      </c>
      <c r="G37" s="103">
        <f>AVERAGE($F$11:F37)</f>
        <v>18.399164417286702</v>
      </c>
      <c r="H37" s="106">
        <f>SUM($E$11:E37)/G37</f>
        <v>1.2367615716446911</v>
      </c>
    </row>
    <row r="38" spans="1:8" x14ac:dyDescent="0.3">
      <c r="A38" s="91">
        <f ca="1">'0.ArdiData&amp;FixedData'!B30</f>
        <v>7227</v>
      </c>
      <c r="B38" s="81">
        <v>28</v>
      </c>
      <c r="C38" s="93">
        <v>66</v>
      </c>
      <c r="D38" s="95">
        <f t="shared" si="0"/>
        <v>66.826613850501701</v>
      </c>
      <c r="E38" s="99">
        <f t="shared" si="1"/>
        <v>-0.82661385050170111</v>
      </c>
      <c r="F38" s="101">
        <f t="shared" si="2"/>
        <v>0.82661385050170111</v>
      </c>
      <c r="G38" s="103">
        <f>AVERAGE($F$11:F38)</f>
        <v>17.771573325615808</v>
      </c>
      <c r="H38" s="106">
        <f>SUM($E$11:E38)/G38</f>
        <v>1.2339237077880394</v>
      </c>
    </row>
    <row r="39" spans="1:8" x14ac:dyDescent="0.3">
      <c r="A39" s="91">
        <f ca="1">'0.ArdiData&amp;FixedData'!B31</f>
        <v>4353</v>
      </c>
      <c r="B39" s="81">
        <v>29</v>
      </c>
      <c r="C39" s="93">
        <v>50</v>
      </c>
      <c r="D39" s="95">
        <f t="shared" si="0"/>
        <v>66.578629695351182</v>
      </c>
      <c r="E39" s="99">
        <f t="shared" si="1"/>
        <v>-16.578629695351182</v>
      </c>
      <c r="F39" s="101">
        <f t="shared" si="2"/>
        <v>16.578629695351182</v>
      </c>
      <c r="G39" s="103">
        <f>AVERAGE($F$11:F39)</f>
        <v>17.730437338365306</v>
      </c>
      <c r="H39" s="106">
        <f>SUM($E$11:E39)/G39</f>
        <v>0.30174867397337207</v>
      </c>
    </row>
    <row r="40" spans="1:8" x14ac:dyDescent="0.3">
      <c r="A40" s="91">
        <f ca="1">'0.ArdiData&amp;FixedData'!B32</f>
        <v>3196</v>
      </c>
      <c r="B40" s="81">
        <v>30</v>
      </c>
      <c r="C40" s="93">
        <v>57</v>
      </c>
      <c r="D40" s="95">
        <f t="shared" si="0"/>
        <v>61.605040786745825</v>
      </c>
      <c r="E40" s="99">
        <f t="shared" si="1"/>
        <v>-4.6050407867458247</v>
      </c>
      <c r="F40" s="101">
        <f t="shared" si="2"/>
        <v>4.6050407867458247</v>
      </c>
      <c r="G40" s="103">
        <f>AVERAGE($F$11:F40)</f>
        <v>17.29292411997799</v>
      </c>
      <c r="H40" s="106">
        <f>SUM($E$11:E40)/G40</f>
        <v>4.3086707829422831E-2</v>
      </c>
    </row>
    <row r="41" spans="1:8" x14ac:dyDescent="0.3">
      <c r="A41" s="91">
        <f ca="1">'0.ArdiData&amp;FixedData'!B33</f>
        <v>5772</v>
      </c>
      <c r="B41" s="81">
        <v>31</v>
      </c>
      <c r="C41" s="93">
        <v>86</v>
      </c>
      <c r="D41" s="95">
        <f t="shared" si="0"/>
        <v>60.223528550722079</v>
      </c>
      <c r="E41" s="99">
        <f t="shared" si="1"/>
        <v>25.776471449277921</v>
      </c>
      <c r="F41" s="101">
        <f t="shared" si="2"/>
        <v>25.776471449277921</v>
      </c>
      <c r="G41" s="103">
        <f>AVERAGE($F$11:F41)</f>
        <v>17.566586937052179</v>
      </c>
      <c r="H41" s="106">
        <f>SUM($E$11:E41)/G41</f>
        <v>1.5097734530554365</v>
      </c>
    </row>
    <row r="42" spans="1:8" x14ac:dyDescent="0.3">
      <c r="A42" s="91">
        <f ca="1">'0.ArdiData&amp;FixedData'!B34</f>
        <v>3035</v>
      </c>
      <c r="B42" s="81">
        <v>32</v>
      </c>
      <c r="C42" s="93">
        <v>54</v>
      </c>
      <c r="D42" s="95">
        <f t="shared" si="0"/>
        <v>67.95646998550545</v>
      </c>
      <c r="E42" s="99">
        <f t="shared" si="1"/>
        <v>-13.95646998550545</v>
      </c>
      <c r="F42" s="101">
        <f t="shared" si="2"/>
        <v>13.95646998550545</v>
      </c>
      <c r="G42" s="103">
        <f>AVERAGE($F$11:F42)</f>
        <v>17.453770782316344</v>
      </c>
      <c r="H42" s="106">
        <f>SUM($E$11:E42)/G42</f>
        <v>0.71990727903777296</v>
      </c>
    </row>
    <row r="43" spans="1:8" x14ac:dyDescent="0.3">
      <c r="A43" s="91">
        <f ca="1">'0.ArdiData&amp;FixedData'!B35</f>
        <v>8090</v>
      </c>
      <c r="B43" s="81">
        <v>33</v>
      </c>
      <c r="C43" s="93">
        <v>77</v>
      </c>
      <c r="D43" s="95">
        <f t="shared" si="0"/>
        <v>63.769528989853811</v>
      </c>
      <c r="E43" s="99">
        <f t="shared" si="1"/>
        <v>13.230471010146189</v>
      </c>
      <c r="F43" s="101">
        <f t="shared" si="2"/>
        <v>13.230471010146189</v>
      </c>
      <c r="G43" s="103">
        <f>AVERAGE($F$11:F43)</f>
        <v>17.32579200134149</v>
      </c>
      <c r="H43" s="106">
        <f>SUM($E$11:E43)/G43</f>
        <v>1.4888535912814402</v>
      </c>
    </row>
    <row r="44" spans="1:8" x14ac:dyDescent="0.3">
      <c r="A44" s="91">
        <f ca="1">'0.ArdiData&amp;FixedData'!B36</f>
        <v>4226</v>
      </c>
      <c r="B44" s="81">
        <v>34</v>
      </c>
      <c r="C44" s="93">
        <v>28</v>
      </c>
      <c r="D44" s="95">
        <f t="shared" si="0"/>
        <v>67.738670292897666</v>
      </c>
      <c r="E44" s="99">
        <f t="shared" si="1"/>
        <v>-39.738670292897666</v>
      </c>
      <c r="F44" s="101">
        <f t="shared" si="2"/>
        <v>39.738670292897666</v>
      </c>
      <c r="G44" s="103">
        <f>AVERAGE($F$11:F44)</f>
        <v>17.984994304034316</v>
      </c>
      <c r="H44" s="106">
        <f>SUM($E$11:E44)/G44</f>
        <v>-0.77526311180301455</v>
      </c>
    </row>
    <row r="45" spans="1:8" x14ac:dyDescent="0.3">
      <c r="A45" s="91">
        <f ca="1">'0.ArdiData&amp;FixedData'!B37</f>
        <v>2623</v>
      </c>
      <c r="B45" s="81">
        <v>35</v>
      </c>
      <c r="C45" s="93">
        <v>46</v>
      </c>
      <c r="D45" s="95">
        <f t="shared" si="0"/>
        <v>55.817069205028361</v>
      </c>
      <c r="E45" s="99">
        <f t="shared" si="1"/>
        <v>-9.8170692050283606</v>
      </c>
      <c r="F45" s="101">
        <f t="shared" si="2"/>
        <v>9.8170692050283606</v>
      </c>
      <c r="G45" s="103">
        <f>AVERAGE($F$11:F45)</f>
        <v>17.751625015491289</v>
      </c>
      <c r="H45" s="106">
        <f>SUM($E$11:E45)/G45</f>
        <v>-1.3384786933139212</v>
      </c>
    </row>
    <row r="46" spans="1:8" x14ac:dyDescent="0.3">
      <c r="A46" s="91">
        <f ca="1">'0.ArdiData&amp;FixedData'!B38</f>
        <v>4704</v>
      </c>
      <c r="B46" s="81">
        <v>36</v>
      </c>
      <c r="C46" s="93">
        <v>34</v>
      </c>
      <c r="D46" s="95">
        <f t="shared" si="0"/>
        <v>52.871948443519848</v>
      </c>
      <c r="E46" s="99">
        <f t="shared" si="1"/>
        <v>-18.871948443519848</v>
      </c>
      <c r="F46" s="101">
        <f t="shared" si="2"/>
        <v>18.871948443519848</v>
      </c>
      <c r="G46" s="103">
        <f>AVERAGE($F$11:F46)</f>
        <v>17.782745110714306</v>
      </c>
      <c r="H46" s="106">
        <f>SUM($E$11:E46)/G46</f>
        <v>-2.3973869069723666</v>
      </c>
    </row>
    <row r="47" spans="1:8" x14ac:dyDescent="0.3">
      <c r="A47" s="91">
        <f ca="1">'0.ArdiData&amp;FixedData'!B39</f>
        <v>5804</v>
      </c>
      <c r="B47" s="81">
        <v>37</v>
      </c>
      <c r="C47" s="93">
        <v>86</v>
      </c>
      <c r="D47" s="95">
        <f t="shared" si="0"/>
        <v>47.210363910463897</v>
      </c>
      <c r="E47" s="99">
        <f t="shared" si="1"/>
        <v>38.789636089536103</v>
      </c>
      <c r="F47" s="101">
        <f t="shared" si="2"/>
        <v>38.789636089536103</v>
      </c>
      <c r="G47" s="103">
        <f>AVERAGE($F$11:F47)</f>
        <v>18.350498920952731</v>
      </c>
      <c r="H47" s="106">
        <f>SUM($E$11:E47)/G47</f>
        <v>-0.20939399116445087</v>
      </c>
    </row>
    <row r="48" spans="1:8" x14ac:dyDescent="0.3">
      <c r="A48" s="91">
        <f ca="1">'0.ArdiData&amp;FixedData'!B40</f>
        <v>7517</v>
      </c>
      <c r="B48" s="81">
        <v>38</v>
      </c>
      <c r="C48" s="93">
        <v>64</v>
      </c>
      <c r="D48" s="95">
        <f t="shared" si="0"/>
        <v>58.847254737324732</v>
      </c>
      <c r="E48" s="99">
        <f t="shared" si="1"/>
        <v>5.1527452626752677</v>
      </c>
      <c r="F48" s="101">
        <f t="shared" si="2"/>
        <v>5.1527452626752677</v>
      </c>
      <c r="G48" s="103">
        <f>AVERAGE($F$11:F48)</f>
        <v>18.003189614155957</v>
      </c>
      <c r="H48" s="106">
        <f>SUM($E$11:E48)/G48</f>
        <v>7.2779384200217734E-2</v>
      </c>
    </row>
    <row r="49" spans="1:8" x14ac:dyDescent="0.3">
      <c r="A49" s="91">
        <f ca="1">'0.ArdiData&amp;FixedData'!B41</f>
        <v>6169</v>
      </c>
      <c r="B49" s="81">
        <v>39</v>
      </c>
      <c r="C49" s="93">
        <v>69</v>
      </c>
      <c r="D49" s="95">
        <f t="shared" si="0"/>
        <v>60.393078316127315</v>
      </c>
      <c r="E49" s="99">
        <f t="shared" si="1"/>
        <v>8.6069216838726845</v>
      </c>
      <c r="F49" s="101">
        <f t="shared" si="2"/>
        <v>8.6069216838726845</v>
      </c>
      <c r="G49" s="103">
        <f>AVERAGE($F$11:F49)</f>
        <v>17.762259667225614</v>
      </c>
      <c r="H49" s="106">
        <f>SUM($E$11:E49)/G49</f>
        <v>0.55832889077337367</v>
      </c>
    </row>
    <row r="50" spans="1:8" x14ac:dyDescent="0.3">
      <c r="A50" s="91">
        <f ca="1">'0.ArdiData&amp;FixedData'!B42</f>
        <v>4375</v>
      </c>
      <c r="B50" s="81">
        <v>40</v>
      </c>
      <c r="C50" s="93">
        <v>33</v>
      </c>
      <c r="D50" s="95">
        <f t="shared" si="0"/>
        <v>62.975154821289124</v>
      </c>
      <c r="E50" s="99">
        <f t="shared" si="1"/>
        <v>-29.975154821289124</v>
      </c>
      <c r="F50" s="101">
        <f t="shared" si="2"/>
        <v>29.975154821289124</v>
      </c>
      <c r="G50" s="103">
        <f>AVERAGE($F$11:F50)</f>
        <v>18.067582046077202</v>
      </c>
      <c r="H50" s="106">
        <f>SUM($E$11:E50)/G50</f>
        <v>-1.110163608639229</v>
      </c>
    </row>
    <row r="51" spans="1:8" x14ac:dyDescent="0.3">
      <c r="A51" s="91">
        <f ca="1">'0.ArdiData&amp;FixedData'!B43</f>
        <v>2183</v>
      </c>
      <c r="B51" s="81">
        <v>41</v>
      </c>
      <c r="C51" s="93">
        <v>41</v>
      </c>
      <c r="D51" s="95">
        <f t="shared" si="0"/>
        <v>53.982608374902384</v>
      </c>
      <c r="E51" s="99">
        <f t="shared" si="1"/>
        <v>-12.982608374902384</v>
      </c>
      <c r="F51" s="101">
        <f t="shared" si="2"/>
        <v>12.982608374902384</v>
      </c>
      <c r="G51" s="103">
        <f>AVERAGE($F$11:F51)</f>
        <v>17.943558297999768</v>
      </c>
      <c r="H51" s="106">
        <f>SUM($E$11:E51)/G51</f>
        <v>-1.8413616691759487</v>
      </c>
    </row>
    <row r="52" spans="1:8" x14ac:dyDescent="0.3">
      <c r="A52" s="91">
        <f ca="1">'0.ArdiData&amp;FixedData'!B44</f>
        <v>4512</v>
      </c>
      <c r="B52" s="81">
        <v>42</v>
      </c>
      <c r="C52" s="93">
        <v>56</v>
      </c>
      <c r="D52" s="95">
        <f t="shared" si="0"/>
        <v>50.087825862431664</v>
      </c>
      <c r="E52" s="99">
        <f t="shared" si="1"/>
        <v>5.9121741375683357</v>
      </c>
      <c r="F52" s="101">
        <f t="shared" si="2"/>
        <v>5.9121741375683357</v>
      </c>
      <c r="G52" s="103">
        <f>AVERAGE($F$11:F52)</f>
        <v>17.657096770370448</v>
      </c>
      <c r="H52" s="106">
        <f>SUM($E$11:E52)/G52</f>
        <v>-1.5364024263895624</v>
      </c>
    </row>
    <row r="53" spans="1:8" ht="15.75" customHeight="1" x14ac:dyDescent="0.3">
      <c r="A53" s="91">
        <f ca="1">'0.ArdiData&amp;FixedData'!B45</f>
        <v>3815</v>
      </c>
      <c r="B53" s="81">
        <v>43</v>
      </c>
      <c r="C53" s="93">
        <v>28</v>
      </c>
      <c r="D53" s="95">
        <f t="shared" si="0"/>
        <v>51.861478103702169</v>
      </c>
      <c r="E53" s="99">
        <f t="shared" si="1"/>
        <v>-23.861478103702169</v>
      </c>
      <c r="F53" s="101">
        <f t="shared" si="2"/>
        <v>23.861478103702169</v>
      </c>
      <c r="G53" s="103">
        <f>AVERAGE($F$11:F53)</f>
        <v>17.801384708354906</v>
      </c>
      <c r="H53" s="106">
        <f>SUM($E$11:E53)/G53</f>
        <v>-2.8643774211993196</v>
      </c>
    </row>
    <row r="54" spans="1:8" x14ac:dyDescent="0.3">
      <c r="A54" s="91">
        <f ca="1">'0.ArdiData&amp;FixedData'!B46</f>
        <v>2304</v>
      </c>
      <c r="B54" s="81">
        <v>44</v>
      </c>
      <c r="C54" s="93">
        <v>19</v>
      </c>
      <c r="D54" s="95">
        <f t="shared" si="0"/>
        <v>44.703034672591514</v>
      </c>
      <c r="E54" s="99">
        <f t="shared" si="1"/>
        <v>-25.703034672591514</v>
      </c>
      <c r="F54" s="101">
        <f t="shared" si="2"/>
        <v>25.703034672591514</v>
      </c>
      <c r="G54" s="103">
        <f>AVERAGE($F$11:F54)</f>
        <v>17.980967662087554</v>
      </c>
      <c r="H54" s="106">
        <f>SUM($E$11:E54)/G54</f>
        <v>-4.2652275749870432</v>
      </c>
    </row>
    <row r="55" spans="1:8" x14ac:dyDescent="0.3">
      <c r="A55" s="91">
        <f ca="1">'0.ArdiData&amp;FixedData'!B47</f>
        <v>6053</v>
      </c>
      <c r="B55" s="81">
        <v>45</v>
      </c>
      <c r="C55" s="93">
        <v>16</v>
      </c>
      <c r="D55" s="95">
        <f t="shared" si="0"/>
        <v>36.99212427081406</v>
      </c>
      <c r="E55" s="99">
        <f t="shared" si="1"/>
        <v>-20.99212427081406</v>
      </c>
      <c r="F55" s="101">
        <f t="shared" si="2"/>
        <v>20.99212427081406</v>
      </c>
      <c r="G55" s="103">
        <f>AVERAGE($F$11:F55)</f>
        <v>18.04788225339259</v>
      </c>
      <c r="H55" s="106">
        <f>SUM($E$11:E55)/G55</f>
        <v>-5.4125487963961882</v>
      </c>
    </row>
    <row r="56" spans="1:8" x14ac:dyDescent="0.3">
      <c r="A56" s="91">
        <f ca="1">'0.ArdiData&amp;FixedData'!B48</f>
        <v>4262</v>
      </c>
      <c r="B56" s="81">
        <v>46</v>
      </c>
      <c r="C56" s="93">
        <v>53</v>
      </c>
      <c r="D56" s="95">
        <f t="shared" si="0"/>
        <v>30.694486989569842</v>
      </c>
      <c r="E56" s="99">
        <f t="shared" si="1"/>
        <v>22.305513010430158</v>
      </c>
      <c r="F56" s="101">
        <f t="shared" si="2"/>
        <v>22.305513010430158</v>
      </c>
      <c r="G56" s="103">
        <f>AVERAGE($F$11:F56)</f>
        <v>18.140439443762972</v>
      </c>
      <c r="H56" s="106">
        <f>SUM($E$11:E56)/G56</f>
        <v>-4.1553309990837599</v>
      </c>
    </row>
    <row r="57" spans="1:8" x14ac:dyDescent="0.3">
      <c r="A57" s="91">
        <f ca="1">'0.ArdiData&amp;FixedData'!B49</f>
        <v>3876</v>
      </c>
      <c r="B57" s="81">
        <v>47</v>
      </c>
      <c r="C57" s="93">
        <v>63</v>
      </c>
      <c r="D57" s="95">
        <f t="shared" si="0"/>
        <v>37.38614089269889</v>
      </c>
      <c r="E57" s="99">
        <f t="shared" si="1"/>
        <v>25.61385910730111</v>
      </c>
      <c r="F57" s="101">
        <f t="shared" si="2"/>
        <v>25.61385910730111</v>
      </c>
      <c r="G57" s="103">
        <f>AVERAGE($F$11:F57)</f>
        <v>18.299448372774421</v>
      </c>
      <c r="H57" s="106">
        <f>SUM($E$11:E57)/G57</f>
        <v>-2.7195175634042261</v>
      </c>
    </row>
    <row r="58" spans="1:8" x14ac:dyDescent="0.3">
      <c r="A58" s="91">
        <f ca="1">'0.ArdiData&amp;FixedData'!B50</f>
        <v>2622</v>
      </c>
      <c r="B58" s="81">
        <v>48</v>
      </c>
      <c r="C58" s="93">
        <v>84</v>
      </c>
      <c r="D58" s="95">
        <f t="shared" si="0"/>
        <v>45.070298624889219</v>
      </c>
      <c r="E58" s="99">
        <f t="shared" si="1"/>
        <v>38.929701375110781</v>
      </c>
      <c r="F58" s="101">
        <f t="shared" si="2"/>
        <v>38.929701375110781</v>
      </c>
      <c r="G58" s="103">
        <f>AVERAGE($F$11:F58)</f>
        <v>18.729245310323094</v>
      </c>
      <c r="H58" s="106">
        <f>SUM($E$11:E58)/G58</f>
        <v>-0.57855880980349095</v>
      </c>
    </row>
    <row r="59" spans="1:8" x14ac:dyDescent="0.3">
      <c r="A59" s="91">
        <f ca="1">'0.ArdiData&amp;FixedData'!B51</f>
        <v>7678</v>
      </c>
      <c r="B59" s="81">
        <v>49</v>
      </c>
      <c r="C59" s="93">
        <v>83</v>
      </c>
      <c r="D59" s="95">
        <f t="shared" si="0"/>
        <v>56.749209037422446</v>
      </c>
      <c r="E59" s="99">
        <f t="shared" si="1"/>
        <v>26.250790962577554</v>
      </c>
      <c r="F59" s="101">
        <f t="shared" si="2"/>
        <v>26.250790962577554</v>
      </c>
      <c r="G59" s="103">
        <f>AVERAGE($F$11:F59)</f>
        <v>18.882746242001755</v>
      </c>
      <c r="H59" s="106">
        <f>SUM($E$11:E59)/G59</f>
        <v>0.81634423773759768</v>
      </c>
    </row>
    <row r="60" spans="1:8" ht="17.25" thickBot="1" x14ac:dyDescent="0.35">
      <c r="A60" s="92">
        <f ca="1">'0.ArdiData&amp;FixedData'!B52</f>
        <v>8113</v>
      </c>
      <c r="B60" s="81">
        <v>50</v>
      </c>
      <c r="C60" s="94">
        <v>78</v>
      </c>
      <c r="D60" s="96">
        <f t="shared" si="0"/>
        <v>64.624446326195709</v>
      </c>
      <c r="E60" s="100">
        <f t="shared" si="1"/>
        <v>13.375553673804291</v>
      </c>
      <c r="F60" s="102">
        <f t="shared" si="2"/>
        <v>13.375553673804291</v>
      </c>
      <c r="G60" s="92">
        <f>AVERAGE($F$11:F60)</f>
        <v>18.772602390637807</v>
      </c>
      <c r="H60" s="107">
        <f>SUM($E$11:E60)/G60</f>
        <v>1.5336379134883247</v>
      </c>
    </row>
    <row r="61" spans="1:8" ht="17.25" thickBot="1" x14ac:dyDescent="0.35">
      <c r="B61" s="81"/>
      <c r="C61" s="76" t="s">
        <v>57</v>
      </c>
      <c r="D61" s="97">
        <f t="shared" si="0"/>
        <v>68.637112428336991</v>
      </c>
    </row>
    <row r="62" spans="1:8" x14ac:dyDescent="0.3">
      <c r="C62" s="76" t="s">
        <v>19</v>
      </c>
      <c r="D62" s="82">
        <f>1.25*G60</f>
        <v>23.465752988297261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21"/>
  <sheetViews>
    <sheetView workbookViewId="0">
      <selection activeCell="I25" sqref="I25"/>
    </sheetView>
  </sheetViews>
  <sheetFormatPr defaultColWidth="9.140625" defaultRowHeight="16.5" x14ac:dyDescent="0.3"/>
  <cols>
    <col min="1" max="1" width="3.28515625" style="76" bestFit="1" customWidth="1"/>
    <col min="2" max="2" width="5.85546875" style="76" customWidth="1"/>
    <col min="3" max="3" width="7.42578125" style="76" customWidth="1"/>
    <col min="4" max="4" width="27.28515625" style="76" bestFit="1" customWidth="1"/>
    <col min="5" max="5" width="13.85546875" style="76" bestFit="1" customWidth="1"/>
    <col min="6" max="6" width="16.5703125" style="76" bestFit="1" customWidth="1"/>
    <col min="7" max="7" width="11.140625" style="76" bestFit="1" customWidth="1"/>
    <col min="8" max="8" width="23.28515625" style="76" bestFit="1" customWidth="1"/>
    <col min="9" max="16384" width="9.140625" style="76"/>
  </cols>
  <sheetData>
    <row r="1" spans="1:16" ht="17.25" thickBot="1" x14ac:dyDescent="0.35">
      <c r="A1" s="84" t="s">
        <v>73</v>
      </c>
      <c r="B1" s="84"/>
      <c r="C1" s="84"/>
      <c r="D1" s="84"/>
      <c r="E1" s="84"/>
      <c r="F1" s="84"/>
      <c r="G1" s="84"/>
      <c r="I1" s="84"/>
      <c r="P1" s="76" t="str">
        <f>B5&amp;" vs "&amp;C5</f>
        <v>At vs Ft</v>
      </c>
    </row>
    <row r="2" spans="1:16" ht="17.25" thickBot="1" x14ac:dyDescent="0.35">
      <c r="A2" s="84" t="s">
        <v>84</v>
      </c>
      <c r="B2" s="84"/>
      <c r="C2" s="84"/>
      <c r="D2" s="220" t="s">
        <v>80</v>
      </c>
      <c r="E2" s="227">
        <v>0.4</v>
      </c>
      <c r="I2" s="84"/>
    </row>
    <row r="3" spans="1:16" x14ac:dyDescent="0.3">
      <c r="A3" s="85" t="s">
        <v>88</v>
      </c>
      <c r="B3" s="110"/>
      <c r="C3" s="110"/>
      <c r="D3" s="229"/>
      <c r="E3" s="110"/>
      <c r="G3" s="76" t="e">
        <f>MATCH(K19,$K$8:$K$18)</f>
        <v>#N/A</v>
      </c>
    </row>
    <row r="4" spans="1:16" x14ac:dyDescent="0.3">
      <c r="A4" s="84" t="s">
        <v>89</v>
      </c>
      <c r="D4"/>
    </row>
    <row r="5" spans="1:16" x14ac:dyDescent="0.3">
      <c r="A5" s="77" t="s">
        <v>79</v>
      </c>
      <c r="B5" s="77" t="s">
        <v>0</v>
      </c>
      <c r="C5" s="76" t="s">
        <v>4</v>
      </c>
      <c r="E5" s="76" t="s">
        <v>78</v>
      </c>
      <c r="G5" s="76" t="s">
        <v>1</v>
      </c>
      <c r="J5" s="76">
        <v>0.29499999999999998</v>
      </c>
    </row>
    <row r="6" spans="1:16" ht="17.25" thickBot="1" x14ac:dyDescent="0.35">
      <c r="A6" s="77">
        <v>1</v>
      </c>
      <c r="B6" s="77">
        <v>323</v>
      </c>
      <c r="C6" s="89">
        <f>B6</f>
        <v>323</v>
      </c>
      <c r="D6" s="76" t="str">
        <f t="shared" ref="D6:D18" ca="1" si="0">_xlfn.FORMULATEXT(C6)</f>
        <v>=B6</v>
      </c>
      <c r="E6" s="219">
        <f t="shared" ref="E6:E17" si="1">ABS(B6-C6)</f>
        <v>0</v>
      </c>
      <c r="F6" s="76" t="str">
        <f t="shared" ref="F6:F17" ca="1" si="2">_xlfn.FORMULATEXT(E6)</f>
        <v>=ABS(B6-C6)</v>
      </c>
      <c r="G6" s="219">
        <f>AVERAGE($E$6:E6)</f>
        <v>0</v>
      </c>
      <c r="H6" s="76" t="str">
        <f t="shared" ref="H6:H17" ca="1" si="3">_xlfn.FORMULATEXT(G6)</f>
        <v>=AVERAGE($E$6:E6)</v>
      </c>
      <c r="J6" s="76">
        <v>1E-3</v>
      </c>
    </row>
    <row r="7" spans="1:16" ht="17.25" thickBot="1" x14ac:dyDescent="0.35">
      <c r="A7" s="77">
        <v>2</v>
      </c>
      <c r="B7" s="77">
        <v>1098</v>
      </c>
      <c r="C7" s="89">
        <f t="shared" ref="C7:C18" si="4">(1-$E$2)*C6+$E$2*B6</f>
        <v>323</v>
      </c>
      <c r="D7" s="76" t="str">
        <f t="shared" ca="1" si="0"/>
        <v>=(1-$E$2)*C6+$E$2*B6</v>
      </c>
      <c r="E7" s="219">
        <f t="shared" si="1"/>
        <v>775</v>
      </c>
      <c r="F7" s="76" t="str">
        <f t="shared" ca="1" si="2"/>
        <v>=ABS(B7-C7)</v>
      </c>
      <c r="G7" s="219">
        <f>AVERAGE($E$6:E7)</f>
        <v>387.5</v>
      </c>
      <c r="H7" s="76" t="str">
        <f t="shared" ca="1" si="3"/>
        <v>=AVERAGE($E$6:E7)</v>
      </c>
      <c r="K7" s="234">
        <f>G17</f>
        <v>174.29174911999999</v>
      </c>
    </row>
    <row r="8" spans="1:16" x14ac:dyDescent="0.3">
      <c r="A8" s="77">
        <v>3</v>
      </c>
      <c r="B8" s="77">
        <v>588</v>
      </c>
      <c r="C8" s="89">
        <f t="shared" si="4"/>
        <v>633</v>
      </c>
      <c r="D8" s="76" t="str">
        <f t="shared" ca="1" si="0"/>
        <v>=(1-$E$2)*C7+$E$2*B7</v>
      </c>
      <c r="E8" s="219">
        <f t="shared" si="1"/>
        <v>45</v>
      </c>
      <c r="F8" s="76" t="str">
        <f t="shared" ca="1" si="2"/>
        <v>=ABS(B8-C8)</v>
      </c>
      <c r="G8" s="219">
        <f>AVERAGE($E$6:E8)</f>
        <v>273.33333333333331</v>
      </c>
      <c r="H8" s="76" t="str">
        <f t="shared" ca="1" si="3"/>
        <v>=AVERAGE($E$6:E8)</v>
      </c>
      <c r="J8" s="231">
        <f>J5</f>
        <v>0.29499999999999998</v>
      </c>
      <c r="K8" s="235">
        <f t="dataTable" ref="K8:K18" dt2D="0" dtr="0" r1="E2"/>
        <v>165.71961142591599</v>
      </c>
      <c r="M8" s="76" t="str">
        <f ca="1">_xlfn.FORMULATEXT(J8)</f>
        <v>=J5</v>
      </c>
    </row>
    <row r="9" spans="1:16" x14ac:dyDescent="0.3">
      <c r="A9" s="77">
        <v>4</v>
      </c>
      <c r="B9" s="77">
        <v>329</v>
      </c>
      <c r="C9" s="89">
        <f t="shared" si="4"/>
        <v>615</v>
      </c>
      <c r="D9" s="76" t="str">
        <f t="shared" ca="1" si="0"/>
        <v>=(1-$E$2)*C8+$E$2*B8</v>
      </c>
      <c r="E9" s="219">
        <f t="shared" si="1"/>
        <v>286</v>
      </c>
      <c r="F9" s="76" t="str">
        <f t="shared" ca="1" si="2"/>
        <v>=ABS(B9-C9)</v>
      </c>
      <c r="G9" s="219">
        <f>AVERAGE($E$6:E9)</f>
        <v>276.5</v>
      </c>
      <c r="H9" s="76" t="str">
        <f t="shared" ca="1" si="3"/>
        <v>=AVERAGE($E$6:E9)</v>
      </c>
      <c r="J9" s="232">
        <f t="shared" ref="J9:J18" si="5">J8+$J$6</f>
        <v>0.29599999999999999</v>
      </c>
      <c r="K9" s="236">
        <v>165.71539065816035</v>
      </c>
      <c r="M9" s="76" t="str">
        <f t="shared" ref="M9:M18" ca="1" si="6">_xlfn.FORMULATEXT(J9)</f>
        <v>=J8+$J$6</v>
      </c>
    </row>
    <row r="10" spans="1:16" x14ac:dyDescent="0.3">
      <c r="A10" s="77">
        <v>5</v>
      </c>
      <c r="B10" s="77">
        <v>495</v>
      </c>
      <c r="C10" s="89">
        <f t="shared" si="4"/>
        <v>500.6</v>
      </c>
      <c r="D10" s="76" t="str">
        <f t="shared" ca="1" si="0"/>
        <v>=(1-$E$2)*C9+$E$2*B9</v>
      </c>
      <c r="E10" s="219">
        <f t="shared" si="1"/>
        <v>5.6000000000000227</v>
      </c>
      <c r="F10" s="76" t="str">
        <f t="shared" ca="1" si="2"/>
        <v>=ABS(B10-C10)</v>
      </c>
      <c r="G10" s="219">
        <f>AVERAGE($E$6:E10)</f>
        <v>222.32</v>
      </c>
      <c r="H10" s="76" t="str">
        <f t="shared" ca="1" si="3"/>
        <v>=AVERAGE($E$6:E10)</v>
      </c>
      <c r="J10" s="232">
        <f t="shared" si="5"/>
        <v>0.29699999999999999</v>
      </c>
      <c r="K10" s="236">
        <v>165.71132110708331</v>
      </c>
      <c r="M10" s="76" t="str">
        <f t="shared" ca="1" si="6"/>
        <v>=J9+$J$6</v>
      </c>
    </row>
    <row r="11" spans="1:16" x14ac:dyDescent="0.3">
      <c r="A11" s="77">
        <v>6</v>
      </c>
      <c r="B11" s="77">
        <v>391</v>
      </c>
      <c r="C11" s="89">
        <f t="shared" si="4"/>
        <v>498.36</v>
      </c>
      <c r="D11" s="76" t="str">
        <f t="shared" ca="1" si="0"/>
        <v>=(1-$E$2)*C10+$E$2*B10</v>
      </c>
      <c r="E11" s="219">
        <f t="shared" si="1"/>
        <v>107.36000000000001</v>
      </c>
      <c r="F11" s="76" t="str">
        <f t="shared" ca="1" si="2"/>
        <v>=ABS(B11-C11)</v>
      </c>
      <c r="G11" s="219">
        <f>AVERAGE($E$6:E11)</f>
        <v>203.16</v>
      </c>
      <c r="H11" s="76" t="str">
        <f t="shared" ca="1" si="3"/>
        <v>=AVERAGE($E$6:E11)</v>
      </c>
      <c r="J11" s="232">
        <f t="shared" si="5"/>
        <v>0.29799999999999999</v>
      </c>
      <c r="K11" s="236">
        <v>165.70740121700609</v>
      </c>
      <c r="M11" s="76" t="str">
        <f t="shared" ca="1" si="6"/>
        <v>=J10+$J$6</v>
      </c>
    </row>
    <row r="12" spans="1:16" x14ac:dyDescent="0.3">
      <c r="A12" s="77">
        <v>7</v>
      </c>
      <c r="B12" s="77">
        <v>487</v>
      </c>
      <c r="C12" s="89">
        <f t="shared" si="4"/>
        <v>455.41600000000005</v>
      </c>
      <c r="D12" s="76" t="str">
        <f t="shared" ca="1" si="0"/>
        <v>=(1-$E$2)*C11+$E$2*B11</v>
      </c>
      <c r="E12" s="219">
        <f t="shared" si="1"/>
        <v>31.583999999999946</v>
      </c>
      <c r="F12" s="76" t="str">
        <f t="shared" ca="1" si="2"/>
        <v>=ABS(B12-C12)</v>
      </c>
      <c r="G12" s="219">
        <f>AVERAGE($E$6:E12)</f>
        <v>178.64914285714283</v>
      </c>
      <c r="H12" s="76" t="str">
        <f t="shared" ca="1" si="3"/>
        <v>=AVERAGE($E$6:E12)</v>
      </c>
      <c r="J12" s="232">
        <f t="shared" si="5"/>
        <v>0.29899999999999999</v>
      </c>
      <c r="K12" s="236">
        <v>165.70362944388248</v>
      </c>
      <c r="M12" s="76" t="str">
        <f t="shared" ca="1" si="6"/>
        <v>=J11+$J$6</v>
      </c>
    </row>
    <row r="13" spans="1:16" x14ac:dyDescent="0.3">
      <c r="A13" s="77">
        <v>8</v>
      </c>
      <c r="B13" s="77">
        <v>552</v>
      </c>
      <c r="C13" s="89">
        <f t="shared" si="4"/>
        <v>468.04960000000005</v>
      </c>
      <c r="D13" s="76" t="str">
        <f t="shared" ca="1" si="0"/>
        <v>=(1-$E$2)*C12+$E$2*B12</v>
      </c>
      <c r="E13" s="219">
        <f t="shared" si="1"/>
        <v>83.950399999999945</v>
      </c>
      <c r="F13" s="76" t="str">
        <f t="shared" ca="1" si="2"/>
        <v>=ABS(B13-C13)</v>
      </c>
      <c r="G13" s="219">
        <f>AVERAGE($E$6:E13)</f>
        <v>166.81179999999998</v>
      </c>
      <c r="H13" s="76" t="str">
        <f t="shared" ca="1" si="3"/>
        <v>=AVERAGE($E$6:E13)</v>
      </c>
      <c r="J13" s="232">
        <f t="shared" si="5"/>
        <v>0.3</v>
      </c>
      <c r="K13" s="236">
        <v>165.70000425520831</v>
      </c>
      <c r="M13" s="76" t="str">
        <f t="shared" ca="1" si="6"/>
        <v>=J12+$J$6</v>
      </c>
    </row>
    <row r="14" spans="1:16" x14ac:dyDescent="0.3">
      <c r="A14" s="77">
        <v>9</v>
      </c>
      <c r="B14" s="77">
        <v>485</v>
      </c>
      <c r="C14" s="89">
        <f t="shared" si="4"/>
        <v>501.62976000000003</v>
      </c>
      <c r="D14" s="76" t="str">
        <f t="shared" ca="1" si="0"/>
        <v>=(1-$E$2)*C13+$E$2*B13</v>
      </c>
      <c r="E14" s="219">
        <f t="shared" si="1"/>
        <v>16.629760000000033</v>
      </c>
      <c r="F14" s="76" t="str">
        <f t="shared" ca="1" si="2"/>
        <v>=ABS(B14-C14)</v>
      </c>
      <c r="G14" s="219">
        <f>AVERAGE($E$6:E14)</f>
        <v>150.12490666666665</v>
      </c>
      <c r="H14" s="76" t="str">
        <f t="shared" ca="1" si="3"/>
        <v>=AVERAGE($E$6:E14)</v>
      </c>
      <c r="J14" s="232">
        <f t="shared" si="5"/>
        <v>0.30099999999999999</v>
      </c>
      <c r="K14" s="236">
        <v>165.69652412993153</v>
      </c>
      <c r="M14" s="76" t="str">
        <f t="shared" ca="1" si="6"/>
        <v>=J13+$J$6</v>
      </c>
    </row>
    <row r="15" spans="1:16" x14ac:dyDescent="0.3">
      <c r="A15" s="77">
        <v>10</v>
      </c>
      <c r="B15" s="77">
        <v>741</v>
      </c>
      <c r="C15" s="89">
        <f t="shared" si="4"/>
        <v>494.97785600000003</v>
      </c>
      <c r="D15" s="76" t="str">
        <f t="shared" ca="1" si="0"/>
        <v>=(1-$E$2)*C14+$E$2*B14</v>
      </c>
      <c r="E15" s="219">
        <f t="shared" si="1"/>
        <v>246.02214399999997</v>
      </c>
      <c r="F15" s="76" t="str">
        <f t="shared" ca="1" si="2"/>
        <v>=ABS(B15-C15)</v>
      </c>
      <c r="G15" s="219">
        <f>AVERAGE($E$6:E15)</f>
        <v>159.71463039999998</v>
      </c>
      <c r="H15" s="76" t="str">
        <f t="shared" ca="1" si="3"/>
        <v>=AVERAGE($E$6:E15)</v>
      </c>
      <c r="J15" s="232">
        <f t="shared" si="5"/>
        <v>0.30199999999999999</v>
      </c>
      <c r="K15" s="236">
        <v>165.69318755836312</v>
      </c>
      <c r="M15" s="76" t="str">
        <f t="shared" ca="1" si="6"/>
        <v>=J14+$J$6</v>
      </c>
    </row>
    <row r="16" spans="1:16" ht="17.25" thickBot="1" x14ac:dyDescent="0.35">
      <c r="A16" s="77">
        <v>11</v>
      </c>
      <c r="B16" s="77">
        <v>495</v>
      </c>
      <c r="C16" s="89">
        <f t="shared" si="4"/>
        <v>593.38671360000012</v>
      </c>
      <c r="D16" s="76" t="str">
        <f t="shared" ca="1" si="0"/>
        <v>=(1-$E$2)*C15+$E$2*B15</v>
      </c>
      <c r="E16" s="219">
        <f t="shared" si="1"/>
        <v>98.386713600000121</v>
      </c>
      <c r="F16" s="76" t="str">
        <f t="shared" ca="1" si="2"/>
        <v>=ABS(B16-C16)</v>
      </c>
      <c r="G16" s="219">
        <f>AVERAGE($E$6:E16)</f>
        <v>154.13936523636363</v>
      </c>
      <c r="H16" s="76" t="str">
        <f t="shared" ca="1" si="3"/>
        <v>=AVERAGE($E$6:E16)</v>
      </c>
      <c r="J16" s="232">
        <f t="shared" si="5"/>
        <v>0.30299999999999999</v>
      </c>
      <c r="K16" s="236">
        <v>165.6899930420885</v>
      </c>
      <c r="M16" s="76" t="str">
        <f t="shared" ca="1" si="6"/>
        <v>=J15+$J$6</v>
      </c>
    </row>
    <row r="17" spans="1:13" ht="17.25" thickBot="1" x14ac:dyDescent="0.35">
      <c r="A17" s="77">
        <v>12</v>
      </c>
      <c r="B17" s="77">
        <v>950</v>
      </c>
      <c r="C17" s="89">
        <f t="shared" si="4"/>
        <v>554.03202815999998</v>
      </c>
      <c r="D17" s="76" t="str">
        <f t="shared" ca="1" si="0"/>
        <v>=(1-$E$2)*C16+$E$2*B16</v>
      </c>
      <c r="E17" s="219">
        <f t="shared" si="1"/>
        <v>395.96797184000002</v>
      </c>
      <c r="F17" s="76" t="str">
        <f t="shared" ca="1" si="2"/>
        <v>=ABS(B17-C17)</v>
      </c>
      <c r="G17" s="221">
        <f>AVERAGE($E$6:E17)</f>
        <v>174.29174911999999</v>
      </c>
      <c r="H17" s="76" t="str">
        <f t="shared" ca="1" si="3"/>
        <v>=AVERAGE($E$6:E17)</v>
      </c>
      <c r="J17" s="232">
        <f t="shared" si="5"/>
        <v>0.30399999999999999</v>
      </c>
      <c r="K17" s="236">
        <v>165.69063402721392</v>
      </c>
      <c r="M17" s="76" t="str">
        <f t="shared" ca="1" si="6"/>
        <v>=J16+$J$6</v>
      </c>
    </row>
    <row r="18" spans="1:13" ht="17.25" thickBot="1" x14ac:dyDescent="0.35">
      <c r="A18" s="77">
        <v>13</v>
      </c>
      <c r="B18" s="77"/>
      <c r="C18" s="222">
        <f t="shared" si="4"/>
        <v>712.41921689599997</v>
      </c>
      <c r="D18" s="76" t="str">
        <f t="shared" ca="1" si="0"/>
        <v>=(1-$E$2)*C17+$E$2*B17</v>
      </c>
      <c r="E18" s="219"/>
      <c r="G18" s="219"/>
      <c r="J18" s="233">
        <f t="shared" si="5"/>
        <v>0.30499999999999999</v>
      </c>
      <c r="K18" s="237">
        <v>165.71375913344545</v>
      </c>
      <c r="M18" s="76" t="str">
        <f t="shared" ca="1" si="6"/>
        <v>=J17+$J$6</v>
      </c>
    </row>
    <row r="19" spans="1:13" ht="17.25" thickBot="1" x14ac:dyDescent="0.35">
      <c r="A19" s="226" t="s">
        <v>81</v>
      </c>
      <c r="C19" s="226"/>
      <c r="E19" s="223" t="s">
        <v>83</v>
      </c>
      <c r="F19" s="224">
        <f>C18</f>
        <v>712.41921689599997</v>
      </c>
      <c r="G19" s="225" t="s">
        <v>82</v>
      </c>
      <c r="H19" s="224">
        <f>1.25*G17</f>
        <v>217.86468639999998</v>
      </c>
      <c r="J19" s="238" t="s">
        <v>18</v>
      </c>
      <c r="K19" s="239">
        <f>MIN(K8:K18)</f>
        <v>165.6899930420885</v>
      </c>
    </row>
    <row r="20" spans="1:13" x14ac:dyDescent="0.3">
      <c r="F20" s="76" t="str">
        <f ca="1">_xlfn.FORMULATEXT(F19)</f>
        <v>=C18</v>
      </c>
      <c r="H20" s="76" t="str">
        <f ca="1">_xlfn.FORMULATEXT(H19)</f>
        <v>=1.25*G17</v>
      </c>
    </row>
    <row r="21" spans="1:13" x14ac:dyDescent="0.3">
      <c r="G21" s="220" t="s">
        <v>91</v>
      </c>
      <c r="H21" s="230">
        <f>H19/F19</f>
        <v>0.30580967109398483</v>
      </c>
    </row>
  </sheetData>
  <conditionalFormatting sqref="K8:K18">
    <cfRule type="cellIs" dxfId="6" priority="1" operator="equal">
      <formula>$K$19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52"/>
  <sheetViews>
    <sheetView tabSelected="1" zoomScale="96" zoomScaleNormal="96" workbookViewId="0">
      <selection activeCell="J6" sqref="J6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33</v>
      </c>
      <c r="C1" s="1" t="s">
        <v>0</v>
      </c>
      <c r="D1" s="1" t="s">
        <v>34</v>
      </c>
      <c r="E1" s="1" t="s">
        <v>2</v>
      </c>
      <c r="F1" s="1" t="s">
        <v>1</v>
      </c>
      <c r="H1" s="63">
        <v>3.3201298835361014E-2</v>
      </c>
      <c r="I1" t="str">
        <f>C1&amp;" vs "&amp;D1</f>
        <v>At vs Ft (ES)</v>
      </c>
    </row>
    <row r="2" spans="2:10" x14ac:dyDescent="0.25">
      <c r="B2" s="64">
        <v>1</v>
      </c>
      <c r="C2" s="65">
        <v>26</v>
      </c>
      <c r="D2" s="66">
        <f>C2</f>
        <v>26</v>
      </c>
      <c r="E2" s="67">
        <f t="shared" ref="E2:E51" si="0">ABS(C2-D2)</f>
        <v>0</v>
      </c>
      <c r="F2" s="68">
        <f>AVERAGE($E$2:E2)</f>
        <v>0</v>
      </c>
      <c r="H2">
        <v>3.3000000000000002E-2</v>
      </c>
      <c r="I2">
        <v>1E-4</v>
      </c>
    </row>
    <row r="3" spans="2:10" ht="15.75" thickBot="1" x14ac:dyDescent="0.3">
      <c r="B3" s="64">
        <v>2</v>
      </c>
      <c r="C3" s="65">
        <v>22</v>
      </c>
      <c r="D3" s="69">
        <f t="shared" ref="D3:D51" si="1">(1-$H$1)*D2+$H$1*C2</f>
        <v>26</v>
      </c>
      <c r="E3" s="67">
        <f t="shared" si="0"/>
        <v>4</v>
      </c>
      <c r="F3" s="68">
        <f>AVERAGE($E$2:E3)</f>
        <v>2</v>
      </c>
      <c r="H3" s="64"/>
      <c r="I3" s="70">
        <f>F51</f>
        <v>14.534630314876784</v>
      </c>
    </row>
    <row r="4" spans="2:10" x14ac:dyDescent="0.25">
      <c r="B4" s="64">
        <v>3</v>
      </c>
      <c r="C4" s="65">
        <v>11</v>
      </c>
      <c r="D4" s="69">
        <f t="shared" si="1"/>
        <v>25.867194804658556</v>
      </c>
      <c r="E4" s="67">
        <f t="shared" si="0"/>
        <v>14.867194804658556</v>
      </c>
      <c r="F4" s="68">
        <f>AVERAGE($E$2:E4)</f>
        <v>6.2890649348861851</v>
      </c>
      <c r="H4" s="71">
        <f>H2</f>
        <v>3.3000000000000002E-2</v>
      </c>
      <c r="I4" s="71">
        <f t="dataTable" ref="I4:I13" dt2D="0" dtr="0" r1="H1"/>
        <v>14.535584091235551</v>
      </c>
      <c r="J4">
        <f>H4</f>
        <v>3.3000000000000002E-2</v>
      </c>
    </row>
    <row r="5" spans="2:10" x14ac:dyDescent="0.25">
      <c r="B5" s="64">
        <v>4</v>
      </c>
      <c r="C5" s="65">
        <v>3</v>
      </c>
      <c r="D5" s="69">
        <f t="shared" si="1"/>
        <v>25.373584627105558</v>
      </c>
      <c r="E5" s="67">
        <f t="shared" si="0"/>
        <v>22.373584627105558</v>
      </c>
      <c r="F5" s="68">
        <f>AVERAGE($E$2:E5)</f>
        <v>10.310194857941028</v>
      </c>
      <c r="H5" s="72">
        <f>H4+$I$2</f>
        <v>3.3100000000000004E-2</v>
      </c>
      <c r="I5" s="72">
        <v>14.535108230872078</v>
      </c>
      <c r="J5">
        <f t="shared" ref="J5:J13" si="2">H5</f>
        <v>3.3100000000000004E-2</v>
      </c>
    </row>
    <row r="6" spans="2:10" x14ac:dyDescent="0.25">
      <c r="B6" s="64">
        <v>5</v>
      </c>
      <c r="C6" s="65">
        <v>28</v>
      </c>
      <c r="D6" s="69">
        <f t="shared" si="1"/>
        <v>24.630752557882786</v>
      </c>
      <c r="E6" s="67">
        <f t="shared" si="0"/>
        <v>3.3692474421172136</v>
      </c>
      <c r="F6" s="68">
        <f>AVERAGE($E$2:E6)</f>
        <v>8.9220053747762655</v>
      </c>
      <c r="H6" s="72">
        <f t="shared" ref="H6:H13" si="3">H5+$I$2</f>
        <v>3.3200000000000007E-2</v>
      </c>
      <c r="I6" s="72">
        <v>14.534632829046457</v>
      </c>
      <c r="J6">
        <f t="shared" si="2"/>
        <v>3.3200000000000007E-2</v>
      </c>
    </row>
    <row r="7" spans="2:10" x14ac:dyDescent="0.25">
      <c r="B7" s="64">
        <v>6</v>
      </c>
      <c r="C7" s="65">
        <v>13</v>
      </c>
      <c r="D7" s="69">
        <f t="shared" si="1"/>
        <v>24.742615949058795</v>
      </c>
      <c r="E7" s="67">
        <f t="shared" si="0"/>
        <v>11.742615949058795</v>
      </c>
      <c r="F7" s="68">
        <f>AVERAGE($E$2:E7)</f>
        <v>9.3921071371566871</v>
      </c>
      <c r="H7" s="72">
        <f t="shared" si="3"/>
        <v>3.330000000000001E-2</v>
      </c>
      <c r="I7" s="72">
        <v>14.534660744763805</v>
      </c>
      <c r="J7">
        <f t="shared" si="2"/>
        <v>3.330000000000001E-2</v>
      </c>
    </row>
    <row r="8" spans="2:10" x14ac:dyDescent="0.25">
      <c r="B8" s="64">
        <v>7</v>
      </c>
      <c r="C8" s="65">
        <v>8</v>
      </c>
      <c r="D8" s="69">
        <f t="shared" si="1"/>
        <v>24.352745847825215</v>
      </c>
      <c r="E8" s="67">
        <f t="shared" si="0"/>
        <v>16.352745847825215</v>
      </c>
      <c r="F8" s="68">
        <f>AVERAGE($E$2:E8)</f>
        <v>10.386484095823619</v>
      </c>
      <c r="H8" s="72">
        <f t="shared" si="3"/>
        <v>3.3400000000000013E-2</v>
      </c>
      <c r="I8" s="72">
        <v>14.534691348800079</v>
      </c>
      <c r="J8">
        <f t="shared" si="2"/>
        <v>3.3400000000000013E-2</v>
      </c>
    </row>
    <row r="9" spans="2:10" x14ac:dyDescent="0.25">
      <c r="B9" s="64">
        <v>8</v>
      </c>
      <c r="C9" s="65">
        <v>7</v>
      </c>
      <c r="D9" s="69">
        <f t="shared" si="1"/>
        <v>23.809813446152859</v>
      </c>
      <c r="E9" s="67">
        <f t="shared" si="0"/>
        <v>16.809813446152859</v>
      </c>
      <c r="F9" s="68">
        <f>AVERAGE($E$2:E9)</f>
        <v>11.189400264614774</v>
      </c>
      <c r="H9" s="72">
        <f t="shared" si="3"/>
        <v>3.3500000000000016E-2</v>
      </c>
      <c r="I9" s="72">
        <v>14.534721728067307</v>
      </c>
      <c r="J9">
        <f t="shared" si="2"/>
        <v>3.3500000000000016E-2</v>
      </c>
    </row>
    <row r="10" spans="2:10" x14ac:dyDescent="0.25">
      <c r="B10" s="64">
        <v>9</v>
      </c>
      <c r="C10" s="65">
        <v>32</v>
      </c>
      <c r="D10" s="69">
        <f t="shared" si="1"/>
        <v>23.251705806560466</v>
      </c>
      <c r="E10" s="67">
        <f t="shared" si="0"/>
        <v>8.7482941934395342</v>
      </c>
      <c r="F10" s="68">
        <f>AVERAGE($E$2:E10)</f>
        <v>10.918166256706414</v>
      </c>
      <c r="H10" s="72">
        <f t="shared" si="3"/>
        <v>3.3600000000000019E-2</v>
      </c>
      <c r="I10" s="72">
        <v>14.534751885557188</v>
      </c>
      <c r="J10">
        <f t="shared" si="2"/>
        <v>3.3600000000000019E-2</v>
      </c>
    </row>
    <row r="11" spans="2:10" x14ac:dyDescent="0.25">
      <c r="B11" s="64">
        <v>10</v>
      </c>
      <c r="C11" s="65">
        <v>41</v>
      </c>
      <c r="D11" s="69">
        <f t="shared" si="1"/>
        <v>23.542160536376507</v>
      </c>
      <c r="E11" s="67">
        <f t="shared" si="0"/>
        <v>17.457839463623493</v>
      </c>
      <c r="F11" s="68">
        <f>AVERAGE($E$2:E11)</f>
        <v>11.572133577398123</v>
      </c>
      <c r="H11" s="72">
        <f t="shared" si="3"/>
        <v>3.3700000000000022E-2</v>
      </c>
      <c r="I11" s="72">
        <v>14.534781824244186</v>
      </c>
      <c r="J11">
        <f t="shared" si="2"/>
        <v>3.3700000000000022E-2</v>
      </c>
    </row>
    <row r="12" spans="2:10" x14ac:dyDescent="0.25">
      <c r="B12" s="64">
        <v>11</v>
      </c>
      <c r="C12" s="65">
        <v>9</v>
      </c>
      <c r="D12" s="69">
        <f t="shared" si="1"/>
        <v>24.121783481428029</v>
      </c>
      <c r="E12" s="67">
        <f t="shared" si="0"/>
        <v>15.121783481428029</v>
      </c>
      <c r="F12" s="68">
        <f>AVERAGE($E$2:E12)</f>
        <v>11.894829023219023</v>
      </c>
      <c r="H12" s="72">
        <f t="shared" si="3"/>
        <v>3.3800000000000024E-2</v>
      </c>
      <c r="I12" s="72">
        <v>14.534811547085589</v>
      </c>
      <c r="J12">
        <f t="shared" si="2"/>
        <v>3.3800000000000024E-2</v>
      </c>
    </row>
    <row r="13" spans="2:10" x14ac:dyDescent="0.25">
      <c r="B13" s="64">
        <v>12</v>
      </c>
      <c r="C13" s="65">
        <v>14</v>
      </c>
      <c r="D13" s="69">
        <f t="shared" si="1"/>
        <v>23.619720629137511</v>
      </c>
      <c r="E13" s="67">
        <f t="shared" si="0"/>
        <v>9.619720629137511</v>
      </c>
      <c r="F13" s="68">
        <f>AVERAGE($E$2:E13)</f>
        <v>11.705236657045562</v>
      </c>
      <c r="H13" s="72">
        <f t="shared" si="3"/>
        <v>3.3900000000000027E-2</v>
      </c>
      <c r="I13" s="72">
        <v>14.53484105702163</v>
      </c>
      <c r="J13">
        <f t="shared" si="2"/>
        <v>3.3900000000000027E-2</v>
      </c>
    </row>
    <row r="14" spans="2:10" ht="15.75" thickBot="1" x14ac:dyDescent="0.3">
      <c r="B14" s="64">
        <v>13</v>
      </c>
      <c r="C14" s="65">
        <v>35</v>
      </c>
      <c r="D14" s="69">
        <f t="shared" si="1"/>
        <v>23.30033340981683</v>
      </c>
      <c r="E14" s="67">
        <f t="shared" si="0"/>
        <v>11.69966659018317</v>
      </c>
      <c r="F14" s="68">
        <f>AVERAGE($E$2:E14)</f>
        <v>11.70480819036384</v>
      </c>
      <c r="H14" s="73">
        <f t="shared" ref="H14" si="4">H13+$I$2</f>
        <v>3.400000000000003E-2</v>
      </c>
      <c r="I14" s="73">
        <v>18.518364686657335</v>
      </c>
      <c r="J14">
        <f>H14</f>
        <v>3.400000000000003E-2</v>
      </c>
    </row>
    <row r="15" spans="2:10" x14ac:dyDescent="0.25">
      <c r="B15" s="64">
        <v>14</v>
      </c>
      <c r="C15" s="65">
        <v>39</v>
      </c>
      <c r="D15" s="69">
        <f t="shared" si="1"/>
        <v>23.688777536551591</v>
      </c>
      <c r="E15" s="67">
        <f t="shared" si="0"/>
        <v>15.311222463448409</v>
      </c>
      <c r="F15" s="68">
        <f>AVERAGE($E$2:E15)</f>
        <v>11.962409209869881</v>
      </c>
      <c r="H15" s="64"/>
    </row>
    <row r="16" spans="2:10" x14ac:dyDescent="0.25">
      <c r="B16" s="64">
        <v>15</v>
      </c>
      <c r="C16" s="65">
        <v>28</v>
      </c>
      <c r="D16" s="69">
        <f t="shared" si="1"/>
        <v>24.197130009095233</v>
      </c>
      <c r="E16" s="67">
        <f t="shared" si="0"/>
        <v>3.8028699909047674</v>
      </c>
      <c r="F16" s="68">
        <f>AVERAGE($E$2:E16)</f>
        <v>11.41843992860554</v>
      </c>
      <c r="I16" s="64">
        <f>MIN(I4:I14)</f>
        <v>14.534632829046457</v>
      </c>
      <c r="J16" t="b">
        <f>I5=I16</f>
        <v>0</v>
      </c>
    </row>
    <row r="17" spans="2:9" x14ac:dyDescent="0.25">
      <c r="B17" s="64">
        <v>16</v>
      </c>
      <c r="C17" s="65">
        <v>19</v>
      </c>
      <c r="D17" s="69">
        <f t="shared" si="1"/>
        <v>24.323390232095289</v>
      </c>
      <c r="E17" s="67">
        <f t="shared" si="0"/>
        <v>5.3233902320952886</v>
      </c>
      <c r="F17" s="68">
        <f>AVERAGE($E$2:E17)</f>
        <v>11.037499322573648</v>
      </c>
      <c r="I17" s="64">
        <f>INDEX(J4:J14,MATCH(I16,I4:I14,0))</f>
        <v>3.3200000000000007E-2</v>
      </c>
    </row>
    <row r="18" spans="2:9" x14ac:dyDescent="0.25">
      <c r="B18" s="64">
        <v>17</v>
      </c>
      <c r="C18" s="65">
        <v>68</v>
      </c>
      <c r="D18" s="69">
        <f t="shared" si="1"/>
        <v>24.14664676218225</v>
      </c>
      <c r="E18" s="67">
        <f t="shared" si="0"/>
        <v>43.85335323781775</v>
      </c>
      <c r="F18" s="68">
        <f>AVERAGE($E$2:E18)</f>
        <v>12.967843670529183</v>
      </c>
    </row>
    <row r="19" spans="2:9" x14ac:dyDescent="0.25">
      <c r="B19" s="64">
        <v>18</v>
      </c>
      <c r="C19" s="65">
        <v>16</v>
      </c>
      <c r="D19" s="69">
        <f t="shared" si="1"/>
        <v>25.60263504796368</v>
      </c>
      <c r="E19" s="67">
        <f t="shared" si="0"/>
        <v>9.6026350479636804</v>
      </c>
      <c r="F19" s="68">
        <f>AVERAGE($E$2:E19)</f>
        <v>12.780887635942211</v>
      </c>
    </row>
    <row r="20" spans="2:9" x14ac:dyDescent="0.25">
      <c r="B20" s="64">
        <v>19</v>
      </c>
      <c r="C20" s="65">
        <v>27</v>
      </c>
      <c r="D20" s="69">
        <f t="shared" si="1"/>
        <v>25.283815092129323</v>
      </c>
      <c r="E20" s="67">
        <f t="shared" si="0"/>
        <v>1.7161849078706766</v>
      </c>
      <c r="F20" s="68">
        <f>AVERAGE($E$2:E20)</f>
        <v>12.198534860780551</v>
      </c>
    </row>
    <row r="21" spans="2:9" x14ac:dyDescent="0.25">
      <c r="B21" s="64">
        <v>20</v>
      </c>
      <c r="C21" s="65">
        <v>10</v>
      </c>
      <c r="D21" s="69">
        <f t="shared" si="1"/>
        <v>25.340794660112273</v>
      </c>
      <c r="E21" s="67">
        <f t="shared" si="0"/>
        <v>15.340794660112273</v>
      </c>
      <c r="F21" s="68">
        <f>AVERAGE($E$2:E21)</f>
        <v>12.355647850747136</v>
      </c>
    </row>
    <row r="22" spans="2:9" x14ac:dyDescent="0.25">
      <c r="B22" s="64">
        <v>21</v>
      </c>
      <c r="C22" s="65">
        <v>27</v>
      </c>
      <c r="D22" s="69">
        <f t="shared" si="1"/>
        <v>24.831460352229975</v>
      </c>
      <c r="E22" s="67">
        <f t="shared" si="0"/>
        <v>2.1685396477700252</v>
      </c>
      <c r="F22" s="68">
        <f>AVERAGE($E$2:E22)</f>
        <v>11.870547460129179</v>
      </c>
    </row>
    <row r="23" spans="2:9" x14ac:dyDescent="0.25">
      <c r="B23" s="64">
        <v>22</v>
      </c>
      <c r="C23" s="65">
        <v>38</v>
      </c>
      <c r="D23" s="69">
        <f t="shared" si="1"/>
        <v>24.903458685111914</v>
      </c>
      <c r="E23" s="67">
        <f t="shared" si="0"/>
        <v>13.096541314888086</v>
      </c>
      <c r="F23" s="68">
        <f>AVERAGE($E$2:E23)</f>
        <v>11.926274453527311</v>
      </c>
    </row>
    <row r="24" spans="2:9" x14ac:dyDescent="0.25">
      <c r="B24" s="64">
        <v>23</v>
      </c>
      <c r="C24" s="65">
        <v>38</v>
      </c>
      <c r="D24" s="69">
        <f t="shared" si="1"/>
        <v>25.338280867017165</v>
      </c>
      <c r="E24" s="67">
        <f t="shared" si="0"/>
        <v>12.661719132982835</v>
      </c>
      <c r="F24" s="68">
        <f>AVERAGE($E$2:E24)</f>
        <v>11.958250309155813</v>
      </c>
    </row>
    <row r="25" spans="2:9" x14ac:dyDescent="0.25">
      <c r="B25" s="64">
        <v>24</v>
      </c>
      <c r="C25" s="65">
        <v>32</v>
      </c>
      <c r="D25" s="69">
        <f t="shared" si="1"/>
        <v>25.758666387720734</v>
      </c>
      <c r="E25" s="67">
        <f t="shared" si="0"/>
        <v>6.2413336122792664</v>
      </c>
      <c r="F25" s="68">
        <f>AVERAGE($E$2:E25)</f>
        <v>11.720045446785958</v>
      </c>
    </row>
    <row r="26" spans="2:9" x14ac:dyDescent="0.25">
      <c r="B26" s="64">
        <v>25</v>
      </c>
      <c r="C26" s="65">
        <v>36</v>
      </c>
      <c r="D26" s="69">
        <f t="shared" si="1"/>
        <v>25.965886770113201</v>
      </c>
      <c r="E26" s="67">
        <f t="shared" si="0"/>
        <v>10.034113229886799</v>
      </c>
      <c r="F26" s="68">
        <f>AVERAGE($E$2:E26)</f>
        <v>11.652608158109992</v>
      </c>
    </row>
    <row r="27" spans="2:9" x14ac:dyDescent="0.25">
      <c r="B27" s="64">
        <v>26</v>
      </c>
      <c r="C27" s="65">
        <v>53</v>
      </c>
      <c r="D27" s="69">
        <f t="shared" si="1"/>
        <v>26.299032362006521</v>
      </c>
      <c r="E27" s="67">
        <f t="shared" si="0"/>
        <v>26.700967637993479</v>
      </c>
      <c r="F27" s="68">
        <f>AVERAGE($E$2:E27)</f>
        <v>12.231391215028587</v>
      </c>
    </row>
    <row r="28" spans="2:9" x14ac:dyDescent="0.25">
      <c r="B28" s="64">
        <v>27</v>
      </c>
      <c r="C28" s="65">
        <v>45</v>
      </c>
      <c r="D28" s="69">
        <f t="shared" si="1"/>
        <v>27.185539167748846</v>
      </c>
      <c r="E28" s="67">
        <f t="shared" si="0"/>
        <v>17.814460832251154</v>
      </c>
      <c r="F28" s="68">
        <f>AVERAGE($E$2:E28)</f>
        <v>12.438171571222016</v>
      </c>
    </row>
    <row r="29" spans="2:9" x14ac:dyDescent="0.25">
      <c r="B29" s="64">
        <v>28</v>
      </c>
      <c r="C29" s="65">
        <v>23</v>
      </c>
      <c r="D29" s="69">
        <f t="shared" si="1"/>
        <v>27.777002405431251</v>
      </c>
      <c r="E29" s="67">
        <f t="shared" si="0"/>
        <v>4.7770024054312508</v>
      </c>
      <c r="F29" s="68">
        <f>AVERAGE($E$2:E29)</f>
        <v>12.164558386729487</v>
      </c>
    </row>
    <row r="30" spans="2:9" x14ac:dyDescent="0.25">
      <c r="B30" s="64">
        <v>29</v>
      </c>
      <c r="C30" s="65">
        <v>16</v>
      </c>
      <c r="D30" s="69">
        <f t="shared" si="1"/>
        <v>27.618399721031288</v>
      </c>
      <c r="E30" s="67">
        <f t="shared" si="0"/>
        <v>11.618399721031288</v>
      </c>
      <c r="F30" s="68">
        <f>AVERAGE($E$2:E30)</f>
        <v>12.145725329291619</v>
      </c>
    </row>
    <row r="31" spans="2:9" x14ac:dyDescent="0.25">
      <c r="B31" s="64">
        <v>30</v>
      </c>
      <c r="C31" s="65">
        <v>20</v>
      </c>
      <c r="D31" s="69">
        <f t="shared" si="1"/>
        <v>27.23265375990465</v>
      </c>
      <c r="E31" s="67">
        <f t="shared" si="0"/>
        <v>7.2326537599046503</v>
      </c>
      <c r="F31" s="68">
        <f>AVERAGE($E$2:E31)</f>
        <v>11.981956276978719</v>
      </c>
    </row>
    <row r="32" spans="2:9" x14ac:dyDescent="0.25">
      <c r="B32" s="64">
        <v>31</v>
      </c>
      <c r="C32" s="65">
        <v>29</v>
      </c>
      <c r="D32" s="69">
        <f t="shared" si="1"/>
        <v>26.992520261049357</v>
      </c>
      <c r="E32" s="67">
        <f t="shared" si="0"/>
        <v>2.0074797389506429</v>
      </c>
      <c r="F32" s="68">
        <f>AVERAGE($E$2:E32)</f>
        <v>11.660198969300394</v>
      </c>
    </row>
    <row r="33" spans="2:6" x14ac:dyDescent="0.25">
      <c r="B33" s="64">
        <v>32</v>
      </c>
      <c r="C33" s="65">
        <v>78</v>
      </c>
      <c r="D33" s="69">
        <f t="shared" si="1"/>
        <v>27.059171195768187</v>
      </c>
      <c r="E33" s="67">
        <f t="shared" si="0"/>
        <v>50.940828804231813</v>
      </c>
      <c r="F33" s="68">
        <f>AVERAGE($E$2:E33)</f>
        <v>12.887718651642</v>
      </c>
    </row>
    <row r="34" spans="2:6" x14ac:dyDescent="0.25">
      <c r="B34" s="64">
        <v>33</v>
      </c>
      <c r="C34" s="65">
        <v>3</v>
      </c>
      <c r="D34" s="69">
        <f t="shared" si="1"/>
        <v>28.750472875818453</v>
      </c>
      <c r="E34" s="67">
        <f t="shared" si="0"/>
        <v>25.750472875818453</v>
      </c>
      <c r="F34" s="68">
        <f>AVERAGE($E$2:E34)</f>
        <v>13.27749908267765</v>
      </c>
    </row>
    <row r="35" spans="2:6" x14ac:dyDescent="0.25">
      <c r="B35" s="64">
        <v>34</v>
      </c>
      <c r="C35" s="65">
        <v>31</v>
      </c>
      <c r="D35" s="69">
        <f t="shared" si="1"/>
        <v>27.895523730716544</v>
      </c>
      <c r="E35" s="67">
        <f t="shared" si="0"/>
        <v>3.104476269283456</v>
      </c>
      <c r="F35" s="68">
        <f>AVERAGE($E$2:E35)</f>
        <v>12.978292529342527</v>
      </c>
    </row>
    <row r="36" spans="2:6" x14ac:dyDescent="0.25">
      <c r="B36" s="64">
        <v>35</v>
      </c>
      <c r="C36" s="65">
        <v>12</v>
      </c>
      <c r="D36" s="69">
        <f t="shared" si="1"/>
        <v>27.998596375060309</v>
      </c>
      <c r="E36" s="67">
        <f t="shared" si="0"/>
        <v>15.998596375060309</v>
      </c>
      <c r="F36" s="68">
        <f>AVERAGE($E$2:E36)</f>
        <v>13.064586924934463</v>
      </c>
    </row>
    <row r="37" spans="2:6" x14ac:dyDescent="0.25">
      <c r="B37" s="64">
        <v>36</v>
      </c>
      <c r="C37" s="65">
        <v>55</v>
      </c>
      <c r="D37" s="69">
        <f t="shared" si="1"/>
        <v>27.467422195865606</v>
      </c>
      <c r="E37" s="67">
        <f t="shared" si="0"/>
        <v>27.532577804134394</v>
      </c>
      <c r="F37" s="68">
        <f>AVERAGE($E$2:E37)</f>
        <v>13.466475560467794</v>
      </c>
    </row>
    <row r="38" spans="2:6" x14ac:dyDescent="0.25">
      <c r="B38" s="64">
        <v>37</v>
      </c>
      <c r="C38" s="65">
        <v>20</v>
      </c>
      <c r="D38" s="69">
        <f t="shared" si="1"/>
        <v>28.381539539248497</v>
      </c>
      <c r="E38" s="67">
        <f t="shared" si="0"/>
        <v>8.3815395392484966</v>
      </c>
      <c r="F38" s="68">
        <f>AVERAGE($E$2:E38)</f>
        <v>13.329044857191597</v>
      </c>
    </row>
    <row r="39" spans="2:6" x14ac:dyDescent="0.25">
      <c r="B39" s="64">
        <v>38</v>
      </c>
      <c r="C39" s="65">
        <v>6</v>
      </c>
      <c r="D39" s="69">
        <f t="shared" si="1"/>
        <v>28.10326154030551</v>
      </c>
      <c r="E39" s="67">
        <f t="shared" si="0"/>
        <v>22.10326154030551</v>
      </c>
      <c r="F39" s="68">
        <f>AVERAGE($E$2:E39)</f>
        <v>13.559945296220912</v>
      </c>
    </row>
    <row r="40" spans="2:6" x14ac:dyDescent="0.25">
      <c r="B40" s="64">
        <v>39</v>
      </c>
      <c r="C40" s="65">
        <v>59</v>
      </c>
      <c r="D40" s="69">
        <f t="shared" si="1"/>
        <v>27.369404548669685</v>
      </c>
      <c r="E40" s="67">
        <f t="shared" si="0"/>
        <v>31.630595451330315</v>
      </c>
      <c r="F40" s="68">
        <f>AVERAGE($E$2:E40)</f>
        <v>14.023295300198075</v>
      </c>
    </row>
    <row r="41" spans="2:6" x14ac:dyDescent="0.25">
      <c r="B41" s="64">
        <v>40</v>
      </c>
      <c r="C41" s="65">
        <v>51</v>
      </c>
      <c r="D41" s="69">
        <f t="shared" si="1"/>
        <v>28.419581400589713</v>
      </c>
      <c r="E41" s="67">
        <f t="shared" si="0"/>
        <v>22.580418599410287</v>
      </c>
      <c r="F41" s="68">
        <f>AVERAGE($E$2:E41)</f>
        <v>14.237223382678383</v>
      </c>
    </row>
    <row r="42" spans="2:6" x14ac:dyDescent="0.25">
      <c r="B42" s="64">
        <v>41</v>
      </c>
      <c r="C42" s="65">
        <v>2</v>
      </c>
      <c r="D42" s="69">
        <f t="shared" si="1"/>
        <v>29.169280626336278</v>
      </c>
      <c r="E42" s="67">
        <f t="shared" si="0"/>
        <v>27.169280626336278</v>
      </c>
      <c r="F42" s="68">
        <f>AVERAGE($E$2:E42)</f>
        <v>14.552639413011503</v>
      </c>
    </row>
    <row r="43" spans="2:6" x14ac:dyDescent="0.25">
      <c r="B43" s="64">
        <v>42</v>
      </c>
      <c r="C43" s="65">
        <v>67</v>
      </c>
      <c r="D43" s="69">
        <f t="shared" si="1"/>
        <v>28.267225221119503</v>
      </c>
      <c r="E43" s="67">
        <f t="shared" si="0"/>
        <v>38.732774778880497</v>
      </c>
      <c r="F43" s="68">
        <f>AVERAGE($E$2:E43)</f>
        <v>15.12835692172267</v>
      </c>
    </row>
    <row r="44" spans="2:6" x14ac:dyDescent="0.25">
      <c r="B44" s="64">
        <v>43</v>
      </c>
      <c r="C44" s="65">
        <v>65</v>
      </c>
      <c r="D44" s="69">
        <f t="shared" si="1"/>
        <v>29.553203651275847</v>
      </c>
      <c r="E44" s="67">
        <f t="shared" si="0"/>
        <v>35.446796348724149</v>
      </c>
      <c r="F44" s="68">
        <f>AVERAGE($E$2:E44)</f>
        <v>15.600878768862241</v>
      </c>
    </row>
    <row r="45" spans="2:6" x14ac:dyDescent="0.25">
      <c r="B45" s="64">
        <v>44</v>
      </c>
      <c r="C45" s="65">
        <v>43</v>
      </c>
      <c r="D45" s="69">
        <f t="shared" si="1"/>
        <v>30.730083329606021</v>
      </c>
      <c r="E45" s="67">
        <f t="shared" si="0"/>
        <v>12.269916670393979</v>
      </c>
      <c r="F45" s="68">
        <f>AVERAGE($E$2:E45)</f>
        <v>15.525175084806143</v>
      </c>
    </row>
    <row r="46" spans="2:6" x14ac:dyDescent="0.25">
      <c r="B46" s="64">
        <v>45</v>
      </c>
      <c r="C46" s="65">
        <v>27</v>
      </c>
      <c r="D46" s="69">
        <f t="shared" si="1"/>
        <v>31.137460499664748</v>
      </c>
      <c r="E46" s="67">
        <f t="shared" si="0"/>
        <v>4.1374604996647477</v>
      </c>
      <c r="F46" s="68">
        <f>AVERAGE($E$2:E46)</f>
        <v>15.27211476069189</v>
      </c>
    </row>
    <row r="47" spans="2:6" x14ac:dyDescent="0.25">
      <c r="B47" s="64">
        <v>46</v>
      </c>
      <c r="C47" s="65">
        <v>31</v>
      </c>
      <c r="D47" s="69">
        <f t="shared" si="1"/>
        <v>31.000091437195877</v>
      </c>
      <c r="E47" s="67">
        <f t="shared" si="0"/>
        <v>9.1437195877119848E-5</v>
      </c>
      <c r="F47" s="68">
        <f>AVERAGE($E$2:E47)</f>
        <v>14.940114253659369</v>
      </c>
    </row>
    <row r="48" spans="2:6" x14ac:dyDescent="0.25">
      <c r="B48" s="64">
        <v>47</v>
      </c>
      <c r="C48" s="65">
        <v>43</v>
      </c>
      <c r="D48" s="69">
        <f t="shared" si="1"/>
        <v>31.000088401362213</v>
      </c>
      <c r="E48" s="67">
        <f t="shared" si="0"/>
        <v>11.999911598637787</v>
      </c>
      <c r="F48" s="68">
        <f>AVERAGE($E$2:E48)</f>
        <v>14.877556750361038</v>
      </c>
    </row>
    <row r="49" spans="2:6" x14ac:dyDescent="0.25">
      <c r="B49" s="64">
        <v>48</v>
      </c>
      <c r="C49" s="65">
        <v>15</v>
      </c>
      <c r="D49" s="69">
        <f t="shared" si="1"/>
        <v>31.3985010523465</v>
      </c>
      <c r="E49" s="67">
        <f t="shared" si="0"/>
        <v>16.3985010523465</v>
      </c>
      <c r="F49" s="68">
        <f>AVERAGE($E$2:E49)</f>
        <v>14.909243089985736</v>
      </c>
    </row>
    <row r="50" spans="2:6" x14ac:dyDescent="0.25">
      <c r="B50" s="64">
        <v>49</v>
      </c>
      <c r="C50" s="65">
        <v>37</v>
      </c>
      <c r="D50" s="69">
        <f t="shared" si="1"/>
        <v>30.854049518455561</v>
      </c>
      <c r="E50" s="67">
        <f t="shared" si="0"/>
        <v>6.145950481544439</v>
      </c>
      <c r="F50" s="68">
        <f>AVERAGE($E$2:E50)</f>
        <v>14.730400383691016</v>
      </c>
    </row>
    <row r="51" spans="2:6" x14ac:dyDescent="0.25">
      <c r="B51" s="64">
        <v>50</v>
      </c>
      <c r="C51" s="65">
        <v>36</v>
      </c>
      <c r="D51" s="69">
        <f t="shared" si="1"/>
        <v>31.058103057020649</v>
      </c>
      <c r="E51" s="67">
        <f t="shared" si="0"/>
        <v>4.9418969429793513</v>
      </c>
      <c r="F51" s="74">
        <f>AVERAGE($E$2:E51)</f>
        <v>14.534630314876784</v>
      </c>
    </row>
    <row r="52" spans="2:6" ht="15.75" customHeight="1" x14ac:dyDescent="0.25">
      <c r="B52" s="64">
        <v>51</v>
      </c>
    </row>
  </sheetData>
  <conditionalFormatting sqref="I4:I14">
    <cfRule type="cellIs" dxfId="5" priority="4" operator="equal">
      <formula>$I$16</formula>
    </cfRule>
  </conditionalFormatting>
  <conditionalFormatting sqref="H4:H14">
    <cfRule type="cellIs" dxfId="4" priority="6" operator="equal">
      <formula>$I$17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8"/>
  <sheetViews>
    <sheetView zoomScaleNormal="100" workbookViewId="0">
      <selection activeCell="N27" sqref="N27"/>
    </sheetView>
  </sheetViews>
  <sheetFormatPr defaultColWidth="9.140625" defaultRowHeight="16.5" x14ac:dyDescent="0.3"/>
  <cols>
    <col min="1" max="1" width="4.5703125" style="186" bestFit="1" customWidth="1"/>
    <col min="2" max="4" width="8.42578125" style="186" bestFit="1" customWidth="1"/>
    <col min="5" max="5" width="8" style="186" bestFit="1" customWidth="1"/>
    <col min="6" max="6" width="7.28515625" style="186" bestFit="1" customWidth="1"/>
    <col min="7" max="7" width="6.42578125" style="186" bestFit="1" customWidth="1"/>
    <col min="8" max="8" width="10.7109375" style="186" bestFit="1" customWidth="1"/>
    <col min="9" max="9" width="6.140625" style="186" bestFit="1" customWidth="1"/>
    <col min="10" max="10" width="13.7109375" style="186" bestFit="1" customWidth="1"/>
    <col min="11" max="11" width="6.140625" style="186" bestFit="1" customWidth="1"/>
    <col min="12" max="12" width="7.42578125" style="186" bestFit="1" customWidth="1"/>
    <col min="13" max="13" width="9.28515625" style="186" bestFit="1" customWidth="1"/>
    <col min="14" max="14" width="13.7109375" style="186" bestFit="1" customWidth="1"/>
    <col min="15" max="15" width="9.140625" style="186"/>
    <col min="16" max="16" width="9.28515625" style="186" bestFit="1" customWidth="1"/>
    <col min="17" max="17" width="10.7109375" style="186" bestFit="1" customWidth="1"/>
    <col min="18" max="18" width="11.85546875" style="186" bestFit="1" customWidth="1"/>
    <col min="19" max="16384" width="9.140625" style="186"/>
  </cols>
  <sheetData>
    <row r="1" spans="1:19" ht="17.25" thickBot="1" x14ac:dyDescent="0.35">
      <c r="A1" s="174" t="str">
        <f>[1]ArdiData!A2</f>
        <v>Per.</v>
      </c>
      <c r="B1" s="175" t="s">
        <v>39</v>
      </c>
      <c r="C1" s="176" t="s">
        <v>28</v>
      </c>
      <c r="D1" s="177" t="s">
        <v>63</v>
      </c>
      <c r="E1" s="178" t="s">
        <v>3</v>
      </c>
      <c r="F1" s="179" t="s">
        <v>2</v>
      </c>
      <c r="G1" s="180" t="s">
        <v>1</v>
      </c>
      <c r="H1" s="181" t="s">
        <v>77</v>
      </c>
      <c r="I1" s="182" t="s">
        <v>37</v>
      </c>
      <c r="J1" s="183" t="s">
        <v>38</v>
      </c>
      <c r="K1" s="184" t="s">
        <v>37</v>
      </c>
      <c r="L1" s="185" t="s">
        <v>64</v>
      </c>
      <c r="N1" s="187">
        <v>0.54204157976182277</v>
      </c>
      <c r="O1" s="188" t="s">
        <v>1</v>
      </c>
      <c r="P1" s="189">
        <f>G76</f>
        <v>633.21827240836194</v>
      </c>
      <c r="Q1" s="190" t="s">
        <v>40</v>
      </c>
      <c r="R1" s="191">
        <f>AVERAGE(E2:E76)</f>
        <v>263.06772030991112</v>
      </c>
      <c r="S1" s="186" t="str">
        <f>" F(next) ~ N ( "&amp;ROUND(P1,0)&amp;", "&amp;ROUND(1.25*G76,0)&amp;")"</f>
        <v xml:space="preserve"> F(next) ~ N ( 633, 792)</v>
      </c>
    </row>
    <row r="2" spans="1:19" x14ac:dyDescent="0.3">
      <c r="A2" s="192">
        <f>[1]ArdiData!A3</f>
        <v>1</v>
      </c>
      <c r="B2" s="193">
        <f ca="1">'0.ArdiData'!C3</f>
        <v>1923</v>
      </c>
      <c r="C2" s="194">
        <v>814</v>
      </c>
      <c r="D2" s="195">
        <f>C2</f>
        <v>814</v>
      </c>
      <c r="E2" s="196">
        <f t="shared" ref="E2:E33" si="0">C2-D2</f>
        <v>0</v>
      </c>
      <c r="F2" s="197">
        <f t="shared" ref="F2:F33" si="1">ABS(E2)</f>
        <v>0</v>
      </c>
      <c r="G2" s="198">
        <f>AVERAGE(F$2:F2)</f>
        <v>0</v>
      </c>
      <c r="H2" s="199">
        <f>E2^2</f>
        <v>0</v>
      </c>
      <c r="I2" s="200">
        <f>IFERROR(SQRT(SUM($H$2:H2)/(COUNT($H$2:H2)-1)),0)</f>
        <v>0</v>
      </c>
      <c r="J2" s="201">
        <f t="shared" ref="J2:J33" si="2">(E2-$R$1)^2</f>
        <v>69204.62546905363</v>
      </c>
      <c r="K2" s="202">
        <f>IFERROR(SQRT(SUM(J$2:J2)/(COUNT(J$2:J2)-1)),0)</f>
        <v>0</v>
      </c>
      <c r="L2" s="203">
        <f>2*K2</f>
        <v>0</v>
      </c>
      <c r="Q2" s="186" t="s">
        <v>41</v>
      </c>
      <c r="R2" s="204">
        <f>K76</f>
        <v>821.18475332967296</v>
      </c>
    </row>
    <row r="3" spans="1:19" x14ac:dyDescent="0.3">
      <c r="A3" s="192">
        <f>[1]ArdiData!A4</f>
        <v>2</v>
      </c>
      <c r="B3" s="193">
        <f ca="1">'0.ArdiData'!C4</f>
        <v>2274</v>
      </c>
      <c r="C3" s="194">
        <v>972</v>
      </c>
      <c r="D3" s="195">
        <f t="shared" ref="D3:D34" si="3">$N$1*C2+(1-$N$1)*D2</f>
        <v>814</v>
      </c>
      <c r="E3" s="196">
        <f t="shared" si="0"/>
        <v>158</v>
      </c>
      <c r="F3" s="197">
        <f t="shared" si="1"/>
        <v>158</v>
      </c>
      <c r="G3" s="198">
        <f>AVERAGE(F$2:F3)</f>
        <v>79</v>
      </c>
      <c r="H3" s="199">
        <f t="shared" ref="H3:H66" si="4">E3^2</f>
        <v>24964</v>
      </c>
      <c r="I3" s="200">
        <f>IFERROR(SQRT(SUM($H$2:H3)/(COUNT($H$2:H3)-1)),"")</f>
        <v>158</v>
      </c>
      <c r="J3" s="201">
        <f t="shared" si="2"/>
        <v>11039.22585112171</v>
      </c>
      <c r="K3" s="202">
        <f>IFERROR(SQRT(SUM(J$2:J3)/(COUNT(J$2:J3)-1)),0)</f>
        <v>283.27345678721002</v>
      </c>
      <c r="L3" s="203">
        <f t="shared" ref="L3:L66" si="5">2*K3</f>
        <v>566.54691357442005</v>
      </c>
      <c r="N3" s="205">
        <f>G76</f>
        <v>633.21827240836194</v>
      </c>
      <c r="R3" s="206"/>
    </row>
    <row r="4" spans="1:19" x14ac:dyDescent="0.3">
      <c r="A4" s="192">
        <f>[1]ArdiData!A5</f>
        <v>3</v>
      </c>
      <c r="B4" s="193">
        <f ca="1">'0.ArdiData'!C5</f>
        <v>2376</v>
      </c>
      <c r="C4" s="194">
        <v>1198</v>
      </c>
      <c r="D4" s="195">
        <f t="shared" si="3"/>
        <v>899.64256960236798</v>
      </c>
      <c r="E4" s="196">
        <f t="shared" si="0"/>
        <v>298.35743039763202</v>
      </c>
      <c r="F4" s="197">
        <f t="shared" si="1"/>
        <v>298.35743039763202</v>
      </c>
      <c r="G4" s="198">
        <f>AVERAGE(F$2:F4)</f>
        <v>152.11914346587733</v>
      </c>
      <c r="H4" s="199">
        <f t="shared" si="4"/>
        <v>89017.156273477827</v>
      </c>
      <c r="I4" s="200">
        <f>IFERROR(SQRT(SUM($H$2:H4)/(COUNT($H$2:H4)-1)),"")</f>
        <v>238.7269949895464</v>
      </c>
      <c r="J4" s="201">
        <f t="shared" si="2"/>
        <v>1245.3636380753896</v>
      </c>
      <c r="K4" s="202">
        <f>IFERROR(SQRT(SUM(J$2:J4)/(COUNT(J$2:J4)-1)),0)</f>
        <v>201.85293527498024</v>
      </c>
      <c r="L4" s="203">
        <f t="shared" si="5"/>
        <v>403.70587054996048</v>
      </c>
      <c r="M4" s="186">
        <v>0.1</v>
      </c>
      <c r="N4" s="186">
        <f t="dataTable" ref="N4:N13" dt2D="0" dtr="0" r1="N1"/>
        <v>1091.0715462831258</v>
      </c>
      <c r="R4" s="204"/>
    </row>
    <row r="5" spans="1:19" x14ac:dyDescent="0.3">
      <c r="A5" s="192">
        <f>[1]ArdiData!A6</f>
        <v>4</v>
      </c>
      <c r="B5" s="193">
        <f ca="1">'0.ArdiData'!C6</f>
        <v>2743</v>
      </c>
      <c r="C5" s="194">
        <v>1273</v>
      </c>
      <c r="D5" s="195">
        <f t="shared" si="3"/>
        <v>1061.3647025087785</v>
      </c>
      <c r="E5" s="196">
        <f t="shared" si="0"/>
        <v>211.63529749122154</v>
      </c>
      <c r="F5" s="197">
        <f t="shared" si="1"/>
        <v>211.63529749122154</v>
      </c>
      <c r="G5" s="198">
        <f>AVERAGE(F$2:F5)</f>
        <v>166.99818197221339</v>
      </c>
      <c r="H5" s="199">
        <f t="shared" si="4"/>
        <v>44789.499144197842</v>
      </c>
      <c r="I5" s="200">
        <f>IFERROR(SQRT(SUM($H$2:H5)/(COUNT($H$2:H5)-1)),"")</f>
        <v>230.05119388060538</v>
      </c>
      <c r="J5" s="201">
        <f t="shared" si="2"/>
        <v>2645.2941170004615</v>
      </c>
      <c r="K5" s="202">
        <f>IFERROR(SQRT(SUM(J$2:J5)/(COUNT(J$2:J5)-1)),0)</f>
        <v>167.46592596231946</v>
      </c>
      <c r="L5" s="203">
        <f t="shared" si="5"/>
        <v>334.93185192463892</v>
      </c>
      <c r="M5" s="186">
        <v>0.2</v>
      </c>
      <c r="N5" s="186">
        <v>766.09391146651762</v>
      </c>
    </row>
    <row r="6" spans="1:19" x14ac:dyDescent="0.3">
      <c r="A6" s="192">
        <f>[1]ArdiData!A7</f>
        <v>5</v>
      </c>
      <c r="B6" s="193">
        <f ca="1">'0.ArdiData'!C7</f>
        <v>2806</v>
      </c>
      <c r="C6" s="194">
        <v>1793</v>
      </c>
      <c r="D6" s="195">
        <f t="shared" si="3"/>
        <v>1176.0798334942835</v>
      </c>
      <c r="E6" s="196">
        <f t="shared" si="0"/>
        <v>616.92016650571645</v>
      </c>
      <c r="F6" s="197">
        <f t="shared" si="1"/>
        <v>616.92016650571645</v>
      </c>
      <c r="G6" s="198">
        <f>AVERAGE(F$2:F6)</f>
        <v>256.98257887891401</v>
      </c>
      <c r="H6" s="199">
        <f t="shared" si="4"/>
        <v>380590.4918414409</v>
      </c>
      <c r="I6" s="200">
        <f>IFERROR(SQRT(SUM($H$2:H6)/(COUNT($H$2:H6)-1)),"")</f>
        <v>367.20605498109529</v>
      </c>
      <c r="J6" s="201">
        <f t="shared" si="2"/>
        <v>125211.5536787553</v>
      </c>
      <c r="K6" s="202">
        <f>IFERROR(SQRT(SUM(J$2:J6)/(COUNT(J$2:J6)-1)),0)</f>
        <v>228.77175456883137</v>
      </c>
      <c r="L6" s="203">
        <f t="shared" si="5"/>
        <v>457.54350913766274</v>
      </c>
      <c r="M6" s="186">
        <v>0.30000000000000004</v>
      </c>
      <c r="N6" s="186">
        <v>681.99744974119938</v>
      </c>
    </row>
    <row r="7" spans="1:19" x14ac:dyDescent="0.3">
      <c r="A7" s="192">
        <f>[1]ArdiData!A8</f>
        <v>6</v>
      </c>
      <c r="B7" s="193">
        <f ca="1">'0.ArdiData'!C8</f>
        <v>2827</v>
      </c>
      <c r="C7" s="194">
        <v>1969</v>
      </c>
      <c r="D7" s="195">
        <f t="shared" si="3"/>
        <v>1510.4762151339689</v>
      </c>
      <c r="E7" s="196">
        <f t="shared" si="0"/>
        <v>458.52378486603106</v>
      </c>
      <c r="F7" s="197">
        <f t="shared" si="1"/>
        <v>458.52378486603106</v>
      </c>
      <c r="G7" s="198">
        <f>AVERAGE(F$2:F7)</f>
        <v>290.57277987676684</v>
      </c>
      <c r="H7" s="199">
        <f t="shared" si="4"/>
        <v>210244.06128787034</v>
      </c>
      <c r="I7" s="200">
        <f>IFERROR(SQRT(SUM($H$2:H7)/(COUNT($H$2:H7)-1)),"")</f>
        <v>387.19638648804226</v>
      </c>
      <c r="J7" s="201">
        <f t="shared" si="2"/>
        <v>38203.073171766126</v>
      </c>
      <c r="K7" s="202">
        <f>IFERROR(SQRT(SUM(J$2:J7)/(COUNT(J$2:J7)-1)),0)</f>
        <v>222.50803847311792</v>
      </c>
      <c r="L7" s="203">
        <f t="shared" si="5"/>
        <v>445.01607694623584</v>
      </c>
      <c r="M7" s="186">
        <v>0.4</v>
      </c>
      <c r="N7" s="186">
        <v>650.92786786448812</v>
      </c>
    </row>
    <row r="8" spans="1:19" x14ac:dyDescent="0.3">
      <c r="A8" s="192">
        <f>[1]ArdiData!A9</f>
        <v>7</v>
      </c>
      <c r="B8" s="193">
        <f ca="1">'0.ArdiData'!C9</f>
        <v>3198</v>
      </c>
      <c r="C8" s="194">
        <v>2092</v>
      </c>
      <c r="D8" s="195">
        <f t="shared" si="3"/>
        <v>1759.0151718411225</v>
      </c>
      <c r="E8" s="196">
        <f t="shared" si="0"/>
        <v>332.98482815887746</v>
      </c>
      <c r="F8" s="197">
        <f t="shared" si="1"/>
        <v>332.98482815887746</v>
      </c>
      <c r="G8" s="198">
        <f>AVERAGE(F$2:F8)</f>
        <v>296.63164391706835</v>
      </c>
      <c r="H8" s="199">
        <f t="shared" si="4"/>
        <v>110878.89578399716</v>
      </c>
      <c r="I8" s="200">
        <f>IFERROR(SQRT(SUM($H$2:H8)/(COUNT($H$2:H8)-1)),"")</f>
        <v>378.70043225285252</v>
      </c>
      <c r="J8" s="201">
        <f t="shared" si="2"/>
        <v>4888.4019699639903</v>
      </c>
      <c r="K8" s="202">
        <f>IFERROR(SQRT(SUM(J$2:J8)/(COUNT(J$2:J8)-1)),0)</f>
        <v>205.11685202006871</v>
      </c>
      <c r="L8" s="203">
        <f t="shared" si="5"/>
        <v>410.23370404013741</v>
      </c>
      <c r="M8" s="186">
        <v>0.5</v>
      </c>
      <c r="N8" s="186">
        <v>636.3291255879102</v>
      </c>
    </row>
    <row r="9" spans="1:19" x14ac:dyDescent="0.3">
      <c r="A9" s="192">
        <f>[1]ArdiData!A10</f>
        <v>8</v>
      </c>
      <c r="B9" s="193">
        <f ca="1">'0.ArdiData'!C10</f>
        <v>3062</v>
      </c>
      <c r="C9" s="194">
        <v>1790</v>
      </c>
      <c r="D9" s="195">
        <f t="shared" si="3"/>
        <v>1939.5067941330797</v>
      </c>
      <c r="E9" s="196">
        <f t="shared" si="0"/>
        <v>-149.50679413307967</v>
      </c>
      <c r="F9" s="197">
        <f t="shared" si="1"/>
        <v>149.50679413307967</v>
      </c>
      <c r="G9" s="198">
        <f>AVERAGE(F$2:F9)</f>
        <v>278.24103769406975</v>
      </c>
      <c r="H9" s="199">
        <f t="shared" si="4"/>
        <v>22352.281491951064</v>
      </c>
      <c r="I9" s="200">
        <f>IFERROR(SQRT(SUM($H$2:H9)/(COUNT($H$2:H9)-1)),"")</f>
        <v>355.13305068521959</v>
      </c>
      <c r="J9" s="201">
        <f t="shared" si="2"/>
        <v>170217.72996786961</v>
      </c>
      <c r="K9" s="202">
        <f>IFERROR(SQRT(SUM(J$2:J9)/(COUNT(J$2:J9)-1)),0)</f>
        <v>245.72204618331497</v>
      </c>
      <c r="L9" s="203">
        <f t="shared" si="5"/>
        <v>491.44409236662995</v>
      </c>
      <c r="M9" s="186">
        <v>0.6</v>
      </c>
      <c r="N9" s="186">
        <v>633.69577835514633</v>
      </c>
    </row>
    <row r="10" spans="1:19" x14ac:dyDescent="0.3">
      <c r="A10" s="192">
        <f>[1]ArdiData!A11</f>
        <v>9</v>
      </c>
      <c r="B10" s="193">
        <f ca="1">'0.ArdiData'!C11</f>
        <v>3657</v>
      </c>
      <c r="C10" s="194">
        <v>2115</v>
      </c>
      <c r="D10" s="195">
        <f t="shared" si="3"/>
        <v>1858.4678952560596</v>
      </c>
      <c r="E10" s="196">
        <f t="shared" si="0"/>
        <v>256.53210474394041</v>
      </c>
      <c r="F10" s="197">
        <f t="shared" si="1"/>
        <v>256.53210474394041</v>
      </c>
      <c r="G10" s="198">
        <f>AVERAGE(F$2:F10)</f>
        <v>275.82893403294423</v>
      </c>
      <c r="H10" s="199">
        <f t="shared" si="4"/>
        <v>65808.72076435601</v>
      </c>
      <c r="I10" s="200">
        <f>IFERROR(SQRT(SUM($H$2:H10)/(COUNT($H$2:H10)-1)),"")</f>
        <v>344.35539537433039</v>
      </c>
      <c r="J10" s="201">
        <f t="shared" si="2"/>
        <v>42.714270826158717</v>
      </c>
      <c r="K10" s="202">
        <f>IFERROR(SQRT(SUM(J$2:J10)/(COUNT(J$2:J10)-1)),0)</f>
        <v>229.86354162155433</v>
      </c>
      <c r="L10" s="203">
        <f t="shared" si="5"/>
        <v>459.72708324310867</v>
      </c>
      <c r="M10" s="186">
        <v>0.70000000000000007</v>
      </c>
      <c r="N10" s="186">
        <v>643.74284904727222</v>
      </c>
    </row>
    <row r="11" spans="1:19" x14ac:dyDescent="0.3">
      <c r="A11" s="192">
        <f>[1]ArdiData!A12</f>
        <v>10</v>
      </c>
      <c r="B11" s="193">
        <f ca="1">'0.ArdiData'!C12</f>
        <v>3260</v>
      </c>
      <c r="C11" s="194">
        <v>2081</v>
      </c>
      <c r="D11" s="195">
        <f t="shared" si="3"/>
        <v>1997.5189625710905</v>
      </c>
      <c r="E11" s="196">
        <f t="shared" si="0"/>
        <v>83.481037428909531</v>
      </c>
      <c r="F11" s="197">
        <f t="shared" si="1"/>
        <v>83.481037428909531</v>
      </c>
      <c r="G11" s="198">
        <f>AVERAGE(F$2:F11)</f>
        <v>256.59414437254077</v>
      </c>
      <c r="H11" s="199">
        <f t="shared" si="4"/>
        <v>6969.0836102069943</v>
      </c>
      <c r="I11" s="200">
        <f>IFERROR(SQRT(SUM($H$2:H11)/(COUNT($H$2:H11)-1)),"")</f>
        <v>325.85173693934593</v>
      </c>
      <c r="J11" s="201">
        <f t="shared" si="2"/>
        <v>32251.376668201432</v>
      </c>
      <c r="K11" s="202">
        <f>IFERROR(SQRT(SUM(J$2:J11)/(COUNT(J$2:J11)-1)),0)</f>
        <v>224.8331131213732</v>
      </c>
      <c r="L11" s="203">
        <f t="shared" si="5"/>
        <v>449.6662262427464</v>
      </c>
      <c r="M11" s="186">
        <v>0.8</v>
      </c>
      <c r="N11" s="186">
        <v>660.75978281535038</v>
      </c>
    </row>
    <row r="12" spans="1:19" x14ac:dyDescent="0.3">
      <c r="A12" s="192">
        <f>[1]ArdiData!A13</f>
        <v>11</v>
      </c>
      <c r="B12" s="193">
        <f ca="1">'0.ArdiData'!C13</f>
        <v>3330</v>
      </c>
      <c r="C12" s="194">
        <v>2380</v>
      </c>
      <c r="D12" s="195">
        <f t="shared" si="3"/>
        <v>2042.7691559792124</v>
      </c>
      <c r="E12" s="196">
        <f t="shared" si="0"/>
        <v>337.23084402078757</v>
      </c>
      <c r="F12" s="197">
        <f t="shared" si="1"/>
        <v>337.23084402078757</v>
      </c>
      <c r="G12" s="198">
        <f>AVERAGE(F$2:F12)</f>
        <v>263.92475343147231</v>
      </c>
      <c r="H12" s="199">
        <f t="shared" si="4"/>
        <v>113724.64215897275</v>
      </c>
      <c r="I12" s="200">
        <f>IFERROR(SQRT(SUM($H$2:H12)/(COUNT($H$2:H12)-1)),"")</f>
        <v>327.00746663592724</v>
      </c>
      <c r="J12" s="201">
        <f t="shared" si="2"/>
        <v>5500.1689185547648</v>
      </c>
      <c r="K12" s="202">
        <f>IFERROR(SQRT(SUM(J$2:J12)/(COUNT(J$2:J12)-1)),0)</f>
        <v>214.58087699540903</v>
      </c>
      <c r="L12" s="203">
        <f t="shared" si="5"/>
        <v>429.16175399081806</v>
      </c>
      <c r="M12" s="186">
        <v>0.9</v>
      </c>
      <c r="N12" s="186">
        <v>688.1740564000246</v>
      </c>
    </row>
    <row r="13" spans="1:19" x14ac:dyDescent="0.3">
      <c r="A13" s="192">
        <f>[1]ArdiData!A14</f>
        <v>12</v>
      </c>
      <c r="B13" s="193">
        <f ca="1">'0.ArdiData'!C14</f>
        <v>3540</v>
      </c>
      <c r="C13" s="194">
        <v>2083</v>
      </c>
      <c r="D13" s="195">
        <f t="shared" si="3"/>
        <v>2225.5622954166529</v>
      </c>
      <c r="E13" s="196">
        <f t="shared" si="0"/>
        <v>-142.56229541665289</v>
      </c>
      <c r="F13" s="197">
        <f t="shared" si="1"/>
        <v>142.56229541665289</v>
      </c>
      <c r="G13" s="198">
        <f>AVERAGE(F$2:F13)</f>
        <v>253.81121526357069</v>
      </c>
      <c r="H13" s="199">
        <f t="shared" si="4"/>
        <v>20324.008074465008</v>
      </c>
      <c r="I13" s="200">
        <f>IFERROR(SQRT(SUM($H$2:H13)/(COUNT($H$2:H13)-1)),"")</f>
        <v>314.73839648348303</v>
      </c>
      <c r="J13" s="201">
        <f t="shared" si="2"/>
        <v>164535.70965833258</v>
      </c>
      <c r="K13" s="202">
        <f>IFERROR(SQRT(SUM(J$2:J13)/(COUNT(J$2:J13)-1)),0)</f>
        <v>238.3628321735053</v>
      </c>
      <c r="L13" s="203">
        <f t="shared" si="5"/>
        <v>476.72566434701059</v>
      </c>
      <c r="M13" s="186">
        <v>1</v>
      </c>
      <c r="N13" s="186">
        <v>724.86666666666667</v>
      </c>
    </row>
    <row r="14" spans="1:19" x14ac:dyDescent="0.3">
      <c r="A14" s="192">
        <f>[1]ArdiData!A15</f>
        <v>13</v>
      </c>
      <c r="B14" s="193">
        <f ca="1">'0.ArdiData'!C15</f>
        <v>3959</v>
      </c>
      <c r="C14" s="194">
        <v>2580</v>
      </c>
      <c r="D14" s="195">
        <f t="shared" si="3"/>
        <v>2148.2876035945387</v>
      </c>
      <c r="E14" s="196">
        <f t="shared" si="0"/>
        <v>431.71239640546128</v>
      </c>
      <c r="F14" s="197">
        <f t="shared" si="1"/>
        <v>431.71239640546128</v>
      </c>
      <c r="G14" s="198">
        <f>AVERAGE(F$2:F14)</f>
        <v>267.49592150525456</v>
      </c>
      <c r="H14" s="199">
        <f t="shared" si="4"/>
        <v>186375.59321014612</v>
      </c>
      <c r="I14" s="200">
        <f>IFERROR(SQRT(SUM($H$2:H14)/(COUNT($H$2:H14)-1)),"")</f>
        <v>326.09283361760163</v>
      </c>
      <c r="J14" s="201">
        <f t="shared" si="2"/>
        <v>28441.026775373026</v>
      </c>
      <c r="K14" s="202">
        <f>IFERROR(SQRT(SUM(J$2:J14)/(COUNT(J$2:J14)-1)),0)</f>
        <v>233.34992753282464</v>
      </c>
      <c r="L14" s="203">
        <f t="shared" si="5"/>
        <v>466.69985506564927</v>
      </c>
    </row>
    <row r="15" spans="1:19" x14ac:dyDescent="0.3">
      <c r="A15" s="192">
        <f>[1]ArdiData!A16</f>
        <v>14</v>
      </c>
      <c r="B15" s="193">
        <f ca="1">'0.ArdiData'!C16</f>
        <v>4014</v>
      </c>
      <c r="C15" s="194">
        <v>1957</v>
      </c>
      <c r="D15" s="195">
        <f t="shared" si="3"/>
        <v>2382.2936729449175</v>
      </c>
      <c r="E15" s="196">
        <f t="shared" si="0"/>
        <v>-425.29367294491749</v>
      </c>
      <c r="F15" s="197">
        <f t="shared" si="1"/>
        <v>425.29367294491749</v>
      </c>
      <c r="G15" s="198">
        <f>AVERAGE(F$2:F15)</f>
        <v>278.7671894652305</v>
      </c>
      <c r="H15" s="199">
        <f t="shared" si="4"/>
        <v>180874.70824697844</v>
      </c>
      <c r="I15" s="200">
        <f>IFERROR(SQRT(SUM($H$2:H15)/(COUNT($H$2:H15)-1)),"")</f>
        <v>334.76893775214114</v>
      </c>
      <c r="J15" s="201">
        <f t="shared" si="2"/>
        <v>473841.4077237288</v>
      </c>
      <c r="K15" s="202">
        <f>IFERROR(SQRT(SUM(J$2:J15)/(COUNT(J$2:J15)-1)),0)</f>
        <v>294.47053814739621</v>
      </c>
      <c r="L15" s="203">
        <f t="shared" si="5"/>
        <v>588.94107629479242</v>
      </c>
      <c r="N15" s="186">
        <f>MIN(N4:N13)</f>
        <v>633.69577835514633</v>
      </c>
    </row>
    <row r="16" spans="1:19" x14ac:dyDescent="0.3">
      <c r="A16" s="192">
        <f>[1]ArdiData!A17</f>
        <v>15</v>
      </c>
      <c r="B16" s="193">
        <f ca="1">'0.ArdiData'!C17</f>
        <v>4095</v>
      </c>
      <c r="C16" s="194">
        <v>2860</v>
      </c>
      <c r="D16" s="195">
        <f t="shared" si="3"/>
        <v>2151.7668185991465</v>
      </c>
      <c r="E16" s="196">
        <f t="shared" si="0"/>
        <v>708.23318140085348</v>
      </c>
      <c r="F16" s="197">
        <f t="shared" si="1"/>
        <v>708.23318140085348</v>
      </c>
      <c r="G16" s="198">
        <f>AVERAGE(F$2:F16)</f>
        <v>307.39825559427203</v>
      </c>
      <c r="H16" s="199">
        <f t="shared" si="4"/>
        <v>501594.23923717422</v>
      </c>
      <c r="I16" s="200">
        <f>IFERROR(SQRT(SUM($H$2:H16)/(COUNT($H$2:H16)-1)),"")</f>
        <v>374.0232404090529</v>
      </c>
      <c r="J16" s="201">
        <f t="shared" si="2"/>
        <v>198172.28774831133</v>
      </c>
      <c r="K16" s="202">
        <f>IFERROR(SQRT(SUM(J$2:J16)/(COUNT(J$2:J16)-1)),0)</f>
        <v>307.69186344538798</v>
      </c>
      <c r="L16" s="203">
        <f t="shared" si="5"/>
        <v>615.38372689077596</v>
      </c>
    </row>
    <row r="17" spans="1:12" x14ac:dyDescent="0.3">
      <c r="A17" s="192">
        <f>[1]ArdiData!A18</f>
        <v>16</v>
      </c>
      <c r="B17" s="193">
        <f ca="1">'0.ArdiData'!C18</f>
        <v>3898</v>
      </c>
      <c r="C17" s="194">
        <v>3016</v>
      </c>
      <c r="D17" s="195">
        <f t="shared" si="3"/>
        <v>2535.6586510854067</v>
      </c>
      <c r="E17" s="196">
        <f t="shared" si="0"/>
        <v>480.34134891459325</v>
      </c>
      <c r="F17" s="197">
        <f t="shared" si="1"/>
        <v>480.34134891459325</v>
      </c>
      <c r="G17" s="198">
        <f>AVERAGE(F$2:F17)</f>
        <v>318.2071989267921</v>
      </c>
      <c r="H17" s="199">
        <f t="shared" si="4"/>
        <v>230727.81147709102</v>
      </c>
      <c r="I17" s="200">
        <f>IFERROR(SQRT(SUM($H$2:H17)/(COUNT($H$2:H17)-1)),"")</f>
        <v>382.0327379167328</v>
      </c>
      <c r="J17" s="201">
        <f t="shared" si="2"/>
        <v>47207.829687045341</v>
      </c>
      <c r="K17" s="202">
        <f>IFERROR(SQRT(SUM(J$2:J17)/(COUNT(J$2:J17)-1)),0)</f>
        <v>302.50595468673339</v>
      </c>
      <c r="L17" s="203">
        <f t="shared" si="5"/>
        <v>605.01190937346678</v>
      </c>
    </row>
    <row r="18" spans="1:12" x14ac:dyDescent="0.3">
      <c r="A18" s="192">
        <f>[1]ArdiData!A19</f>
        <v>17</v>
      </c>
      <c r="B18" s="193">
        <f ca="1">'0.ArdiData'!C19</f>
        <v>4079</v>
      </c>
      <c r="C18" s="194">
        <v>2492</v>
      </c>
      <c r="D18" s="195">
        <f t="shared" si="3"/>
        <v>2796.0236346759975</v>
      </c>
      <c r="E18" s="196">
        <f t="shared" si="0"/>
        <v>-304.02363467599753</v>
      </c>
      <c r="F18" s="197">
        <f t="shared" si="1"/>
        <v>304.02363467599753</v>
      </c>
      <c r="G18" s="198">
        <f>AVERAGE(F$2:F18)</f>
        <v>317.37287161792182</v>
      </c>
      <c r="H18" s="199">
        <f t="shared" si="4"/>
        <v>92430.370441604406</v>
      </c>
      <c r="I18" s="200">
        <f>IFERROR(SQRT(SUM($H$2:H18)/(COUNT($H$2:H18)-1)),"")</f>
        <v>377.62957735093477</v>
      </c>
      <c r="J18" s="201">
        <f t="shared" si="2"/>
        <v>321592.60489975387</v>
      </c>
      <c r="K18" s="202">
        <f>IFERROR(SQRT(SUM(J$2:J18)/(COUNT(J$2:J18)-1)),0)</f>
        <v>325.40747477333451</v>
      </c>
      <c r="L18" s="203">
        <f t="shared" si="5"/>
        <v>650.81494954666903</v>
      </c>
    </row>
    <row r="19" spans="1:12" x14ac:dyDescent="0.3">
      <c r="A19" s="192">
        <f>[1]ArdiData!A20</f>
        <v>18</v>
      </c>
      <c r="B19" s="193">
        <f ca="1">'0.ArdiData'!C20</f>
        <v>3990</v>
      </c>
      <c r="C19" s="194">
        <v>2604</v>
      </c>
      <c r="D19" s="195">
        <f t="shared" si="3"/>
        <v>2631.2301834512887</v>
      </c>
      <c r="E19" s="196">
        <f t="shared" si="0"/>
        <v>-27.230183451288667</v>
      </c>
      <c r="F19" s="197">
        <f t="shared" si="1"/>
        <v>27.230183451288667</v>
      </c>
      <c r="G19" s="198">
        <f>AVERAGE(F$2:F19)</f>
        <v>301.25383338644224</v>
      </c>
      <c r="H19" s="199">
        <f t="shared" si="4"/>
        <v>741.4828907908352</v>
      </c>
      <c r="I19" s="200">
        <f>IFERROR(SQRT(SUM($H$2:H19)/(COUNT($H$2:H19)-1)),"")</f>
        <v>366.41402538134378</v>
      </c>
      <c r="J19" s="201">
        <f t="shared" si="2"/>
        <v>84272.872928146811</v>
      </c>
      <c r="K19" s="202">
        <f>IFERROR(SQRT(SUM(J$2:J19)/(COUNT(J$2:J19)-1)),0)</f>
        <v>323.44771985428207</v>
      </c>
      <c r="L19" s="203">
        <f t="shared" si="5"/>
        <v>646.89543970856414</v>
      </c>
    </row>
    <row r="20" spans="1:12" x14ac:dyDescent="0.3">
      <c r="A20" s="192">
        <f>[1]ArdiData!A21</f>
        <v>19</v>
      </c>
      <c r="B20" s="193">
        <f ca="1">'0.ArdiData'!C21</f>
        <v>4162</v>
      </c>
      <c r="C20" s="194">
        <v>2502</v>
      </c>
      <c r="D20" s="195">
        <f t="shared" si="3"/>
        <v>2616.4702917961481</v>
      </c>
      <c r="E20" s="196">
        <f t="shared" si="0"/>
        <v>-114.4702917961481</v>
      </c>
      <c r="F20" s="197">
        <f t="shared" si="1"/>
        <v>114.4702917961481</v>
      </c>
      <c r="G20" s="198">
        <f>AVERAGE(F$2:F20)</f>
        <v>291.42312067116359</v>
      </c>
      <c r="H20" s="199">
        <f t="shared" si="4"/>
        <v>13103.447703895292</v>
      </c>
      <c r="I20" s="200">
        <f>IFERROR(SQRT(SUM($H$2:H20)/(COUNT($H$2:H20)-1)),"")</f>
        <v>357.11113222315106</v>
      </c>
      <c r="J20" s="201">
        <f t="shared" si="2"/>
        <v>142534.95058499492</v>
      </c>
      <c r="K20" s="202">
        <f>IFERROR(SQRT(SUM(J$2:J20)/(COUNT(J$2:J20)-1)),0)</f>
        <v>326.68777293438211</v>
      </c>
      <c r="L20" s="203">
        <f t="shared" si="5"/>
        <v>653.37554586876422</v>
      </c>
    </row>
    <row r="21" spans="1:12" x14ac:dyDescent="0.3">
      <c r="A21" s="192">
        <f>[1]ArdiData!A22</f>
        <v>20</v>
      </c>
      <c r="B21" s="193">
        <f ca="1">'0.ArdiData'!C22</f>
        <v>4353</v>
      </c>
      <c r="C21" s="194">
        <v>2652</v>
      </c>
      <c r="D21" s="195">
        <f t="shared" si="3"/>
        <v>2554.422633995167</v>
      </c>
      <c r="E21" s="196">
        <f t="shared" si="0"/>
        <v>97.577366004833038</v>
      </c>
      <c r="F21" s="197">
        <f t="shared" si="1"/>
        <v>97.577366004833038</v>
      </c>
      <c r="G21" s="198">
        <f>AVERAGE(F$2:F21)</f>
        <v>281.73083293784703</v>
      </c>
      <c r="H21" s="199">
        <f t="shared" si="4"/>
        <v>9521.342356441146</v>
      </c>
      <c r="I21" s="200">
        <f>IFERROR(SQRT(SUM($H$2:H21)/(COUNT($H$2:H21)-1)),"")</f>
        <v>348.30656762738687</v>
      </c>
      <c r="J21" s="201">
        <f t="shared" si="2"/>
        <v>27387.057368020276</v>
      </c>
      <c r="K21" s="202">
        <f>IFERROR(SQRT(SUM(J$2:J21)/(COUNT(J$2:J21)-1)),0)</f>
        <v>320.23307918607424</v>
      </c>
      <c r="L21" s="203">
        <f t="shared" si="5"/>
        <v>640.46615837214847</v>
      </c>
    </row>
    <row r="22" spans="1:12" x14ac:dyDescent="0.3">
      <c r="A22" s="192">
        <f>[1]ArdiData!A23</f>
        <v>21</v>
      </c>
      <c r="B22" s="193">
        <f ca="1">'0.ArdiData'!C23</f>
        <v>5170</v>
      </c>
      <c r="C22" s="194">
        <v>2891</v>
      </c>
      <c r="D22" s="195">
        <f t="shared" si="3"/>
        <v>2607.3136236134242</v>
      </c>
      <c r="E22" s="196">
        <f t="shared" si="0"/>
        <v>283.68637638657583</v>
      </c>
      <c r="F22" s="197">
        <f t="shared" si="1"/>
        <v>283.68637638657583</v>
      </c>
      <c r="G22" s="198">
        <f>AVERAGE(F$2:F22)</f>
        <v>281.82395405445317</v>
      </c>
      <c r="H22" s="199">
        <f t="shared" si="4"/>
        <v>80477.960147345962</v>
      </c>
      <c r="I22" s="200">
        <f>IFERROR(SQRT(SUM($H$2:H22)/(COUNT($H$2:H22)-1)),"")</f>
        <v>345.36283790691806</v>
      </c>
      <c r="J22" s="201">
        <f t="shared" si="2"/>
        <v>425.12897840778243</v>
      </c>
      <c r="K22" s="202">
        <f>IFERROR(SQRT(SUM(J$2:J22)/(COUNT(J$2:J22)-1)),0)</f>
        <v>312.15864588965843</v>
      </c>
      <c r="L22" s="203">
        <f t="shared" si="5"/>
        <v>624.31729177931686</v>
      </c>
    </row>
    <row r="23" spans="1:12" x14ac:dyDescent="0.3">
      <c r="A23" s="192">
        <f>[1]ArdiData!A24</f>
        <v>22</v>
      </c>
      <c r="B23" s="193">
        <f ca="1">'0.ArdiData'!C24</f>
        <v>4751</v>
      </c>
      <c r="C23" s="194">
        <v>2619</v>
      </c>
      <c r="D23" s="195">
        <f t="shared" si="3"/>
        <v>2761.0834352269108</v>
      </c>
      <c r="E23" s="196">
        <f t="shared" si="0"/>
        <v>-142.08343522691075</v>
      </c>
      <c r="F23" s="197">
        <f t="shared" si="1"/>
        <v>142.08343522691075</v>
      </c>
      <c r="G23" s="198">
        <f>AVERAGE(F$2:F23)</f>
        <v>275.4721122895649</v>
      </c>
      <c r="H23" s="199">
        <f t="shared" si="4"/>
        <v>20187.702565879743</v>
      </c>
      <c r="I23" s="200">
        <f>IFERROR(SQRT(SUM($H$2:H23)/(COUNT($H$2:H23)-1)),"")</f>
        <v>338.46273612912466</v>
      </c>
      <c r="J23" s="201">
        <f t="shared" si="2"/>
        <v>164147.45883282204</v>
      </c>
      <c r="K23" s="202">
        <f>IFERROR(SQRT(SUM(J$2:J23)/(COUNT(J$2:J23)-1)),0)</f>
        <v>317.20564629771144</v>
      </c>
      <c r="L23" s="203">
        <f t="shared" si="5"/>
        <v>634.41129259542288</v>
      </c>
    </row>
    <row r="24" spans="1:12" x14ac:dyDescent="0.3">
      <c r="A24" s="192">
        <f>[1]ArdiData!A25</f>
        <v>23</v>
      </c>
      <c r="B24" s="193">
        <f ca="1">'0.ArdiData'!C25</f>
        <v>4993</v>
      </c>
      <c r="C24" s="194">
        <v>3341</v>
      </c>
      <c r="D24" s="195">
        <f t="shared" si="3"/>
        <v>2684.0683055385293</v>
      </c>
      <c r="E24" s="196">
        <f t="shared" si="0"/>
        <v>656.93169446147067</v>
      </c>
      <c r="F24" s="197">
        <f t="shared" si="1"/>
        <v>656.93169446147067</v>
      </c>
      <c r="G24" s="198">
        <f>AVERAGE(F$2:F24)</f>
        <v>292.05731151443035</v>
      </c>
      <c r="H24" s="199">
        <f t="shared" si="4"/>
        <v>431559.25118801906</v>
      </c>
      <c r="I24" s="200">
        <f>IFERROR(SQRT(SUM($H$2:H24)/(COUNT($H$2:H24)-1)),"")</f>
        <v>359.11866549147425</v>
      </c>
      <c r="J24" s="201">
        <f t="shared" si="2"/>
        <v>155128.83013446035</v>
      </c>
      <c r="K24" s="202">
        <f>IFERROR(SQRT(SUM(J$2:J24)/(COUNT(J$2:J24)-1)),0)</f>
        <v>321.08740618550536</v>
      </c>
      <c r="L24" s="203">
        <f t="shared" si="5"/>
        <v>642.17481237101072</v>
      </c>
    </row>
    <row r="25" spans="1:12" x14ac:dyDescent="0.3">
      <c r="A25" s="192">
        <f>[1]ArdiData!A26</f>
        <v>24</v>
      </c>
      <c r="B25" s="193">
        <f ca="1">'0.ArdiData'!C26</f>
        <v>5249</v>
      </c>
      <c r="C25" s="194">
        <v>3297</v>
      </c>
      <c r="D25" s="195">
        <f t="shared" si="3"/>
        <v>3040.1525990000359</v>
      </c>
      <c r="E25" s="196">
        <f t="shared" si="0"/>
        <v>256.84740099996407</v>
      </c>
      <c r="F25" s="197">
        <f t="shared" si="1"/>
        <v>256.84740099996407</v>
      </c>
      <c r="G25" s="198">
        <f>AVERAGE(F$2:F25)</f>
        <v>290.59023190966099</v>
      </c>
      <c r="H25" s="199">
        <f t="shared" si="4"/>
        <v>65970.587400436343</v>
      </c>
      <c r="I25" s="200">
        <f>IFERROR(SQRT(SUM($H$2:H25)/(COUNT($H$2:H25)-1)),"")</f>
        <v>355.28478089363858</v>
      </c>
      <c r="J25" s="201">
        <f t="shared" si="2"/>
        <v>38.692372317700247</v>
      </c>
      <c r="K25" s="202">
        <f>IFERROR(SQRT(SUM(J$2:J25)/(COUNT(J$2:J25)-1)),0)</f>
        <v>314.03235678017137</v>
      </c>
      <c r="L25" s="203">
        <f t="shared" si="5"/>
        <v>628.06471356034274</v>
      </c>
    </row>
    <row r="26" spans="1:12" x14ac:dyDescent="0.3">
      <c r="A26" s="192">
        <f>[1]ArdiData!A27</f>
        <v>25</v>
      </c>
      <c r="B26" s="193">
        <f ca="1">'0.ArdiData'!C27</f>
        <v>4553</v>
      </c>
      <c r="C26" s="194">
        <v>3012</v>
      </c>
      <c r="D26" s="195">
        <f t="shared" si="3"/>
        <v>3179.3745699957749</v>
      </c>
      <c r="E26" s="196">
        <f t="shared" si="0"/>
        <v>-167.37456999577489</v>
      </c>
      <c r="F26" s="197">
        <f t="shared" si="1"/>
        <v>167.37456999577489</v>
      </c>
      <c r="G26" s="198">
        <f>AVERAGE(F$2:F26)</f>
        <v>285.66160543310548</v>
      </c>
      <c r="H26" s="199">
        <f t="shared" si="4"/>
        <v>28014.24668127055</v>
      </c>
      <c r="I26" s="200">
        <f>IFERROR(SQRT(SUM($H$2:H26)/(COUNT($H$2:H26)-1)),"")</f>
        <v>349.47827686293135</v>
      </c>
      <c r="J26" s="201">
        <f t="shared" si="2"/>
        <v>185280.56528360449</v>
      </c>
      <c r="K26" s="202">
        <f>IFERROR(SQRT(SUM(J$2:J26)/(COUNT(J$2:J26)-1)),0)</f>
        <v>319.73009129423707</v>
      </c>
      <c r="L26" s="203">
        <f t="shared" si="5"/>
        <v>639.46018258847414</v>
      </c>
    </row>
    <row r="27" spans="1:12" x14ac:dyDescent="0.3">
      <c r="A27" s="192">
        <f>[1]ArdiData!A28</f>
        <v>26</v>
      </c>
      <c r="B27" s="193">
        <f ca="1">'0.ArdiData'!C28</f>
        <v>5505</v>
      </c>
      <c r="C27" s="194">
        <v>4254</v>
      </c>
      <c r="D27" s="195">
        <f t="shared" si="3"/>
        <v>3088.6505936633093</v>
      </c>
      <c r="E27" s="196">
        <f t="shared" si="0"/>
        <v>1165.3494063366907</v>
      </c>
      <c r="F27" s="197">
        <f t="shared" si="1"/>
        <v>1165.3494063366907</v>
      </c>
      <c r="G27" s="198">
        <f>AVERAGE(F$2:F27)</f>
        <v>319.49575162170493</v>
      </c>
      <c r="H27" s="199">
        <f t="shared" si="4"/>
        <v>1358039.2388492774</v>
      </c>
      <c r="I27" s="200">
        <f>IFERROR(SQRT(SUM($H$2:H27)/(COUNT($H$2:H27)-1)),"")</f>
        <v>414.21157988773251</v>
      </c>
      <c r="J27" s="201">
        <f t="shared" si="2"/>
        <v>814112.24093932798</v>
      </c>
      <c r="K27" s="202">
        <f>IFERROR(SQRT(SUM(J$2:J27)/(COUNT(J$2:J27)-1)),0)</f>
        <v>361.52832207924382</v>
      </c>
      <c r="L27" s="203">
        <f t="shared" si="5"/>
        <v>723.05664415848764</v>
      </c>
    </row>
    <row r="28" spans="1:12" x14ac:dyDescent="0.3">
      <c r="A28" s="192">
        <f>[1]ArdiData!A29</f>
        <v>27</v>
      </c>
      <c r="B28" s="193">
        <f ca="1">'0.ArdiData'!C29</f>
        <v>5432</v>
      </c>
      <c r="C28" s="194">
        <v>3925</v>
      </c>
      <c r="D28" s="195">
        <f t="shared" si="3"/>
        <v>3720.3184268485516</v>
      </c>
      <c r="E28" s="196">
        <f t="shared" si="0"/>
        <v>204.68157315144845</v>
      </c>
      <c r="F28" s="197">
        <f t="shared" si="1"/>
        <v>204.68157315144845</v>
      </c>
      <c r="G28" s="198">
        <f>AVERAGE(F$2:F28)</f>
        <v>315.24337464132509</v>
      </c>
      <c r="H28" s="199">
        <f t="shared" si="4"/>
        <v>41894.54638775174</v>
      </c>
      <c r="I28" s="200">
        <f>IFERROR(SQRT(SUM($H$2:H28)/(COUNT($H$2:H28)-1)),"")</f>
        <v>408.14662567113334</v>
      </c>
      <c r="J28" s="201">
        <f t="shared" si="2"/>
        <v>3408.9421800096593</v>
      </c>
      <c r="K28" s="202">
        <f>IFERROR(SQRT(SUM(J$2:J28)/(COUNT(J$2:J28)-1)),0)</f>
        <v>354.69256101456506</v>
      </c>
      <c r="L28" s="203">
        <f t="shared" si="5"/>
        <v>709.38512202913012</v>
      </c>
    </row>
    <row r="29" spans="1:12" x14ac:dyDescent="0.3">
      <c r="A29" s="192">
        <f>[1]ArdiData!A30</f>
        <v>28</v>
      </c>
      <c r="B29" s="193">
        <f ca="1">'0.ArdiData'!C30</f>
        <v>6197</v>
      </c>
      <c r="C29" s="194">
        <v>4513</v>
      </c>
      <c r="D29" s="195">
        <f t="shared" si="3"/>
        <v>3831.2643501076977</v>
      </c>
      <c r="E29" s="196">
        <f t="shared" si="0"/>
        <v>681.73564989230226</v>
      </c>
      <c r="F29" s="197">
        <f t="shared" si="1"/>
        <v>681.73564989230226</v>
      </c>
      <c r="G29" s="198">
        <f>AVERAGE(F$2:F29)</f>
        <v>328.33238447171709</v>
      </c>
      <c r="H29" s="199">
        <f t="shared" si="4"/>
        <v>464763.49633407971</v>
      </c>
      <c r="I29" s="200">
        <f>IFERROR(SQRT(SUM($H$2:H29)/(COUNT($H$2:H29)-1)),"")</f>
        <v>421.45861646276501</v>
      </c>
      <c r="J29" s="201">
        <f t="shared" si="2"/>
        <v>175282.83526080602</v>
      </c>
      <c r="K29" s="202">
        <f>IFERROR(SQRT(SUM(J$2:J29)/(COUNT(J$2:J29)-1)),0)</f>
        <v>357.26636857385563</v>
      </c>
      <c r="L29" s="203">
        <f t="shared" si="5"/>
        <v>714.53273714771126</v>
      </c>
    </row>
    <row r="30" spans="1:12" x14ac:dyDescent="0.3">
      <c r="A30" s="192">
        <f>[1]ArdiData!A31</f>
        <v>29</v>
      </c>
      <c r="B30" s="193">
        <f ca="1">'0.ArdiData'!C31</f>
        <v>6304</v>
      </c>
      <c r="C30" s="194">
        <v>4529</v>
      </c>
      <c r="D30" s="195">
        <f t="shared" si="3"/>
        <v>4200.7934187552746</v>
      </c>
      <c r="E30" s="196">
        <f t="shared" si="0"/>
        <v>328.20658124472538</v>
      </c>
      <c r="F30" s="197">
        <f t="shared" si="1"/>
        <v>328.20658124472538</v>
      </c>
      <c r="G30" s="198">
        <f>AVERAGE(F$2:F30)</f>
        <v>328.32804642940704</v>
      </c>
      <c r="H30" s="199">
        <f t="shared" si="4"/>
        <v>107719.55997235053</v>
      </c>
      <c r="I30" s="200">
        <f>IFERROR(SQRT(SUM($H$2:H30)/(COUNT($H$2:H30)-1)),"")</f>
        <v>418.48615037338828</v>
      </c>
      <c r="J30" s="201">
        <f t="shared" si="2"/>
        <v>4243.0712038850716</v>
      </c>
      <c r="K30" s="202">
        <f>IFERROR(SQRT(SUM(J$2:J30)/(COUNT(J$2:J30)-1)),0)</f>
        <v>351.04451489603224</v>
      </c>
      <c r="L30" s="203">
        <f t="shared" si="5"/>
        <v>702.08902979206448</v>
      </c>
    </row>
    <row r="31" spans="1:12" x14ac:dyDescent="0.3">
      <c r="A31" s="192">
        <f>[1]ArdiData!A32</f>
        <v>30</v>
      </c>
      <c r="B31" s="193">
        <f ca="1">'0.ArdiData'!C32</f>
        <v>5568</v>
      </c>
      <c r="C31" s="194">
        <v>4092</v>
      </c>
      <c r="D31" s="195">
        <f t="shared" si="3"/>
        <v>4378.6950325413927</v>
      </c>
      <c r="E31" s="196">
        <f t="shared" si="0"/>
        <v>-286.69503254139272</v>
      </c>
      <c r="F31" s="197">
        <f t="shared" si="1"/>
        <v>286.69503254139272</v>
      </c>
      <c r="G31" s="198">
        <f>AVERAGE(F$2:F31)</f>
        <v>326.94027929980655</v>
      </c>
      <c r="H31" s="199">
        <f t="shared" si="4"/>
        <v>82194.041683910225</v>
      </c>
      <c r="I31" s="200">
        <f>IFERROR(SQRT(SUM($H$2:H31)/(COUNT($H$2:H31)-1)),"")</f>
        <v>414.63953881053487</v>
      </c>
      <c r="J31" s="201">
        <f t="shared" si="2"/>
        <v>302239.08442264382</v>
      </c>
      <c r="K31" s="202">
        <f>IFERROR(SQRT(SUM(J$2:J31)/(COUNT(J$2:J31)-1)),0)</f>
        <v>359.72892690445929</v>
      </c>
      <c r="L31" s="203">
        <f t="shared" si="5"/>
        <v>719.45785380891857</v>
      </c>
    </row>
    <row r="32" spans="1:12" x14ac:dyDescent="0.3">
      <c r="A32" s="192">
        <f>[1]ArdiData!A33</f>
        <v>31</v>
      </c>
      <c r="B32" s="193">
        <f ca="1">'0.ArdiData'!C33</f>
        <v>5642</v>
      </c>
      <c r="C32" s="194">
        <v>4654</v>
      </c>
      <c r="D32" s="195">
        <f t="shared" si="3"/>
        <v>4223.2944041927885</v>
      </c>
      <c r="E32" s="196">
        <f t="shared" si="0"/>
        <v>430.70559580721147</v>
      </c>
      <c r="F32" s="197">
        <f t="shared" si="1"/>
        <v>430.70559580721147</v>
      </c>
      <c r="G32" s="198">
        <f>AVERAGE(F$2:F32)</f>
        <v>330.287547574239</v>
      </c>
      <c r="H32" s="199">
        <f t="shared" si="4"/>
        <v>185507.31025964502</v>
      </c>
      <c r="I32" s="200">
        <f>IFERROR(SQRT(SUM($H$2:H32)/(COUNT($H$2:H32)-1)),"")</f>
        <v>415.18509034987528</v>
      </c>
      <c r="J32" s="201">
        <f t="shared" si="2"/>
        <v>28102.457301248371</v>
      </c>
      <c r="K32" s="202">
        <f>IFERROR(SQRT(SUM(J$2:J32)/(COUNT(J$2:J32)-1)),0)</f>
        <v>355.00444044192034</v>
      </c>
      <c r="L32" s="203">
        <f t="shared" si="5"/>
        <v>710.00888088384067</v>
      </c>
    </row>
    <row r="33" spans="1:12" x14ac:dyDescent="0.3">
      <c r="A33" s="192">
        <f>[1]ArdiData!A34</f>
        <v>32</v>
      </c>
      <c r="B33" s="193">
        <f ca="1">'0.ArdiData'!C34</f>
        <v>5621</v>
      </c>
      <c r="C33" s="194">
        <v>3712</v>
      </c>
      <c r="D33" s="195">
        <f t="shared" si="3"/>
        <v>4456.7547457563869</v>
      </c>
      <c r="E33" s="196">
        <f t="shared" si="0"/>
        <v>-744.75474575638691</v>
      </c>
      <c r="F33" s="197">
        <f t="shared" si="1"/>
        <v>744.75474575638691</v>
      </c>
      <c r="G33" s="198">
        <f>AVERAGE(F$2:F33)</f>
        <v>343.23964751743114</v>
      </c>
      <c r="H33" s="199">
        <f t="shared" si="4"/>
        <v>554659.63132666051</v>
      </c>
      <c r="I33" s="200">
        <f>IFERROR(SQRT(SUM($H$2:H33)/(COUNT($H$2:H33)-1)),"")</f>
        <v>429.77936608149207</v>
      </c>
      <c r="J33" s="201">
        <f t="shared" si="2"/>
        <v>1015706.1231079545</v>
      </c>
      <c r="K33" s="202">
        <f>IFERROR(SQRT(SUM(J$2:J33)/(COUNT(J$2:J33)-1)),0)</f>
        <v>393.3540925176697</v>
      </c>
      <c r="L33" s="203">
        <f t="shared" si="5"/>
        <v>786.7081850353394</v>
      </c>
    </row>
    <row r="34" spans="1:12" x14ac:dyDescent="0.3">
      <c r="A34" s="192">
        <f>[1]ArdiData!A35</f>
        <v>33</v>
      </c>
      <c r="B34" s="193">
        <f ca="1">'0.ArdiData'!C35</f>
        <v>5756</v>
      </c>
      <c r="C34" s="194">
        <v>3824</v>
      </c>
      <c r="D34" s="195">
        <f t="shared" si="3"/>
        <v>4053.0667068314801</v>
      </c>
      <c r="E34" s="196">
        <f t="shared" ref="E34:E65" si="6">C34-D34</f>
        <v>-229.06670683148013</v>
      </c>
      <c r="F34" s="197">
        <f t="shared" ref="F34:F65" si="7">ABS(E34)</f>
        <v>229.06670683148013</v>
      </c>
      <c r="G34" s="198">
        <f>AVERAGE(F$2:F34)</f>
        <v>339.77986143603869</v>
      </c>
      <c r="H34" s="199">
        <f t="shared" si="4"/>
        <v>52471.55617861927</v>
      </c>
      <c r="I34" s="200">
        <f>IFERROR(SQRT(SUM($H$2:H34)/(COUNT($H$2:H34)-1)),"")</f>
        <v>424.94451714938265</v>
      </c>
      <c r="J34" s="201">
        <f t="shared" ref="J34:J65" si="8">(E34-$R$1)^2</f>
        <v>242196.29437778535</v>
      </c>
      <c r="K34" s="202">
        <f>IFERROR(SQRT(SUM(J$2:J34)/(COUNT(J$2:J34)-1)),0)</f>
        <v>396.81336133510899</v>
      </c>
      <c r="L34" s="203">
        <f t="shared" si="5"/>
        <v>793.62672267021799</v>
      </c>
    </row>
    <row r="35" spans="1:12" x14ac:dyDescent="0.3">
      <c r="A35" s="192">
        <f>[1]ArdiData!A36</f>
        <v>34</v>
      </c>
      <c r="B35" s="193">
        <f ca="1">'0.ArdiData'!C36</f>
        <v>5858</v>
      </c>
      <c r="C35" s="194">
        <v>4121</v>
      </c>
      <c r="D35" s="195">
        <f t="shared" ref="D35:D66" si="9">$N$1*C34+(1-$N$1)*D34</f>
        <v>3928.9030271897063</v>
      </c>
      <c r="E35" s="196">
        <f t="shared" si="6"/>
        <v>192.09697281029366</v>
      </c>
      <c r="F35" s="197">
        <f t="shared" si="7"/>
        <v>192.09697281029366</v>
      </c>
      <c r="G35" s="198">
        <f>AVERAGE(F$2:F35)</f>
        <v>335.43624706469325</v>
      </c>
      <c r="H35" s="199">
        <f t="shared" si="4"/>
        <v>36901.2469628787</v>
      </c>
      <c r="I35" s="200">
        <f>IFERROR(SQRT(SUM($H$2:H35)/(COUNT($H$2:H35)-1)),"")</f>
        <v>419.79043155152738</v>
      </c>
      <c r="J35" s="201">
        <f t="shared" si="8"/>
        <v>5036.8470006544576</v>
      </c>
      <c r="K35" s="202">
        <f>IFERROR(SQRT(SUM(J$2:J35)/(COUNT(J$2:J35)-1)),0)</f>
        <v>390.95004123563689</v>
      </c>
      <c r="L35" s="203">
        <f t="shared" si="5"/>
        <v>781.90008247127378</v>
      </c>
    </row>
    <row r="36" spans="1:12" x14ac:dyDescent="0.3">
      <c r="A36" s="192">
        <f>[1]ArdiData!A37</f>
        <v>35</v>
      </c>
      <c r="B36" s="193">
        <f ca="1">'0.ArdiData'!C37</f>
        <v>6335</v>
      </c>
      <c r="C36" s="194">
        <v>4645</v>
      </c>
      <c r="D36" s="195">
        <f t="shared" si="9"/>
        <v>4033.027573799262</v>
      </c>
      <c r="E36" s="196">
        <f t="shared" si="6"/>
        <v>611.97242620073803</v>
      </c>
      <c r="F36" s="197">
        <f t="shared" si="7"/>
        <v>611.97242620073803</v>
      </c>
      <c r="G36" s="198">
        <f>AVERAGE(F$2:F36)</f>
        <v>343.33728075429451</v>
      </c>
      <c r="H36" s="199">
        <f t="shared" si="4"/>
        <v>374510.25043001777</v>
      </c>
      <c r="I36" s="200">
        <f>IFERROR(SQRT(SUM($H$2:H36)/(COUNT($H$2:H36)-1)),"")</f>
        <v>426.68015512253226</v>
      </c>
      <c r="J36" s="201">
        <f t="shared" si="8"/>
        <v>121734.49379276442</v>
      </c>
      <c r="K36" s="202">
        <f>IFERROR(SQRT(SUM(J$2:J36)/(COUNT(J$2:J36)-1)),0)</f>
        <v>389.77815486291797</v>
      </c>
      <c r="L36" s="203">
        <f t="shared" si="5"/>
        <v>779.55630972583594</v>
      </c>
    </row>
    <row r="37" spans="1:12" x14ac:dyDescent="0.3">
      <c r="A37" s="192">
        <f>[1]ArdiData!A38</f>
        <v>36</v>
      </c>
      <c r="B37" s="193">
        <f ca="1">'0.ArdiData'!C38</f>
        <v>6586</v>
      </c>
      <c r="C37" s="194">
        <v>4575</v>
      </c>
      <c r="D37" s="195">
        <f t="shared" si="9"/>
        <v>4364.7420744677856</v>
      </c>
      <c r="E37" s="196">
        <f t="shared" si="6"/>
        <v>210.25792553221436</v>
      </c>
      <c r="F37" s="197">
        <f t="shared" si="7"/>
        <v>210.25792553221436</v>
      </c>
      <c r="G37" s="198">
        <f>AVERAGE(F$2:F37)</f>
        <v>339.64063199812563</v>
      </c>
      <c r="H37" s="199">
        <f t="shared" si="4"/>
        <v>44208.395249110195</v>
      </c>
      <c r="I37" s="200">
        <f>IFERROR(SQRT(SUM($H$2:H37)/(COUNT($H$2:H37)-1)),"")</f>
        <v>422.03963448311038</v>
      </c>
      <c r="J37" s="201">
        <f t="shared" si="8"/>
        <v>2788.8744244624486</v>
      </c>
      <c r="K37" s="202">
        <f>IFERROR(SQRT(SUM(J$2:J37)/(COUNT(J$2:J37)-1)),0)</f>
        <v>384.27323666920915</v>
      </c>
      <c r="L37" s="203">
        <f t="shared" si="5"/>
        <v>768.54647333841831</v>
      </c>
    </row>
    <row r="38" spans="1:12" x14ac:dyDescent="0.3">
      <c r="A38" s="192">
        <f>[1]ArdiData!A39</f>
        <v>37</v>
      </c>
      <c r="B38" s="193">
        <f ca="1">'0.ArdiData'!C39</f>
        <v>6493</v>
      </c>
      <c r="C38" s="194">
        <v>4905</v>
      </c>
      <c r="D38" s="195">
        <f t="shared" si="9"/>
        <v>4478.7106125807113</v>
      </c>
      <c r="E38" s="196">
        <f t="shared" si="6"/>
        <v>426.28938741928869</v>
      </c>
      <c r="F38" s="197">
        <f t="shared" si="7"/>
        <v>426.28938741928869</v>
      </c>
      <c r="G38" s="198">
        <f>AVERAGE(F$2:F38)</f>
        <v>341.98249025275163</v>
      </c>
      <c r="H38" s="199">
        <f t="shared" si="4"/>
        <v>181722.64182631241</v>
      </c>
      <c r="I38" s="200">
        <f>IFERROR(SQRT(SUM($H$2:H38)/(COUNT($H$2:H38)-1)),"")</f>
        <v>422.15826085323545</v>
      </c>
      <c r="J38" s="201">
        <f t="shared" si="8"/>
        <v>26641.312613964466</v>
      </c>
      <c r="K38" s="202">
        <f>IFERROR(SQRT(SUM(J$2:J38)/(COUNT(J$2:J38)-1)),0)</f>
        <v>379.87382873652257</v>
      </c>
      <c r="L38" s="203">
        <f t="shared" si="5"/>
        <v>759.74765747304514</v>
      </c>
    </row>
    <row r="39" spans="1:12" x14ac:dyDescent="0.3">
      <c r="A39" s="192">
        <f>[1]ArdiData!A40</f>
        <v>38</v>
      </c>
      <c r="B39" s="193">
        <f ca="1">'0.ArdiData'!C40</f>
        <v>6561</v>
      </c>
      <c r="C39" s="194">
        <v>5233</v>
      </c>
      <c r="D39" s="195">
        <f t="shared" si="9"/>
        <v>4709.7771855731626</v>
      </c>
      <c r="E39" s="196">
        <f t="shared" si="6"/>
        <v>523.22281442683743</v>
      </c>
      <c r="F39" s="197">
        <f t="shared" si="7"/>
        <v>523.22281442683743</v>
      </c>
      <c r="G39" s="198">
        <f>AVERAGE(F$2:F39)</f>
        <v>346.75197246785916</v>
      </c>
      <c r="H39" s="199">
        <f t="shared" si="4"/>
        <v>273762.11353674077</v>
      </c>
      <c r="I39" s="200">
        <f>IFERROR(SQRT(SUM($H$2:H39)/(COUNT($H$2:H39)-1)),"")</f>
        <v>425.20569308484869</v>
      </c>
      <c r="J39" s="201">
        <f t="shared" si="8"/>
        <v>67680.672994986788</v>
      </c>
      <c r="K39" s="202">
        <f>IFERROR(SQRT(SUM(J$2:J39)/(COUNT(J$2:J39)-1)),0)</f>
        <v>377.13819964329952</v>
      </c>
      <c r="L39" s="203">
        <f t="shared" si="5"/>
        <v>754.27639928659903</v>
      </c>
    </row>
    <row r="40" spans="1:12" x14ac:dyDescent="0.3">
      <c r="A40" s="192">
        <f>[1]ArdiData!A41</f>
        <v>39</v>
      </c>
      <c r="B40" s="193">
        <f ca="1">'0.ArdiData'!C41</f>
        <v>6586</v>
      </c>
      <c r="C40" s="194">
        <v>4012</v>
      </c>
      <c r="D40" s="195">
        <f t="shared" si="9"/>
        <v>4993.3857064725125</v>
      </c>
      <c r="E40" s="196">
        <f t="shared" si="6"/>
        <v>-981.38570647251254</v>
      </c>
      <c r="F40" s="197">
        <f t="shared" si="7"/>
        <v>981.38570647251254</v>
      </c>
      <c r="G40" s="198">
        <f>AVERAGE(F$2:F40)</f>
        <v>363.02463231413236</v>
      </c>
      <c r="H40" s="199">
        <f t="shared" si="4"/>
        <v>963117.90486855258</v>
      </c>
      <c r="I40" s="200">
        <f>IFERROR(SQRT(SUM($H$2:H40)/(COUNT($H$2:H40)-1)),"")</f>
        <v>448.7618498023175</v>
      </c>
      <c r="J40" s="201">
        <f t="shared" si="8"/>
        <v>1548664.3314305174</v>
      </c>
      <c r="K40" s="202">
        <f>IFERROR(SQRT(SUM(J$2:J40)/(COUNT(J$2:J40)-1)),0)</f>
        <v>423.37284587575368</v>
      </c>
      <c r="L40" s="203">
        <f t="shared" si="5"/>
        <v>846.74569175150737</v>
      </c>
    </row>
    <row r="41" spans="1:12" x14ac:dyDescent="0.3">
      <c r="A41" s="192">
        <f>[1]ArdiData!A42</f>
        <v>40</v>
      </c>
      <c r="B41" s="193">
        <f ca="1">'0.ArdiData'!C42</f>
        <v>6788</v>
      </c>
      <c r="C41" s="194">
        <v>6049</v>
      </c>
      <c r="D41" s="195">
        <f t="shared" si="9"/>
        <v>4461.4338477804795</v>
      </c>
      <c r="E41" s="196">
        <f t="shared" si="6"/>
        <v>1587.5661522195205</v>
      </c>
      <c r="F41" s="197">
        <f t="shared" si="7"/>
        <v>1587.5661522195205</v>
      </c>
      <c r="G41" s="198">
        <f>AVERAGE(F$2:F41)</f>
        <v>393.63817031176706</v>
      </c>
      <c r="H41" s="199">
        <f t="shared" si="4"/>
        <v>2520366.2876730938</v>
      </c>
      <c r="I41" s="200">
        <f>IFERROR(SQRT(SUM($H$2:H41)/(COUNT($H$2:H41)-1)),"")</f>
        <v>510.7330027925176</v>
      </c>
      <c r="J41" s="201">
        <f t="shared" si="8"/>
        <v>1754296.0961310139</v>
      </c>
      <c r="K41" s="202">
        <f>IFERROR(SQRT(SUM(J$2:J41)/(COUNT(J$2:J41)-1)),0)</f>
        <v>468.64752562980289</v>
      </c>
      <c r="L41" s="203">
        <f t="shared" si="5"/>
        <v>937.29505125960577</v>
      </c>
    </row>
    <row r="42" spans="1:12" x14ac:dyDescent="0.3">
      <c r="A42" s="192">
        <f>[1]ArdiData!A43</f>
        <v>41</v>
      </c>
      <c r="B42" s="193">
        <f ca="1">'0.ArdiData'!C43</f>
        <v>6594</v>
      </c>
      <c r="C42" s="194">
        <v>6090</v>
      </c>
      <c r="D42" s="195">
        <f t="shared" si="9"/>
        <v>5321.9607129059468</v>
      </c>
      <c r="E42" s="196">
        <f t="shared" si="6"/>
        <v>768.03928709405318</v>
      </c>
      <c r="F42" s="197">
        <f t="shared" si="7"/>
        <v>768.03928709405318</v>
      </c>
      <c r="G42" s="198">
        <f>AVERAGE(F$2:F42)</f>
        <v>402.76990486743256</v>
      </c>
      <c r="H42" s="199">
        <f t="shared" si="4"/>
        <v>589884.34651994146</v>
      </c>
      <c r="I42" s="200">
        <f>IFERROR(SQRT(SUM($H$2:H42)/(COUNT($H$2:H42)-1)),"")</f>
        <v>518.72353310884569</v>
      </c>
      <c r="J42" s="201">
        <f t="shared" si="8"/>
        <v>254996.28326043123</v>
      </c>
      <c r="K42" s="202">
        <f>IFERROR(SQRT(SUM(J$2:J42)/(COUNT(J$2:J42)-1)),0)</f>
        <v>469.58987188660075</v>
      </c>
      <c r="L42" s="203">
        <f t="shared" si="5"/>
        <v>939.17974377320149</v>
      </c>
    </row>
    <row r="43" spans="1:12" x14ac:dyDescent="0.3">
      <c r="A43" s="192">
        <f>[1]ArdiData!A44</f>
        <v>42</v>
      </c>
      <c r="B43" s="193">
        <f ca="1">'0.ArdiData'!C44</f>
        <v>7716</v>
      </c>
      <c r="C43" s="194">
        <v>5108</v>
      </c>
      <c r="D43" s="195">
        <f t="shared" si="9"/>
        <v>5738.2699414015515</v>
      </c>
      <c r="E43" s="196">
        <f t="shared" si="6"/>
        <v>-630.26994140155148</v>
      </c>
      <c r="F43" s="197">
        <f t="shared" si="7"/>
        <v>630.26994140155148</v>
      </c>
      <c r="G43" s="198">
        <f>AVERAGE(F$2:F43)</f>
        <v>408.18657240395919</v>
      </c>
      <c r="H43" s="199">
        <f t="shared" si="4"/>
        <v>397240.19903431513</v>
      </c>
      <c r="I43" s="200">
        <f>IFERROR(SQRT(SUM($H$2:H43)/(COUNT($H$2:H43)-1)),"")</f>
        <v>521.72800013387189</v>
      </c>
      <c r="J43" s="201">
        <f t="shared" si="8"/>
        <v>798052.17783210357</v>
      </c>
      <c r="K43" s="202">
        <f>IFERROR(SQRT(SUM(J$2:J43)/(COUNT(J$2:J43)-1)),0)</f>
        <v>484.35620053767701</v>
      </c>
      <c r="L43" s="203">
        <f t="shared" si="5"/>
        <v>968.71240107535402</v>
      </c>
    </row>
    <row r="44" spans="1:12" x14ac:dyDescent="0.3">
      <c r="A44" s="192">
        <f>[1]ArdiData!A45</f>
        <v>43</v>
      </c>
      <c r="B44" s="193">
        <f ca="1">'0.ArdiData'!C45</f>
        <v>7530</v>
      </c>
      <c r="C44" s="194">
        <v>4763</v>
      </c>
      <c r="D44" s="195">
        <f t="shared" si="9"/>
        <v>5396.6374266878629</v>
      </c>
      <c r="E44" s="196">
        <f t="shared" si="6"/>
        <v>-633.6374266878629</v>
      </c>
      <c r="F44" s="197">
        <f t="shared" si="7"/>
        <v>633.6374266878629</v>
      </c>
      <c r="G44" s="198">
        <f>AVERAGE(F$2:F44)</f>
        <v>413.42961552684068</v>
      </c>
      <c r="H44" s="199">
        <f t="shared" si="4"/>
        <v>401496.38849961682</v>
      </c>
      <c r="I44" s="200">
        <f>IFERROR(SQRT(SUM($H$2:H44)/(COUNT($H$2:H44)-1)),"")</f>
        <v>524.66998107134157</v>
      </c>
      <c r="J44" s="201">
        <f t="shared" si="8"/>
        <v>804080.12065229949</v>
      </c>
      <c r="K44" s="202">
        <f>IFERROR(SQRT(SUM(J$2:J44)/(COUNT(J$2:J44)-1)),0)</f>
        <v>498.15655909762438</v>
      </c>
      <c r="L44" s="203">
        <f t="shared" si="5"/>
        <v>996.31311819524876</v>
      </c>
    </row>
    <row r="45" spans="1:12" x14ac:dyDescent="0.3">
      <c r="A45" s="192">
        <f>[1]ArdiData!A46</f>
        <v>44</v>
      </c>
      <c r="B45" s="193">
        <f ca="1">'0.ArdiData'!C46</f>
        <v>7543</v>
      </c>
      <c r="C45" s="194">
        <v>5054</v>
      </c>
      <c r="D45" s="195">
        <f t="shared" si="9"/>
        <v>5053.1795949297575</v>
      </c>
      <c r="E45" s="196">
        <f t="shared" si="6"/>
        <v>0.82040507024248654</v>
      </c>
      <c r="F45" s="197">
        <f t="shared" si="7"/>
        <v>0.82040507024248654</v>
      </c>
      <c r="G45" s="198">
        <f>AVERAGE(F$2:F45)</f>
        <v>404.05213347100886</v>
      </c>
      <c r="H45" s="199">
        <f t="shared" si="4"/>
        <v>0.67306447927957924</v>
      </c>
      <c r="I45" s="200">
        <f>IFERROR(SQRT(SUM($H$2:H45)/(COUNT($H$2:H45)-1)),"")</f>
        <v>518.53329404969907</v>
      </c>
      <c r="J45" s="201">
        <f t="shared" si="8"/>
        <v>68773.654350414145</v>
      </c>
      <c r="K45" s="202">
        <f>IFERROR(SQRT(SUM(J$2:J45)/(COUNT(J$2:J45)-1)),0)</f>
        <v>493.95159973737429</v>
      </c>
      <c r="L45" s="203">
        <f t="shared" si="5"/>
        <v>987.90319947474859</v>
      </c>
    </row>
    <row r="46" spans="1:12" x14ac:dyDescent="0.3">
      <c r="A46" s="192">
        <f>[1]ArdiData!A47</f>
        <v>45</v>
      </c>
      <c r="B46" s="193">
        <f ca="1">'0.ArdiData'!C47</f>
        <v>7772</v>
      </c>
      <c r="C46" s="194">
        <v>4933</v>
      </c>
      <c r="D46" s="195">
        <f t="shared" si="9"/>
        <v>5053.6242885900765</v>
      </c>
      <c r="E46" s="196">
        <f t="shared" si="6"/>
        <v>-120.6242885900765</v>
      </c>
      <c r="F46" s="197">
        <f t="shared" si="7"/>
        <v>120.6242885900765</v>
      </c>
      <c r="G46" s="198">
        <f>AVERAGE(F$2:F46)</f>
        <v>397.75373691809921</v>
      </c>
      <c r="H46" s="199">
        <f t="shared" si="4"/>
        <v>14550.218997862061</v>
      </c>
      <c r="I46" s="200">
        <f>IFERROR(SQRT(SUM($H$2:H46)/(COUNT($H$2:H46)-1)),"")</f>
        <v>512.92945712998801</v>
      </c>
      <c r="J46" s="201">
        <f t="shared" si="8"/>
        <v>147219.55769370819</v>
      </c>
      <c r="K46" s="202">
        <f>IFERROR(SQRT(SUM(J$2:J46)/(COUNT(J$2:J46)-1)),0)</f>
        <v>491.72034323077224</v>
      </c>
      <c r="L46" s="203">
        <f t="shared" si="5"/>
        <v>983.44068646154449</v>
      </c>
    </row>
    <row r="47" spans="1:12" x14ac:dyDescent="0.3">
      <c r="A47" s="192">
        <f>[1]ArdiData!A48</f>
        <v>46</v>
      </c>
      <c r="B47" s="193">
        <f ca="1">'0.ArdiData'!C48</f>
        <v>7803</v>
      </c>
      <c r="C47" s="194">
        <v>5684</v>
      </c>
      <c r="D47" s="195">
        <f t="shared" si="9"/>
        <v>4988.2409086450662</v>
      </c>
      <c r="E47" s="196">
        <f t="shared" si="6"/>
        <v>695.75909135493384</v>
      </c>
      <c r="F47" s="197">
        <f t="shared" si="7"/>
        <v>695.75909135493384</v>
      </c>
      <c r="G47" s="198">
        <f>AVERAGE(F$2:F47)</f>
        <v>404.23211418846512</v>
      </c>
      <c r="H47" s="199">
        <f t="shared" si="4"/>
        <v>484080.71320304315</v>
      </c>
      <c r="I47" s="200">
        <f>IFERROR(SQRT(SUM($H$2:H47)/(COUNT($H$2:H47)-1)),"")</f>
        <v>517.69429728441662</v>
      </c>
      <c r="J47" s="201">
        <f t="shared" si="8"/>
        <v>187221.82257682152</v>
      </c>
      <c r="K47" s="202">
        <f>IFERROR(SQRT(SUM(J$2:J47)/(COUNT(J$2:J47)-1)),0)</f>
        <v>490.4857738166728</v>
      </c>
      <c r="L47" s="203">
        <f t="shared" si="5"/>
        <v>980.97154763334561</v>
      </c>
    </row>
    <row r="48" spans="1:12" x14ac:dyDescent="0.3">
      <c r="A48" s="192">
        <f>[1]ArdiData!A49</f>
        <v>47</v>
      </c>
      <c r="B48" s="193">
        <f ca="1">'0.ArdiData'!C49</f>
        <v>7230</v>
      </c>
      <c r="C48" s="194">
        <v>6925</v>
      </c>
      <c r="D48" s="195">
        <f t="shared" si="9"/>
        <v>5365.3712656567441</v>
      </c>
      <c r="E48" s="196">
        <f t="shared" si="6"/>
        <v>1559.6287343432559</v>
      </c>
      <c r="F48" s="197">
        <f t="shared" si="7"/>
        <v>1559.6287343432559</v>
      </c>
      <c r="G48" s="198">
        <f>AVERAGE(F$2:F48)</f>
        <v>428.81502100026921</v>
      </c>
      <c r="H48" s="199">
        <f t="shared" si="4"/>
        <v>2432441.7889891462</v>
      </c>
      <c r="I48" s="200">
        <f>IFERROR(SQRT(SUM($H$2:H48)/(COUNT($H$2:H48)-1)),"")</f>
        <v>561.30233141959616</v>
      </c>
      <c r="J48" s="201">
        <f t="shared" si="8"/>
        <v>1681070.463111175</v>
      </c>
      <c r="K48" s="202">
        <f>IFERROR(SQRT(SUM(J$2:J48)/(COUNT(J$2:J48)-1)),0)</f>
        <v>521.43205208589802</v>
      </c>
      <c r="L48" s="203">
        <f t="shared" si="5"/>
        <v>1042.864104171796</v>
      </c>
    </row>
    <row r="49" spans="1:12" x14ac:dyDescent="0.3">
      <c r="A49" s="192">
        <f>[1]ArdiData!A50</f>
        <v>48</v>
      </c>
      <c r="B49" s="193">
        <f ca="1">'0.ArdiData'!C50</f>
        <v>7429</v>
      </c>
      <c r="C49" s="194">
        <v>4916</v>
      </c>
      <c r="D49" s="195">
        <f t="shared" si="9"/>
        <v>6210.7548886620953</v>
      </c>
      <c r="E49" s="196">
        <f t="shared" si="6"/>
        <v>-1294.7548886620953</v>
      </c>
      <c r="F49" s="197">
        <f t="shared" si="7"/>
        <v>1294.7548886620953</v>
      </c>
      <c r="G49" s="198">
        <f>AVERAGE(F$2:F49)</f>
        <v>446.85543490989056</v>
      </c>
      <c r="H49" s="199">
        <f t="shared" si="4"/>
        <v>1676390.2217143946</v>
      </c>
      <c r="I49" s="200">
        <f>IFERROR(SQRT(SUM($H$2:H49)/(COUNT($H$2:H49)-1)),"")</f>
        <v>586.53625081671089</v>
      </c>
      <c r="J49" s="201">
        <f t="shared" si="8"/>
        <v>2426811.2810243489</v>
      </c>
      <c r="K49" s="202">
        <f>IFERROR(SQRT(SUM(J$2:J49)/(COUNT(J$2:J49)-1)),0)</f>
        <v>563.68496913933541</v>
      </c>
      <c r="L49" s="203">
        <f t="shared" si="5"/>
        <v>1127.3699382786708</v>
      </c>
    </row>
    <row r="50" spans="1:12" x14ac:dyDescent="0.3">
      <c r="A50" s="192">
        <f>[1]ArdiData!A51</f>
        <v>49</v>
      </c>
      <c r="B50" s="193">
        <f ca="1">'0.ArdiData'!C51</f>
        <v>7955</v>
      </c>
      <c r="C50" s="194">
        <v>5142</v>
      </c>
      <c r="D50" s="195">
        <f t="shared" si="9"/>
        <v>5508.9439034073503</v>
      </c>
      <c r="E50" s="196">
        <f t="shared" si="6"/>
        <v>-366.94390340735026</v>
      </c>
      <c r="F50" s="197">
        <f t="shared" si="7"/>
        <v>366.94390340735026</v>
      </c>
      <c r="G50" s="198">
        <f>AVERAGE(F$2:F50)</f>
        <v>445.22458732820604</v>
      </c>
      <c r="H50" s="199">
        <f t="shared" si="4"/>
        <v>134647.82824782279</v>
      </c>
      <c r="I50" s="200">
        <f>IFERROR(SQRT(SUM($H$2:H50)/(COUNT($H$2:H50)-1)),"")</f>
        <v>582.8059315320229</v>
      </c>
      <c r="J50" s="201">
        <f t="shared" si="8"/>
        <v>396914.64601886016</v>
      </c>
      <c r="K50" s="202">
        <f>IFERROR(SQRT(SUM(J$2:J50)/(COUNT(J$2:J50)-1)),0)</f>
        <v>565.14617641512848</v>
      </c>
      <c r="L50" s="203">
        <f t="shared" si="5"/>
        <v>1130.292352830257</v>
      </c>
    </row>
    <row r="51" spans="1:12" x14ac:dyDescent="0.3">
      <c r="A51" s="192">
        <f>[1]ArdiData!A52</f>
        <v>50</v>
      </c>
      <c r="B51" s="193">
        <f ca="1">'0.ArdiData'!C52</f>
        <v>7904</v>
      </c>
      <c r="C51" s="194">
        <v>7101</v>
      </c>
      <c r="D51" s="195">
        <f t="shared" si="9"/>
        <v>5310.0450503204611</v>
      </c>
      <c r="E51" s="196">
        <f t="shared" si="6"/>
        <v>1790.9549496795389</v>
      </c>
      <c r="F51" s="197">
        <f t="shared" si="7"/>
        <v>1790.9549496795389</v>
      </c>
      <c r="G51" s="198">
        <f>AVERAGE(F$2:F51)</f>
        <v>472.13919457523269</v>
      </c>
      <c r="H51" s="199">
        <f t="shared" si="4"/>
        <v>3207519.6317816395</v>
      </c>
      <c r="I51" s="200">
        <f>IFERROR(SQRT(SUM($H$2:H51)/(COUNT($H$2:H51)-1)),"")</f>
        <v>631.02333175224146</v>
      </c>
      <c r="J51" s="201">
        <f t="shared" si="8"/>
        <v>2334439.3856707974</v>
      </c>
      <c r="K51" s="202">
        <f>IFERROR(SQRT(SUM(J$2:J51)/(COUNT(J$2:J51)-1)),0)</f>
        <v>600.4278919827143</v>
      </c>
      <c r="L51" s="203">
        <f t="shared" si="5"/>
        <v>1200.8557839654286</v>
      </c>
    </row>
    <row r="52" spans="1:12" x14ac:dyDescent="0.3">
      <c r="A52" s="192">
        <f>[1]ArdiData!A53</f>
        <v>51</v>
      </c>
      <c r="B52" s="193">
        <f ca="1">'0.ArdiData'!C53</f>
        <v>7983</v>
      </c>
      <c r="C52" s="194">
        <v>5983</v>
      </c>
      <c r="D52" s="195">
        <f t="shared" si="9"/>
        <v>6280.8171005270142</v>
      </c>
      <c r="E52" s="196">
        <f t="shared" si="6"/>
        <v>-297.81710052701419</v>
      </c>
      <c r="F52" s="197">
        <f t="shared" si="7"/>
        <v>297.81710052701419</v>
      </c>
      <c r="G52" s="198">
        <f>AVERAGE(F$2:F52)</f>
        <v>468.72111429977741</v>
      </c>
      <c r="H52" s="199">
        <f t="shared" si="4"/>
        <v>88695.02536631767</v>
      </c>
      <c r="I52" s="200">
        <f>IFERROR(SQRT(SUM($H$2:H52)/(COUNT($H$2:H52)-1)),"")</f>
        <v>626.09946240091256</v>
      </c>
      <c r="J52" s="201">
        <f t="shared" si="8"/>
        <v>314591.7822452698</v>
      </c>
      <c r="K52" s="202">
        <f>IFERROR(SQRT(SUM(J$2:J52)/(COUNT(J$2:J52)-1)),0)</f>
        <v>599.66258516460346</v>
      </c>
      <c r="L52" s="203">
        <f t="shared" si="5"/>
        <v>1199.3251703292069</v>
      </c>
    </row>
    <row r="53" spans="1:12" x14ac:dyDescent="0.3">
      <c r="A53" s="192">
        <f>[1]ArdiData!A54</f>
        <v>52</v>
      </c>
      <c r="B53" s="193">
        <f ca="1">'0.ArdiData'!C54</f>
        <v>8377</v>
      </c>
      <c r="C53" s="194">
        <v>5660</v>
      </c>
      <c r="D53" s="195">
        <f t="shared" si="9"/>
        <v>6119.3878488772662</v>
      </c>
      <c r="E53" s="196">
        <f t="shared" si="6"/>
        <v>-459.38784887726615</v>
      </c>
      <c r="F53" s="197">
        <f t="shared" si="7"/>
        <v>459.38784887726615</v>
      </c>
      <c r="G53" s="198">
        <f>AVERAGE(F$2:F53)</f>
        <v>468.54162842626761</v>
      </c>
      <c r="H53" s="199">
        <f t="shared" si="4"/>
        <v>211037.19569608194</v>
      </c>
      <c r="I53" s="200">
        <f>IFERROR(SQRT(SUM($H$2:H53)/(COUNT($H$2:H53)-1)),"")</f>
        <v>623.25936496163911</v>
      </c>
      <c r="J53" s="201">
        <f t="shared" si="8"/>
        <v>521942.04944956827</v>
      </c>
      <c r="K53" s="202">
        <f>IFERROR(SQRT(SUM(J$2:J53)/(COUNT(J$2:J53)-1)),0)</f>
        <v>602.31095564458792</v>
      </c>
      <c r="L53" s="203">
        <f t="shared" si="5"/>
        <v>1204.6219112891758</v>
      </c>
    </row>
    <row r="54" spans="1:12" x14ac:dyDescent="0.3">
      <c r="A54" s="192">
        <f>[1]ArdiData!A55</f>
        <v>53</v>
      </c>
      <c r="B54" s="193">
        <f ca="1">'0.ArdiData'!C55</f>
        <v>8236</v>
      </c>
      <c r="C54" s="194">
        <v>7723</v>
      </c>
      <c r="D54" s="195">
        <f t="shared" si="9"/>
        <v>5870.3805335484467</v>
      </c>
      <c r="E54" s="196">
        <f t="shared" si="6"/>
        <v>1852.6194664515533</v>
      </c>
      <c r="F54" s="197">
        <f t="shared" si="7"/>
        <v>1852.6194664515533</v>
      </c>
      <c r="G54" s="198">
        <f>AVERAGE(F$2:F54)</f>
        <v>494.65630461542395</v>
      </c>
      <c r="H54" s="199">
        <f t="shared" si="4"/>
        <v>3432198.8874752382</v>
      </c>
      <c r="I54" s="200">
        <f>IFERROR(SQRT(SUM($H$2:H54)/(COUNT($H$2:H54)-1)),"")</f>
        <v>668.56998546419527</v>
      </c>
      <c r="J54" s="201">
        <f t="shared" si="8"/>
        <v>2526674.7536619431</v>
      </c>
      <c r="K54" s="202">
        <f>IFERROR(SQRT(SUM(J$2:J54)/(COUNT(J$2:J54)-1)),0)</f>
        <v>635.91813704865217</v>
      </c>
      <c r="L54" s="203">
        <f t="shared" si="5"/>
        <v>1271.8362740973043</v>
      </c>
    </row>
    <row r="55" spans="1:12" x14ac:dyDescent="0.3">
      <c r="A55" s="192">
        <f>[1]ArdiData!A56</f>
        <v>54</v>
      </c>
      <c r="B55" s="193">
        <f ca="1">'0.ArdiData'!C56</f>
        <v>8064</v>
      </c>
      <c r="C55" s="194">
        <v>6927</v>
      </c>
      <c r="D55" s="195">
        <f t="shared" si="9"/>
        <v>6874.5773158413522</v>
      </c>
      <c r="E55" s="196">
        <f t="shared" si="6"/>
        <v>52.422684158647826</v>
      </c>
      <c r="F55" s="197">
        <f t="shared" si="7"/>
        <v>52.422684158647826</v>
      </c>
      <c r="G55" s="198">
        <f>AVERAGE(F$2:F55)</f>
        <v>486.4667931254836</v>
      </c>
      <c r="H55" s="199">
        <f t="shared" si="4"/>
        <v>2748.1378143973457</v>
      </c>
      <c r="I55" s="200">
        <f>IFERROR(SQRT(SUM($H$2:H55)/(COUNT($H$2:H55)-1)),"")</f>
        <v>662.2718341439579</v>
      </c>
      <c r="J55" s="201">
        <f t="shared" si="8"/>
        <v>44371.331255167024</v>
      </c>
      <c r="K55" s="202">
        <f>IFERROR(SQRT(SUM(J$2:J55)/(COUNT(J$2:J55)-1)),0)</f>
        <v>630.55454684044525</v>
      </c>
      <c r="L55" s="203">
        <f t="shared" si="5"/>
        <v>1261.1090936808905</v>
      </c>
    </row>
    <row r="56" spans="1:12" x14ac:dyDescent="0.3">
      <c r="A56" s="192">
        <f>[1]ArdiData!A57</f>
        <v>55</v>
      </c>
      <c r="B56" s="193">
        <f ca="1">'0.ArdiData'!C57</f>
        <v>8442</v>
      </c>
      <c r="C56" s="194">
        <v>5927</v>
      </c>
      <c r="D56" s="195">
        <f t="shared" si="9"/>
        <v>6902.9925903780604</v>
      </c>
      <c r="E56" s="196">
        <f t="shared" si="6"/>
        <v>-975.99259037806041</v>
      </c>
      <c r="F56" s="197">
        <f t="shared" si="7"/>
        <v>975.99259037806041</v>
      </c>
      <c r="G56" s="198">
        <f>AVERAGE(F$2:F56)</f>
        <v>495.36726216643956</v>
      </c>
      <c r="H56" s="199">
        <f t="shared" si="4"/>
        <v>952561.53647287644</v>
      </c>
      <c r="I56" s="200">
        <f>IFERROR(SQRT(SUM($H$2:H56)/(COUNT($H$2:H56)-1)),"")</f>
        <v>669.41893817330674</v>
      </c>
      <c r="J56" s="201">
        <f t="shared" si="8"/>
        <v>1535270.4535221728</v>
      </c>
      <c r="K56" s="202">
        <f>IFERROR(SQRT(SUM(J$2:J56)/(COUNT(J$2:J56)-1)),0)</f>
        <v>647.04484059801553</v>
      </c>
      <c r="L56" s="203">
        <f t="shared" si="5"/>
        <v>1294.0896811960311</v>
      </c>
    </row>
    <row r="57" spans="1:12" x14ac:dyDescent="0.3">
      <c r="A57" s="192">
        <f>[1]ArdiData!A58</f>
        <v>56</v>
      </c>
      <c r="B57" s="193">
        <f ca="1">'0.ArdiData'!C58</f>
        <v>8636</v>
      </c>
      <c r="C57" s="194">
        <v>7487</v>
      </c>
      <c r="D57" s="195">
        <f t="shared" si="9"/>
        <v>6373.9640248537034</v>
      </c>
      <c r="E57" s="196">
        <f t="shared" si="6"/>
        <v>1113.0359751462966</v>
      </c>
      <c r="F57" s="197">
        <f t="shared" si="7"/>
        <v>1113.0359751462966</v>
      </c>
      <c r="G57" s="198">
        <f>AVERAGE(F$2:F57)</f>
        <v>506.39706061250843</v>
      </c>
      <c r="H57" s="199">
        <f t="shared" si="4"/>
        <v>1238849.0819698672</v>
      </c>
      <c r="I57" s="200">
        <f>IFERROR(SQRT(SUM($H$2:H57)/(COUNT($H$2:H57)-1)),"")</f>
        <v>680.07247849521093</v>
      </c>
      <c r="J57" s="201">
        <f t="shared" si="8"/>
        <v>722446.03422961058</v>
      </c>
      <c r="K57" s="202">
        <f>IFERROR(SQRT(SUM(J$2:J57)/(COUNT(J$2:J57)-1)),0)</f>
        <v>651.2989178896587</v>
      </c>
      <c r="L57" s="203">
        <f t="shared" si="5"/>
        <v>1302.5978357793174</v>
      </c>
    </row>
    <row r="58" spans="1:12" x14ac:dyDescent="0.3">
      <c r="A58" s="192">
        <f>[1]ArdiData!A59</f>
        <v>57</v>
      </c>
      <c r="B58" s="193">
        <f ca="1">'0.ArdiData'!C59</f>
        <v>9099</v>
      </c>
      <c r="C58" s="194">
        <v>6986</v>
      </c>
      <c r="D58" s="195">
        <f t="shared" si="9"/>
        <v>6977.2758031537433</v>
      </c>
      <c r="E58" s="196">
        <f t="shared" si="6"/>
        <v>8.7241968462567456</v>
      </c>
      <c r="F58" s="197">
        <f t="shared" si="7"/>
        <v>8.7241968462567456</v>
      </c>
      <c r="G58" s="198">
        <f>AVERAGE(F$2:F58)</f>
        <v>497.66595773941623</v>
      </c>
      <c r="H58" s="199">
        <f t="shared" si="4"/>
        <v>76.111610612236149</v>
      </c>
      <c r="I58" s="200">
        <f>IFERROR(SQRT(SUM($H$2:H58)/(COUNT($H$2:H58)-1)),"")</f>
        <v>673.97405884762918</v>
      </c>
      <c r="J58" s="201">
        <f t="shared" si="8"/>
        <v>64690.627927906506</v>
      </c>
      <c r="K58" s="202">
        <f>IFERROR(SQRT(SUM(J$2:J58)/(COUNT(J$2:J58)-1)),0)</f>
        <v>646.35179569036791</v>
      </c>
      <c r="L58" s="203">
        <f t="shared" si="5"/>
        <v>1292.7035913807358</v>
      </c>
    </row>
    <row r="59" spans="1:12" x14ac:dyDescent="0.3">
      <c r="A59" s="192">
        <f>[1]ArdiData!A60</f>
        <v>58</v>
      </c>
      <c r="B59" s="193">
        <f ca="1">'0.ArdiData'!C60</f>
        <v>9666</v>
      </c>
      <c r="C59" s="194">
        <v>6686</v>
      </c>
      <c r="D59" s="195">
        <f t="shared" si="9"/>
        <v>6982.0046805944421</v>
      </c>
      <c r="E59" s="196">
        <f t="shared" si="6"/>
        <v>-296.00468059444211</v>
      </c>
      <c r="F59" s="197">
        <f t="shared" si="7"/>
        <v>296.00468059444211</v>
      </c>
      <c r="G59" s="198">
        <f>AVERAGE(F$2:F59)</f>
        <v>494.18903916795119</v>
      </c>
      <c r="H59" s="199">
        <f t="shared" si="4"/>
        <v>87618.770933817694</v>
      </c>
      <c r="I59" s="200">
        <f>IFERROR(SQRT(SUM($H$2:H59)/(COUNT($H$2:H59)-1)),"")</f>
        <v>669.18537230513812</v>
      </c>
      <c r="J59" s="201">
        <f t="shared" si="8"/>
        <v>312561.94945295784</v>
      </c>
      <c r="K59" s="202">
        <f>IFERROR(SQRT(SUM(J$2:J59)/(COUNT(J$2:J59)-1)),0)</f>
        <v>644.92238077524382</v>
      </c>
      <c r="L59" s="203">
        <f t="shared" si="5"/>
        <v>1289.8447615504876</v>
      </c>
    </row>
    <row r="60" spans="1:12" x14ac:dyDescent="0.3">
      <c r="A60" s="192">
        <f>[1]ArdiData!A61</f>
        <v>59</v>
      </c>
      <c r="B60" s="193">
        <f ca="1">'0.ArdiData'!C61</f>
        <v>8999</v>
      </c>
      <c r="C60" s="194">
        <v>7534</v>
      </c>
      <c r="D60" s="195">
        <f t="shared" si="9"/>
        <v>6821.5578359081373</v>
      </c>
      <c r="E60" s="196">
        <f t="shared" si="6"/>
        <v>712.44216409186265</v>
      </c>
      <c r="F60" s="197">
        <f t="shared" si="7"/>
        <v>712.44216409186265</v>
      </c>
      <c r="G60" s="198">
        <f>AVERAGE(F$2:F60)</f>
        <v>497.88824467513615</v>
      </c>
      <c r="H60" s="199">
        <f t="shared" si="4"/>
        <v>507573.83717589657</v>
      </c>
      <c r="I60" s="200">
        <f>IFERROR(SQRT(SUM($H$2:H60)/(COUNT($H$2:H60)-1)),"")</f>
        <v>669.95484150547588</v>
      </c>
      <c r="J60" s="201">
        <f t="shared" si="8"/>
        <v>201937.3907243383</v>
      </c>
      <c r="K60" s="202">
        <f>IFERROR(SQRT(SUM(J$2:J60)/(COUNT(J$2:J60)-1)),0)</f>
        <v>642.05563450715601</v>
      </c>
      <c r="L60" s="203">
        <f t="shared" si="5"/>
        <v>1284.111269014312</v>
      </c>
    </row>
    <row r="61" spans="1:12" x14ac:dyDescent="0.3">
      <c r="A61" s="192">
        <f>[1]ArdiData!A62</f>
        <v>60</v>
      </c>
      <c r="B61" s="193">
        <f ca="1">'0.ArdiData'!C62</f>
        <v>9313</v>
      </c>
      <c r="C61" s="194">
        <v>6435</v>
      </c>
      <c r="D61" s="195">
        <f t="shared" si="9"/>
        <v>7207.7311120214226</v>
      </c>
      <c r="E61" s="196">
        <f t="shared" si="6"/>
        <v>-772.73111202142263</v>
      </c>
      <c r="F61" s="197">
        <f t="shared" si="7"/>
        <v>772.73111202142263</v>
      </c>
      <c r="G61" s="198">
        <f>AVERAGE(F$2:F61)</f>
        <v>502.46895913090759</v>
      </c>
      <c r="H61" s="199">
        <f t="shared" si="4"/>
        <v>597113.37148586439</v>
      </c>
      <c r="I61" s="200">
        <f>IFERROR(SQRT(SUM($H$2:H61)/(COUNT($H$2:H61)-1)),"")</f>
        <v>671.82781000625505</v>
      </c>
      <c r="J61" s="201">
        <f t="shared" si="8"/>
        <v>1072879.2210589547</v>
      </c>
      <c r="K61" s="202">
        <f>IFERROR(SQRT(SUM(J$2:J61)/(COUNT(J$2:J61)-1)),0)</f>
        <v>650.7171352138904</v>
      </c>
      <c r="L61" s="203">
        <f t="shared" si="5"/>
        <v>1301.4342704277808</v>
      </c>
    </row>
    <row r="62" spans="1:12" x14ac:dyDescent="0.3">
      <c r="A62" s="192">
        <f>[1]ArdiData!A63</f>
        <v>61</v>
      </c>
      <c r="B62" s="193">
        <f ca="1">'0.ArdiData'!C63</f>
        <v>9550</v>
      </c>
      <c r="C62" s="194">
        <v>8316</v>
      </c>
      <c r="D62" s="195">
        <f t="shared" si="9"/>
        <v>6788.8787193302205</v>
      </c>
      <c r="E62" s="196">
        <f t="shared" si="6"/>
        <v>1527.1212806697795</v>
      </c>
      <c r="F62" s="197">
        <f t="shared" si="7"/>
        <v>1527.1212806697795</v>
      </c>
      <c r="G62" s="198">
        <f>AVERAGE(F$2:F62)</f>
        <v>519.26653817252839</v>
      </c>
      <c r="H62" s="199">
        <f t="shared" si="4"/>
        <v>2332099.4058745075</v>
      </c>
      <c r="I62" s="200">
        <f>IFERROR(SQRT(SUM($H$2:H62)/(COUNT($H$2:H62)-1)),"")</f>
        <v>694.76498637362681</v>
      </c>
      <c r="J62" s="201">
        <f t="shared" si="8"/>
        <v>1597831.4034584591</v>
      </c>
      <c r="K62" s="202">
        <f>IFERROR(SQRT(SUM(J$2:J62)/(COUNT(J$2:J62)-1)),0)</f>
        <v>665.58703434206404</v>
      </c>
      <c r="L62" s="203">
        <f t="shared" si="5"/>
        <v>1331.1740686841281</v>
      </c>
    </row>
    <row r="63" spans="1:12" x14ac:dyDescent="0.3">
      <c r="A63" s="192">
        <f>[1]ArdiData!A64</f>
        <v>62</v>
      </c>
      <c r="B63" s="193">
        <f ca="1">'0.ArdiData'!C64</f>
        <v>9577</v>
      </c>
      <c r="C63" s="194">
        <v>9011</v>
      </c>
      <c r="D63" s="195">
        <f t="shared" si="9"/>
        <v>7616.6419507923656</v>
      </c>
      <c r="E63" s="196">
        <f t="shared" si="6"/>
        <v>1394.3580492076344</v>
      </c>
      <c r="F63" s="197">
        <f t="shared" si="7"/>
        <v>1394.3580492076344</v>
      </c>
      <c r="G63" s="198">
        <f>AVERAGE(F$2:F63)</f>
        <v>533.38091738277205</v>
      </c>
      <c r="H63" s="199">
        <f t="shared" si="4"/>
        <v>1944234.3693901198</v>
      </c>
      <c r="I63" s="200">
        <f>IFERROR(SQRT(SUM($H$2:H63)/(COUNT($H$2:H63)-1)),"")</f>
        <v>711.79912374985645</v>
      </c>
      <c r="J63" s="201">
        <f t="shared" si="8"/>
        <v>1279817.8082575186</v>
      </c>
      <c r="K63" s="202">
        <f>IFERROR(SQRT(SUM(J$2:J63)/(COUNT(J$2:J63)-1)),0)</f>
        <v>675.81382421872445</v>
      </c>
      <c r="L63" s="203">
        <f t="shared" si="5"/>
        <v>1351.6276484374489</v>
      </c>
    </row>
    <row r="64" spans="1:12" x14ac:dyDescent="0.3">
      <c r="A64" s="192">
        <f>[1]ArdiData!A65</f>
        <v>63</v>
      </c>
      <c r="B64" s="193">
        <f ca="1">'0.ArdiData'!C65</f>
        <v>9888</v>
      </c>
      <c r="C64" s="194">
        <v>8306</v>
      </c>
      <c r="D64" s="195">
        <f t="shared" si="9"/>
        <v>8372.4419905384857</v>
      </c>
      <c r="E64" s="196">
        <f t="shared" si="6"/>
        <v>-66.441990538485697</v>
      </c>
      <c r="F64" s="197">
        <f t="shared" si="7"/>
        <v>66.441990538485697</v>
      </c>
      <c r="G64" s="198">
        <f>AVERAGE(F$2:F64)</f>
        <v>525.96918838524368</v>
      </c>
      <c r="H64" s="199">
        <f t="shared" si="4"/>
        <v>4414.5381067162225</v>
      </c>
      <c r="I64" s="200">
        <f>IFERROR(SQRT(SUM($H$2:H64)/(COUNT($H$2:H64)-1)),"")</f>
        <v>706.08589540693015</v>
      </c>
      <c r="J64" s="201">
        <f t="shared" si="8"/>
        <v>108576.64954339409</v>
      </c>
      <c r="K64" s="202">
        <f>IFERROR(SQRT(SUM(J$2:J64)/(COUNT(J$2:J64)-1)),0)</f>
        <v>671.64651411069235</v>
      </c>
      <c r="L64" s="203">
        <f t="shared" si="5"/>
        <v>1343.2930282213847</v>
      </c>
    </row>
    <row r="65" spans="1:12" x14ac:dyDescent="0.3">
      <c r="A65" s="192">
        <f>[1]ArdiData!A66</f>
        <v>64</v>
      </c>
      <c r="B65" s="193">
        <f ca="1">'0.ArdiData'!C66</f>
        <v>9781</v>
      </c>
      <c r="C65" s="194">
        <v>8885</v>
      </c>
      <c r="D65" s="195">
        <f t="shared" si="9"/>
        <v>8336.4276690244842</v>
      </c>
      <c r="E65" s="196">
        <f t="shared" si="6"/>
        <v>548.5723309755158</v>
      </c>
      <c r="F65" s="197">
        <f t="shared" si="7"/>
        <v>548.5723309755158</v>
      </c>
      <c r="G65" s="198">
        <f>AVERAGE(F$2:F65)</f>
        <v>526.32236248821664</v>
      </c>
      <c r="H65" s="199">
        <f t="shared" si="4"/>
        <v>300931.60231191083</v>
      </c>
      <c r="I65" s="200">
        <f>IFERROR(SQRT(SUM($H$2:H65)/(COUNT($H$2:H65)-1)),"")</f>
        <v>703.8610487789125</v>
      </c>
      <c r="J65" s="201">
        <f t="shared" si="8"/>
        <v>81512.882711318511</v>
      </c>
      <c r="K65" s="202">
        <f>IFERROR(SQRT(SUM(J$2:J65)/(COUNT(J$2:J65)-1)),0)</f>
        <v>667.26489061474842</v>
      </c>
      <c r="L65" s="203">
        <f t="shared" si="5"/>
        <v>1334.5297812294968</v>
      </c>
    </row>
    <row r="66" spans="1:12" x14ac:dyDescent="0.3">
      <c r="A66" s="192">
        <f>[1]ArdiData!A67</f>
        <v>65</v>
      </c>
      <c r="B66" s="193">
        <f ca="1">'0.ArdiData'!C67</f>
        <v>10423</v>
      </c>
      <c r="C66" s="194">
        <v>6915</v>
      </c>
      <c r="D66" s="195">
        <f t="shared" si="9"/>
        <v>8633.7766819200788</v>
      </c>
      <c r="E66" s="196">
        <f t="shared" ref="E66:E76" si="10">C66-D66</f>
        <v>-1718.7766819200788</v>
      </c>
      <c r="F66" s="197">
        <f t="shared" ref="F66:F76" si="11">ABS(E66)</f>
        <v>1718.7766819200788</v>
      </c>
      <c r="G66" s="198">
        <f>AVERAGE(F$2:F66)</f>
        <v>544.6678135563991</v>
      </c>
      <c r="H66" s="199">
        <f t="shared" si="4"/>
        <v>2954193.2823121957</v>
      </c>
      <c r="I66" s="200">
        <f>IFERROR(SQRT(SUM($H$2:H66)/(COUNT($H$2:H66)-1)),"")</f>
        <v>730.64266413169707</v>
      </c>
      <c r="J66" s="201">
        <f t="shared" ref="J66:J76" si="12">(E66-$R$1)^2</f>
        <v>3927707.2346503465</v>
      </c>
      <c r="K66" s="202">
        <f>IFERROR(SQRT(SUM(J$2:J66)/(COUNT(J$2:J66)-1)),0)</f>
        <v>706.86345693734427</v>
      </c>
      <c r="L66" s="203">
        <f t="shared" si="5"/>
        <v>1413.7269138746885</v>
      </c>
    </row>
    <row r="67" spans="1:12" x14ac:dyDescent="0.3">
      <c r="A67" s="192">
        <f>[1]ArdiData!A68</f>
        <v>66</v>
      </c>
      <c r="B67" s="193">
        <f ca="1">'0.ArdiData'!C68</f>
        <v>10108</v>
      </c>
      <c r="C67" s="194">
        <v>8565</v>
      </c>
      <c r="D67" s="195">
        <f t="shared" ref="D67:D77" si="13">$N$1*C66+(1-$N$1)*D66</f>
        <v>7702.128253994335</v>
      </c>
      <c r="E67" s="196">
        <f t="shared" si="10"/>
        <v>862.87174600566505</v>
      </c>
      <c r="F67" s="197">
        <f t="shared" si="11"/>
        <v>862.87174600566505</v>
      </c>
      <c r="G67" s="198">
        <f>AVERAGE(F$2:F67)</f>
        <v>549.4890852601759</v>
      </c>
      <c r="H67" s="199">
        <f t="shared" ref="H67:H76" si="14">E67^2</f>
        <v>744547.65005486493</v>
      </c>
      <c r="I67" s="200">
        <f>IFERROR(SQRT(SUM($H$2:H67)/(COUNT($H$2:H67)-1)),"")</f>
        <v>732.85767974647922</v>
      </c>
      <c r="J67" s="201">
        <f t="shared" si="12"/>
        <v>359764.86924083263</v>
      </c>
      <c r="K67" s="202">
        <f>IFERROR(SQRT(SUM(J$2:J67)/(COUNT(J$2:J67)-1)),0)</f>
        <v>705.33947594767608</v>
      </c>
      <c r="L67" s="203">
        <f t="shared" ref="L67:L76" si="15">2*K67</f>
        <v>1410.6789518953522</v>
      </c>
    </row>
    <row r="68" spans="1:12" x14ac:dyDescent="0.3">
      <c r="A68" s="192">
        <f>[1]ArdiData!A69</f>
        <v>67</v>
      </c>
      <c r="B68" s="193">
        <f ca="1">'0.ArdiData'!C69</f>
        <v>10209</v>
      </c>
      <c r="C68" s="194">
        <v>6764</v>
      </c>
      <c r="D68" s="195">
        <f t="shared" si="13"/>
        <v>8169.8406183310872</v>
      </c>
      <c r="E68" s="196">
        <f t="shared" si="10"/>
        <v>-1405.8406183310872</v>
      </c>
      <c r="F68" s="197">
        <f t="shared" si="11"/>
        <v>1405.8406183310872</v>
      </c>
      <c r="G68" s="198">
        <f>AVERAGE(F$2:F68)</f>
        <v>562.2704514254134</v>
      </c>
      <c r="H68" s="199">
        <f t="shared" si="14"/>
        <v>1976387.8441495334</v>
      </c>
      <c r="I68" s="200">
        <f>IFERROR(SQRT(SUM($H$2:H68)/(COUNT($H$2:H68)-1)),"")</f>
        <v>747.58816713005831</v>
      </c>
      <c r="J68" s="201">
        <f t="shared" si="12"/>
        <v>2785255.0427854573</v>
      </c>
      <c r="K68" s="202">
        <f>IFERROR(SQRT(SUM(J$2:J68)/(COUNT(J$2:J68)-1)),0)</f>
        <v>729.49754921229032</v>
      </c>
      <c r="L68" s="203">
        <f t="shared" si="15"/>
        <v>1458.9950984245806</v>
      </c>
    </row>
    <row r="69" spans="1:12" x14ac:dyDescent="0.3">
      <c r="A69" s="192">
        <f>[1]ArdiData!A70</f>
        <v>68</v>
      </c>
      <c r="B69" s="193">
        <f ca="1">'0.ArdiData'!C70</f>
        <v>9931</v>
      </c>
      <c r="C69" s="194">
        <v>8456</v>
      </c>
      <c r="D69" s="195">
        <f t="shared" si="13"/>
        <v>7407.816548677567</v>
      </c>
      <c r="E69" s="196">
        <f t="shared" si="10"/>
        <v>1048.183451322433</v>
      </c>
      <c r="F69" s="197">
        <f t="shared" si="11"/>
        <v>1048.183451322433</v>
      </c>
      <c r="G69" s="198">
        <f>AVERAGE(F$2:F69)</f>
        <v>569.41623083566355</v>
      </c>
      <c r="H69" s="199">
        <f t="shared" si="14"/>
        <v>1098688.5476262073</v>
      </c>
      <c r="I69" s="200">
        <f>IFERROR(SQRT(SUM($H$2:H69)/(COUNT($H$2:H69)-1)),"")</f>
        <v>752.95736347742161</v>
      </c>
      <c r="J69" s="201">
        <f t="shared" si="12"/>
        <v>616406.71108332661</v>
      </c>
      <c r="K69" s="202">
        <f>IFERROR(SQRT(SUM(J$2:J69)/(COUNT(J$2:J69)-1)),0)</f>
        <v>730.35880790778322</v>
      </c>
      <c r="L69" s="203">
        <f t="shared" si="15"/>
        <v>1460.7176158155664</v>
      </c>
    </row>
    <row r="70" spans="1:12" x14ac:dyDescent="0.3">
      <c r="A70" s="192">
        <f>[1]ArdiData!A71</f>
        <v>69</v>
      </c>
      <c r="B70" s="193">
        <f ca="1">'0.ArdiData'!C71</f>
        <v>10466</v>
      </c>
      <c r="C70" s="194">
        <v>6849</v>
      </c>
      <c r="D70" s="195">
        <f t="shared" si="13"/>
        <v>7975.9755625125781</v>
      </c>
      <c r="E70" s="196">
        <f t="shared" si="10"/>
        <v>-1126.9755625125781</v>
      </c>
      <c r="F70" s="197">
        <f t="shared" si="11"/>
        <v>1126.9755625125781</v>
      </c>
      <c r="G70" s="198">
        <f>AVERAGE(F$2:F70)</f>
        <v>577.4968008599667</v>
      </c>
      <c r="H70" s="199">
        <f t="shared" si="14"/>
        <v>1270073.9185005419</v>
      </c>
      <c r="I70" s="200">
        <f>IFERROR(SQRT(SUM($H$2:H70)/(COUNT($H$2:H70)-1)),"")</f>
        <v>759.79268582927227</v>
      </c>
      <c r="J70" s="201">
        <f t="shared" si="12"/>
        <v>1932220.3281199231</v>
      </c>
      <c r="K70" s="202">
        <f>IFERROR(SQRT(SUM(J$2:J70)/(COUNT(J$2:J70)-1)),0)</f>
        <v>744.30808318717334</v>
      </c>
      <c r="L70" s="203">
        <f t="shared" si="15"/>
        <v>1488.6161663743467</v>
      </c>
    </row>
    <row r="71" spans="1:12" x14ac:dyDescent="0.3">
      <c r="A71" s="192">
        <f>[1]ArdiData!A72</f>
        <v>70</v>
      </c>
      <c r="B71" s="193">
        <f ca="1">'0.ArdiData'!C72</f>
        <v>10724</v>
      </c>
      <c r="C71" s="194">
        <v>7664</v>
      </c>
      <c r="D71" s="195">
        <f t="shared" si="13"/>
        <v>7365.1079482552914</v>
      </c>
      <c r="E71" s="196">
        <f t="shared" si="10"/>
        <v>298.89205174470862</v>
      </c>
      <c r="F71" s="197">
        <f t="shared" si="11"/>
        <v>298.89205174470862</v>
      </c>
      <c r="G71" s="198">
        <f>AVERAGE(F$2:F71)</f>
        <v>573.51673301546305</v>
      </c>
      <c r="H71" s="199">
        <f t="shared" si="14"/>
        <v>89336.458596161581</v>
      </c>
      <c r="I71" s="200">
        <f>IFERROR(SQRT(SUM($H$2:H71)/(COUNT($H$2:H71)-1)),"")</f>
        <v>755.12463112315709</v>
      </c>
      <c r="J71" s="201">
        <f t="shared" si="12"/>
        <v>1283.3827227502204</v>
      </c>
      <c r="K71" s="202">
        <f>IFERROR(SQRT(SUM(J$2:J71)/(COUNT(J$2:J71)-1)),0)</f>
        <v>738.90744773707263</v>
      </c>
      <c r="L71" s="203">
        <f t="shared" si="15"/>
        <v>1477.8148954741453</v>
      </c>
    </row>
    <row r="72" spans="1:12" x14ac:dyDescent="0.3">
      <c r="A72" s="192">
        <f>[1]ArdiData!A73</f>
        <v>71</v>
      </c>
      <c r="B72" s="193">
        <f ca="1">'0.ArdiData'!C73</f>
        <v>11553</v>
      </c>
      <c r="C72" s="194">
        <v>10101</v>
      </c>
      <c r="D72" s="195">
        <f t="shared" si="13"/>
        <v>7527.1198681612459</v>
      </c>
      <c r="E72" s="196">
        <f t="shared" si="10"/>
        <v>2573.8801318387541</v>
      </c>
      <c r="F72" s="197">
        <f t="shared" si="11"/>
        <v>2573.8801318387541</v>
      </c>
      <c r="G72" s="198">
        <f>AVERAGE(F$2:F72)</f>
        <v>601.69086539325588</v>
      </c>
      <c r="H72" s="199">
        <f t="shared" si="14"/>
        <v>6624858.9330742825</v>
      </c>
      <c r="I72" s="200">
        <f>IFERROR(SQRT(SUM($H$2:H72)/(COUNT($H$2:H72)-1)),"")</f>
        <v>810.3753127106977</v>
      </c>
      <c r="J72" s="201">
        <f t="shared" si="12"/>
        <v>5339854.0012757462</v>
      </c>
      <c r="K72" s="202">
        <f>IFERROR(SQRT(SUM(J$2:J72)/(COUNT(J$2:J72)-1)),0)</f>
        <v>783.88013777113417</v>
      </c>
      <c r="L72" s="203">
        <f t="shared" si="15"/>
        <v>1567.7602755422683</v>
      </c>
    </row>
    <row r="73" spans="1:12" x14ac:dyDescent="0.3">
      <c r="A73" s="192">
        <f>[1]ArdiData!A74</f>
        <v>72</v>
      </c>
      <c r="B73" s="193">
        <f ca="1">'0.ArdiData'!C74</f>
        <v>12381</v>
      </c>
      <c r="C73" s="194">
        <v>9156</v>
      </c>
      <c r="D73" s="195">
        <f t="shared" si="13"/>
        <v>8922.2699209406928</v>
      </c>
      <c r="E73" s="196">
        <f t="shared" si="10"/>
        <v>233.73007905930717</v>
      </c>
      <c r="F73" s="197">
        <f t="shared" si="11"/>
        <v>233.73007905930717</v>
      </c>
      <c r="G73" s="198">
        <f>AVERAGE(F$2:F73)</f>
        <v>596.58029891639546</v>
      </c>
      <c r="H73" s="199">
        <f t="shared" si="14"/>
        <v>54629.749857069983</v>
      </c>
      <c r="I73" s="200">
        <f>IFERROR(SQRT(SUM($H$2:H73)/(COUNT($H$2:H73)-1)),"")</f>
        <v>805.12618266956213</v>
      </c>
      <c r="J73" s="201">
        <f t="shared" si="12"/>
        <v>860.69719414913857</v>
      </c>
      <c r="K73" s="202">
        <f>IFERROR(SQRT(SUM(J$2:J73)/(COUNT(J$2:J73)-1)),0)</f>
        <v>778.34806675619575</v>
      </c>
      <c r="L73" s="203">
        <f t="shared" si="15"/>
        <v>1556.6961335123915</v>
      </c>
    </row>
    <row r="74" spans="1:12" x14ac:dyDescent="0.3">
      <c r="A74" s="192">
        <f>[1]ArdiData!A75</f>
        <v>73</v>
      </c>
      <c r="B74" s="193">
        <f ca="1">'0.ArdiData'!C75</f>
        <v>11293</v>
      </c>
      <c r="C74" s="194">
        <v>11760</v>
      </c>
      <c r="D74" s="195">
        <f t="shared" si="13"/>
        <v>9048.9613422318544</v>
      </c>
      <c r="E74" s="196">
        <f t="shared" si="10"/>
        <v>2711.0386577681456</v>
      </c>
      <c r="F74" s="197">
        <f t="shared" si="11"/>
        <v>2711.0386577681456</v>
      </c>
      <c r="G74" s="198">
        <f>AVERAGE(F$2:F74)</f>
        <v>625.5454819143647</v>
      </c>
      <c r="H74" s="199">
        <f t="shared" si="14"/>
        <v>7349730.6039133091</v>
      </c>
      <c r="I74" s="200">
        <f>IFERROR(SQRT(SUM($H$2:H74)/(COUNT($H$2:H74)-1)),"")</f>
        <v>860.99047190606177</v>
      </c>
      <c r="J74" s="201">
        <f t="shared" si="12"/>
        <v>5992561.7106401473</v>
      </c>
      <c r="K74" s="202">
        <f>IFERROR(SQRT(SUM(J$2:J74)/(COUNT(J$2:J74)-1)),0)</f>
        <v>825.0099943441827</v>
      </c>
      <c r="L74" s="203">
        <f t="shared" si="15"/>
        <v>1650.0199886883654</v>
      </c>
    </row>
    <row r="75" spans="1:12" x14ac:dyDescent="0.3">
      <c r="A75" s="192">
        <f>[1]ArdiData!A76</f>
        <v>74</v>
      </c>
      <c r="B75" s="193">
        <f ca="1">'0.ArdiData'!C76</f>
        <v>11623</v>
      </c>
      <c r="C75" s="194">
        <v>11274</v>
      </c>
      <c r="D75" s="195">
        <f t="shared" si="13"/>
        <v>10518.457019083871</v>
      </c>
      <c r="E75" s="196">
        <f t="shared" si="10"/>
        <v>755.54298091612873</v>
      </c>
      <c r="F75" s="197">
        <f t="shared" si="11"/>
        <v>755.54298091612873</v>
      </c>
      <c r="G75" s="198">
        <f>AVERAGE(F$2:F75)</f>
        <v>627.30220487384804</v>
      </c>
      <c r="H75" s="199">
        <f t="shared" si="14"/>
        <v>570845.19601162965</v>
      </c>
      <c r="I75" s="200">
        <f>IFERROR(SQRT(SUM($H$2:H75)/(COUNT($H$2:H75)-1)),"")</f>
        <v>859.63337096941314</v>
      </c>
      <c r="J75" s="201">
        <f t="shared" si="12"/>
        <v>242531.88230916194</v>
      </c>
      <c r="K75" s="202">
        <f>IFERROR(SQRT(SUM(J$2:J75)/(COUNT(J$2:J75)-1)),0)</f>
        <v>821.36471149061049</v>
      </c>
      <c r="L75" s="203">
        <f t="shared" si="15"/>
        <v>1642.729422981221</v>
      </c>
    </row>
    <row r="76" spans="1:12" ht="17.25" thickBot="1" x14ac:dyDescent="0.35">
      <c r="A76" s="207">
        <f>[1]ArdiData!A77</f>
        <v>75</v>
      </c>
      <c r="B76" s="208">
        <f ca="1">'0.ArdiData'!C77</f>
        <v>11779</v>
      </c>
      <c r="C76" s="209">
        <v>11999</v>
      </c>
      <c r="D76" s="195">
        <f t="shared" si="13"/>
        <v>10927.992730037608</v>
      </c>
      <c r="E76" s="196">
        <f t="shared" si="10"/>
        <v>1071.0072699623925</v>
      </c>
      <c r="F76" s="210">
        <f t="shared" si="11"/>
        <v>1071.0072699623925</v>
      </c>
      <c r="G76" s="211">
        <f>AVERAGE(F$2:F76)</f>
        <v>633.21827240836194</v>
      </c>
      <c r="H76" s="212">
        <f t="shared" si="14"/>
        <v>1147056.5723122971</v>
      </c>
      <c r="I76" s="213">
        <f>IFERROR(SQRT(SUM($H$2:H76)/(COUNT($H$2:H76)-1)),"")</f>
        <v>862.8349912999837</v>
      </c>
      <c r="J76" s="214">
        <f t="shared" si="12"/>
        <v>652766.31589265435</v>
      </c>
      <c r="K76" s="215">
        <f>IFERROR(SQRT(SUM(J$2:J76)/(COUNT(J$2:J76)-1)),0)</f>
        <v>821.18475332967296</v>
      </c>
      <c r="L76" s="216">
        <f t="shared" si="15"/>
        <v>1642.3695066593459</v>
      </c>
    </row>
    <row r="77" spans="1:12" x14ac:dyDescent="0.3">
      <c r="A77" s="217"/>
      <c r="B77" s="218"/>
      <c r="C77" s="218"/>
      <c r="D77" s="195">
        <f t="shared" si="13"/>
        <v>11508.52320258442</v>
      </c>
      <c r="F77" s="76"/>
      <c r="G77" s="76"/>
      <c r="H77" s="76"/>
      <c r="I77" s="76"/>
      <c r="J77" s="76"/>
      <c r="K77" s="76"/>
      <c r="L77" s="76"/>
    </row>
    <row r="78" spans="1:12" x14ac:dyDescent="0.3">
      <c r="F78" s="76"/>
      <c r="G78" s="76"/>
      <c r="H78" s="76"/>
      <c r="I78" s="76"/>
      <c r="J78" s="76"/>
      <c r="K78" s="76"/>
      <c r="L78" s="76"/>
    </row>
  </sheetData>
  <conditionalFormatting sqref="M4:M13">
    <cfRule type="expression" dxfId="3" priority="1">
      <formula>$N4=$N$15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4"/>
  <sheetViews>
    <sheetView topLeftCell="A25" zoomScaleNormal="100" workbookViewId="0">
      <selection activeCell="B11" sqref="B11"/>
    </sheetView>
  </sheetViews>
  <sheetFormatPr defaultColWidth="9.140625" defaultRowHeight="16.5" x14ac:dyDescent="0.3"/>
  <cols>
    <col min="1" max="1" width="4.85546875" style="76" customWidth="1"/>
    <col min="2" max="2" width="3.7109375" style="76" bestFit="1" customWidth="1"/>
    <col min="3" max="3" width="7.5703125" style="76" bestFit="1" customWidth="1"/>
    <col min="4" max="4" width="9.5703125" style="76" bestFit="1" customWidth="1"/>
    <col min="5" max="5" width="6.28515625" style="76" bestFit="1" customWidth="1"/>
    <col min="6" max="6" width="18.28515625" style="76" customWidth="1"/>
    <col min="7" max="7" width="9.42578125" style="76" bestFit="1" customWidth="1"/>
    <col min="8" max="8" width="17" style="76" customWidth="1"/>
    <col min="9" max="9" width="16.85546875" style="76" customWidth="1"/>
    <col min="10" max="10" width="10.85546875" style="76" customWidth="1"/>
    <col min="11" max="11" width="11.28515625" style="76" customWidth="1"/>
    <col min="12" max="16384" width="9.140625" style="76"/>
  </cols>
  <sheetData>
    <row r="1" spans="1:17" x14ac:dyDescent="0.3">
      <c r="A1" s="84" t="s">
        <v>73</v>
      </c>
      <c r="B1" s="84"/>
      <c r="C1" s="84"/>
      <c r="D1" s="84"/>
      <c r="E1" s="84"/>
      <c r="F1" s="84"/>
      <c r="G1" s="84"/>
      <c r="H1" s="84"/>
      <c r="I1" s="84"/>
      <c r="J1" s="84"/>
    </row>
    <row r="2" spans="1:17" ht="17.25" thickBot="1" x14ac:dyDescent="0.35">
      <c r="A2" s="84" t="s">
        <v>72</v>
      </c>
      <c r="B2" s="84"/>
      <c r="C2" s="84"/>
      <c r="D2" s="84"/>
      <c r="G2" s="84"/>
      <c r="H2" s="84"/>
      <c r="I2" s="84"/>
      <c r="J2" s="84"/>
    </row>
    <row r="3" spans="1:17" ht="17.25" thickBot="1" x14ac:dyDescent="0.35">
      <c r="A3" s="84" t="s">
        <v>71</v>
      </c>
      <c r="B3" s="84"/>
      <c r="C3" s="84"/>
      <c r="D3" s="84"/>
      <c r="G3" s="171">
        <v>0.3</v>
      </c>
      <c r="J3" s="84"/>
    </row>
    <row r="4" spans="1:17" ht="17.25" thickBot="1" x14ac:dyDescent="0.35">
      <c r="A4" s="84" t="s">
        <v>70</v>
      </c>
      <c r="H4" s="84"/>
      <c r="I4" s="84"/>
      <c r="J4" s="170">
        <f>F52</f>
        <v>1.5599407915487875</v>
      </c>
    </row>
    <row r="5" spans="1:17" ht="17.25" thickBot="1" x14ac:dyDescent="0.35">
      <c r="A5" s="85" t="s">
        <v>47</v>
      </c>
      <c r="B5" s="85"/>
      <c r="C5" s="85"/>
      <c r="D5" s="85"/>
      <c r="E5" s="110"/>
      <c r="F5" s="86"/>
      <c r="G5" s="85"/>
      <c r="H5" s="170">
        <f>C53</f>
        <v>3.5069387314950564</v>
      </c>
    </row>
    <row r="6" spans="1:17" ht="17.25" thickBot="1" x14ac:dyDescent="0.35">
      <c r="A6" s="85" t="s">
        <v>48</v>
      </c>
      <c r="I6" s="170">
        <f>J4*1.25</f>
        <v>1.9499259894359844</v>
      </c>
      <c r="J6" s="84"/>
    </row>
    <row r="7" spans="1:17" x14ac:dyDescent="0.3">
      <c r="A7" s="85" t="s">
        <v>49</v>
      </c>
      <c r="C7" s="85" t="s">
        <v>69</v>
      </c>
      <c r="F7" s="85" t="s">
        <v>51</v>
      </c>
    </row>
    <row r="8" spans="1:17" x14ac:dyDescent="0.3">
      <c r="A8" s="85" t="s">
        <v>55</v>
      </c>
      <c r="D8" s="76" t="s">
        <v>68</v>
      </c>
      <c r="F8" s="85" t="s">
        <v>51</v>
      </c>
      <c r="I8" s="85"/>
    </row>
    <row r="9" spans="1:17" x14ac:dyDescent="0.3">
      <c r="A9" s="84"/>
      <c r="B9" s="84"/>
      <c r="C9" s="84"/>
      <c r="D9" s="84"/>
      <c r="E9" s="84"/>
      <c r="F9" s="84"/>
      <c r="G9" s="85"/>
      <c r="H9" s="84"/>
      <c r="J9" s="76">
        <v>0</v>
      </c>
      <c r="O9" s="76">
        <v>0</v>
      </c>
      <c r="P9" s="76">
        <v>-4</v>
      </c>
      <c r="Q9" s="76">
        <v>4</v>
      </c>
    </row>
    <row r="10" spans="1:17" x14ac:dyDescent="0.3">
      <c r="A10" s="84" t="s">
        <v>33</v>
      </c>
      <c r="B10" s="169" t="s">
        <v>0</v>
      </c>
      <c r="C10" s="169" t="s">
        <v>34</v>
      </c>
      <c r="D10" s="169" t="s">
        <v>44</v>
      </c>
      <c r="E10" s="169" t="s">
        <v>2</v>
      </c>
      <c r="F10" s="169" t="s">
        <v>67</v>
      </c>
      <c r="G10" s="169" t="s">
        <v>66</v>
      </c>
      <c r="H10" s="169" t="s">
        <v>65</v>
      </c>
      <c r="J10" s="76">
        <v>0.1</v>
      </c>
      <c r="O10" s="76">
        <v>50</v>
      </c>
      <c r="P10" s="76">
        <v>-4</v>
      </c>
      <c r="Q10" s="76">
        <v>4</v>
      </c>
    </row>
    <row r="11" spans="1:17" x14ac:dyDescent="0.3">
      <c r="A11" s="168">
        <v>1</v>
      </c>
      <c r="B11" s="62">
        <v>2</v>
      </c>
      <c r="C11" s="169">
        <f>B11</f>
        <v>2</v>
      </c>
      <c r="D11" s="82">
        <f t="shared" ref="D11:D52" si="0">B11-C11</f>
        <v>0</v>
      </c>
      <c r="E11" s="167">
        <f t="shared" ref="E11:E52" si="1">ABS(D11)</f>
        <v>0</v>
      </c>
      <c r="F11" s="167">
        <f>AVERAGE($E$11:E11)</f>
        <v>0</v>
      </c>
      <c r="G11" s="82">
        <f>SUM($D$11:D11)</f>
        <v>0</v>
      </c>
      <c r="H11" s="83">
        <f t="shared" ref="H11:H52" si="2">IFERROR(G11/F11,0)</f>
        <v>0</v>
      </c>
      <c r="I11" s="168"/>
      <c r="K11" s="89">
        <f>J4</f>
        <v>1.5599407915487875</v>
      </c>
    </row>
    <row r="12" spans="1:17" x14ac:dyDescent="0.3">
      <c r="A12" s="169">
        <v>2</v>
      </c>
      <c r="B12">
        <v>2</v>
      </c>
      <c r="C12" s="167">
        <f t="shared" ref="C12:C53" si="3">(1-$G$3)*C11+$G$3*B11</f>
        <v>2</v>
      </c>
      <c r="D12" s="82">
        <f t="shared" si="0"/>
        <v>0</v>
      </c>
      <c r="E12" s="167">
        <f t="shared" si="1"/>
        <v>0</v>
      </c>
      <c r="F12" s="167">
        <f>AVERAGE($E$11:E12)</f>
        <v>0</v>
      </c>
      <c r="G12" s="82">
        <f>SUM($D$11:D12)</f>
        <v>0</v>
      </c>
      <c r="H12" s="83">
        <f t="shared" si="2"/>
        <v>0</v>
      </c>
      <c r="I12" s="168"/>
      <c r="J12" s="76">
        <f>J9</f>
        <v>0</v>
      </c>
      <c r="K12" s="76">
        <f t="dataTable" ref="K12:K22" dt2D="0" dtr="0" r1="G3"/>
        <v>1.4047619047619047</v>
      </c>
    </row>
    <row r="13" spans="1:17" x14ac:dyDescent="0.3">
      <c r="A13" s="169">
        <v>3</v>
      </c>
      <c r="B13">
        <v>1</v>
      </c>
      <c r="C13" s="167">
        <f t="shared" si="3"/>
        <v>2</v>
      </c>
      <c r="D13" s="82">
        <f t="shared" si="0"/>
        <v>-1</v>
      </c>
      <c r="E13" s="167">
        <f t="shared" si="1"/>
        <v>1</v>
      </c>
      <c r="F13" s="167">
        <f>AVERAGE($E$11:E13)</f>
        <v>0.33333333333333331</v>
      </c>
      <c r="G13" s="82">
        <f>SUM($D$11:D13)</f>
        <v>-1</v>
      </c>
      <c r="H13" s="83">
        <f t="shared" si="2"/>
        <v>-3</v>
      </c>
      <c r="I13" s="168"/>
      <c r="J13" s="76">
        <f t="shared" ref="J13:J22" si="4">J12+$J$10</f>
        <v>0.1</v>
      </c>
      <c r="K13" s="76">
        <v>1.468375889083664</v>
      </c>
    </row>
    <row r="14" spans="1:17" x14ac:dyDescent="0.3">
      <c r="A14" s="169">
        <v>4</v>
      </c>
      <c r="B14">
        <v>0</v>
      </c>
      <c r="C14" s="167">
        <f t="shared" si="3"/>
        <v>1.7</v>
      </c>
      <c r="D14" s="82">
        <f t="shared" si="0"/>
        <v>-1.7</v>
      </c>
      <c r="E14" s="167">
        <f t="shared" si="1"/>
        <v>1.7</v>
      </c>
      <c r="F14" s="167">
        <f>AVERAGE($E$11:E14)</f>
        <v>0.67500000000000004</v>
      </c>
      <c r="G14" s="82">
        <f>SUM($D$11:D14)</f>
        <v>-2.7</v>
      </c>
      <c r="H14" s="83">
        <f t="shared" si="2"/>
        <v>-4</v>
      </c>
      <c r="I14" s="168"/>
      <c r="J14" s="76">
        <f t="shared" si="4"/>
        <v>0.2</v>
      </c>
      <c r="K14" s="76">
        <v>1.5122751412047477</v>
      </c>
    </row>
    <row r="15" spans="1:17" x14ac:dyDescent="0.3">
      <c r="A15" s="169">
        <v>5</v>
      </c>
      <c r="B15">
        <v>2</v>
      </c>
      <c r="C15" s="167">
        <f t="shared" si="3"/>
        <v>1.19</v>
      </c>
      <c r="D15" s="82">
        <f t="shared" si="0"/>
        <v>0.81</v>
      </c>
      <c r="E15" s="167">
        <f t="shared" si="1"/>
        <v>0.81</v>
      </c>
      <c r="F15" s="167">
        <f>AVERAGE($E$11:E15)</f>
        <v>0.70200000000000007</v>
      </c>
      <c r="G15" s="82">
        <f>SUM($D$11:D15)</f>
        <v>-1.8900000000000001</v>
      </c>
      <c r="H15" s="83">
        <f t="shared" si="2"/>
        <v>-2.6923076923076921</v>
      </c>
      <c r="I15" s="168"/>
      <c r="J15" s="76">
        <f t="shared" si="4"/>
        <v>0.30000000000000004</v>
      </c>
      <c r="K15" s="76">
        <v>1.5599407915487868</v>
      </c>
    </row>
    <row r="16" spans="1:17" x14ac:dyDescent="0.3">
      <c r="A16" s="169">
        <v>6</v>
      </c>
      <c r="B16">
        <v>1</v>
      </c>
      <c r="C16" s="167">
        <f t="shared" si="3"/>
        <v>1.4329999999999998</v>
      </c>
      <c r="D16" s="82">
        <f t="shared" si="0"/>
        <v>-0.43299999999999983</v>
      </c>
      <c r="E16" s="167">
        <f t="shared" si="1"/>
        <v>0.43299999999999983</v>
      </c>
      <c r="F16" s="167">
        <f>AVERAGE($E$11:E16)</f>
        <v>0.65716666666666668</v>
      </c>
      <c r="G16" s="82">
        <f>SUM($D$11:D16)</f>
        <v>-2.323</v>
      </c>
      <c r="H16" s="83">
        <f t="shared" si="2"/>
        <v>-3.5348719249302558</v>
      </c>
      <c r="I16" s="168"/>
      <c r="J16" s="76">
        <f t="shared" si="4"/>
        <v>0.4</v>
      </c>
      <c r="K16" s="76">
        <v>1.6031785857049534</v>
      </c>
    </row>
    <row r="17" spans="1:11" x14ac:dyDescent="0.3">
      <c r="A17" s="169">
        <v>7</v>
      </c>
      <c r="B17">
        <v>0</v>
      </c>
      <c r="C17" s="167">
        <f t="shared" si="3"/>
        <v>1.3030999999999999</v>
      </c>
      <c r="D17" s="82">
        <f t="shared" si="0"/>
        <v>-1.3030999999999999</v>
      </c>
      <c r="E17" s="167">
        <f t="shared" si="1"/>
        <v>1.3030999999999999</v>
      </c>
      <c r="F17" s="167">
        <f>AVERAGE($E$11:E17)</f>
        <v>0.74944285714285719</v>
      </c>
      <c r="G17" s="82">
        <f>SUM($D$11:D17)</f>
        <v>-3.6261000000000001</v>
      </c>
      <c r="H17" s="83">
        <f t="shared" si="2"/>
        <v>-4.8383942357179617</v>
      </c>
      <c r="I17" s="168"/>
      <c r="J17" s="76">
        <f t="shared" si="4"/>
        <v>0.5</v>
      </c>
      <c r="K17" s="76">
        <v>1.6413497065576026</v>
      </c>
    </row>
    <row r="18" spans="1:11" x14ac:dyDescent="0.3">
      <c r="A18" s="169">
        <v>8</v>
      </c>
      <c r="B18">
        <v>0</v>
      </c>
      <c r="C18" s="167">
        <f t="shared" si="3"/>
        <v>0.91216999999999993</v>
      </c>
      <c r="D18" s="82">
        <f t="shared" si="0"/>
        <v>-0.91216999999999993</v>
      </c>
      <c r="E18" s="167">
        <f t="shared" si="1"/>
        <v>0.91216999999999993</v>
      </c>
      <c r="F18" s="167">
        <f>AVERAGE($E$11:E18)</f>
        <v>0.76978374999999999</v>
      </c>
      <c r="G18" s="82">
        <f>SUM($D$11:D18)</f>
        <v>-4.5382699999999998</v>
      </c>
      <c r="H18" s="83">
        <f t="shared" si="2"/>
        <v>-5.8955128631904739</v>
      </c>
      <c r="I18" s="168"/>
      <c r="J18" s="76">
        <f t="shared" si="4"/>
        <v>0.6</v>
      </c>
      <c r="K18" s="76">
        <v>1.7010765178683183</v>
      </c>
    </row>
    <row r="19" spans="1:11" x14ac:dyDescent="0.3">
      <c r="A19" s="169">
        <v>9</v>
      </c>
      <c r="B19">
        <v>3</v>
      </c>
      <c r="C19" s="167">
        <f t="shared" si="3"/>
        <v>0.63851899999999995</v>
      </c>
      <c r="D19" s="82">
        <f t="shared" si="0"/>
        <v>2.3614809999999999</v>
      </c>
      <c r="E19" s="167">
        <f t="shared" si="1"/>
        <v>2.3614809999999999</v>
      </c>
      <c r="F19" s="167">
        <f>AVERAGE($E$11:E19)</f>
        <v>0.9466389999999999</v>
      </c>
      <c r="G19" s="82">
        <f>SUM($D$11:D19)</f>
        <v>-2.1767889999999999</v>
      </c>
      <c r="H19" s="83">
        <f t="shared" si="2"/>
        <v>-2.299492203469327</v>
      </c>
      <c r="I19" s="168"/>
      <c r="J19" s="76">
        <f t="shared" si="4"/>
        <v>0.7</v>
      </c>
      <c r="K19" s="76">
        <v>1.7535415721269034</v>
      </c>
    </row>
    <row r="20" spans="1:11" x14ac:dyDescent="0.3">
      <c r="A20" s="169">
        <v>10</v>
      </c>
      <c r="B20">
        <v>4</v>
      </c>
      <c r="C20" s="167">
        <f t="shared" si="3"/>
        <v>1.3469632999999999</v>
      </c>
      <c r="D20" s="82">
        <f t="shared" si="0"/>
        <v>2.6530367000000004</v>
      </c>
      <c r="E20" s="167">
        <f t="shared" si="1"/>
        <v>2.6530367000000004</v>
      </c>
      <c r="F20" s="167">
        <f>AVERAGE($E$11:E20)</f>
        <v>1.11727877</v>
      </c>
      <c r="G20" s="82">
        <f>SUM($D$11:D20)</f>
        <v>0.4762477000000005</v>
      </c>
      <c r="H20" s="83">
        <f t="shared" si="2"/>
        <v>0.42625682397957004</v>
      </c>
      <c r="I20" s="168"/>
      <c r="J20" s="76">
        <f t="shared" si="4"/>
        <v>0.79999999999999993</v>
      </c>
      <c r="K20" s="76">
        <v>1.8182117373455822</v>
      </c>
    </row>
    <row r="21" spans="1:11" x14ac:dyDescent="0.3">
      <c r="A21" s="169">
        <v>11</v>
      </c>
      <c r="B21">
        <v>0</v>
      </c>
      <c r="C21" s="167">
        <f t="shared" si="3"/>
        <v>2.1428743099999998</v>
      </c>
      <c r="D21" s="82">
        <f t="shared" si="0"/>
        <v>-2.1428743099999998</v>
      </c>
      <c r="E21" s="167">
        <f t="shared" si="1"/>
        <v>2.1428743099999998</v>
      </c>
      <c r="F21" s="167">
        <f>AVERAGE($E$11:E21)</f>
        <v>1.2105147281818183</v>
      </c>
      <c r="G21" s="82">
        <f>SUM($D$11:D21)</f>
        <v>-1.6666266099999993</v>
      </c>
      <c r="H21" s="83">
        <f t="shared" si="2"/>
        <v>-1.3767916830745686</v>
      </c>
      <c r="I21" s="168"/>
      <c r="J21" s="76">
        <f t="shared" si="4"/>
        <v>0.89999999999999991</v>
      </c>
      <c r="K21" s="76">
        <v>1.8859005251523027</v>
      </c>
    </row>
    <row r="22" spans="1:11" x14ac:dyDescent="0.3">
      <c r="A22" s="169">
        <v>12</v>
      </c>
      <c r="B22">
        <v>1</v>
      </c>
      <c r="C22" s="167">
        <f t="shared" si="3"/>
        <v>1.5000120169999998</v>
      </c>
      <c r="D22" s="82">
        <f t="shared" si="0"/>
        <v>-0.50001201699999975</v>
      </c>
      <c r="E22" s="167">
        <f t="shared" si="1"/>
        <v>0.50001201699999975</v>
      </c>
      <c r="F22" s="167">
        <f>AVERAGE($E$11:E22)</f>
        <v>1.1513061689166666</v>
      </c>
      <c r="G22" s="82">
        <f>SUM($D$11:D22)</f>
        <v>-2.1666386269999993</v>
      </c>
      <c r="H22" s="83">
        <f t="shared" si="2"/>
        <v>-1.881896132840772</v>
      </c>
      <c r="I22" s="168"/>
      <c r="J22" s="76">
        <f t="shared" si="4"/>
        <v>0.99999999999999989</v>
      </c>
      <c r="K22" s="76">
        <v>1.9523809523809523</v>
      </c>
    </row>
    <row r="23" spans="1:11" x14ac:dyDescent="0.3">
      <c r="A23" s="169">
        <v>13</v>
      </c>
      <c r="B23">
        <v>3</v>
      </c>
      <c r="C23" s="167">
        <f t="shared" si="3"/>
        <v>1.3500084118999998</v>
      </c>
      <c r="D23" s="82">
        <f t="shared" si="0"/>
        <v>1.6499915881000002</v>
      </c>
      <c r="E23" s="167">
        <f t="shared" si="1"/>
        <v>1.6499915881000002</v>
      </c>
      <c r="F23" s="167">
        <f>AVERAGE($E$11:E23)</f>
        <v>1.1896665857769231</v>
      </c>
      <c r="G23" s="82">
        <f>SUM($D$11:D23)</f>
        <v>-0.51664703889999908</v>
      </c>
      <c r="H23" s="83">
        <f t="shared" si="2"/>
        <v>-0.4342788518033377</v>
      </c>
      <c r="I23" s="168"/>
    </row>
    <row r="24" spans="1:11" x14ac:dyDescent="0.3">
      <c r="A24" s="169">
        <v>14</v>
      </c>
      <c r="B24">
        <v>3</v>
      </c>
      <c r="C24" s="167">
        <f t="shared" si="3"/>
        <v>1.8450058883299998</v>
      </c>
      <c r="D24" s="82">
        <f t="shared" si="0"/>
        <v>1.1549941116700002</v>
      </c>
      <c r="E24" s="167">
        <f t="shared" si="1"/>
        <v>1.1549941116700002</v>
      </c>
      <c r="F24" s="167">
        <f>AVERAGE($E$11:E24)</f>
        <v>1.1871899804835715</v>
      </c>
      <c r="G24" s="82">
        <f>SUM($D$11:D24)</f>
        <v>0.63834707277000113</v>
      </c>
      <c r="H24" s="83">
        <f t="shared" si="2"/>
        <v>0.53769580544302331</v>
      </c>
      <c r="I24" s="168"/>
      <c r="K24" s="76">
        <f>MIN(K12:K22)</f>
        <v>1.4047619047619047</v>
      </c>
    </row>
    <row r="25" spans="1:11" x14ac:dyDescent="0.3">
      <c r="A25" s="169">
        <v>15</v>
      </c>
      <c r="B25">
        <v>2</v>
      </c>
      <c r="C25" s="167">
        <f t="shared" si="3"/>
        <v>2.1915041218309996</v>
      </c>
      <c r="D25" s="82">
        <f t="shared" si="0"/>
        <v>-0.19150412183099963</v>
      </c>
      <c r="E25" s="167">
        <f t="shared" si="1"/>
        <v>0.19150412183099963</v>
      </c>
      <c r="F25" s="167">
        <f>AVERAGE($E$11:E25)</f>
        <v>1.1208109232400667</v>
      </c>
      <c r="G25" s="82">
        <f>SUM($D$11:D25)</f>
        <v>0.4468429509390015</v>
      </c>
      <c r="H25" s="83">
        <f t="shared" si="2"/>
        <v>0.39867826202769091</v>
      </c>
      <c r="I25" s="168"/>
    </row>
    <row r="26" spans="1:11" x14ac:dyDescent="0.3">
      <c r="A26" s="169">
        <v>16</v>
      </c>
      <c r="B26">
        <v>1</v>
      </c>
      <c r="C26" s="167">
        <f t="shared" si="3"/>
        <v>2.1340528852816996</v>
      </c>
      <c r="D26" s="82">
        <f t="shared" si="0"/>
        <v>-1.1340528852816996</v>
      </c>
      <c r="E26" s="167">
        <f t="shared" si="1"/>
        <v>1.1340528852816996</v>
      </c>
      <c r="F26" s="167">
        <f>AVERAGE($E$11:E26)</f>
        <v>1.1216385458676688</v>
      </c>
      <c r="G26" s="82">
        <f>SUM($D$11:D26)</f>
        <v>-0.68720993434269806</v>
      </c>
      <c r="H26" s="83">
        <f t="shared" si="2"/>
        <v>-0.61268394963289297</v>
      </c>
      <c r="I26" s="168"/>
    </row>
    <row r="27" spans="1:11" x14ac:dyDescent="0.3">
      <c r="A27" s="169">
        <v>17</v>
      </c>
      <c r="B27">
        <v>6</v>
      </c>
      <c r="C27" s="167">
        <f t="shared" si="3"/>
        <v>1.7938370196971896</v>
      </c>
      <c r="D27" s="82">
        <f t="shared" si="0"/>
        <v>4.2061629803028104</v>
      </c>
      <c r="E27" s="167">
        <f t="shared" si="1"/>
        <v>4.2061629803028104</v>
      </c>
      <c r="F27" s="167">
        <f>AVERAGE($E$11:E27)</f>
        <v>1.3030811596579712</v>
      </c>
      <c r="G27" s="82">
        <f>SUM($D$11:D27)</f>
        <v>3.5189530459601124</v>
      </c>
      <c r="H27" s="83">
        <f t="shared" si="2"/>
        <v>2.7004864738308063</v>
      </c>
      <c r="I27" s="168"/>
    </row>
    <row r="28" spans="1:11" x14ac:dyDescent="0.3">
      <c r="A28" s="169">
        <v>18</v>
      </c>
      <c r="B28">
        <v>1</v>
      </c>
      <c r="C28" s="167">
        <f t="shared" si="3"/>
        <v>3.0556859137880323</v>
      </c>
      <c r="D28" s="82">
        <f t="shared" si="0"/>
        <v>-2.0556859137880323</v>
      </c>
      <c r="E28" s="167">
        <f t="shared" si="1"/>
        <v>2.0556859137880323</v>
      </c>
      <c r="F28" s="167">
        <f>AVERAGE($E$11:E28)</f>
        <v>1.344892534887419</v>
      </c>
      <c r="G28" s="82">
        <f>SUM($D$11:D28)</f>
        <v>1.46326713217208</v>
      </c>
      <c r="H28" s="83">
        <f t="shared" si="2"/>
        <v>1.0880178856034546</v>
      </c>
      <c r="I28" s="168"/>
    </row>
    <row r="29" spans="1:11" x14ac:dyDescent="0.3">
      <c r="A29" s="169">
        <v>19</v>
      </c>
      <c r="B29">
        <v>2</v>
      </c>
      <c r="C29" s="167">
        <f t="shared" si="3"/>
        <v>2.4389801396516222</v>
      </c>
      <c r="D29" s="82">
        <f t="shared" si="0"/>
        <v>-0.43898013965162219</v>
      </c>
      <c r="E29" s="167">
        <f t="shared" si="1"/>
        <v>0.43898013965162219</v>
      </c>
      <c r="F29" s="167">
        <f>AVERAGE($E$11:E29)</f>
        <v>1.2972129351381667</v>
      </c>
      <c r="G29" s="82">
        <f>SUM($D$11:D29)</f>
        <v>1.0242869925204579</v>
      </c>
      <c r="H29" s="83">
        <f t="shared" si="2"/>
        <v>0.78960590414661613</v>
      </c>
      <c r="I29" s="168"/>
    </row>
    <row r="30" spans="1:11" x14ac:dyDescent="0.3">
      <c r="A30" s="169">
        <v>20</v>
      </c>
      <c r="B30">
        <v>1</v>
      </c>
      <c r="C30" s="167">
        <f t="shared" si="3"/>
        <v>2.3072860977561356</v>
      </c>
      <c r="D30" s="82">
        <f t="shared" si="0"/>
        <v>-1.3072860977561356</v>
      </c>
      <c r="E30" s="167">
        <f t="shared" si="1"/>
        <v>1.3072860977561356</v>
      </c>
      <c r="F30" s="167">
        <f>AVERAGE($E$11:E30)</f>
        <v>1.2977165932690651</v>
      </c>
      <c r="G30" s="82">
        <f>SUM($D$11:D30)</f>
        <v>-0.28299910523567773</v>
      </c>
      <c r="H30" s="83">
        <f t="shared" si="2"/>
        <v>-0.21807466029449271</v>
      </c>
      <c r="I30" s="168"/>
    </row>
    <row r="31" spans="1:11" x14ac:dyDescent="0.3">
      <c r="A31" s="169">
        <v>21</v>
      </c>
      <c r="B31">
        <v>2</v>
      </c>
      <c r="C31" s="167">
        <f t="shared" si="3"/>
        <v>1.9151002684292948</v>
      </c>
      <c r="D31" s="82">
        <f t="shared" si="0"/>
        <v>8.4899731570705184E-2</v>
      </c>
      <c r="E31" s="167">
        <f t="shared" si="1"/>
        <v>8.4899731570705184E-2</v>
      </c>
      <c r="F31" s="167">
        <f>AVERAGE($E$11:E31)</f>
        <v>1.2399634093786669</v>
      </c>
      <c r="G31" s="82">
        <f>SUM($D$11:D31)</f>
        <v>-0.19809937366497254</v>
      </c>
      <c r="H31" s="83">
        <f t="shared" si="2"/>
        <v>-0.15976227376277025</v>
      </c>
      <c r="I31" s="168"/>
    </row>
    <row r="32" spans="1:11" x14ac:dyDescent="0.3">
      <c r="A32" s="169">
        <v>22</v>
      </c>
      <c r="B32">
        <v>3</v>
      </c>
      <c r="C32" s="167">
        <f t="shared" si="3"/>
        <v>1.9405701879005064</v>
      </c>
      <c r="D32" s="82">
        <f t="shared" si="0"/>
        <v>1.0594298120994936</v>
      </c>
      <c r="E32" s="167">
        <f t="shared" si="1"/>
        <v>1.0594298120994936</v>
      </c>
      <c r="F32" s="167">
        <f>AVERAGE($E$11:E32)</f>
        <v>1.2317573367750683</v>
      </c>
      <c r="G32" s="82">
        <f>SUM($D$11:D32)</f>
        <v>0.86133043843452106</v>
      </c>
      <c r="H32" s="83">
        <f t="shared" si="2"/>
        <v>0.69926958234291314</v>
      </c>
      <c r="I32" s="168"/>
    </row>
    <row r="33" spans="1:9" x14ac:dyDescent="0.3">
      <c r="A33" s="169">
        <v>23</v>
      </c>
      <c r="B33">
        <v>3</v>
      </c>
      <c r="C33" s="167">
        <f t="shared" si="3"/>
        <v>2.2583991315303544</v>
      </c>
      <c r="D33" s="82">
        <f t="shared" si="0"/>
        <v>0.74160086846964557</v>
      </c>
      <c r="E33" s="167">
        <f t="shared" si="1"/>
        <v>0.74160086846964557</v>
      </c>
      <c r="F33" s="167">
        <f>AVERAGE($E$11:E33)</f>
        <v>1.2104461859791804</v>
      </c>
      <c r="G33" s="82">
        <f>SUM($D$11:D33)</f>
        <v>1.6029313069041666</v>
      </c>
      <c r="H33" s="83">
        <f t="shared" si="2"/>
        <v>1.3242483023790841</v>
      </c>
      <c r="I33" s="168"/>
    </row>
    <row r="34" spans="1:9" x14ac:dyDescent="0.3">
      <c r="A34" s="169">
        <v>24</v>
      </c>
      <c r="B34">
        <v>3</v>
      </c>
      <c r="C34" s="167">
        <f t="shared" si="3"/>
        <v>2.4808793920712482</v>
      </c>
      <c r="D34" s="82">
        <f t="shared" si="0"/>
        <v>0.51912060792875181</v>
      </c>
      <c r="E34" s="167">
        <f t="shared" si="1"/>
        <v>0.51912060792875181</v>
      </c>
      <c r="F34" s="167">
        <f>AVERAGE($E$11:E34)</f>
        <v>1.1816409535604124</v>
      </c>
      <c r="G34" s="82">
        <f>SUM($D$11:D34)</f>
        <v>2.1220519148329187</v>
      </c>
      <c r="H34" s="83">
        <f t="shared" si="2"/>
        <v>1.7958516996545744</v>
      </c>
      <c r="I34" s="168"/>
    </row>
    <row r="35" spans="1:9" x14ac:dyDescent="0.3">
      <c r="A35" s="169">
        <v>25</v>
      </c>
      <c r="B35">
        <v>3</v>
      </c>
      <c r="C35" s="167">
        <f t="shared" si="3"/>
        <v>2.6366155744498734</v>
      </c>
      <c r="D35" s="82">
        <f t="shared" si="0"/>
        <v>0.36338442555012662</v>
      </c>
      <c r="E35" s="167">
        <f t="shared" si="1"/>
        <v>0.36338442555012662</v>
      </c>
      <c r="F35" s="167">
        <f>AVERAGE($E$11:E35)</f>
        <v>1.148910692440001</v>
      </c>
      <c r="G35" s="82">
        <f>SUM($D$11:D35)</f>
        <v>2.4854363403830453</v>
      </c>
      <c r="H35" s="83">
        <f t="shared" si="2"/>
        <v>2.1632981194600913</v>
      </c>
      <c r="I35" s="168"/>
    </row>
    <row r="36" spans="1:9" x14ac:dyDescent="0.3">
      <c r="A36" s="169">
        <v>26</v>
      </c>
      <c r="B36">
        <v>5</v>
      </c>
      <c r="C36" s="167">
        <f t="shared" si="3"/>
        <v>2.745630902114911</v>
      </c>
      <c r="D36" s="82">
        <f t="shared" si="0"/>
        <v>2.254369097885089</v>
      </c>
      <c r="E36" s="167">
        <f t="shared" si="1"/>
        <v>2.254369097885089</v>
      </c>
      <c r="F36" s="167">
        <f>AVERAGE($E$11:E36)</f>
        <v>1.1914283234186582</v>
      </c>
      <c r="G36" s="82">
        <f>SUM($D$11:D36)</f>
        <v>4.7398054382681343</v>
      </c>
      <c r="H36" s="83">
        <f t="shared" si="2"/>
        <v>3.9782547930939236</v>
      </c>
      <c r="I36" s="168"/>
    </row>
    <row r="37" spans="1:9" x14ac:dyDescent="0.3">
      <c r="A37" s="169">
        <v>27</v>
      </c>
      <c r="B37">
        <v>4</v>
      </c>
      <c r="C37" s="167">
        <f t="shared" si="3"/>
        <v>3.4219416314804376</v>
      </c>
      <c r="D37" s="82">
        <f t="shared" si="0"/>
        <v>0.57805836851956238</v>
      </c>
      <c r="E37" s="167">
        <f t="shared" si="1"/>
        <v>0.57805836851956238</v>
      </c>
      <c r="F37" s="167">
        <f>AVERAGE($E$11:E37)</f>
        <v>1.1687109176816548</v>
      </c>
      <c r="G37" s="82">
        <f>SUM($D$11:D37)</f>
        <v>5.3178638067876971</v>
      </c>
      <c r="H37" s="83">
        <f t="shared" si="2"/>
        <v>4.5501960547580254</v>
      </c>
      <c r="I37" s="168"/>
    </row>
    <row r="38" spans="1:9" x14ac:dyDescent="0.3">
      <c r="A38" s="169">
        <v>28</v>
      </c>
      <c r="B38">
        <v>2</v>
      </c>
      <c r="C38" s="167">
        <f t="shared" si="3"/>
        <v>3.5953591420363065</v>
      </c>
      <c r="D38" s="82">
        <f t="shared" si="0"/>
        <v>-1.5953591420363065</v>
      </c>
      <c r="E38" s="167">
        <f t="shared" si="1"/>
        <v>1.5953591420363065</v>
      </c>
      <c r="F38" s="167">
        <f>AVERAGE($E$11:E38)</f>
        <v>1.1839483542657496</v>
      </c>
      <c r="G38" s="82">
        <f>SUM($D$11:D38)</f>
        <v>3.7225046647513906</v>
      </c>
      <c r="H38" s="83">
        <f t="shared" si="2"/>
        <v>3.1441444648655978</v>
      </c>
      <c r="I38" s="168"/>
    </row>
    <row r="39" spans="1:9" x14ac:dyDescent="0.3">
      <c r="A39" s="169">
        <v>29</v>
      </c>
      <c r="B39">
        <v>1</v>
      </c>
      <c r="C39" s="167">
        <f t="shared" si="3"/>
        <v>3.1167513994254143</v>
      </c>
      <c r="D39" s="82">
        <f t="shared" si="0"/>
        <v>-2.1167513994254143</v>
      </c>
      <c r="E39" s="167">
        <f t="shared" si="1"/>
        <v>2.1167513994254143</v>
      </c>
      <c r="F39" s="167">
        <f>AVERAGE($E$11:E39)</f>
        <v>1.2161139765126348</v>
      </c>
      <c r="G39" s="82">
        <f>SUM($D$11:D39)</f>
        <v>1.6057532653259763</v>
      </c>
      <c r="H39" s="83">
        <f t="shared" si="2"/>
        <v>1.320397015689831</v>
      </c>
      <c r="I39" s="168"/>
    </row>
    <row r="40" spans="1:9" x14ac:dyDescent="0.3">
      <c r="A40" s="169">
        <v>30</v>
      </c>
      <c r="B40">
        <v>2</v>
      </c>
      <c r="C40" s="167">
        <f t="shared" si="3"/>
        <v>2.4817259795977895</v>
      </c>
      <c r="D40" s="82">
        <f t="shared" si="0"/>
        <v>-0.48172597959778951</v>
      </c>
      <c r="E40" s="167">
        <f t="shared" si="1"/>
        <v>0.48172597959778951</v>
      </c>
      <c r="F40" s="167">
        <f>AVERAGE($E$11:E40)</f>
        <v>1.1916343766154731</v>
      </c>
      <c r="G40" s="82">
        <f>SUM($D$11:D40)</f>
        <v>1.1240272857281868</v>
      </c>
      <c r="H40" s="83">
        <f t="shared" si="2"/>
        <v>0.94326523956172981</v>
      </c>
      <c r="I40" s="168"/>
    </row>
    <row r="41" spans="1:9" x14ac:dyDescent="0.3">
      <c r="A41" s="169">
        <v>31</v>
      </c>
      <c r="B41">
        <v>2</v>
      </c>
      <c r="C41" s="167">
        <f t="shared" si="3"/>
        <v>2.3372081857184526</v>
      </c>
      <c r="D41" s="82">
        <f t="shared" si="0"/>
        <v>-0.33720818571845257</v>
      </c>
      <c r="E41" s="167">
        <f t="shared" si="1"/>
        <v>0.33720818571845257</v>
      </c>
      <c r="F41" s="167">
        <f>AVERAGE($E$11:E41)</f>
        <v>1.1640722414252467</v>
      </c>
      <c r="G41" s="82">
        <f>SUM($D$11:D41)</f>
        <v>0.78681910000973421</v>
      </c>
      <c r="H41" s="83">
        <f t="shared" si="2"/>
        <v>0.67591947648058526</v>
      </c>
      <c r="I41" s="168"/>
    </row>
    <row r="42" spans="1:9" x14ac:dyDescent="0.3">
      <c r="A42" s="169">
        <v>32</v>
      </c>
      <c r="B42">
        <v>7</v>
      </c>
      <c r="C42" s="167">
        <f t="shared" si="3"/>
        <v>2.2360457300029166</v>
      </c>
      <c r="D42" s="82">
        <f t="shared" si="0"/>
        <v>4.7639542699970834</v>
      </c>
      <c r="E42" s="167">
        <f t="shared" si="1"/>
        <v>4.7639542699970834</v>
      </c>
      <c r="F42" s="167">
        <f>AVERAGE($E$11:E42)</f>
        <v>1.2765685548181167</v>
      </c>
      <c r="G42" s="82">
        <f>SUM($D$11:D42)</f>
        <v>5.5507733700068176</v>
      </c>
      <c r="H42" s="83">
        <f t="shared" si="2"/>
        <v>4.3481984175911981</v>
      </c>
      <c r="I42" s="168"/>
    </row>
    <row r="43" spans="1:9" x14ac:dyDescent="0.3">
      <c r="A43" s="169">
        <v>33</v>
      </c>
      <c r="B43">
        <v>0</v>
      </c>
      <c r="C43" s="167">
        <f t="shared" si="3"/>
        <v>3.6652320110020415</v>
      </c>
      <c r="D43" s="82">
        <f t="shared" si="0"/>
        <v>-3.6652320110020415</v>
      </c>
      <c r="E43" s="167">
        <f t="shared" si="1"/>
        <v>3.6652320110020415</v>
      </c>
      <c r="F43" s="167">
        <f>AVERAGE($E$11:E43)</f>
        <v>1.3489522959145992</v>
      </c>
      <c r="G43" s="82">
        <f>SUM($D$11:D43)</f>
        <v>1.885541359004776</v>
      </c>
      <c r="H43" s="83">
        <f t="shared" si="2"/>
        <v>1.3977820896374735</v>
      </c>
      <c r="I43" s="168"/>
    </row>
    <row r="44" spans="1:9" x14ac:dyDescent="0.3">
      <c r="A44" s="169">
        <v>34</v>
      </c>
      <c r="B44">
        <v>3</v>
      </c>
      <c r="C44" s="167">
        <f t="shared" si="3"/>
        <v>2.5656624077014287</v>
      </c>
      <c r="D44" s="82">
        <f t="shared" si="0"/>
        <v>0.43433759229857127</v>
      </c>
      <c r="E44" s="167">
        <f t="shared" si="1"/>
        <v>0.43433759229857127</v>
      </c>
      <c r="F44" s="167">
        <f>AVERAGE($E$11:E44)</f>
        <v>1.3220518634553042</v>
      </c>
      <c r="G44" s="82">
        <f>SUM($D$11:D44)</f>
        <v>2.3198789513033473</v>
      </c>
      <c r="H44" s="83">
        <f t="shared" si="2"/>
        <v>1.7547563869696685</v>
      </c>
      <c r="I44" s="168"/>
    </row>
    <row r="45" spans="1:9" x14ac:dyDescent="0.3">
      <c r="A45" s="169">
        <v>35</v>
      </c>
      <c r="B45">
        <v>1</v>
      </c>
      <c r="C45" s="167">
        <f t="shared" si="3"/>
        <v>2.6959636853909998</v>
      </c>
      <c r="D45" s="82">
        <f t="shared" si="0"/>
        <v>-1.6959636853909998</v>
      </c>
      <c r="E45" s="167">
        <f t="shared" si="1"/>
        <v>1.6959636853909998</v>
      </c>
      <c r="F45" s="167">
        <f>AVERAGE($E$11:E45)</f>
        <v>1.3327350583677526</v>
      </c>
      <c r="G45" s="82">
        <f>SUM($D$11:D45)</f>
        <v>0.62391526591234747</v>
      </c>
      <c r="H45" s="83">
        <f t="shared" si="2"/>
        <v>0.4681465096869879</v>
      </c>
      <c r="I45" s="168"/>
    </row>
    <row r="46" spans="1:9" x14ac:dyDescent="0.3">
      <c r="A46" s="169">
        <v>36</v>
      </c>
      <c r="B46">
        <v>5</v>
      </c>
      <c r="C46" s="167">
        <f t="shared" si="3"/>
        <v>2.1871745797736999</v>
      </c>
      <c r="D46" s="82">
        <f t="shared" si="0"/>
        <v>2.8128254202263001</v>
      </c>
      <c r="E46" s="167">
        <f t="shared" si="1"/>
        <v>2.8128254202263001</v>
      </c>
      <c r="F46" s="167">
        <f>AVERAGE($E$11:E46)</f>
        <v>1.3738486795304903</v>
      </c>
      <c r="G46" s="82">
        <f>SUM($D$11:D46)</f>
        <v>3.4367406861386476</v>
      </c>
      <c r="H46" s="83">
        <f t="shared" si="2"/>
        <v>2.5015423731477808</v>
      </c>
      <c r="I46" s="168"/>
    </row>
    <row r="47" spans="1:9" x14ac:dyDescent="0.3">
      <c r="A47" s="169">
        <v>37</v>
      </c>
      <c r="B47">
        <v>2</v>
      </c>
      <c r="C47" s="167">
        <f t="shared" si="3"/>
        <v>3.0310222058415901</v>
      </c>
      <c r="D47" s="82">
        <f t="shared" si="0"/>
        <v>-1.0310222058415901</v>
      </c>
      <c r="E47" s="167">
        <f t="shared" si="1"/>
        <v>1.0310222058415901</v>
      </c>
      <c r="F47" s="167">
        <f>AVERAGE($E$11:E47)</f>
        <v>1.3645830991605199</v>
      </c>
      <c r="G47" s="82">
        <f>SUM($D$11:D47)</f>
        <v>2.4057184802970575</v>
      </c>
      <c r="H47" s="83">
        <f t="shared" si="2"/>
        <v>1.7629695705428532</v>
      </c>
      <c r="I47" s="168"/>
    </row>
    <row r="48" spans="1:9" x14ac:dyDescent="0.3">
      <c r="A48" s="169">
        <v>38</v>
      </c>
      <c r="B48">
        <v>0</v>
      </c>
      <c r="C48" s="167">
        <f t="shared" si="3"/>
        <v>2.721715544089113</v>
      </c>
      <c r="D48" s="82">
        <f t="shared" si="0"/>
        <v>-2.721715544089113</v>
      </c>
      <c r="E48" s="167">
        <f t="shared" si="1"/>
        <v>2.721715544089113</v>
      </c>
      <c r="F48" s="167">
        <f>AVERAGE($E$11:E48)</f>
        <v>1.4002971108691671</v>
      </c>
      <c r="G48" s="82">
        <f>SUM($D$11:D48)</f>
        <v>-0.3159970637920555</v>
      </c>
      <c r="H48" s="83">
        <f t="shared" si="2"/>
        <v>-0.22566429748320735</v>
      </c>
      <c r="I48" s="168"/>
    </row>
    <row r="49" spans="1:9" x14ac:dyDescent="0.3">
      <c r="A49" s="169">
        <v>39</v>
      </c>
      <c r="B49">
        <v>5</v>
      </c>
      <c r="C49" s="167">
        <f t="shared" si="3"/>
        <v>1.905200880862379</v>
      </c>
      <c r="D49" s="82">
        <f t="shared" si="0"/>
        <v>3.0947991191376207</v>
      </c>
      <c r="E49" s="167">
        <f t="shared" si="1"/>
        <v>3.0947991191376207</v>
      </c>
      <c r="F49" s="167">
        <f>AVERAGE($E$11:E49)</f>
        <v>1.4437458803119478</v>
      </c>
      <c r="G49" s="82">
        <f>SUM($D$11:D49)</f>
        <v>2.7788020553455652</v>
      </c>
      <c r="H49" s="83">
        <f t="shared" si="2"/>
        <v>1.9247168724354413</v>
      </c>
      <c r="I49" s="168"/>
    </row>
    <row r="50" spans="1:9" x14ac:dyDescent="0.3">
      <c r="A50" s="169">
        <v>40</v>
      </c>
      <c r="B50">
        <v>5</v>
      </c>
      <c r="C50" s="167">
        <f t="shared" si="3"/>
        <v>2.833640616603665</v>
      </c>
      <c r="D50" s="82">
        <f t="shared" si="0"/>
        <v>2.166359383396335</v>
      </c>
      <c r="E50" s="167">
        <f t="shared" si="1"/>
        <v>2.166359383396335</v>
      </c>
      <c r="F50" s="167">
        <f>AVERAGE($E$11:E50)</f>
        <v>1.4618112178890574</v>
      </c>
      <c r="G50" s="82">
        <f>SUM($D$11:D50)</f>
        <v>4.9451614387419003</v>
      </c>
      <c r="H50" s="83">
        <f t="shared" si="2"/>
        <v>3.3829001845279367</v>
      </c>
      <c r="I50" s="168"/>
    </row>
    <row r="51" spans="1:9" x14ac:dyDescent="0.3">
      <c r="A51" s="169">
        <v>41</v>
      </c>
      <c r="B51">
        <v>0</v>
      </c>
      <c r="C51" s="167">
        <f t="shared" si="3"/>
        <v>3.4835484316225651</v>
      </c>
      <c r="D51" s="82">
        <f t="shared" si="0"/>
        <v>-3.4835484316225651</v>
      </c>
      <c r="E51" s="167">
        <f t="shared" si="1"/>
        <v>3.4835484316225651</v>
      </c>
      <c r="F51" s="167">
        <f>AVERAGE($E$11:E51)</f>
        <v>1.5111218816386554</v>
      </c>
      <c r="G51" s="82">
        <f>SUM($D$11:D51)</f>
        <v>1.4616130071193352</v>
      </c>
      <c r="H51" s="83">
        <f t="shared" si="2"/>
        <v>0.96723700773518484</v>
      </c>
      <c r="I51" s="168"/>
    </row>
    <row r="52" spans="1:9" x14ac:dyDescent="0.3">
      <c r="A52" s="169">
        <v>42</v>
      </c>
      <c r="B52">
        <v>6</v>
      </c>
      <c r="C52" s="167">
        <f t="shared" si="3"/>
        <v>2.4384839021357956</v>
      </c>
      <c r="D52" s="82">
        <f t="shared" si="0"/>
        <v>3.5615160978642044</v>
      </c>
      <c r="E52" s="167">
        <f t="shared" si="1"/>
        <v>3.5615160978642044</v>
      </c>
      <c r="F52" s="167">
        <f>AVERAGE($E$11:E52)</f>
        <v>1.5599407915487875</v>
      </c>
      <c r="G52" s="82">
        <f>SUM($D$11:D52)</f>
        <v>5.0231291049835392</v>
      </c>
      <c r="H52" s="83">
        <f t="shared" si="2"/>
        <v>3.2200767697063197</v>
      </c>
      <c r="I52" s="168"/>
    </row>
    <row r="53" spans="1:9" x14ac:dyDescent="0.3">
      <c r="A53"/>
      <c r="B53">
        <v>6</v>
      </c>
      <c r="C53" s="167">
        <f t="shared" si="3"/>
        <v>3.5069387314950564</v>
      </c>
      <c r="D53" s="82"/>
      <c r="E53" s="167"/>
      <c r="F53" s="167"/>
      <c r="G53" s="82"/>
      <c r="H53" s="82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66"/>
  <sheetViews>
    <sheetView topLeftCell="A2" zoomScale="50" zoomScaleNormal="50" workbookViewId="0">
      <selection activeCell="L41" sqref="L41"/>
    </sheetView>
  </sheetViews>
  <sheetFormatPr defaultColWidth="9.140625" defaultRowHeight="16.5" x14ac:dyDescent="0.3"/>
  <cols>
    <col min="1" max="1" width="4.85546875" style="76" customWidth="1"/>
    <col min="2" max="2" width="5.5703125" style="76" customWidth="1"/>
    <col min="3" max="3" width="7.5703125" style="76" bestFit="1" customWidth="1"/>
    <col min="4" max="4" width="9.5703125" style="76" bestFit="1" customWidth="1"/>
    <col min="5" max="5" width="9.5703125" style="76" customWidth="1"/>
    <col min="6" max="6" width="18.28515625" style="76" customWidth="1"/>
    <col min="7" max="7" width="9.42578125" style="76" bestFit="1" customWidth="1"/>
    <col min="8" max="8" width="17" style="76" customWidth="1"/>
    <col min="9" max="9" width="16.85546875" style="76" customWidth="1"/>
    <col min="10" max="10" width="10.85546875" style="76" customWidth="1"/>
    <col min="11" max="11" width="11.28515625" style="76" customWidth="1"/>
    <col min="12" max="16384" width="9.140625" style="76"/>
  </cols>
  <sheetData>
    <row r="1" spans="1:22" x14ac:dyDescent="0.3">
      <c r="A1" s="84" t="s">
        <v>73</v>
      </c>
      <c r="B1" s="84"/>
      <c r="C1" s="84"/>
      <c r="D1" s="84"/>
      <c r="E1" s="84"/>
      <c r="F1" s="84"/>
      <c r="G1" s="84"/>
      <c r="H1" s="84"/>
      <c r="I1" s="84"/>
      <c r="J1" s="84"/>
    </row>
    <row r="2" spans="1:22" x14ac:dyDescent="0.3">
      <c r="A2" s="84" t="s">
        <v>84</v>
      </c>
      <c r="B2" s="84"/>
      <c r="C2" s="84"/>
      <c r="D2" s="245" t="s">
        <v>102</v>
      </c>
      <c r="E2" s="84">
        <v>0.3</v>
      </c>
      <c r="H2" s="84"/>
      <c r="I2" s="84"/>
      <c r="J2" s="84"/>
    </row>
    <row r="3" spans="1:22" ht="17.25" thickBot="1" x14ac:dyDescent="0.35">
      <c r="A3" s="84" t="s">
        <v>85</v>
      </c>
      <c r="B3" s="84"/>
      <c r="C3" s="84"/>
      <c r="D3" s="84"/>
      <c r="G3" s="84"/>
      <c r="H3" s="84"/>
      <c r="I3" s="76" t="s">
        <v>101</v>
      </c>
      <c r="J3" s="84"/>
    </row>
    <row r="4" spans="1:22" ht="17.25" thickBot="1" x14ac:dyDescent="0.35">
      <c r="A4" s="84" t="s">
        <v>100</v>
      </c>
      <c r="B4" s="84"/>
      <c r="C4" s="84"/>
      <c r="D4" s="84"/>
      <c r="G4" s="84"/>
      <c r="H4" s="84"/>
      <c r="I4" s="228">
        <f>C55</f>
        <v>4.1262144331404942</v>
      </c>
      <c r="J4" s="84"/>
    </row>
    <row r="5" spans="1:22" ht="17.25" thickBot="1" x14ac:dyDescent="0.35">
      <c r="A5" s="84" t="s">
        <v>86</v>
      </c>
      <c r="B5" s="84"/>
      <c r="C5" s="84"/>
      <c r="D5" s="84"/>
      <c r="G5" s="84"/>
      <c r="H5" s="84"/>
      <c r="I5" s="228">
        <f>1.25*F54</f>
        <v>1.665750796215778</v>
      </c>
      <c r="J5" s="84"/>
    </row>
    <row r="6" spans="1:22" x14ac:dyDescent="0.3">
      <c r="A6" s="84" t="s">
        <v>99</v>
      </c>
      <c r="B6" s="84"/>
      <c r="C6" s="84"/>
      <c r="D6" s="84"/>
      <c r="G6" s="84"/>
      <c r="H6" s="84"/>
      <c r="I6" s="84" t="s">
        <v>98</v>
      </c>
      <c r="J6" s="84"/>
    </row>
    <row r="7" spans="1:22" x14ac:dyDescent="0.3">
      <c r="A7" s="84" t="s">
        <v>97</v>
      </c>
      <c r="B7" s="84"/>
      <c r="C7" s="84"/>
      <c r="D7" s="84"/>
      <c r="G7" s="84"/>
      <c r="H7" s="84"/>
      <c r="I7" s="84"/>
      <c r="J7" s="84"/>
    </row>
    <row r="8" spans="1:22" x14ac:dyDescent="0.3">
      <c r="A8" s="84" t="s">
        <v>96</v>
      </c>
      <c r="B8" s="84"/>
      <c r="C8" s="84"/>
      <c r="D8" s="84"/>
      <c r="G8" s="84"/>
      <c r="H8" s="84"/>
      <c r="I8" s="84"/>
      <c r="J8" s="84"/>
    </row>
    <row r="9" spans="1:22" x14ac:dyDescent="0.3">
      <c r="A9" s="85" t="s">
        <v>49</v>
      </c>
      <c r="C9" s="85" t="s">
        <v>69</v>
      </c>
      <c r="F9" s="85" t="s">
        <v>51</v>
      </c>
    </row>
    <row r="10" spans="1:22" x14ac:dyDescent="0.3">
      <c r="A10" s="85" t="s">
        <v>55</v>
      </c>
      <c r="D10" s="76" t="s">
        <v>68</v>
      </c>
      <c r="F10" s="85" t="s">
        <v>51</v>
      </c>
      <c r="I10" s="85"/>
    </row>
    <row r="11" spans="1:22" x14ac:dyDescent="0.3">
      <c r="A11" s="84"/>
      <c r="B11" s="84"/>
      <c r="C11" s="84"/>
      <c r="D11" s="84"/>
      <c r="E11" s="84"/>
      <c r="F11" s="84"/>
      <c r="G11" s="85"/>
      <c r="H11" s="84"/>
      <c r="J11" s="76">
        <v>0.05</v>
      </c>
      <c r="O11" s="76">
        <v>0</v>
      </c>
      <c r="P11" s="76">
        <v>-4</v>
      </c>
      <c r="Q11" s="76">
        <v>4</v>
      </c>
    </row>
    <row r="12" spans="1:22" x14ac:dyDescent="0.3">
      <c r="A12" s="84" t="s">
        <v>33</v>
      </c>
      <c r="B12" s="169" t="s">
        <v>0</v>
      </c>
      <c r="C12" s="169" t="s">
        <v>34</v>
      </c>
      <c r="D12" s="169" t="s">
        <v>44</v>
      </c>
      <c r="E12" s="169" t="s">
        <v>2</v>
      </c>
      <c r="F12" s="169" t="s">
        <v>67</v>
      </c>
      <c r="G12" s="169" t="s">
        <v>66</v>
      </c>
      <c r="H12" s="169" t="s">
        <v>65</v>
      </c>
      <c r="J12" s="76">
        <v>1E-3</v>
      </c>
      <c r="O12" s="76">
        <v>50</v>
      </c>
      <c r="P12" s="76">
        <v>-4</v>
      </c>
      <c r="Q12" s="76">
        <v>4</v>
      </c>
    </row>
    <row r="13" spans="1:22" x14ac:dyDescent="0.3">
      <c r="A13" s="168">
        <v>1</v>
      </c>
      <c r="B13">
        <f>'[2]1. AveInvFlow'!B4</f>
        <v>2</v>
      </c>
      <c r="C13" s="169">
        <f>B13</f>
        <v>2</v>
      </c>
      <c r="D13" s="82">
        <f t="shared" ref="D13:D54" si="0">B13-C13</f>
        <v>0</v>
      </c>
      <c r="E13" s="167">
        <f t="shared" ref="E13:E54" si="1">ABS(D13)</f>
        <v>0</v>
      </c>
      <c r="F13" s="167">
        <f>AVERAGE($E$13:E13)</f>
        <v>0</v>
      </c>
      <c r="G13" s="82">
        <f>SUM($D$13:D13)</f>
        <v>0</v>
      </c>
      <c r="H13" s="83">
        <f t="shared" ref="H13:H54" si="2">IFERROR(G13/F13,0)</f>
        <v>0</v>
      </c>
      <c r="I13" s="168"/>
      <c r="K13" s="89">
        <f>F54</f>
        <v>1.3326006369726224</v>
      </c>
      <c r="V13" s="244"/>
    </row>
    <row r="14" spans="1:22" x14ac:dyDescent="0.3">
      <c r="A14" s="169">
        <v>2</v>
      </c>
      <c r="B14">
        <f>'[2]1. AveInvFlow'!B5</f>
        <v>2</v>
      </c>
      <c r="C14" s="167">
        <f t="shared" ref="C14:C55" si="3">(1-$E$2)*C13+$E$2*B13</f>
        <v>2</v>
      </c>
      <c r="D14" s="82">
        <f t="shared" si="0"/>
        <v>0</v>
      </c>
      <c r="E14" s="167">
        <f t="shared" si="1"/>
        <v>0</v>
      </c>
      <c r="F14" s="167">
        <f>AVERAGE($E$13:E14)</f>
        <v>0</v>
      </c>
      <c r="G14" s="82">
        <f>SUM($D$13:D14)</f>
        <v>0</v>
      </c>
      <c r="H14" s="83">
        <f t="shared" si="2"/>
        <v>0</v>
      </c>
      <c r="I14" s="168"/>
      <c r="J14" s="76">
        <f>J11</f>
        <v>0.05</v>
      </c>
      <c r="K14" s="76">
        <f t="dataTable" ref="K14:K24" dt2D="0" dtr="0" r1="E2"/>
        <v>1.2118088846534329</v>
      </c>
      <c r="V14" s="244"/>
    </row>
    <row r="15" spans="1:22" x14ac:dyDescent="0.3">
      <c r="A15" s="169">
        <v>3</v>
      </c>
      <c r="B15">
        <f>'[2]1. AveInvFlow'!B6</f>
        <v>1</v>
      </c>
      <c r="C15" s="167">
        <f t="shared" si="3"/>
        <v>2</v>
      </c>
      <c r="D15" s="82">
        <f t="shared" si="0"/>
        <v>-1</v>
      </c>
      <c r="E15" s="167">
        <f t="shared" si="1"/>
        <v>1</v>
      </c>
      <c r="F15" s="167">
        <f>AVERAGE($E$13:E15)</f>
        <v>0.33333333333333331</v>
      </c>
      <c r="G15" s="82">
        <f>SUM($D$13:D15)</f>
        <v>-1</v>
      </c>
      <c r="H15" s="83">
        <f t="shared" si="2"/>
        <v>-3</v>
      </c>
      <c r="I15" s="168"/>
      <c r="J15" s="76">
        <f t="shared" ref="J15:J24" si="4">J14+$J$12</f>
        <v>5.1000000000000004E-2</v>
      </c>
      <c r="K15" s="76">
        <v>1.2113555556451772</v>
      </c>
      <c r="V15" s="244"/>
    </row>
    <row r="16" spans="1:22" x14ac:dyDescent="0.3">
      <c r="A16" s="169">
        <v>4</v>
      </c>
      <c r="B16">
        <f>'[2]1. AveInvFlow'!B7</f>
        <v>0</v>
      </c>
      <c r="C16" s="167">
        <f t="shared" si="3"/>
        <v>1.7</v>
      </c>
      <c r="D16" s="82">
        <f t="shared" si="0"/>
        <v>-1.7</v>
      </c>
      <c r="E16" s="167">
        <f t="shared" si="1"/>
        <v>1.7</v>
      </c>
      <c r="F16" s="167">
        <f>AVERAGE($E$13:E16)</f>
        <v>0.67500000000000004</v>
      </c>
      <c r="G16" s="82">
        <f>SUM($D$13:D16)</f>
        <v>-2.7</v>
      </c>
      <c r="H16" s="83">
        <f t="shared" si="2"/>
        <v>-4</v>
      </c>
      <c r="I16" s="168"/>
      <c r="J16" s="76">
        <f t="shared" si="4"/>
        <v>5.2000000000000005E-2</v>
      </c>
      <c r="K16" s="76">
        <v>1.2113446390345506</v>
      </c>
      <c r="V16" s="244"/>
    </row>
    <row r="17" spans="1:22" x14ac:dyDescent="0.3">
      <c r="A17" s="169">
        <v>5</v>
      </c>
      <c r="B17">
        <f>'[2]1. AveInvFlow'!B8</f>
        <v>2</v>
      </c>
      <c r="C17" s="167">
        <f t="shared" si="3"/>
        <v>1.19</v>
      </c>
      <c r="D17" s="82">
        <f t="shared" si="0"/>
        <v>0.81</v>
      </c>
      <c r="E17" s="167">
        <f t="shared" si="1"/>
        <v>0.81</v>
      </c>
      <c r="F17" s="167">
        <f>AVERAGE($E$13:E17)</f>
        <v>0.70200000000000007</v>
      </c>
      <c r="G17" s="82">
        <f>SUM($D$13:D17)</f>
        <v>-1.8900000000000001</v>
      </c>
      <c r="H17" s="83">
        <f t="shared" si="2"/>
        <v>-2.6923076923076921</v>
      </c>
      <c r="I17" s="168"/>
      <c r="J17" s="76">
        <f t="shared" si="4"/>
        <v>5.3000000000000005E-2</v>
      </c>
      <c r="K17" s="76">
        <v>1.2113370214520311</v>
      </c>
      <c r="V17" s="244"/>
    </row>
    <row r="18" spans="1:22" x14ac:dyDescent="0.3">
      <c r="A18" s="169">
        <v>6</v>
      </c>
      <c r="B18">
        <f>'[2]1. AveInvFlow'!B9</f>
        <v>1</v>
      </c>
      <c r="C18" s="167">
        <f t="shared" si="3"/>
        <v>1.4329999999999998</v>
      </c>
      <c r="D18" s="82">
        <f t="shared" si="0"/>
        <v>-0.43299999999999983</v>
      </c>
      <c r="E18" s="167">
        <f t="shared" si="1"/>
        <v>0.43299999999999983</v>
      </c>
      <c r="F18" s="167">
        <f>AVERAGE($E$13:E18)</f>
        <v>0.65716666666666668</v>
      </c>
      <c r="G18" s="82">
        <f>SUM($D$13:D18)</f>
        <v>-2.323</v>
      </c>
      <c r="H18" s="83">
        <f t="shared" si="2"/>
        <v>-3.5348719249302558</v>
      </c>
      <c r="I18" s="168"/>
      <c r="J18" s="76">
        <f t="shared" si="4"/>
        <v>5.4000000000000006E-2</v>
      </c>
      <c r="K18" s="76">
        <v>1.2113327027852627</v>
      </c>
      <c r="V18" s="244"/>
    </row>
    <row r="19" spans="1:22" x14ac:dyDescent="0.3">
      <c r="A19" s="169">
        <v>7</v>
      </c>
      <c r="B19">
        <f>'[2]1. AveInvFlow'!B10</f>
        <v>0</v>
      </c>
      <c r="C19" s="167">
        <f t="shared" si="3"/>
        <v>1.3030999999999999</v>
      </c>
      <c r="D19" s="82">
        <f t="shared" si="0"/>
        <v>-1.3030999999999999</v>
      </c>
      <c r="E19" s="167">
        <f t="shared" si="1"/>
        <v>1.3030999999999999</v>
      </c>
      <c r="F19" s="167">
        <f>AVERAGE($E$13:E19)</f>
        <v>0.74944285714285719</v>
      </c>
      <c r="G19" s="82">
        <f>SUM($D$13:D19)</f>
        <v>-3.6261000000000001</v>
      </c>
      <c r="H19" s="83">
        <f t="shared" si="2"/>
        <v>-4.8383942357179617</v>
      </c>
      <c r="I19" s="168"/>
      <c r="J19" s="76">
        <f t="shared" si="4"/>
        <v>5.5000000000000007E-2</v>
      </c>
      <c r="K19" s="76">
        <v>1.2113316798542437</v>
      </c>
      <c r="V19" s="244"/>
    </row>
    <row r="20" spans="1:22" x14ac:dyDescent="0.3">
      <c r="A20" s="169">
        <v>8</v>
      </c>
      <c r="B20">
        <f>'[2]1. AveInvFlow'!B11</f>
        <v>1</v>
      </c>
      <c r="C20" s="167">
        <f t="shared" si="3"/>
        <v>0.91216999999999993</v>
      </c>
      <c r="D20" s="82">
        <f t="shared" si="0"/>
        <v>8.7830000000000075E-2</v>
      </c>
      <c r="E20" s="167">
        <f t="shared" si="1"/>
        <v>8.7830000000000075E-2</v>
      </c>
      <c r="F20" s="167">
        <f>AVERAGE($E$13:E20)</f>
        <v>0.66674125000000006</v>
      </c>
      <c r="G20" s="82">
        <f>SUM($D$13:D20)</f>
        <v>-3.5382699999999998</v>
      </c>
      <c r="H20" s="83">
        <f t="shared" si="2"/>
        <v>-5.3068113004857578</v>
      </c>
      <c r="I20" s="168"/>
      <c r="J20" s="76">
        <f t="shared" si="4"/>
        <v>5.6000000000000008E-2</v>
      </c>
      <c r="K20" s="76">
        <v>1.2113339465979096</v>
      </c>
      <c r="V20" s="244"/>
    </row>
    <row r="21" spans="1:22" x14ac:dyDescent="0.3">
      <c r="A21" s="169">
        <v>9</v>
      </c>
      <c r="B21">
        <f>'[2]1. AveInvFlow'!B12</f>
        <v>3</v>
      </c>
      <c r="C21" s="167">
        <f t="shared" si="3"/>
        <v>0.93851899999999988</v>
      </c>
      <c r="D21" s="82">
        <f t="shared" si="0"/>
        <v>2.0614810000000001</v>
      </c>
      <c r="E21" s="167">
        <f t="shared" si="1"/>
        <v>2.0614810000000001</v>
      </c>
      <c r="F21" s="167">
        <f>AVERAGE($E$13:E21)</f>
        <v>0.82171233333333349</v>
      </c>
      <c r="G21" s="82">
        <f>SUM($D$13:D21)</f>
        <v>-1.4767889999999997</v>
      </c>
      <c r="H21" s="83">
        <f t="shared" si="2"/>
        <v>-1.797209242326085</v>
      </c>
      <c r="I21" s="168"/>
      <c r="J21" s="76">
        <f t="shared" si="4"/>
        <v>5.7000000000000009E-2</v>
      </c>
      <c r="K21" s="76">
        <v>1.2113394942523681</v>
      </c>
      <c r="V21" s="244"/>
    </row>
    <row r="22" spans="1:22" x14ac:dyDescent="0.3">
      <c r="A22" s="169">
        <v>10</v>
      </c>
      <c r="B22">
        <f>'[2]1. AveInvFlow'!B13</f>
        <v>3</v>
      </c>
      <c r="C22" s="167">
        <f t="shared" si="3"/>
        <v>1.5569632999999998</v>
      </c>
      <c r="D22" s="82">
        <f t="shared" si="0"/>
        <v>1.4430367000000002</v>
      </c>
      <c r="E22" s="167">
        <f t="shared" si="1"/>
        <v>1.4430367000000002</v>
      </c>
      <c r="F22" s="167">
        <f>AVERAGE($E$13:E22)</f>
        <v>0.88384477000000017</v>
      </c>
      <c r="G22" s="82">
        <f>SUM($D$13:D22)</f>
        <v>-3.3752299999999513E-2</v>
      </c>
      <c r="H22" s="83">
        <f t="shared" si="2"/>
        <v>-3.8188040644285881E-2</v>
      </c>
      <c r="I22" s="168"/>
      <c r="J22" s="76">
        <f t="shared" si="4"/>
        <v>5.800000000000001E-2</v>
      </c>
      <c r="K22" s="76">
        <v>1.2113483115211006</v>
      </c>
      <c r="V22" s="244"/>
    </row>
    <row r="23" spans="1:22" x14ac:dyDescent="0.3">
      <c r="A23" s="169">
        <v>11</v>
      </c>
      <c r="B23">
        <f>'[2]1. AveInvFlow'!B14</f>
        <v>1</v>
      </c>
      <c r="C23" s="167">
        <f t="shared" si="3"/>
        <v>1.9898743099999998</v>
      </c>
      <c r="D23" s="82">
        <f t="shared" si="0"/>
        <v>-0.98987430999999981</v>
      </c>
      <c r="E23" s="167">
        <f t="shared" si="1"/>
        <v>0.98987430999999981</v>
      </c>
      <c r="F23" s="167">
        <f>AVERAGE($E$13:E23)</f>
        <v>0.89348381909090913</v>
      </c>
      <c r="G23" s="82">
        <f>SUM($D$13:D23)</f>
        <v>-1.0236266099999993</v>
      </c>
      <c r="H23" s="83">
        <f t="shared" si="2"/>
        <v>-1.1456576919786934</v>
      </c>
      <c r="I23" s="168"/>
      <c r="J23" s="76">
        <f t="shared" si="4"/>
        <v>5.9000000000000011E-2</v>
      </c>
      <c r="K23" s="76">
        <v>1.2113603847374435</v>
      </c>
      <c r="V23" s="244"/>
    </row>
    <row r="24" spans="1:22" x14ac:dyDescent="0.3">
      <c r="A24" s="169">
        <v>12</v>
      </c>
      <c r="B24">
        <f>'[2]1. AveInvFlow'!B15</f>
        <v>2</v>
      </c>
      <c r="C24" s="167">
        <f t="shared" si="3"/>
        <v>1.6929120169999998</v>
      </c>
      <c r="D24" s="82">
        <f t="shared" si="0"/>
        <v>0.30708798300000018</v>
      </c>
      <c r="E24" s="167">
        <f t="shared" si="1"/>
        <v>0.30708798300000018</v>
      </c>
      <c r="F24" s="167">
        <f>AVERAGE($E$13:E24)</f>
        <v>0.84461749941666675</v>
      </c>
      <c r="G24" s="82">
        <f>SUM($D$13:D24)</f>
        <v>-0.71653862699999915</v>
      </c>
      <c r="H24" s="83">
        <f t="shared" si="2"/>
        <v>-0.8483587274652431</v>
      </c>
      <c r="I24" s="168"/>
      <c r="J24" s="76">
        <f t="shared" si="4"/>
        <v>6.0000000000000012E-2</v>
      </c>
      <c r="K24" s="76">
        <v>1.2113756980196524</v>
      </c>
      <c r="V24" s="244"/>
    </row>
    <row r="25" spans="1:22" x14ac:dyDescent="0.3">
      <c r="A25" s="169">
        <v>13</v>
      </c>
      <c r="B25">
        <f>'[2]1. AveInvFlow'!B16</f>
        <v>3</v>
      </c>
      <c r="C25" s="167">
        <f t="shared" si="3"/>
        <v>1.7850384118999996</v>
      </c>
      <c r="D25" s="82">
        <f t="shared" si="0"/>
        <v>1.2149615881000004</v>
      </c>
      <c r="E25" s="167">
        <f t="shared" si="1"/>
        <v>1.2149615881000004</v>
      </c>
      <c r="F25" s="167">
        <f>AVERAGE($E$13:E25)</f>
        <v>0.87310550623846173</v>
      </c>
      <c r="G25" s="82">
        <f>SUM($D$13:D25)</f>
        <v>0.49842296110000128</v>
      </c>
      <c r="H25" s="83">
        <f t="shared" si="2"/>
        <v>0.5708622354786439</v>
      </c>
      <c r="I25" s="168"/>
      <c r="V25" s="244"/>
    </row>
    <row r="26" spans="1:22" x14ac:dyDescent="0.3">
      <c r="A26" s="169">
        <v>14</v>
      </c>
      <c r="B26">
        <f>'[2]1. AveInvFlow'!B17</f>
        <v>2</v>
      </c>
      <c r="C26" s="167">
        <f t="shared" si="3"/>
        <v>2.1495268883299996</v>
      </c>
      <c r="D26" s="82">
        <f t="shared" si="0"/>
        <v>-0.14952688832999961</v>
      </c>
      <c r="E26" s="167">
        <f t="shared" si="1"/>
        <v>0.14952688832999961</v>
      </c>
      <c r="F26" s="167">
        <f>AVERAGE($E$13:E26)</f>
        <v>0.82142131924500017</v>
      </c>
      <c r="G26" s="82">
        <f>SUM($D$13:D26)</f>
        <v>0.34889607277000168</v>
      </c>
      <c r="H26" s="83">
        <f t="shared" si="2"/>
        <v>0.4247467950925421</v>
      </c>
      <c r="I26" s="168"/>
      <c r="K26" s="76">
        <f>MIN(K14:K24)</f>
        <v>1.2113316798542437</v>
      </c>
      <c r="V26" s="244"/>
    </row>
    <row r="27" spans="1:22" x14ac:dyDescent="0.3">
      <c r="A27" s="169">
        <v>15</v>
      </c>
      <c r="B27">
        <f>'[2]1. AveInvFlow'!B18</f>
        <v>2</v>
      </c>
      <c r="C27" s="167">
        <f t="shared" si="3"/>
        <v>2.1046688218309995</v>
      </c>
      <c r="D27" s="82">
        <f t="shared" si="0"/>
        <v>-0.10466882183099946</v>
      </c>
      <c r="E27" s="167">
        <f t="shared" si="1"/>
        <v>0.10466882183099946</v>
      </c>
      <c r="F27" s="167">
        <f>AVERAGE($E$13:E27)</f>
        <v>0.77363781941740017</v>
      </c>
      <c r="G27" s="82">
        <f>SUM($D$13:D27)</f>
        <v>0.24422725093900222</v>
      </c>
      <c r="H27" s="83">
        <f t="shared" si="2"/>
        <v>0.3156868043536461</v>
      </c>
      <c r="I27" s="168"/>
      <c r="V27" s="244"/>
    </row>
    <row r="28" spans="1:22" x14ac:dyDescent="0.3">
      <c r="A28" s="169">
        <v>16</v>
      </c>
      <c r="B28">
        <f>'[2]1. AveInvFlow'!B19</f>
        <v>5</v>
      </c>
      <c r="C28" s="167">
        <f t="shared" si="3"/>
        <v>2.0732681752816995</v>
      </c>
      <c r="D28" s="82">
        <f t="shared" si="0"/>
        <v>2.9267318247183005</v>
      </c>
      <c r="E28" s="167">
        <f t="shared" si="1"/>
        <v>2.9267318247183005</v>
      </c>
      <c r="F28" s="167">
        <f>AVERAGE($E$13:E28)</f>
        <v>0.90820619474870645</v>
      </c>
      <c r="G28" s="82">
        <f>SUM($D$13:D28)</f>
        <v>3.1709590756573025</v>
      </c>
      <c r="H28" s="83">
        <f t="shared" si="2"/>
        <v>3.4914528154420728</v>
      </c>
      <c r="I28" s="168"/>
      <c r="V28" s="244"/>
    </row>
    <row r="29" spans="1:22" x14ac:dyDescent="0.3">
      <c r="A29" s="169">
        <v>17</v>
      </c>
      <c r="B29">
        <f>'[2]1. AveInvFlow'!B20</f>
        <v>2</v>
      </c>
      <c r="C29" s="167">
        <f t="shared" si="3"/>
        <v>2.9512877226971899</v>
      </c>
      <c r="D29" s="82">
        <f t="shared" si="0"/>
        <v>-0.95128772269718986</v>
      </c>
      <c r="E29" s="167">
        <f t="shared" si="1"/>
        <v>0.95128772269718986</v>
      </c>
      <c r="F29" s="167">
        <f>AVERAGE($E$13:E29)</f>
        <v>0.91074040227508779</v>
      </c>
      <c r="G29" s="82">
        <f>SUM($D$13:D29)</f>
        <v>2.2196713529601126</v>
      </c>
      <c r="H29" s="83">
        <f t="shared" si="2"/>
        <v>2.4372162994144451</v>
      </c>
      <c r="I29" s="168"/>
      <c r="V29" s="244"/>
    </row>
    <row r="30" spans="1:22" x14ac:dyDescent="0.3">
      <c r="A30" s="169">
        <v>18</v>
      </c>
      <c r="B30">
        <f>'[2]1. AveInvFlow'!B21</f>
        <v>2</v>
      </c>
      <c r="C30" s="167">
        <f t="shared" si="3"/>
        <v>2.6659014058880328</v>
      </c>
      <c r="D30" s="82">
        <f t="shared" si="0"/>
        <v>-0.66590140588803282</v>
      </c>
      <c r="E30" s="167">
        <f t="shared" si="1"/>
        <v>0.66590140588803282</v>
      </c>
      <c r="F30" s="167">
        <f>AVERAGE($E$13:E30)</f>
        <v>0.89713823580914032</v>
      </c>
      <c r="G30" s="82">
        <f>SUM($D$13:D30)</f>
        <v>1.5537699470720798</v>
      </c>
      <c r="H30" s="83">
        <f t="shared" si="2"/>
        <v>1.7319180980740556</v>
      </c>
      <c r="I30" s="168"/>
      <c r="V30" s="244"/>
    </row>
    <row r="31" spans="1:22" x14ac:dyDescent="0.3">
      <c r="A31" s="169">
        <v>19</v>
      </c>
      <c r="B31">
        <f>'[2]1. AveInvFlow'!B22</f>
        <v>1</v>
      </c>
      <c r="C31" s="167">
        <f t="shared" si="3"/>
        <v>2.466130984121623</v>
      </c>
      <c r="D31" s="82">
        <f t="shared" si="0"/>
        <v>-1.466130984121623</v>
      </c>
      <c r="E31" s="167">
        <f t="shared" si="1"/>
        <v>1.466130984121623</v>
      </c>
      <c r="F31" s="167">
        <f>AVERAGE($E$13:E31)</f>
        <v>0.92708522256242887</v>
      </c>
      <c r="G31" s="82">
        <f>SUM($D$13:D31)</f>
        <v>8.7638962950456811E-2</v>
      </c>
      <c r="H31" s="83">
        <f t="shared" si="2"/>
        <v>9.4531722453978936E-2</v>
      </c>
      <c r="I31" s="168"/>
      <c r="V31" s="244"/>
    </row>
    <row r="32" spans="1:22" x14ac:dyDescent="0.3">
      <c r="A32" s="169">
        <v>20</v>
      </c>
      <c r="B32">
        <f>'[2]1. AveInvFlow'!B23</f>
        <v>2</v>
      </c>
      <c r="C32" s="167">
        <f t="shared" si="3"/>
        <v>2.0262916888851361</v>
      </c>
      <c r="D32" s="82">
        <f t="shared" si="0"/>
        <v>-2.6291688885136111E-2</v>
      </c>
      <c r="E32" s="167">
        <f t="shared" si="1"/>
        <v>2.6291688885136111E-2</v>
      </c>
      <c r="F32" s="167">
        <f>AVERAGE($E$13:E32)</f>
        <v>0.8820455458785641</v>
      </c>
      <c r="G32" s="82">
        <f>SUM($D$13:D32)</f>
        <v>6.13472740653207E-2</v>
      </c>
      <c r="H32" s="83">
        <f t="shared" si="2"/>
        <v>6.9551140926873076E-2</v>
      </c>
      <c r="I32" s="168"/>
      <c r="V32" s="244"/>
    </row>
    <row r="33" spans="1:22" x14ac:dyDescent="0.3">
      <c r="A33" s="169">
        <v>21</v>
      </c>
      <c r="B33">
        <f>'[2]1. AveInvFlow'!B24</f>
        <v>3</v>
      </c>
      <c r="C33" s="167">
        <f t="shared" si="3"/>
        <v>2.0184041822195953</v>
      </c>
      <c r="D33" s="82">
        <f t="shared" si="0"/>
        <v>0.98159581778040472</v>
      </c>
      <c r="E33" s="167">
        <f t="shared" si="1"/>
        <v>0.98159581778040472</v>
      </c>
      <c r="F33" s="167">
        <f>AVERAGE($E$13:E33)</f>
        <v>0.88678603501674702</v>
      </c>
      <c r="G33" s="82">
        <f>SUM($D$13:D33)</f>
        <v>1.0429430918457254</v>
      </c>
      <c r="H33" s="83">
        <f t="shared" si="2"/>
        <v>1.1760932746601376</v>
      </c>
      <c r="I33" s="168"/>
      <c r="V33" s="244"/>
    </row>
    <row r="34" spans="1:22" x14ac:dyDescent="0.3">
      <c r="A34" s="169">
        <v>22</v>
      </c>
      <c r="B34">
        <f>'[2]1. AveInvFlow'!B25</f>
        <v>3</v>
      </c>
      <c r="C34" s="167">
        <f t="shared" si="3"/>
        <v>2.3128829275537166</v>
      </c>
      <c r="D34" s="82">
        <f t="shared" si="0"/>
        <v>0.68711707244628339</v>
      </c>
      <c r="E34" s="167">
        <f t="shared" si="1"/>
        <v>0.68711707244628339</v>
      </c>
      <c r="F34" s="167">
        <f>AVERAGE($E$13:E34)</f>
        <v>0.87771017308172605</v>
      </c>
      <c r="G34" s="82">
        <f>SUM($D$13:D34)</f>
        <v>1.7300601642920088</v>
      </c>
      <c r="H34" s="83">
        <f t="shared" si="2"/>
        <v>1.9711064282388329</v>
      </c>
      <c r="I34" s="168"/>
      <c r="V34" s="244"/>
    </row>
    <row r="35" spans="1:22" x14ac:dyDescent="0.3">
      <c r="A35" s="169">
        <v>23</v>
      </c>
      <c r="B35">
        <f>'[2]1. AveInvFlow'!B26</f>
        <v>3</v>
      </c>
      <c r="C35" s="167">
        <f t="shared" si="3"/>
        <v>2.5190180492876015</v>
      </c>
      <c r="D35" s="82">
        <f t="shared" si="0"/>
        <v>0.48098195071239846</v>
      </c>
      <c r="E35" s="167">
        <f t="shared" si="1"/>
        <v>0.48098195071239846</v>
      </c>
      <c r="F35" s="167">
        <f>AVERAGE($E$13:E35)</f>
        <v>0.86046111993523344</v>
      </c>
      <c r="G35" s="82">
        <f>SUM($D$13:D35)</f>
        <v>2.2110421150044073</v>
      </c>
      <c r="H35" s="83">
        <f t="shared" si="2"/>
        <v>2.5696014192609091</v>
      </c>
      <c r="I35" s="168"/>
      <c r="V35" s="244"/>
    </row>
    <row r="36" spans="1:22" x14ac:dyDescent="0.3">
      <c r="A36" s="169">
        <v>24</v>
      </c>
      <c r="B36">
        <f>'[2]1. AveInvFlow'!B27</f>
        <v>4</v>
      </c>
      <c r="C36" s="167">
        <f t="shared" si="3"/>
        <v>2.6633126345013212</v>
      </c>
      <c r="D36" s="82">
        <f t="shared" si="0"/>
        <v>1.3366873654986788</v>
      </c>
      <c r="E36" s="167">
        <f t="shared" si="1"/>
        <v>1.3366873654986788</v>
      </c>
      <c r="F36" s="167">
        <f>AVERAGE($E$13:E36)</f>
        <v>0.88030388016704375</v>
      </c>
      <c r="G36" s="82">
        <f>SUM($D$13:D36)</f>
        <v>3.5477294805030861</v>
      </c>
      <c r="H36" s="83">
        <f t="shared" si="2"/>
        <v>4.0301190991341311</v>
      </c>
      <c r="I36" s="168"/>
      <c r="V36" s="244"/>
    </row>
    <row r="37" spans="1:22" x14ac:dyDescent="0.3">
      <c r="A37" s="169">
        <v>25</v>
      </c>
      <c r="B37">
        <f>'[2]1. AveInvFlow'!B28</f>
        <v>7</v>
      </c>
      <c r="C37" s="167">
        <f t="shared" si="3"/>
        <v>3.0643188441509244</v>
      </c>
      <c r="D37" s="82">
        <f t="shared" si="0"/>
        <v>3.9356811558490756</v>
      </c>
      <c r="E37" s="167">
        <f t="shared" si="1"/>
        <v>3.9356811558490756</v>
      </c>
      <c r="F37" s="167">
        <f>AVERAGE($E$13:E37)</f>
        <v>1.002518971194325</v>
      </c>
      <c r="G37" s="82">
        <f>SUM($D$13:D37)</f>
        <v>7.4834106363521613</v>
      </c>
      <c r="H37" s="83">
        <f t="shared" si="2"/>
        <v>7.4646075050699476</v>
      </c>
      <c r="I37" s="168"/>
      <c r="V37" s="244"/>
    </row>
    <row r="38" spans="1:22" x14ac:dyDescent="0.3">
      <c r="A38" s="169">
        <v>26</v>
      </c>
      <c r="B38">
        <f>'[2]1. AveInvFlow'!B29</f>
        <v>1</v>
      </c>
      <c r="C38" s="167">
        <f t="shared" si="3"/>
        <v>4.2450231909056466</v>
      </c>
      <c r="D38" s="82">
        <f t="shared" si="0"/>
        <v>-3.2450231909056466</v>
      </c>
      <c r="E38" s="167">
        <f t="shared" si="1"/>
        <v>3.2450231909056466</v>
      </c>
      <c r="F38" s="167">
        <f>AVERAGE($E$13:E38)</f>
        <v>1.0887691334909144</v>
      </c>
      <c r="G38" s="82">
        <f>SUM($D$13:D38)</f>
        <v>4.2383874454465147</v>
      </c>
      <c r="H38" s="83">
        <f t="shared" si="2"/>
        <v>3.8928247642886391</v>
      </c>
      <c r="I38" s="168"/>
      <c r="V38" s="244"/>
    </row>
    <row r="39" spans="1:22" x14ac:dyDescent="0.3">
      <c r="A39" s="169">
        <v>27</v>
      </c>
      <c r="B39">
        <f>'[2]1. AveInvFlow'!B30</f>
        <v>2</v>
      </c>
      <c r="C39" s="167">
        <f t="shared" si="3"/>
        <v>3.2715162336339523</v>
      </c>
      <c r="D39" s="82">
        <f t="shared" si="0"/>
        <v>-1.2715162336339523</v>
      </c>
      <c r="E39" s="167">
        <f t="shared" si="1"/>
        <v>1.2715162336339523</v>
      </c>
      <c r="F39" s="167">
        <f>AVERAGE($E$13:E39)</f>
        <v>1.0955375446073232</v>
      </c>
      <c r="G39" s="82">
        <f>SUM($D$13:D39)</f>
        <v>2.9668712118125624</v>
      </c>
      <c r="H39" s="83">
        <f t="shared" si="2"/>
        <v>2.7081419768922541</v>
      </c>
      <c r="I39" s="168"/>
      <c r="V39" s="244"/>
    </row>
    <row r="40" spans="1:22" x14ac:dyDescent="0.3">
      <c r="A40" s="169">
        <v>28</v>
      </c>
      <c r="B40">
        <f>'[2]1. AveInvFlow'!B31</f>
        <v>3</v>
      </c>
      <c r="C40" s="167">
        <f t="shared" si="3"/>
        <v>2.8900613635437664</v>
      </c>
      <c r="D40" s="82">
        <f t="shared" si="0"/>
        <v>0.10993863645623358</v>
      </c>
      <c r="E40" s="167">
        <f t="shared" si="1"/>
        <v>0.10993863645623358</v>
      </c>
      <c r="F40" s="167">
        <f>AVERAGE($E$13:E40)</f>
        <v>1.0603375836019271</v>
      </c>
      <c r="G40" s="82">
        <f>SUM($D$13:D40)</f>
        <v>3.076809848268796</v>
      </c>
      <c r="H40" s="83">
        <f t="shared" si="2"/>
        <v>2.9017266725725106</v>
      </c>
      <c r="I40" s="168"/>
      <c r="V40" s="244"/>
    </row>
    <row r="41" spans="1:22" x14ac:dyDescent="0.3">
      <c r="A41" s="169">
        <v>29</v>
      </c>
      <c r="B41">
        <f>'[2]1. AveInvFlow'!B32</f>
        <v>2</v>
      </c>
      <c r="C41" s="167">
        <f t="shared" si="3"/>
        <v>2.9230429544806364</v>
      </c>
      <c r="D41" s="82">
        <f t="shared" si="0"/>
        <v>-0.92304295448063645</v>
      </c>
      <c r="E41" s="167">
        <f t="shared" si="1"/>
        <v>0.92304295448063645</v>
      </c>
      <c r="F41" s="167">
        <f>AVERAGE($E$13:E41)</f>
        <v>1.0556032860460205</v>
      </c>
      <c r="G41" s="82">
        <f>SUM($D$13:D41)</f>
        <v>2.1537668937881596</v>
      </c>
      <c r="H41" s="83">
        <f t="shared" si="2"/>
        <v>2.0403184816291517</v>
      </c>
      <c r="I41" s="168"/>
      <c r="V41" s="244"/>
    </row>
    <row r="42" spans="1:22" x14ac:dyDescent="0.3">
      <c r="A42" s="169">
        <v>30</v>
      </c>
      <c r="B42">
        <f>'[2]1. AveInvFlow'!B33</f>
        <v>5</v>
      </c>
      <c r="C42" s="167">
        <f t="shared" si="3"/>
        <v>2.6461300681364457</v>
      </c>
      <c r="D42" s="82">
        <f t="shared" si="0"/>
        <v>2.3538699318635543</v>
      </c>
      <c r="E42" s="167">
        <f t="shared" si="1"/>
        <v>2.3538699318635543</v>
      </c>
      <c r="F42" s="167">
        <f>AVERAGE($E$13:E42)</f>
        <v>1.098878840906605</v>
      </c>
      <c r="G42" s="82">
        <f>SUM($D$13:D42)</f>
        <v>4.5076368256517139</v>
      </c>
      <c r="H42" s="83">
        <f t="shared" si="2"/>
        <v>4.1020325970903126</v>
      </c>
      <c r="I42" s="168"/>
      <c r="V42" s="244"/>
    </row>
    <row r="43" spans="1:22" x14ac:dyDescent="0.3">
      <c r="A43" s="169">
        <v>31</v>
      </c>
      <c r="B43">
        <f>'[2]1. AveInvFlow'!B34</f>
        <v>2</v>
      </c>
      <c r="C43" s="167">
        <f t="shared" si="3"/>
        <v>3.3522910476955117</v>
      </c>
      <c r="D43" s="82">
        <f t="shared" si="0"/>
        <v>-1.3522910476955117</v>
      </c>
      <c r="E43" s="167">
        <f t="shared" si="1"/>
        <v>1.3522910476955117</v>
      </c>
      <c r="F43" s="167">
        <f>AVERAGE($E$13:E43)</f>
        <v>1.1070534282223763</v>
      </c>
      <c r="G43" s="82">
        <f>SUM($D$13:D43)</f>
        <v>3.1553457779562022</v>
      </c>
      <c r="H43" s="83">
        <f t="shared" si="2"/>
        <v>2.8502199600454885</v>
      </c>
      <c r="I43" s="168"/>
      <c r="V43" s="244"/>
    </row>
    <row r="44" spans="1:22" x14ac:dyDescent="0.3">
      <c r="A44" s="169">
        <v>32</v>
      </c>
      <c r="B44">
        <f>'[2]1. AveInvFlow'!B35</f>
        <v>3</v>
      </c>
      <c r="C44" s="167">
        <f t="shared" si="3"/>
        <v>2.946603733386858</v>
      </c>
      <c r="D44" s="82">
        <f t="shared" si="0"/>
        <v>5.3396266613142007E-2</v>
      </c>
      <c r="E44" s="167">
        <f t="shared" si="1"/>
        <v>5.3396266613142007E-2</v>
      </c>
      <c r="F44" s="167">
        <f>AVERAGE($E$13:E44)</f>
        <v>1.0741266419220876</v>
      </c>
      <c r="G44" s="82">
        <f>SUM($D$13:D44)</f>
        <v>3.2087420445693442</v>
      </c>
      <c r="H44" s="83">
        <f t="shared" si="2"/>
        <v>2.9873032837426745</v>
      </c>
      <c r="I44" s="168"/>
      <c r="V44" s="244"/>
    </row>
    <row r="45" spans="1:22" x14ac:dyDescent="0.3">
      <c r="A45" s="169">
        <v>33</v>
      </c>
      <c r="B45">
        <f>'[2]1. AveInvFlow'!B36</f>
        <v>1</v>
      </c>
      <c r="C45" s="167">
        <f t="shared" si="3"/>
        <v>2.9626226133708005</v>
      </c>
      <c r="D45" s="82">
        <f t="shared" si="0"/>
        <v>-1.9626226133708005</v>
      </c>
      <c r="E45" s="167">
        <f t="shared" si="1"/>
        <v>1.9626226133708005</v>
      </c>
      <c r="F45" s="167">
        <f>AVERAGE($E$13:E45)</f>
        <v>1.1010507622690182</v>
      </c>
      <c r="G45" s="82">
        <f>SUM($D$13:D45)</f>
        <v>1.2461194311985437</v>
      </c>
      <c r="H45" s="83">
        <f t="shared" si="2"/>
        <v>1.1317547509168167</v>
      </c>
      <c r="I45" s="168"/>
      <c r="V45" s="244"/>
    </row>
    <row r="46" spans="1:22" x14ac:dyDescent="0.3">
      <c r="A46" s="169">
        <v>34</v>
      </c>
      <c r="B46">
        <f>'[2]1. AveInvFlow'!B37</f>
        <v>5</v>
      </c>
      <c r="C46" s="167">
        <f t="shared" si="3"/>
        <v>2.3738358293595598</v>
      </c>
      <c r="D46" s="82">
        <f t="shared" si="0"/>
        <v>2.6261641706404402</v>
      </c>
      <c r="E46" s="167">
        <f t="shared" si="1"/>
        <v>2.6261641706404402</v>
      </c>
      <c r="F46" s="167">
        <f>AVERAGE($E$13:E46)</f>
        <v>1.1459070389858248</v>
      </c>
      <c r="G46" s="82">
        <f>SUM($D$13:D46)</f>
        <v>3.8722836018389839</v>
      </c>
      <c r="H46" s="83">
        <f t="shared" si="2"/>
        <v>3.3792301383069567</v>
      </c>
      <c r="I46" s="168"/>
      <c r="V46" s="244"/>
    </row>
    <row r="47" spans="1:22" x14ac:dyDescent="0.3">
      <c r="A47" s="169">
        <v>35</v>
      </c>
      <c r="B47">
        <f>'[2]1. AveInvFlow'!B38</f>
        <v>2</v>
      </c>
      <c r="C47" s="167">
        <f t="shared" si="3"/>
        <v>3.1616850805516918</v>
      </c>
      <c r="D47" s="82">
        <f t="shared" si="0"/>
        <v>-1.1616850805516918</v>
      </c>
      <c r="E47" s="167">
        <f t="shared" si="1"/>
        <v>1.1616850805516918</v>
      </c>
      <c r="F47" s="167">
        <f>AVERAGE($E$13:E47)</f>
        <v>1.1463578401734211</v>
      </c>
      <c r="G47" s="82">
        <f>SUM($D$13:D47)</f>
        <v>2.7105985212872921</v>
      </c>
      <c r="H47" s="83">
        <f t="shared" si="2"/>
        <v>2.3645308875605826</v>
      </c>
      <c r="I47" s="168"/>
      <c r="V47" s="244"/>
    </row>
    <row r="48" spans="1:22" x14ac:dyDescent="0.3">
      <c r="A48" s="169">
        <v>36</v>
      </c>
      <c r="B48">
        <f>'[2]1. AveInvFlow'!B39</f>
        <v>0</v>
      </c>
      <c r="C48" s="167">
        <f t="shared" si="3"/>
        <v>2.8131795563861841</v>
      </c>
      <c r="D48" s="82">
        <f t="shared" si="0"/>
        <v>-2.8131795563861841</v>
      </c>
      <c r="E48" s="167">
        <f t="shared" si="1"/>
        <v>2.8131795563861841</v>
      </c>
      <c r="F48" s="167">
        <f>AVERAGE($E$13:E48)</f>
        <v>1.1926584434015532</v>
      </c>
      <c r="G48" s="82">
        <f>SUM($D$13:D48)</f>
        <v>-0.10258103509889205</v>
      </c>
      <c r="H48" s="83">
        <f t="shared" si="2"/>
        <v>-8.6010404459405054E-2</v>
      </c>
      <c r="I48" s="168"/>
      <c r="V48" s="244"/>
    </row>
    <row r="49" spans="1:23" x14ac:dyDescent="0.3">
      <c r="A49" s="169">
        <v>37</v>
      </c>
      <c r="B49">
        <f>'[2]1. AveInvFlow'!B40</f>
        <v>7</v>
      </c>
      <c r="C49" s="167">
        <f t="shared" si="3"/>
        <v>1.9692256894703288</v>
      </c>
      <c r="D49" s="82">
        <f t="shared" si="0"/>
        <v>5.0307743105296714</v>
      </c>
      <c r="E49" s="167">
        <f t="shared" si="1"/>
        <v>5.0307743105296714</v>
      </c>
      <c r="F49" s="167">
        <f>AVERAGE($E$13:E49)</f>
        <v>1.2963913046752862</v>
      </c>
      <c r="G49" s="82">
        <f>SUM($D$13:D49)</f>
        <v>4.9281932754307789</v>
      </c>
      <c r="H49" s="83">
        <f t="shared" si="2"/>
        <v>3.8014704801380699</v>
      </c>
      <c r="I49" s="168"/>
      <c r="V49" s="244">
        <v>2</v>
      </c>
      <c r="W49" s="76">
        <f>B49-V49</f>
        <v>5</v>
      </c>
    </row>
    <row r="50" spans="1:23" x14ac:dyDescent="0.3">
      <c r="A50" s="169">
        <v>38</v>
      </c>
      <c r="B50">
        <f>'[2]1. AveInvFlow'!B41</f>
        <v>3</v>
      </c>
      <c r="C50" s="167">
        <f t="shared" si="3"/>
        <v>3.4784579826292301</v>
      </c>
      <c r="D50" s="82">
        <f t="shared" si="0"/>
        <v>-0.47845798262923012</v>
      </c>
      <c r="E50" s="167">
        <f t="shared" si="1"/>
        <v>0.47845798262923012</v>
      </c>
      <c r="F50" s="167">
        <f>AVERAGE($E$13:E50)</f>
        <v>1.274866743568811</v>
      </c>
      <c r="G50" s="82">
        <f>SUM($D$13:D50)</f>
        <v>4.4497352928015488</v>
      </c>
      <c r="H50" s="83">
        <f t="shared" si="2"/>
        <v>3.4903532586826587</v>
      </c>
      <c r="I50" s="168"/>
      <c r="V50" s="244">
        <v>0</v>
      </c>
      <c r="W50" s="76">
        <f>B50-V50</f>
        <v>3</v>
      </c>
    </row>
    <row r="51" spans="1:23" x14ac:dyDescent="0.3">
      <c r="A51" s="169">
        <v>39</v>
      </c>
      <c r="B51">
        <f>'[2]1. AveInvFlow'!B42</f>
        <v>5</v>
      </c>
      <c r="C51" s="167">
        <f t="shared" si="3"/>
        <v>3.3349205878404606</v>
      </c>
      <c r="D51" s="82">
        <f t="shared" si="0"/>
        <v>1.6650794121595394</v>
      </c>
      <c r="E51" s="167">
        <f t="shared" si="1"/>
        <v>1.6650794121595394</v>
      </c>
      <c r="F51" s="167">
        <f>AVERAGE($E$13:E51)</f>
        <v>1.2848721966095991</v>
      </c>
      <c r="G51" s="82">
        <f>SUM($D$13:D51)</f>
        <v>6.1148147049610877</v>
      </c>
      <c r="H51" s="83">
        <f t="shared" si="2"/>
        <v>4.7590839937982086</v>
      </c>
      <c r="I51" s="168"/>
      <c r="V51" s="244">
        <v>5</v>
      </c>
      <c r="W51" s="76">
        <f>B51-V51</f>
        <v>0</v>
      </c>
    </row>
    <row r="52" spans="1:23" x14ac:dyDescent="0.3">
      <c r="A52" s="169">
        <v>40</v>
      </c>
      <c r="B52">
        <f>'[2]1. AveInvFlow'!B43</f>
        <v>3</v>
      </c>
      <c r="C52" s="167">
        <f t="shared" si="3"/>
        <v>3.8344444114883225</v>
      </c>
      <c r="D52" s="82">
        <f t="shared" si="0"/>
        <v>-0.83444441148832249</v>
      </c>
      <c r="E52" s="167">
        <f t="shared" si="1"/>
        <v>0.83444441148832249</v>
      </c>
      <c r="F52" s="167">
        <f>AVERAGE($E$13:E52)</f>
        <v>1.273611501981567</v>
      </c>
      <c r="G52" s="82">
        <f>SUM($D$13:D52)</f>
        <v>5.2803702934727657</v>
      </c>
      <c r="H52" s="83">
        <f t="shared" si="2"/>
        <v>4.1459819460308145</v>
      </c>
      <c r="I52" s="168"/>
      <c r="V52" s="244">
        <v>5</v>
      </c>
      <c r="W52" s="76">
        <f>B52-V52</f>
        <v>-2</v>
      </c>
    </row>
    <row r="53" spans="1:23" ht="17.25" thickBot="1" x14ac:dyDescent="0.35">
      <c r="A53" s="169">
        <v>41</v>
      </c>
      <c r="B53">
        <f>'[2]1. AveInvFlow'!B44</f>
        <v>7</v>
      </c>
      <c r="C53" s="167">
        <f t="shared" si="3"/>
        <v>3.5841110880418254</v>
      </c>
      <c r="D53" s="82">
        <f t="shared" si="0"/>
        <v>3.4158889119581746</v>
      </c>
      <c r="E53" s="167">
        <f t="shared" si="1"/>
        <v>3.4158889119581746</v>
      </c>
      <c r="F53" s="167">
        <f>AVERAGE($E$13:E53)</f>
        <v>1.3258621705175819</v>
      </c>
      <c r="G53" s="82">
        <f>SUM($D$13:D53)</f>
        <v>8.6962592054309411</v>
      </c>
      <c r="H53" s="83">
        <f t="shared" si="2"/>
        <v>6.5589466226615007</v>
      </c>
      <c r="I53" s="168"/>
      <c r="V53" s="244">
        <v>0</v>
      </c>
      <c r="W53" s="76">
        <f>B53-V53</f>
        <v>7</v>
      </c>
    </row>
    <row r="54" spans="1:23" ht="17.25" thickBot="1" x14ac:dyDescent="0.35">
      <c r="A54" s="169">
        <v>42</v>
      </c>
      <c r="B54">
        <f>'[2]1. AveInvFlow'!B45</f>
        <v>3</v>
      </c>
      <c r="C54" s="167">
        <f t="shared" si="3"/>
        <v>4.6088777616292775</v>
      </c>
      <c r="D54" s="82">
        <f t="shared" si="0"/>
        <v>-1.6088777616292775</v>
      </c>
      <c r="E54" s="167">
        <f t="shared" si="1"/>
        <v>1.6088777616292775</v>
      </c>
      <c r="F54" s="241">
        <f>AVERAGE($E$13:E54)</f>
        <v>1.3326006369726224</v>
      </c>
      <c r="G54" s="82">
        <f>SUM($D$13:D54)</f>
        <v>7.0873814438016636</v>
      </c>
      <c r="H54" s="83">
        <f t="shared" si="2"/>
        <v>5.3184586943487027</v>
      </c>
      <c r="I54" s="168"/>
    </row>
    <row r="55" spans="1:23" ht="17.25" thickBot="1" x14ac:dyDescent="0.35">
      <c r="B55" s="243" t="s">
        <v>95</v>
      </c>
      <c r="C55" s="242">
        <f t="shared" si="3"/>
        <v>4.1262144331404942</v>
      </c>
      <c r="D55" s="82"/>
      <c r="E55" s="167" t="s">
        <v>94</v>
      </c>
      <c r="F55" s="241">
        <f>1.25*F54</f>
        <v>1.665750796215778</v>
      </c>
      <c r="G55" s="82"/>
      <c r="H55" s="82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2" priority="1" operator="equal">
      <formula>$K$26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64"/>
  <sheetViews>
    <sheetView zoomScaleNormal="100" workbookViewId="0">
      <selection activeCell="L41" sqref="L41"/>
    </sheetView>
  </sheetViews>
  <sheetFormatPr defaultColWidth="9.140625" defaultRowHeight="16.5" x14ac:dyDescent="0.3"/>
  <cols>
    <col min="1" max="1" width="4.85546875" style="76" customWidth="1"/>
    <col min="2" max="2" width="5.5703125" style="76" customWidth="1"/>
    <col min="3" max="3" width="7.5703125" style="76" bestFit="1" customWidth="1"/>
    <col min="4" max="4" width="12.28515625" style="76" customWidth="1"/>
    <col min="5" max="5" width="10" style="76" bestFit="1" customWidth="1"/>
    <col min="6" max="6" width="18.28515625" style="76" customWidth="1"/>
    <col min="7" max="7" width="9.42578125" style="76" bestFit="1" customWidth="1"/>
    <col min="8" max="8" width="17" style="76" customWidth="1"/>
    <col min="9" max="9" width="16.85546875" style="76" customWidth="1"/>
    <col min="10" max="10" width="10.85546875" style="76" customWidth="1"/>
    <col min="11" max="11" width="11.28515625" style="76" customWidth="1"/>
    <col min="12" max="16384" width="9.140625" style="76"/>
  </cols>
  <sheetData>
    <row r="1" spans="1:22" x14ac:dyDescent="0.3">
      <c r="A1" s="84" t="s">
        <v>73</v>
      </c>
      <c r="B1" s="84"/>
      <c r="C1" s="84"/>
      <c r="D1" s="84"/>
      <c r="E1" s="84"/>
      <c r="F1" s="84"/>
      <c r="G1" s="84"/>
      <c r="H1" s="84"/>
      <c r="I1" s="84"/>
      <c r="J1" s="84"/>
    </row>
    <row r="2" spans="1:22" x14ac:dyDescent="0.3">
      <c r="A2" s="84" t="s">
        <v>84</v>
      </c>
      <c r="B2" s="84"/>
      <c r="C2" s="84"/>
      <c r="D2" s="245" t="s">
        <v>102</v>
      </c>
      <c r="E2" s="84">
        <v>0.3</v>
      </c>
      <c r="H2" s="84"/>
      <c r="I2" s="84"/>
      <c r="J2" s="84"/>
    </row>
    <row r="3" spans="1:22" ht="17.25" thickBot="1" x14ac:dyDescent="0.35">
      <c r="A3" s="84" t="s">
        <v>107</v>
      </c>
      <c r="B3" s="84"/>
      <c r="C3" s="84"/>
      <c r="D3" s="84"/>
      <c r="G3" s="84"/>
      <c r="H3" s="84"/>
      <c r="I3" s="76" t="s">
        <v>101</v>
      </c>
      <c r="J3" s="84"/>
    </row>
    <row r="4" spans="1:22" ht="17.25" thickBot="1" x14ac:dyDescent="0.35">
      <c r="A4" s="84" t="s">
        <v>100</v>
      </c>
      <c r="B4" s="84"/>
      <c r="C4" s="84"/>
      <c r="D4" s="84"/>
      <c r="G4" s="84"/>
      <c r="H4" s="84"/>
      <c r="I4" s="228">
        <f>C53</f>
        <v>4.1262144331404942</v>
      </c>
      <c r="J4" s="84"/>
    </row>
    <row r="5" spans="1:22" ht="17.25" thickBot="1" x14ac:dyDescent="0.35">
      <c r="A5" s="84" t="s">
        <v>86</v>
      </c>
      <c r="B5" s="84"/>
      <c r="C5" s="84"/>
      <c r="D5" s="84"/>
      <c r="G5" s="84"/>
      <c r="H5" s="84"/>
      <c r="I5" s="228">
        <f>1.25*F52</f>
        <v>0</v>
      </c>
      <c r="J5" s="84"/>
    </row>
    <row r="6" spans="1:22" x14ac:dyDescent="0.3">
      <c r="A6" s="84" t="s">
        <v>96</v>
      </c>
      <c r="B6" s="84"/>
      <c r="C6" s="84"/>
      <c r="D6" s="84"/>
      <c r="G6" s="84"/>
      <c r="H6" s="84"/>
      <c r="I6" s="84"/>
      <c r="J6" s="84"/>
    </row>
    <row r="7" spans="1:22" x14ac:dyDescent="0.3">
      <c r="A7" s="85" t="s">
        <v>49</v>
      </c>
      <c r="C7" s="85" t="s">
        <v>69</v>
      </c>
      <c r="F7" s="85" t="s">
        <v>51</v>
      </c>
    </row>
    <row r="8" spans="1:22" x14ac:dyDescent="0.3">
      <c r="A8" s="85" t="s">
        <v>55</v>
      </c>
      <c r="D8" s="76" t="s">
        <v>68</v>
      </c>
      <c r="F8" s="85" t="s">
        <v>51</v>
      </c>
      <c r="I8" s="85"/>
    </row>
    <row r="9" spans="1:22" x14ac:dyDescent="0.3">
      <c r="A9" s="84"/>
      <c r="B9" s="84"/>
      <c r="C9" s="84"/>
      <c r="D9" s="84"/>
      <c r="E9" s="84"/>
      <c r="F9" s="84"/>
      <c r="G9" s="85"/>
      <c r="H9" s="84"/>
      <c r="J9" s="76">
        <v>0.1193</v>
      </c>
      <c r="O9" s="76">
        <v>0</v>
      </c>
      <c r="P9" s="76">
        <v>-4</v>
      </c>
      <c r="Q9" s="76">
        <v>4</v>
      </c>
    </row>
    <row r="10" spans="1:22" ht="19.5" x14ac:dyDescent="0.3">
      <c r="A10" s="84" t="s">
        <v>33</v>
      </c>
      <c r="B10" s="169" t="s">
        <v>0</v>
      </c>
      <c r="C10" s="169" t="s">
        <v>34</v>
      </c>
      <c r="D10" s="169" t="s">
        <v>106</v>
      </c>
      <c r="E10" s="169" t="s">
        <v>105</v>
      </c>
      <c r="F10"/>
      <c r="G10"/>
      <c r="H10"/>
      <c r="J10" s="76">
        <v>1E-4</v>
      </c>
      <c r="O10" s="76">
        <v>50</v>
      </c>
      <c r="P10" s="76">
        <v>-4</v>
      </c>
      <c r="Q10" s="76">
        <v>4</v>
      </c>
    </row>
    <row r="11" spans="1:22" x14ac:dyDescent="0.3">
      <c r="A11" s="168">
        <v>1</v>
      </c>
      <c r="B11">
        <f>'[2]1. AveInvFlow'!B4</f>
        <v>2</v>
      </c>
      <c r="C11" s="169">
        <f>B11</f>
        <v>2</v>
      </c>
      <c r="D11" s="82">
        <f t="shared" ref="D11:D52" si="0">(B11-C11)^2</f>
        <v>0</v>
      </c>
      <c r="E11" s="167">
        <f>AVERAGE(D$11:D11)</f>
        <v>0</v>
      </c>
      <c r="F11"/>
      <c r="G11"/>
      <c r="H11"/>
      <c r="I11" s="168"/>
      <c r="K11" s="89">
        <f>E52</f>
        <v>3.0957449683156284</v>
      </c>
      <c r="V11" s="244"/>
    </row>
    <row r="12" spans="1:22" x14ac:dyDescent="0.3">
      <c r="A12" s="169">
        <v>2</v>
      </c>
      <c r="B12">
        <f>'[2]1. AveInvFlow'!B5</f>
        <v>2</v>
      </c>
      <c r="C12" s="167">
        <f t="shared" ref="C12:C53" si="1">(1-$E$2)*C11+$E$2*B11</f>
        <v>2</v>
      </c>
      <c r="D12" s="82">
        <f t="shared" si="0"/>
        <v>0</v>
      </c>
      <c r="E12" s="167">
        <f>AVERAGE(D$11:D12)</f>
        <v>0</v>
      </c>
      <c r="F12"/>
      <c r="G12"/>
      <c r="H12"/>
      <c r="I12" s="168"/>
      <c r="J12" s="76">
        <f>J9</f>
        <v>0.1193</v>
      </c>
      <c r="K12" s="76">
        <f t="dataTable" ref="K12:K22" dt2D="0" dtr="0" r1="E2"/>
        <v>2.8591409518312245</v>
      </c>
      <c r="V12" s="244"/>
    </row>
    <row r="13" spans="1:22" x14ac:dyDescent="0.3">
      <c r="A13" s="169">
        <v>3</v>
      </c>
      <c r="B13">
        <f>'[2]1. AveInvFlow'!B6</f>
        <v>1</v>
      </c>
      <c r="C13" s="167">
        <f t="shared" si="1"/>
        <v>2</v>
      </c>
      <c r="D13" s="82">
        <f t="shared" si="0"/>
        <v>1</v>
      </c>
      <c r="E13" s="167">
        <f>AVERAGE(D$11:D13)</f>
        <v>0.33333333333333331</v>
      </c>
      <c r="F13"/>
      <c r="G13"/>
      <c r="H13"/>
      <c r="I13" s="168"/>
      <c r="J13" s="76">
        <f t="shared" ref="J13:J22" si="2">J12+$J$10</f>
        <v>0.11940000000000001</v>
      </c>
      <c r="K13" s="76">
        <v>2.8591388415064656</v>
      </c>
      <c r="V13" s="244"/>
    </row>
    <row r="14" spans="1:22" x14ac:dyDescent="0.3">
      <c r="A14" s="169">
        <v>4</v>
      </c>
      <c r="B14">
        <f>'[2]1. AveInvFlow'!B7</f>
        <v>0</v>
      </c>
      <c r="C14" s="167">
        <f t="shared" si="1"/>
        <v>1.7</v>
      </c>
      <c r="D14" s="82">
        <f t="shared" si="0"/>
        <v>2.8899999999999997</v>
      </c>
      <c r="E14" s="167">
        <f>AVERAGE(D$11:D14)</f>
        <v>0.97249999999999992</v>
      </c>
      <c r="F14"/>
      <c r="G14"/>
      <c r="H14"/>
      <c r="I14" s="168"/>
      <c r="J14" s="76">
        <f t="shared" si="2"/>
        <v>0.11950000000000001</v>
      </c>
      <c r="K14" s="76">
        <v>2.8591370466759756</v>
      </c>
      <c r="V14" s="244"/>
    </row>
    <row r="15" spans="1:22" x14ac:dyDescent="0.3">
      <c r="A15" s="169">
        <v>5</v>
      </c>
      <c r="B15">
        <f>'[2]1. AveInvFlow'!B8</f>
        <v>2</v>
      </c>
      <c r="C15" s="167">
        <f t="shared" si="1"/>
        <v>1.19</v>
      </c>
      <c r="D15" s="82">
        <f t="shared" si="0"/>
        <v>0.65610000000000013</v>
      </c>
      <c r="E15" s="167">
        <f>AVERAGE(D$11:D15)</f>
        <v>0.90922000000000003</v>
      </c>
      <c r="F15"/>
      <c r="G15"/>
      <c r="H15"/>
      <c r="I15" s="168"/>
      <c r="J15" s="76">
        <f t="shared" si="2"/>
        <v>0.11960000000000001</v>
      </c>
      <c r="K15" s="76">
        <v>2.8591355667164855</v>
      </c>
      <c r="V15" s="244"/>
    </row>
    <row r="16" spans="1:22" x14ac:dyDescent="0.3">
      <c r="A16" s="169">
        <v>6</v>
      </c>
      <c r="B16">
        <f>'[2]1. AveInvFlow'!B9</f>
        <v>1</v>
      </c>
      <c r="C16" s="167">
        <f t="shared" si="1"/>
        <v>1.4329999999999998</v>
      </c>
      <c r="D16" s="82">
        <f t="shared" si="0"/>
        <v>0.18748899999999985</v>
      </c>
      <c r="E16" s="167">
        <f>AVERAGE(D$11:D16)</f>
        <v>0.78893150000000001</v>
      </c>
      <c r="F16"/>
      <c r="G16"/>
      <c r="H16"/>
      <c r="I16" s="168"/>
      <c r="J16" s="76">
        <f t="shared" si="2"/>
        <v>0.11970000000000001</v>
      </c>
      <c r="K16" s="76">
        <v>2.8591344010062212</v>
      </c>
      <c r="V16" s="244"/>
    </row>
    <row r="17" spans="1:22" x14ac:dyDescent="0.3">
      <c r="A17" s="169">
        <v>7</v>
      </c>
      <c r="B17">
        <f>'[2]1. AveInvFlow'!B10</f>
        <v>0</v>
      </c>
      <c r="C17" s="167">
        <f t="shared" si="1"/>
        <v>1.3030999999999999</v>
      </c>
      <c r="D17" s="82">
        <f t="shared" si="0"/>
        <v>1.6980696099999999</v>
      </c>
      <c r="E17" s="167">
        <f>AVERAGE(D$11:D17)</f>
        <v>0.9188083728571429</v>
      </c>
      <c r="F17"/>
      <c r="G17"/>
      <c r="H17"/>
      <c r="I17" s="168"/>
      <c r="J17" s="76">
        <f t="shared" si="2"/>
        <v>0.11980000000000002</v>
      </c>
      <c r="K17" s="76">
        <v>2.8591335489248997</v>
      </c>
      <c r="V17" s="244"/>
    </row>
    <row r="18" spans="1:22" x14ac:dyDescent="0.3">
      <c r="A18" s="169">
        <v>8</v>
      </c>
      <c r="B18">
        <f>'[2]1. AveInvFlow'!B11</f>
        <v>1</v>
      </c>
      <c r="C18" s="167">
        <f t="shared" si="1"/>
        <v>0.91216999999999993</v>
      </c>
      <c r="D18" s="82">
        <f t="shared" si="0"/>
        <v>7.7141089000000128E-3</v>
      </c>
      <c r="E18" s="167">
        <f>AVERAGE(D$11:D18)</f>
        <v>0.80492158986250006</v>
      </c>
      <c r="F18"/>
      <c r="G18"/>
      <c r="H18"/>
      <c r="I18" s="168"/>
      <c r="J18" s="76">
        <f t="shared" si="2"/>
        <v>0.11990000000000002</v>
      </c>
      <c r="K18" s="76">
        <v>2.8591330098537235</v>
      </c>
      <c r="V18" s="244"/>
    </row>
    <row r="19" spans="1:22" x14ac:dyDescent="0.3">
      <c r="A19" s="169">
        <v>9</v>
      </c>
      <c r="B19">
        <f>'[2]1. AveInvFlow'!B12</f>
        <v>3</v>
      </c>
      <c r="C19" s="167">
        <f t="shared" si="1"/>
        <v>0.93851899999999988</v>
      </c>
      <c r="D19" s="82">
        <f t="shared" si="0"/>
        <v>4.2497039133610004</v>
      </c>
      <c r="E19" s="167">
        <f>AVERAGE(D$11:D19)</f>
        <v>1.1876751813623334</v>
      </c>
      <c r="F19"/>
      <c r="G19"/>
      <c r="H19"/>
      <c r="I19" s="168"/>
      <c r="J19" s="76">
        <f t="shared" si="2"/>
        <v>0.12000000000000002</v>
      </c>
      <c r="K19" s="76">
        <v>2.8591327831753808</v>
      </c>
      <c r="V19" s="244"/>
    </row>
    <row r="20" spans="1:22" x14ac:dyDescent="0.3">
      <c r="A20" s="169">
        <v>10</v>
      </c>
      <c r="B20">
        <f>'[2]1. AveInvFlow'!B13</f>
        <v>3</v>
      </c>
      <c r="C20" s="167">
        <f t="shared" si="1"/>
        <v>1.5569632999999998</v>
      </c>
      <c r="D20" s="82">
        <f t="shared" si="0"/>
        <v>2.0823549175468905</v>
      </c>
      <c r="E20" s="167">
        <f>AVERAGE(D$11:D20)</f>
        <v>1.2771431549807892</v>
      </c>
      <c r="F20"/>
      <c r="G20"/>
      <c r="H20"/>
      <c r="I20" s="168"/>
      <c r="J20" s="76">
        <f t="shared" si="2"/>
        <v>0.12010000000000003</v>
      </c>
      <c r="K20" s="76">
        <v>2.859132868274036</v>
      </c>
      <c r="V20" s="244"/>
    </row>
    <row r="21" spans="1:22" x14ac:dyDescent="0.3">
      <c r="A21" s="169">
        <v>11</v>
      </c>
      <c r="B21">
        <f>'[2]1. AveInvFlow'!B14</f>
        <v>1</v>
      </c>
      <c r="C21" s="167">
        <f t="shared" si="1"/>
        <v>1.9898743099999998</v>
      </c>
      <c r="D21" s="82">
        <f t="shared" si="0"/>
        <v>0.9798511495979757</v>
      </c>
      <c r="E21" s="167">
        <f>AVERAGE(D$11:D21)</f>
        <v>1.2501166090368969</v>
      </c>
      <c r="F21"/>
      <c r="G21"/>
      <c r="H21"/>
      <c r="I21" s="168"/>
      <c r="J21" s="76">
        <f t="shared" si="2"/>
        <v>0.12020000000000003</v>
      </c>
      <c r="K21" s="76">
        <v>2.8591332645353367</v>
      </c>
      <c r="V21" s="244"/>
    </row>
    <row r="22" spans="1:22" x14ac:dyDescent="0.3">
      <c r="A22" s="169">
        <v>12</v>
      </c>
      <c r="B22">
        <f>'[2]1. AveInvFlow'!B15</f>
        <v>2</v>
      </c>
      <c r="C22" s="167">
        <f t="shared" si="1"/>
        <v>1.6929120169999998</v>
      </c>
      <c r="D22" s="82">
        <f t="shared" si="0"/>
        <v>9.4303029303008393E-2</v>
      </c>
      <c r="E22" s="167">
        <f>AVERAGE(D$11:D22)</f>
        <v>1.1537988107257395</v>
      </c>
      <c r="F22"/>
      <c r="G22"/>
      <c r="H22"/>
      <c r="I22" s="168"/>
      <c r="J22" s="76">
        <f t="shared" si="2"/>
        <v>0.12030000000000003</v>
      </c>
      <c r="K22" s="76">
        <v>2.8591339713463926</v>
      </c>
      <c r="V22" s="244"/>
    </row>
    <row r="23" spans="1:22" x14ac:dyDescent="0.3">
      <c r="A23" s="169">
        <v>13</v>
      </c>
      <c r="B23">
        <f>'[2]1. AveInvFlow'!B16</f>
        <v>3</v>
      </c>
      <c r="C23" s="167">
        <f t="shared" si="1"/>
        <v>1.7850384118999996</v>
      </c>
      <c r="D23" s="82">
        <f t="shared" si="0"/>
        <v>1.4761316605584751</v>
      </c>
      <c r="E23" s="167">
        <f>AVERAGE(D$11:D23)</f>
        <v>1.1785936453282575</v>
      </c>
      <c r="F23"/>
      <c r="G23"/>
      <c r="H23"/>
      <c r="I23" s="168"/>
      <c r="V23" s="244"/>
    </row>
    <row r="24" spans="1:22" x14ac:dyDescent="0.3">
      <c r="A24" s="169">
        <v>14</v>
      </c>
      <c r="B24">
        <f>'[2]1. AveInvFlow'!B17</f>
        <v>2</v>
      </c>
      <c r="C24" s="167">
        <f t="shared" si="1"/>
        <v>2.1495268883299996</v>
      </c>
      <c r="D24" s="82">
        <f t="shared" si="0"/>
        <v>2.2358290333652171E-2</v>
      </c>
      <c r="E24" s="167">
        <f>AVERAGE(D$11:D24)</f>
        <v>1.0960054056857857</v>
      </c>
      <c r="F24"/>
      <c r="G24"/>
      <c r="H24"/>
      <c r="I24" s="168"/>
      <c r="K24" s="76">
        <f>MIN(K12:K22)</f>
        <v>2.8591327831753808</v>
      </c>
      <c r="V24" s="244"/>
    </row>
    <row r="25" spans="1:22" x14ac:dyDescent="0.3">
      <c r="A25" s="169">
        <v>15</v>
      </c>
      <c r="B25">
        <f>'[2]1. AveInvFlow'!B18</f>
        <v>2</v>
      </c>
      <c r="C25" s="167">
        <f t="shared" si="1"/>
        <v>2.1046688218309995</v>
      </c>
      <c r="D25" s="82">
        <f t="shared" si="0"/>
        <v>1.0955562263489508E-2</v>
      </c>
      <c r="E25" s="167">
        <f>AVERAGE(D$11:D25)</f>
        <v>1.0236687494576329</v>
      </c>
      <c r="F25"/>
      <c r="G25"/>
      <c r="H25"/>
      <c r="I25" s="168"/>
      <c r="V25" s="244"/>
    </row>
    <row r="26" spans="1:22" x14ac:dyDescent="0.3">
      <c r="A26" s="169">
        <v>16</v>
      </c>
      <c r="B26">
        <f>'[2]1. AveInvFlow'!B19</f>
        <v>5</v>
      </c>
      <c r="C26" s="167">
        <f t="shared" si="1"/>
        <v>2.0732681752816995</v>
      </c>
      <c r="D26" s="82">
        <f t="shared" si="0"/>
        <v>8.5657591738189129</v>
      </c>
      <c r="E26" s="167">
        <f>AVERAGE(D$11:D26)</f>
        <v>1.4950494009802129</v>
      </c>
      <c r="F26"/>
      <c r="G26"/>
      <c r="H26"/>
      <c r="I26" s="168"/>
      <c r="V26" s="244"/>
    </row>
    <row r="27" spans="1:22" x14ac:dyDescent="0.3">
      <c r="A27" s="169">
        <v>17</v>
      </c>
      <c r="B27">
        <f>'[2]1. AveInvFlow'!B20</f>
        <v>2</v>
      </c>
      <c r="C27" s="167">
        <f t="shared" si="1"/>
        <v>2.9512877226971899</v>
      </c>
      <c r="D27" s="82">
        <f t="shared" si="0"/>
        <v>0.90494833135440556</v>
      </c>
      <c r="E27" s="167">
        <f>AVERAGE(D$11:D27)</f>
        <v>1.4603375733551653</v>
      </c>
      <c r="F27"/>
      <c r="G27"/>
      <c r="H27"/>
      <c r="I27" s="168"/>
      <c r="V27" s="244"/>
    </row>
    <row r="28" spans="1:22" x14ac:dyDescent="0.3">
      <c r="A28" s="169">
        <v>18</v>
      </c>
      <c r="B28">
        <f>'[2]1. AveInvFlow'!B21</f>
        <v>2</v>
      </c>
      <c r="C28" s="167">
        <f t="shared" si="1"/>
        <v>2.6659014058880328</v>
      </c>
      <c r="D28" s="82">
        <f t="shared" si="0"/>
        <v>0.44342468236365862</v>
      </c>
      <c r="E28" s="167">
        <f>AVERAGE(D$11:D28)</f>
        <v>1.4038424127445261</v>
      </c>
      <c r="F28"/>
      <c r="G28"/>
      <c r="H28"/>
      <c r="I28" s="168"/>
      <c r="V28" s="244"/>
    </row>
    <row r="29" spans="1:22" x14ac:dyDescent="0.3">
      <c r="A29" s="169">
        <v>19</v>
      </c>
      <c r="B29">
        <f>'[2]1. AveInvFlow'!B22</f>
        <v>1</v>
      </c>
      <c r="C29" s="167">
        <f t="shared" si="1"/>
        <v>2.466130984121623</v>
      </c>
      <c r="D29" s="82">
        <f t="shared" si="0"/>
        <v>2.1495400626014387</v>
      </c>
      <c r="E29" s="167">
        <f>AVERAGE(D$11:D29)</f>
        <v>1.4430896574738372</v>
      </c>
      <c r="F29"/>
      <c r="G29"/>
      <c r="H29"/>
      <c r="I29" s="168"/>
      <c r="V29" s="244"/>
    </row>
    <row r="30" spans="1:22" x14ac:dyDescent="0.3">
      <c r="A30" s="169">
        <v>20</v>
      </c>
      <c r="B30">
        <f>'[2]1. AveInvFlow'!B23</f>
        <v>2</v>
      </c>
      <c r="C30" s="167">
        <f t="shared" si="1"/>
        <v>2.0262916888851361</v>
      </c>
      <c r="D30" s="82">
        <f t="shared" si="0"/>
        <v>6.9125290443278968E-4</v>
      </c>
      <c r="E30" s="167">
        <f>AVERAGE(D$11:D30)</f>
        <v>1.3709697372453671</v>
      </c>
      <c r="F30"/>
      <c r="G30"/>
      <c r="H30"/>
      <c r="I30" s="168"/>
      <c r="V30" s="244"/>
    </row>
    <row r="31" spans="1:22" x14ac:dyDescent="0.3">
      <c r="A31" s="169">
        <v>21</v>
      </c>
      <c r="B31">
        <f>'[2]1. AveInvFlow'!B24</f>
        <v>3</v>
      </c>
      <c r="C31" s="167">
        <f t="shared" si="1"/>
        <v>2.0184041822195953</v>
      </c>
      <c r="D31" s="82">
        <f t="shared" si="0"/>
        <v>0.96353034948398153</v>
      </c>
      <c r="E31" s="167">
        <f>AVERAGE(D$11:D31)</f>
        <v>1.3515678616376821</v>
      </c>
      <c r="F31"/>
      <c r="G31"/>
      <c r="H31"/>
      <c r="I31" s="168"/>
      <c r="V31" s="244"/>
    </row>
    <row r="32" spans="1:22" x14ac:dyDescent="0.3">
      <c r="A32" s="169">
        <v>22</v>
      </c>
      <c r="B32">
        <f>'[2]1. AveInvFlow'!B25</f>
        <v>3</v>
      </c>
      <c r="C32" s="167">
        <f t="shared" si="1"/>
        <v>2.3128829275537166</v>
      </c>
      <c r="D32" s="82">
        <f t="shared" si="0"/>
        <v>0.47212987124715106</v>
      </c>
      <c r="E32" s="167">
        <f>AVERAGE(D$11:D32)</f>
        <v>1.3115934075290214</v>
      </c>
      <c r="F32"/>
      <c r="G32"/>
      <c r="H32"/>
      <c r="I32" s="168"/>
      <c r="V32" s="244"/>
    </row>
    <row r="33" spans="1:23" x14ac:dyDescent="0.3">
      <c r="A33" s="169">
        <v>23</v>
      </c>
      <c r="B33">
        <f>'[2]1. AveInvFlow'!B26</f>
        <v>3</v>
      </c>
      <c r="C33" s="167">
        <f t="shared" si="1"/>
        <v>2.5190180492876015</v>
      </c>
      <c r="D33" s="82">
        <f t="shared" si="0"/>
        <v>0.2313436369111041</v>
      </c>
      <c r="E33" s="167">
        <f>AVERAGE(D$11:D33)</f>
        <v>1.2646260261978077</v>
      </c>
      <c r="F33"/>
      <c r="G33"/>
      <c r="H33"/>
      <c r="I33" s="168"/>
      <c r="V33" s="244"/>
    </row>
    <row r="34" spans="1:23" x14ac:dyDescent="0.3">
      <c r="A34" s="169">
        <v>24</v>
      </c>
      <c r="B34">
        <f>'[2]1. AveInvFlow'!B27</f>
        <v>4</v>
      </c>
      <c r="C34" s="167">
        <f t="shared" si="1"/>
        <v>2.6633126345013212</v>
      </c>
      <c r="D34" s="82">
        <f t="shared" si="0"/>
        <v>1.7867331130837987</v>
      </c>
      <c r="E34" s="167">
        <f>AVERAGE(D$11:D34)</f>
        <v>1.2863804881513905</v>
      </c>
      <c r="F34"/>
      <c r="G34"/>
      <c r="H34"/>
      <c r="I34" s="168"/>
      <c r="V34" s="244"/>
    </row>
    <row r="35" spans="1:23" x14ac:dyDescent="0.3">
      <c r="A35" s="169">
        <v>25</v>
      </c>
      <c r="B35">
        <f>'[2]1. AveInvFlow'!B28</f>
        <v>7</v>
      </c>
      <c r="C35" s="167">
        <f t="shared" si="1"/>
        <v>3.0643188441509244</v>
      </c>
      <c r="D35" s="82">
        <f t="shared" si="0"/>
        <v>15.489586160505516</v>
      </c>
      <c r="E35" s="167">
        <f>AVERAGE(D$11:D35)</f>
        <v>1.8545087150455555</v>
      </c>
      <c r="F35"/>
      <c r="G35"/>
      <c r="H35"/>
      <c r="I35" s="168"/>
      <c r="V35" s="244"/>
    </row>
    <row r="36" spans="1:23" x14ac:dyDescent="0.3">
      <c r="A36" s="169">
        <v>26</v>
      </c>
      <c r="B36">
        <f>'[2]1. AveInvFlow'!B29</f>
        <v>1</v>
      </c>
      <c r="C36" s="167">
        <f t="shared" si="1"/>
        <v>4.2450231909056466</v>
      </c>
      <c r="D36" s="82">
        <f t="shared" si="0"/>
        <v>10.530175509515464</v>
      </c>
      <c r="E36" s="167">
        <f>AVERAGE(D$11:D36)</f>
        <v>2.1881882071405521</v>
      </c>
      <c r="F36"/>
      <c r="G36"/>
      <c r="H36"/>
      <c r="I36" s="168"/>
      <c r="V36" s="244"/>
    </row>
    <row r="37" spans="1:23" x14ac:dyDescent="0.3">
      <c r="A37" s="169">
        <v>27</v>
      </c>
      <c r="B37">
        <f>'[2]1. AveInvFlow'!B30</f>
        <v>2</v>
      </c>
      <c r="C37" s="167">
        <f t="shared" si="1"/>
        <v>3.2715162336339523</v>
      </c>
      <c r="D37" s="82">
        <f t="shared" si="0"/>
        <v>1.6167535323946716</v>
      </c>
      <c r="E37" s="167">
        <f>AVERAGE(D$11:D37)</f>
        <v>2.1670239599277417</v>
      </c>
      <c r="F37"/>
      <c r="G37"/>
      <c r="H37"/>
      <c r="I37" s="168"/>
      <c r="V37" s="244"/>
    </row>
    <row r="38" spans="1:23" x14ac:dyDescent="0.3">
      <c r="A38" s="169">
        <v>28</v>
      </c>
      <c r="B38">
        <f>'[2]1. AveInvFlow'!B31</f>
        <v>3</v>
      </c>
      <c r="C38" s="167">
        <f t="shared" si="1"/>
        <v>2.8900613635437664</v>
      </c>
      <c r="D38" s="82">
        <f t="shared" si="0"/>
        <v>1.2086503785855893E-2</v>
      </c>
      <c r="E38" s="167">
        <f>AVERAGE(D$11:D38)</f>
        <v>2.0900619079226748</v>
      </c>
      <c r="F38"/>
      <c r="G38"/>
      <c r="H38"/>
      <c r="I38" s="168"/>
      <c r="V38" s="244"/>
    </row>
    <row r="39" spans="1:23" x14ac:dyDescent="0.3">
      <c r="A39" s="169">
        <v>29</v>
      </c>
      <c r="B39">
        <f>'[2]1. AveInvFlow'!B32</f>
        <v>2</v>
      </c>
      <c r="C39" s="167">
        <f t="shared" si="1"/>
        <v>2.9230429544806364</v>
      </c>
      <c r="D39" s="82">
        <f t="shared" si="0"/>
        <v>0.8520082958163423</v>
      </c>
      <c r="E39" s="167">
        <f>AVERAGE(D$11:D39)</f>
        <v>2.0473704040569389</v>
      </c>
      <c r="F39"/>
      <c r="G39"/>
      <c r="H39"/>
      <c r="I39" s="168"/>
      <c r="V39" s="244"/>
    </row>
    <row r="40" spans="1:23" x14ac:dyDescent="0.3">
      <c r="A40" s="169">
        <v>30</v>
      </c>
      <c r="B40">
        <f>'[2]1. AveInvFlow'!B33</f>
        <v>5</v>
      </c>
      <c r="C40" s="167">
        <f t="shared" si="1"/>
        <v>2.6461300681364457</v>
      </c>
      <c r="D40" s="82">
        <f t="shared" si="0"/>
        <v>5.5407036561313339</v>
      </c>
      <c r="E40" s="167">
        <f>AVERAGE(D$11:D40)</f>
        <v>2.1638148457927517</v>
      </c>
      <c r="F40"/>
      <c r="G40"/>
      <c r="H40"/>
      <c r="I40" s="168"/>
      <c r="V40" s="244"/>
    </row>
    <row r="41" spans="1:23" x14ac:dyDescent="0.3">
      <c r="A41" s="169">
        <v>31</v>
      </c>
      <c r="B41">
        <f>'[2]1. AveInvFlow'!B34</f>
        <v>2</v>
      </c>
      <c r="C41" s="167">
        <f t="shared" si="1"/>
        <v>3.3522910476955117</v>
      </c>
      <c r="D41" s="82">
        <f t="shared" si="0"/>
        <v>1.8286910776774246</v>
      </c>
      <c r="E41" s="167">
        <f>AVERAGE(D$11:D41)</f>
        <v>2.1530044016599992</v>
      </c>
      <c r="F41"/>
      <c r="G41"/>
      <c r="H41"/>
      <c r="I41" s="168"/>
      <c r="V41" s="244"/>
    </row>
    <row r="42" spans="1:23" x14ac:dyDescent="0.3">
      <c r="A42" s="169">
        <v>32</v>
      </c>
      <c r="B42">
        <f>'[2]1. AveInvFlow'!B35</f>
        <v>3</v>
      </c>
      <c r="C42" s="167">
        <f t="shared" si="1"/>
        <v>2.946603733386858</v>
      </c>
      <c r="D42" s="82">
        <f t="shared" si="0"/>
        <v>2.8511612882217438E-3</v>
      </c>
      <c r="E42" s="167">
        <f>AVERAGE(D$11:D42)</f>
        <v>2.0858121128983811</v>
      </c>
      <c r="F42"/>
      <c r="G42"/>
      <c r="H42"/>
      <c r="I42" s="168"/>
      <c r="V42" s="244"/>
    </row>
    <row r="43" spans="1:23" x14ac:dyDescent="0.3">
      <c r="A43" s="169">
        <v>33</v>
      </c>
      <c r="B43">
        <f>'[2]1. AveInvFlow'!B36</f>
        <v>1</v>
      </c>
      <c r="C43" s="167">
        <f t="shared" si="1"/>
        <v>2.9626226133708005</v>
      </c>
      <c r="D43" s="82">
        <f t="shared" si="0"/>
        <v>3.8518875225144305</v>
      </c>
      <c r="E43" s="167">
        <f>AVERAGE(D$11:D43)</f>
        <v>2.139329549553413</v>
      </c>
      <c r="F43"/>
      <c r="G43"/>
      <c r="H43"/>
      <c r="I43" s="168"/>
      <c r="V43" s="244"/>
    </row>
    <row r="44" spans="1:23" x14ac:dyDescent="0.3">
      <c r="A44" s="169">
        <v>34</v>
      </c>
      <c r="B44">
        <f>'[2]1. AveInvFlow'!B37</f>
        <v>5</v>
      </c>
      <c r="C44" s="167">
        <f t="shared" si="1"/>
        <v>2.3738358293595598</v>
      </c>
      <c r="D44" s="82">
        <f t="shared" si="0"/>
        <v>6.8967382511555906</v>
      </c>
      <c r="E44" s="167">
        <f>AVERAGE(D$11:D44)</f>
        <v>2.2792533348946535</v>
      </c>
      <c r="F44"/>
      <c r="G44"/>
      <c r="H44"/>
      <c r="I44" s="168"/>
      <c r="V44" s="244"/>
    </row>
    <row r="45" spans="1:23" x14ac:dyDescent="0.3">
      <c r="A45" s="169">
        <v>35</v>
      </c>
      <c r="B45">
        <f>'[2]1. AveInvFlow'!B38</f>
        <v>2</v>
      </c>
      <c r="C45" s="167">
        <f t="shared" si="1"/>
        <v>3.1616850805516918</v>
      </c>
      <c r="D45" s="82">
        <f t="shared" si="0"/>
        <v>1.3495122263763908</v>
      </c>
      <c r="E45" s="167">
        <f>AVERAGE(D$11:D45)</f>
        <v>2.2526893032227031</v>
      </c>
      <c r="F45"/>
      <c r="G45"/>
      <c r="H45"/>
      <c r="I45" s="168"/>
      <c r="V45" s="244"/>
    </row>
    <row r="46" spans="1:23" x14ac:dyDescent="0.3">
      <c r="A46" s="169">
        <v>36</v>
      </c>
      <c r="B46">
        <f>'[2]1. AveInvFlow'!B39</f>
        <v>0</v>
      </c>
      <c r="C46" s="167">
        <f t="shared" si="1"/>
        <v>2.8131795563861841</v>
      </c>
      <c r="D46" s="82">
        <f t="shared" si="0"/>
        <v>7.9139792164691674</v>
      </c>
      <c r="E46" s="167">
        <f>AVERAGE(D$11:D46)</f>
        <v>2.4099473563684386</v>
      </c>
      <c r="F46"/>
      <c r="G46"/>
      <c r="H46"/>
      <c r="I46" s="168"/>
      <c r="V46" s="244"/>
    </row>
    <row r="47" spans="1:23" x14ac:dyDescent="0.3">
      <c r="A47" s="169">
        <v>37</v>
      </c>
      <c r="B47">
        <f>'[2]1. AveInvFlow'!B40</f>
        <v>7</v>
      </c>
      <c r="C47" s="167">
        <f t="shared" si="1"/>
        <v>1.9692256894703288</v>
      </c>
      <c r="D47" s="82">
        <f t="shared" si="0"/>
        <v>25.308690163485291</v>
      </c>
      <c r="E47" s="167">
        <f>AVERAGE(D$11:D47)</f>
        <v>3.0288322971013266</v>
      </c>
      <c r="F47"/>
      <c r="G47"/>
      <c r="H47"/>
      <c r="I47" s="168"/>
      <c r="V47" s="244">
        <v>2</v>
      </c>
      <c r="W47" s="76">
        <f>B47-V47</f>
        <v>5</v>
      </c>
    </row>
    <row r="48" spans="1:23" x14ac:dyDescent="0.3">
      <c r="A48" s="169">
        <v>38</v>
      </c>
      <c r="B48">
        <f>'[2]1. AveInvFlow'!B41</f>
        <v>3</v>
      </c>
      <c r="C48" s="167">
        <f t="shared" si="1"/>
        <v>3.4784579826292301</v>
      </c>
      <c r="D48" s="82">
        <f t="shared" si="0"/>
        <v>0.22892204114163267</v>
      </c>
      <c r="E48" s="167">
        <f>AVERAGE(D$11:D48)</f>
        <v>2.9551504482602819</v>
      </c>
      <c r="F48"/>
      <c r="G48"/>
      <c r="H48"/>
      <c r="I48" s="168"/>
      <c r="V48" s="244">
        <v>0</v>
      </c>
      <c r="W48" s="76">
        <f>B48-V48</f>
        <v>3</v>
      </c>
    </row>
    <row r="49" spans="1:23" x14ac:dyDescent="0.3">
      <c r="A49" s="169">
        <v>39</v>
      </c>
      <c r="B49">
        <f>'[2]1. AveInvFlow'!B42</f>
        <v>5</v>
      </c>
      <c r="C49" s="167">
        <f t="shared" si="1"/>
        <v>3.3349205878404606</v>
      </c>
      <c r="D49" s="82">
        <f t="shared" si="0"/>
        <v>2.7724894487975571</v>
      </c>
      <c r="E49" s="167">
        <f>AVERAGE(D$11:D49)</f>
        <v>2.9504668328894428</v>
      </c>
      <c r="F49"/>
      <c r="G49"/>
      <c r="H49"/>
      <c r="I49" s="168"/>
      <c r="V49" s="244">
        <v>5</v>
      </c>
      <c r="W49" s="76">
        <f>B49-V49</f>
        <v>0</v>
      </c>
    </row>
    <row r="50" spans="1:23" x14ac:dyDescent="0.3">
      <c r="A50" s="169">
        <v>40</v>
      </c>
      <c r="B50">
        <f>'[2]1. AveInvFlow'!B43</f>
        <v>3</v>
      </c>
      <c r="C50" s="167">
        <f t="shared" si="1"/>
        <v>3.8344444114883225</v>
      </c>
      <c r="D50" s="82">
        <f t="shared" si="0"/>
        <v>0.69629747586409285</v>
      </c>
      <c r="E50" s="167">
        <f>AVERAGE(D$11:D50)</f>
        <v>2.894112598963809</v>
      </c>
      <c r="F50"/>
      <c r="G50"/>
      <c r="H50"/>
      <c r="I50" s="168"/>
      <c r="V50" s="244">
        <v>5</v>
      </c>
      <c r="W50" s="76">
        <f>B50-V50</f>
        <v>-2</v>
      </c>
    </row>
    <row r="51" spans="1:23" x14ac:dyDescent="0.3">
      <c r="A51" s="169">
        <v>41</v>
      </c>
      <c r="B51">
        <f>'[2]1. AveInvFlow'!B44</f>
        <v>7</v>
      </c>
      <c r="C51" s="167">
        <f t="shared" si="1"/>
        <v>3.5841110880418254</v>
      </c>
      <c r="D51" s="82">
        <f t="shared" si="0"/>
        <v>11.668297058838801</v>
      </c>
      <c r="E51" s="167">
        <f>AVERAGE(D$11:D51)</f>
        <v>3.1081170979851507</v>
      </c>
      <c r="F51"/>
      <c r="G51"/>
      <c r="H51"/>
      <c r="I51" s="168"/>
      <c r="V51" s="244">
        <v>0</v>
      </c>
      <c r="W51" s="76">
        <f>B51-V51</f>
        <v>7</v>
      </c>
    </row>
    <row r="52" spans="1:23" ht="17.25" thickBot="1" x14ac:dyDescent="0.35">
      <c r="A52" s="169">
        <v>42</v>
      </c>
      <c r="B52">
        <f>'[2]1. AveInvFlow'!B45</f>
        <v>3</v>
      </c>
      <c r="C52" s="167">
        <f t="shared" si="1"/>
        <v>4.6088777616292775</v>
      </c>
      <c r="D52" s="82">
        <f t="shared" si="0"/>
        <v>2.5884876518652344</v>
      </c>
      <c r="E52" s="167">
        <f>AVERAGE(D$11:D52)</f>
        <v>3.0957449683156284</v>
      </c>
      <c r="F52"/>
      <c r="G52"/>
      <c r="H52"/>
      <c r="I52" s="168"/>
    </row>
    <row r="53" spans="1:23" ht="17.25" thickBot="1" x14ac:dyDescent="0.35">
      <c r="B53" s="243" t="s">
        <v>95</v>
      </c>
      <c r="C53" s="242">
        <f t="shared" si="1"/>
        <v>4.1262144331404942</v>
      </c>
      <c r="D53" s="167" t="s">
        <v>94</v>
      </c>
      <c r="E53" s="83">
        <f>SQRT(E52)</f>
        <v>1.7594729234391839</v>
      </c>
      <c r="F53" t="s">
        <v>104</v>
      </c>
      <c r="G53"/>
      <c r="H53"/>
    </row>
    <row r="54" spans="1:23" x14ac:dyDescent="0.3">
      <c r="A54"/>
      <c r="B54"/>
      <c r="E54" s="83">
        <f>SQRT(A52/(A52-1)*E52)</f>
        <v>1.7808006466622239</v>
      </c>
      <c r="F54" t="s">
        <v>103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1" priority="1" operator="equal">
      <formula>$K$24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Q49"/>
  <sheetViews>
    <sheetView topLeftCell="A15" zoomScaleNormal="100" workbookViewId="0">
      <selection activeCell="L41" sqref="L41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85" t="s">
        <v>135</v>
      </c>
      <c r="J1" s="84"/>
      <c r="K1" t="s">
        <v>134</v>
      </c>
    </row>
    <row r="2" spans="1:17" ht="16.5" thickBot="1" x14ac:dyDescent="0.3">
      <c r="A2" s="85" t="s">
        <v>133</v>
      </c>
      <c r="F2" s="250">
        <f>M5</f>
        <v>0.47043328596187128</v>
      </c>
      <c r="J2" s="84"/>
    </row>
    <row r="3" spans="1:17" ht="16.5" thickBot="1" x14ac:dyDescent="0.3">
      <c r="A3" s="84" t="s">
        <v>132</v>
      </c>
      <c r="F3" s="250">
        <f>C49</f>
        <v>4.0975609756097562</v>
      </c>
      <c r="J3" s="84"/>
      <c r="K3" s="253" t="s">
        <v>131</v>
      </c>
      <c r="L3" s="253"/>
    </row>
    <row r="4" spans="1:17" ht="16.5" thickBot="1" x14ac:dyDescent="0.3">
      <c r="A4" s="84" t="s">
        <v>130</v>
      </c>
      <c r="F4" s="250">
        <f>L7</f>
        <v>1.7600971052614571</v>
      </c>
      <c r="K4" s="251" t="s">
        <v>129</v>
      </c>
      <c r="L4" s="251">
        <v>0.33557415837466764</v>
      </c>
    </row>
    <row r="5" spans="1:17" ht="15.75" thickBot="1" x14ac:dyDescent="0.3">
      <c r="K5" s="251" t="s">
        <v>128</v>
      </c>
      <c r="L5" s="251">
        <v>0.11261001576886653</v>
      </c>
      <c r="M5" s="250">
        <f>CORREL(B7:B48,A7:A48)</f>
        <v>0.47043328596187128</v>
      </c>
    </row>
    <row r="6" spans="1:17" ht="16.5" thickBot="1" x14ac:dyDescent="0.3">
      <c r="A6" s="84" t="s">
        <v>33</v>
      </c>
      <c r="B6" s="169" t="s">
        <v>0</v>
      </c>
      <c r="C6" s="169" t="s">
        <v>127</v>
      </c>
      <c r="K6" s="251" t="s">
        <v>126</v>
      </c>
      <c r="L6" s="251">
        <v>9.0425266163088186E-2</v>
      </c>
      <c r="M6" s="250">
        <f>M5^2</f>
        <v>0.22130747654088376</v>
      </c>
    </row>
    <row r="7" spans="1:17" ht="16.5" x14ac:dyDescent="0.3">
      <c r="A7" s="247">
        <v>1</v>
      </c>
      <c r="B7" s="248">
        <f>'[2]1. AveInvFlow'!B4</f>
        <v>2</v>
      </c>
      <c r="C7" s="246">
        <f t="shared" ref="C7:C49" si="0">$J$17+$J$18*A7</f>
        <v>1.2558139534883719</v>
      </c>
      <c r="K7" s="251" t="s">
        <v>114</v>
      </c>
      <c r="L7" s="251">
        <v>1.7600971052614571</v>
      </c>
    </row>
    <row r="8" spans="1:17" ht="17.25" thickBot="1" x14ac:dyDescent="0.35">
      <c r="A8" s="247">
        <v>2</v>
      </c>
      <c r="B8" s="248">
        <f>'[2]1. AveInvFlow'!B5</f>
        <v>2</v>
      </c>
      <c r="C8" s="246">
        <f t="shared" si="0"/>
        <v>1.3234745968722144</v>
      </c>
      <c r="K8" s="249" t="s">
        <v>125</v>
      </c>
      <c r="L8" s="249">
        <v>42</v>
      </c>
    </row>
    <row r="9" spans="1:17" ht="16.5" x14ac:dyDescent="0.3">
      <c r="A9" s="247">
        <v>3</v>
      </c>
      <c r="B9" s="248">
        <f>'[2]1. AveInvFlow'!B6</f>
        <v>1</v>
      </c>
      <c r="C9" s="246">
        <f t="shared" si="0"/>
        <v>1.3911352402560568</v>
      </c>
    </row>
    <row r="10" spans="1:17" ht="17.25" thickBot="1" x14ac:dyDescent="0.35">
      <c r="A10" s="247">
        <v>4</v>
      </c>
      <c r="B10" s="248">
        <f>'[2]1. AveInvFlow'!B7</f>
        <v>0</v>
      </c>
      <c r="C10" s="246">
        <f t="shared" si="0"/>
        <v>1.4587958836398993</v>
      </c>
      <c r="H10" s="84"/>
      <c r="I10" s="84"/>
      <c r="J10" s="84"/>
      <c r="K10" t="s">
        <v>124</v>
      </c>
    </row>
    <row r="11" spans="1:17" ht="16.5" x14ac:dyDescent="0.3">
      <c r="A11" s="247">
        <v>5</v>
      </c>
      <c r="B11" s="248">
        <f>'[2]1. AveInvFlow'!B8</f>
        <v>2</v>
      </c>
      <c r="C11" s="246">
        <f t="shared" si="0"/>
        <v>1.5264565270237418</v>
      </c>
      <c r="D11" s="84"/>
      <c r="E11" s="84"/>
      <c r="F11" s="84"/>
      <c r="G11" s="84"/>
      <c r="K11" s="252"/>
      <c r="L11" s="252" t="s">
        <v>123</v>
      </c>
      <c r="M11" s="252" t="s">
        <v>122</v>
      </c>
      <c r="N11" s="252" t="s">
        <v>121</v>
      </c>
      <c r="O11" s="252" t="s">
        <v>120</v>
      </c>
      <c r="P11" s="252" t="s">
        <v>119</v>
      </c>
    </row>
    <row r="12" spans="1:17" ht="16.5" x14ac:dyDescent="0.3">
      <c r="A12" s="247">
        <v>6</v>
      </c>
      <c r="B12" s="248">
        <f>'[2]1. AveInvFlow'!B9</f>
        <v>1</v>
      </c>
      <c r="C12" s="246">
        <f t="shared" si="0"/>
        <v>1.5941171704075843</v>
      </c>
      <c r="K12" s="251" t="s">
        <v>118</v>
      </c>
      <c r="L12" s="251">
        <v>1</v>
      </c>
      <c r="M12" s="251">
        <v>15.725184344866719</v>
      </c>
      <c r="N12" s="251">
        <v>15.725184344866719</v>
      </c>
      <c r="O12" s="251">
        <v>5.0760102218839389</v>
      </c>
      <c r="P12" s="251">
        <v>2.9812598505862674E-2</v>
      </c>
    </row>
    <row r="13" spans="1:17" ht="16.5" x14ac:dyDescent="0.3">
      <c r="A13" s="247">
        <v>7</v>
      </c>
      <c r="B13" s="248">
        <f>'[2]1. AveInvFlow'!B10</f>
        <v>0</v>
      </c>
      <c r="C13" s="246">
        <f t="shared" si="0"/>
        <v>1.6617778137914268</v>
      </c>
      <c r="K13" s="251" t="s">
        <v>117</v>
      </c>
      <c r="L13" s="251">
        <v>40</v>
      </c>
      <c r="M13" s="251">
        <v>123.91767279799042</v>
      </c>
      <c r="N13" s="251">
        <v>3.0979418199497606</v>
      </c>
      <c r="O13" s="251"/>
      <c r="P13" s="251"/>
    </row>
    <row r="14" spans="1:17" ht="17.25" thickBot="1" x14ac:dyDescent="0.35">
      <c r="A14" s="247">
        <v>8</v>
      </c>
      <c r="B14" s="248">
        <f>'[2]1. AveInvFlow'!B11</f>
        <v>1</v>
      </c>
      <c r="C14" s="246">
        <f t="shared" si="0"/>
        <v>1.7294384571752692</v>
      </c>
      <c r="K14" s="249" t="s">
        <v>116</v>
      </c>
      <c r="L14" s="249">
        <v>41</v>
      </c>
      <c r="M14" s="249">
        <v>139.64285714285714</v>
      </c>
      <c r="N14" s="249"/>
      <c r="O14" s="249"/>
      <c r="P14" s="249"/>
    </row>
    <row r="15" spans="1:17" ht="17.25" thickBot="1" x14ac:dyDescent="0.35">
      <c r="A15" s="247">
        <v>9</v>
      </c>
      <c r="B15" s="248">
        <f>'[2]1. AveInvFlow'!B12</f>
        <v>3</v>
      </c>
      <c r="C15" s="246">
        <f t="shared" si="0"/>
        <v>1.7970991005591117</v>
      </c>
    </row>
    <row r="16" spans="1:17" ht="17.25" thickBot="1" x14ac:dyDescent="0.35">
      <c r="A16" s="247">
        <v>10</v>
      </c>
      <c r="B16" s="248">
        <f>'[2]1. AveInvFlow'!B13</f>
        <v>3</v>
      </c>
      <c r="C16" s="246">
        <f t="shared" si="0"/>
        <v>1.8647597439429542</v>
      </c>
      <c r="K16" s="252"/>
      <c r="L16" s="252" t="s">
        <v>115</v>
      </c>
      <c r="M16" s="252" t="s">
        <v>114</v>
      </c>
      <c r="N16" s="252" t="s">
        <v>113</v>
      </c>
      <c r="O16" s="252" t="s">
        <v>112</v>
      </c>
      <c r="P16" s="252" t="s">
        <v>111</v>
      </c>
      <c r="Q16" s="252" t="s">
        <v>110</v>
      </c>
    </row>
    <row r="17" spans="1:17" ht="17.25" thickBot="1" x14ac:dyDescent="0.35">
      <c r="A17" s="247">
        <v>11</v>
      </c>
      <c r="B17" s="248">
        <f>'[2]1. AveInvFlow'!B14</f>
        <v>1</v>
      </c>
      <c r="C17" s="246">
        <f t="shared" si="0"/>
        <v>1.9324203873267967</v>
      </c>
      <c r="J17" s="250">
        <f>INTERCEPT(B7:B48,A7:A48)</f>
        <v>1.1881533101045294</v>
      </c>
      <c r="K17" s="251" t="s">
        <v>109</v>
      </c>
      <c r="L17" s="251">
        <v>1.2717770034843201</v>
      </c>
      <c r="M17" s="251">
        <v>0.55302468340899247</v>
      </c>
      <c r="N17" s="251">
        <v>2.2996749361072739</v>
      </c>
      <c r="O17" s="251">
        <v>2.6765107173762532E-2</v>
      </c>
      <c r="P17" s="251">
        <v>0.1540724256144872</v>
      </c>
      <c r="Q17" s="251">
        <v>2.3894815813541532</v>
      </c>
    </row>
    <row r="18" spans="1:17" ht="17.25" thickBot="1" x14ac:dyDescent="0.35">
      <c r="A18" s="247">
        <v>12</v>
      </c>
      <c r="B18" s="248">
        <f>'[2]1. AveInvFlow'!B15</f>
        <v>2</v>
      </c>
      <c r="C18" s="246">
        <f t="shared" si="0"/>
        <v>2.0000810307106391</v>
      </c>
      <c r="I18" s="84"/>
      <c r="J18" s="250">
        <f>SLOPE(B7:B48,A7:A48)</f>
        <v>6.7660643383842478E-2</v>
      </c>
      <c r="K18" s="249" t="s">
        <v>108</v>
      </c>
      <c r="L18" s="249">
        <v>5.0482132728304048E-2</v>
      </c>
      <c r="M18" s="249">
        <v>2.2406625234061266E-2</v>
      </c>
      <c r="N18" s="249">
        <v>2.2530002711681902</v>
      </c>
      <c r="O18" s="250">
        <v>2.981259850586274E-2</v>
      </c>
      <c r="P18" s="249">
        <v>5.1966538879272758E-3</v>
      </c>
      <c r="Q18" s="249">
        <v>9.5767611568680827E-2</v>
      </c>
    </row>
    <row r="19" spans="1:17" ht="16.5" x14ac:dyDescent="0.3">
      <c r="A19" s="247">
        <v>13</v>
      </c>
      <c r="B19" s="248">
        <f>'[2]1. AveInvFlow'!B16</f>
        <v>3</v>
      </c>
      <c r="C19" s="246">
        <f t="shared" si="0"/>
        <v>2.0677416740944814</v>
      </c>
      <c r="I19" s="84"/>
      <c r="J19" s="84"/>
    </row>
    <row r="20" spans="1:17" ht="16.5" x14ac:dyDescent="0.3">
      <c r="A20" s="247">
        <v>14</v>
      </c>
      <c r="B20" s="248">
        <f>'[2]1. AveInvFlow'!B17</f>
        <v>2</v>
      </c>
      <c r="C20" s="246">
        <f t="shared" si="0"/>
        <v>2.1354023174783241</v>
      </c>
      <c r="I20" s="84"/>
      <c r="J20" s="84"/>
    </row>
    <row r="21" spans="1:17" ht="16.5" x14ac:dyDescent="0.3">
      <c r="A21" s="247">
        <v>15</v>
      </c>
      <c r="B21" s="248">
        <f>'[2]1. AveInvFlow'!B18</f>
        <v>2</v>
      </c>
      <c r="C21" s="246">
        <f t="shared" si="0"/>
        <v>2.2030629608621668</v>
      </c>
      <c r="I21" s="84"/>
      <c r="J21" s="84"/>
    </row>
    <row r="22" spans="1:17" ht="16.5" x14ac:dyDescent="0.3">
      <c r="A22" s="247">
        <v>16</v>
      </c>
      <c r="B22" s="248">
        <f>'[2]1. AveInvFlow'!B19</f>
        <v>5</v>
      </c>
      <c r="C22" s="246">
        <f t="shared" si="0"/>
        <v>2.2707236042460091</v>
      </c>
      <c r="I22" s="84"/>
      <c r="J22" s="84"/>
    </row>
    <row r="23" spans="1:17" ht="16.5" x14ac:dyDescent="0.3">
      <c r="A23" s="247">
        <v>17</v>
      </c>
      <c r="B23" s="248">
        <f>'[2]1. AveInvFlow'!B20</f>
        <v>2</v>
      </c>
      <c r="C23" s="246">
        <f t="shared" si="0"/>
        <v>2.3383842476298513</v>
      </c>
      <c r="I23" s="84"/>
      <c r="J23" s="84"/>
    </row>
    <row r="24" spans="1:17" ht="16.5" x14ac:dyDescent="0.3">
      <c r="A24" s="247">
        <v>18</v>
      </c>
      <c r="B24" s="248">
        <f>'[2]1. AveInvFlow'!B21</f>
        <v>2</v>
      </c>
      <c r="C24" s="246">
        <f t="shared" si="0"/>
        <v>2.406044891013694</v>
      </c>
      <c r="I24" s="84"/>
      <c r="J24" s="84"/>
    </row>
    <row r="25" spans="1:17" ht="16.5" x14ac:dyDescent="0.3">
      <c r="A25" s="247">
        <v>19</v>
      </c>
      <c r="B25" s="248">
        <f>'[2]1. AveInvFlow'!B22</f>
        <v>1</v>
      </c>
      <c r="C25" s="246">
        <f t="shared" si="0"/>
        <v>2.4737055343975367</v>
      </c>
      <c r="I25" s="84"/>
      <c r="J25" s="84"/>
    </row>
    <row r="26" spans="1:17" ht="16.5" x14ac:dyDescent="0.3">
      <c r="A26" s="247">
        <v>20</v>
      </c>
      <c r="B26" s="248">
        <f>'[2]1. AveInvFlow'!B23</f>
        <v>2</v>
      </c>
      <c r="C26" s="246">
        <f t="shared" si="0"/>
        <v>2.541366177781379</v>
      </c>
      <c r="I26" s="84"/>
      <c r="J26" s="84"/>
    </row>
    <row r="27" spans="1:17" ht="16.5" x14ac:dyDescent="0.3">
      <c r="A27" s="247">
        <v>21</v>
      </c>
      <c r="B27" s="248">
        <f>'[2]1. AveInvFlow'!B24</f>
        <v>3</v>
      </c>
      <c r="C27" s="246">
        <f t="shared" si="0"/>
        <v>2.6090268211652212</v>
      </c>
      <c r="I27" s="84"/>
      <c r="J27" s="84"/>
    </row>
    <row r="28" spans="1:17" ht="16.5" x14ac:dyDescent="0.3">
      <c r="A28" s="247">
        <v>22</v>
      </c>
      <c r="B28" s="248">
        <f>'[2]1. AveInvFlow'!B25</f>
        <v>3</v>
      </c>
      <c r="C28" s="246">
        <f t="shared" si="0"/>
        <v>2.6766874645490639</v>
      </c>
      <c r="I28" s="84"/>
      <c r="J28" s="84"/>
    </row>
    <row r="29" spans="1:17" ht="16.5" x14ac:dyDescent="0.3">
      <c r="A29" s="247">
        <v>23</v>
      </c>
      <c r="B29" s="248">
        <f>'[2]1. AveInvFlow'!B26</f>
        <v>3</v>
      </c>
      <c r="C29" s="246">
        <f t="shared" si="0"/>
        <v>2.7443481079329066</v>
      </c>
      <c r="I29" s="84"/>
      <c r="J29" s="84"/>
    </row>
    <row r="30" spans="1:17" ht="16.5" x14ac:dyDescent="0.3">
      <c r="A30" s="247">
        <v>24</v>
      </c>
      <c r="B30" s="248">
        <f>'[2]1. AveInvFlow'!B27</f>
        <v>4</v>
      </c>
      <c r="C30" s="246">
        <f t="shared" si="0"/>
        <v>2.8120087513167489</v>
      </c>
      <c r="I30" s="84"/>
      <c r="J30" s="84"/>
    </row>
    <row r="31" spans="1:17" ht="16.5" x14ac:dyDescent="0.3">
      <c r="A31" s="247">
        <v>25</v>
      </c>
      <c r="B31" s="248">
        <f>'[2]1. AveInvFlow'!B28</f>
        <v>7</v>
      </c>
      <c r="C31" s="246">
        <f t="shared" si="0"/>
        <v>2.8796693947005911</v>
      </c>
      <c r="I31" s="84"/>
      <c r="J31" s="84"/>
    </row>
    <row r="32" spans="1:17" ht="16.5" x14ac:dyDescent="0.3">
      <c r="A32" s="247">
        <v>26</v>
      </c>
      <c r="B32" s="248">
        <f>'[2]1. AveInvFlow'!B29</f>
        <v>1</v>
      </c>
      <c r="C32" s="246">
        <f t="shared" si="0"/>
        <v>2.9473300380844338</v>
      </c>
      <c r="I32" s="84"/>
      <c r="J32" s="84"/>
    </row>
    <row r="33" spans="1:10" ht="16.5" x14ac:dyDescent="0.3">
      <c r="A33" s="247">
        <v>27</v>
      </c>
      <c r="B33" s="248">
        <f>'[2]1. AveInvFlow'!B30</f>
        <v>2</v>
      </c>
      <c r="C33" s="246">
        <f t="shared" si="0"/>
        <v>3.0149906814682765</v>
      </c>
      <c r="I33" s="84"/>
      <c r="J33" s="84"/>
    </row>
    <row r="34" spans="1:10" ht="16.5" x14ac:dyDescent="0.3">
      <c r="A34" s="247">
        <v>28</v>
      </c>
      <c r="B34" s="248">
        <f>'[2]1. AveInvFlow'!B31</f>
        <v>3</v>
      </c>
      <c r="C34" s="246">
        <f t="shared" si="0"/>
        <v>3.0826513248521188</v>
      </c>
      <c r="I34" s="84"/>
      <c r="J34" s="84"/>
    </row>
    <row r="35" spans="1:10" ht="16.5" x14ac:dyDescent="0.3">
      <c r="A35" s="247">
        <v>29</v>
      </c>
      <c r="B35" s="248">
        <f>'[2]1. AveInvFlow'!B32</f>
        <v>2</v>
      </c>
      <c r="C35" s="246">
        <f t="shared" si="0"/>
        <v>3.150311968235961</v>
      </c>
      <c r="I35" s="84"/>
      <c r="J35" s="84"/>
    </row>
    <row r="36" spans="1:10" ht="16.5" x14ac:dyDescent="0.3">
      <c r="A36" s="247">
        <v>30</v>
      </c>
      <c r="B36" s="248">
        <f>'[2]1. AveInvFlow'!B33</f>
        <v>5</v>
      </c>
      <c r="C36" s="246">
        <f t="shared" si="0"/>
        <v>3.2179726116198037</v>
      </c>
      <c r="I36" s="84"/>
      <c r="J36" s="84"/>
    </row>
    <row r="37" spans="1:10" ht="16.5" x14ac:dyDescent="0.3">
      <c r="A37" s="247">
        <v>31</v>
      </c>
      <c r="B37" s="248">
        <f>'[2]1. AveInvFlow'!B34</f>
        <v>2</v>
      </c>
      <c r="C37" s="246">
        <f t="shared" si="0"/>
        <v>3.2856332550036464</v>
      </c>
      <c r="I37" s="84"/>
      <c r="J37" s="84"/>
    </row>
    <row r="38" spans="1:10" ht="16.5" x14ac:dyDescent="0.3">
      <c r="A38" s="247">
        <v>32</v>
      </c>
      <c r="B38" s="248">
        <f>'[2]1. AveInvFlow'!B35</f>
        <v>3</v>
      </c>
      <c r="C38" s="246">
        <f t="shared" si="0"/>
        <v>3.3532938983874887</v>
      </c>
      <c r="I38" s="84"/>
      <c r="J38" s="84"/>
    </row>
    <row r="39" spans="1:10" ht="16.5" x14ac:dyDescent="0.3">
      <c r="A39" s="247">
        <v>33</v>
      </c>
      <c r="B39" s="248">
        <f>'[2]1. AveInvFlow'!B36</f>
        <v>1</v>
      </c>
      <c r="C39" s="246">
        <f t="shared" si="0"/>
        <v>3.420954541771331</v>
      </c>
      <c r="I39" s="84"/>
      <c r="J39" s="84"/>
    </row>
    <row r="40" spans="1:10" ht="16.5" x14ac:dyDescent="0.3">
      <c r="A40" s="247">
        <v>34</v>
      </c>
      <c r="B40" s="248">
        <f>'[2]1. AveInvFlow'!B37</f>
        <v>5</v>
      </c>
      <c r="C40" s="246">
        <f t="shared" si="0"/>
        <v>3.4886151851551737</v>
      </c>
      <c r="I40" s="84"/>
      <c r="J40" s="84"/>
    </row>
    <row r="41" spans="1:10" ht="16.5" x14ac:dyDescent="0.3">
      <c r="A41" s="247">
        <v>35</v>
      </c>
      <c r="B41" s="248">
        <f>'[2]1. AveInvFlow'!B38</f>
        <v>2</v>
      </c>
      <c r="C41" s="246">
        <f t="shared" si="0"/>
        <v>3.5562758285390164</v>
      </c>
      <c r="I41" s="84"/>
      <c r="J41" s="84"/>
    </row>
    <row r="42" spans="1:10" ht="16.5" x14ac:dyDescent="0.3">
      <c r="A42" s="247">
        <v>36</v>
      </c>
      <c r="B42" s="248">
        <f>'[2]1. AveInvFlow'!B39</f>
        <v>0</v>
      </c>
      <c r="C42" s="246">
        <f t="shared" si="0"/>
        <v>3.6239364719228586</v>
      </c>
      <c r="I42" s="84"/>
      <c r="J42" s="84"/>
    </row>
    <row r="43" spans="1:10" ht="16.5" x14ac:dyDescent="0.3">
      <c r="A43" s="247">
        <v>37</v>
      </c>
      <c r="B43" s="248">
        <f>'[2]1. AveInvFlow'!B40</f>
        <v>7</v>
      </c>
      <c r="C43" s="246">
        <f t="shared" si="0"/>
        <v>3.6915971153067009</v>
      </c>
      <c r="I43" s="84"/>
      <c r="J43" s="84"/>
    </row>
    <row r="44" spans="1:10" ht="16.5" x14ac:dyDescent="0.3">
      <c r="A44" s="247">
        <v>38</v>
      </c>
      <c r="B44" s="248">
        <f>'[2]1. AveInvFlow'!B41</f>
        <v>3</v>
      </c>
      <c r="C44" s="246">
        <f t="shared" si="0"/>
        <v>3.7592577586905436</v>
      </c>
      <c r="I44" s="84"/>
      <c r="J44" s="84"/>
    </row>
    <row r="45" spans="1:10" ht="16.5" x14ac:dyDescent="0.3">
      <c r="A45" s="247">
        <v>39</v>
      </c>
      <c r="B45" s="248">
        <f>'[2]1. AveInvFlow'!B42</f>
        <v>5</v>
      </c>
      <c r="C45" s="246">
        <f t="shared" si="0"/>
        <v>3.8269184020743863</v>
      </c>
      <c r="I45" s="84"/>
      <c r="J45" s="84"/>
    </row>
    <row r="46" spans="1:10" ht="16.5" x14ac:dyDescent="0.3">
      <c r="A46" s="247">
        <v>40</v>
      </c>
      <c r="B46" s="248">
        <f>'[2]1. AveInvFlow'!B43</f>
        <v>3</v>
      </c>
      <c r="C46" s="246">
        <f t="shared" si="0"/>
        <v>3.8945790454582285</v>
      </c>
      <c r="I46" s="84"/>
      <c r="J46" s="84"/>
    </row>
    <row r="47" spans="1:10" ht="16.5" x14ac:dyDescent="0.3">
      <c r="A47" s="247">
        <v>41</v>
      </c>
      <c r="B47" s="248">
        <f>'[2]1. AveInvFlow'!B44</f>
        <v>7</v>
      </c>
      <c r="C47" s="246">
        <f t="shared" si="0"/>
        <v>3.9622396888420708</v>
      </c>
      <c r="I47" s="84"/>
      <c r="J47" s="84"/>
    </row>
    <row r="48" spans="1:10" ht="16.5" x14ac:dyDescent="0.3">
      <c r="A48" s="247">
        <v>42</v>
      </c>
      <c r="B48" s="248">
        <f>'[2]1. AveInvFlow'!B45</f>
        <v>3</v>
      </c>
      <c r="C48" s="246">
        <f t="shared" si="0"/>
        <v>4.0299003322259139</v>
      </c>
      <c r="I48" s="84"/>
      <c r="J48" s="84"/>
    </row>
    <row r="49" spans="1:3" ht="15.75" x14ac:dyDescent="0.25">
      <c r="A49" s="247">
        <v>43</v>
      </c>
      <c r="C49" s="246">
        <f t="shared" si="0"/>
        <v>4.0975609756097562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70"/>
  <sheetViews>
    <sheetView workbookViewId="0">
      <selection activeCell="I18" sqref="I18"/>
    </sheetView>
  </sheetViews>
  <sheetFormatPr defaultRowHeight="15" x14ac:dyDescent="0.25"/>
  <cols>
    <col min="2" max="2" width="7.7109375" bestFit="1" customWidth="1"/>
    <col min="3" max="4" width="4.5703125" bestFit="1" customWidth="1"/>
    <col min="5" max="5" width="5.28515625" bestFit="1" customWidth="1"/>
    <col min="6" max="6" width="7.42578125" bestFit="1" customWidth="1"/>
  </cols>
  <sheetData>
    <row r="1" spans="1:12" x14ac:dyDescent="0.25">
      <c r="A1" t="s">
        <v>76</v>
      </c>
      <c r="B1" t="s">
        <v>0</v>
      </c>
      <c r="C1" s="1" t="s">
        <v>4</v>
      </c>
      <c r="D1" s="1" t="s">
        <v>2</v>
      </c>
      <c r="E1" s="1" t="s">
        <v>1</v>
      </c>
      <c r="F1" s="1" t="s">
        <v>19</v>
      </c>
      <c r="G1" s="1" t="s">
        <v>75</v>
      </c>
      <c r="H1" s="1" t="s">
        <v>74</v>
      </c>
      <c r="I1" s="1" t="s">
        <v>56</v>
      </c>
      <c r="J1">
        <v>0.17565716034076265</v>
      </c>
    </row>
    <row r="2" spans="1:12" x14ac:dyDescent="0.25">
      <c r="C2" s="1"/>
      <c r="D2" s="1"/>
      <c r="E2" s="1"/>
      <c r="F2" s="1"/>
      <c r="J2">
        <v>0.17499999999999999</v>
      </c>
    </row>
    <row r="3" spans="1:12" x14ac:dyDescent="0.25">
      <c r="A3">
        <v>1</v>
      </c>
      <c r="B3">
        <v>2</v>
      </c>
      <c r="C3" s="172">
        <v>2</v>
      </c>
      <c r="D3" s="172">
        <f t="shared" ref="D3:D66" si="0">ABS(B3-C3)</f>
        <v>0</v>
      </c>
      <c r="E3" s="172">
        <f>AVERAGE($D$3:D3)</f>
        <v>0</v>
      </c>
      <c r="F3" s="172">
        <f t="shared" ref="F3:F66" si="1">1.25*E3</f>
        <v>0</v>
      </c>
      <c r="G3" s="172">
        <f t="shared" ref="G3:G66" si="2">C3+2*F3</f>
        <v>2</v>
      </c>
      <c r="H3" s="172">
        <f t="shared" ref="H3:H66" si="3">MAX(C3-2*F3,0)</f>
        <v>2</v>
      </c>
      <c r="J3">
        <v>1E-3</v>
      </c>
    </row>
    <row r="4" spans="1:12" x14ac:dyDescent="0.25">
      <c r="A4">
        <v>2</v>
      </c>
      <c r="B4">
        <v>2</v>
      </c>
      <c r="C4" s="172">
        <f t="shared" ref="C4:C67" si="4">$J$1*B3+(1-$J$1)*C3</f>
        <v>2</v>
      </c>
      <c r="D4" s="172">
        <f t="shared" si="0"/>
        <v>0</v>
      </c>
      <c r="E4" s="172">
        <f>AVERAGE($D$3:D4)</f>
        <v>0</v>
      </c>
      <c r="F4" s="172">
        <f t="shared" si="1"/>
        <v>0</v>
      </c>
      <c r="G4" s="172">
        <f t="shared" si="2"/>
        <v>2</v>
      </c>
      <c r="H4" s="172">
        <f t="shared" si="3"/>
        <v>2</v>
      </c>
      <c r="K4" s="173">
        <f>E270</f>
        <v>1.2998207161241244</v>
      </c>
      <c r="L4" t="s">
        <v>1</v>
      </c>
    </row>
    <row r="5" spans="1:12" x14ac:dyDescent="0.25">
      <c r="A5">
        <v>3</v>
      </c>
      <c r="B5">
        <v>1</v>
      </c>
      <c r="C5" s="172">
        <f t="shared" si="4"/>
        <v>2</v>
      </c>
      <c r="D5" s="172">
        <f t="shared" si="0"/>
        <v>1</v>
      </c>
      <c r="E5" s="172">
        <f>AVERAGE($D$3:D5)</f>
        <v>0.33333333333333331</v>
      </c>
      <c r="F5" s="172">
        <f t="shared" si="1"/>
        <v>0.41666666666666663</v>
      </c>
      <c r="G5" s="172">
        <f t="shared" si="2"/>
        <v>2.833333333333333</v>
      </c>
      <c r="H5" s="172">
        <f t="shared" si="3"/>
        <v>1.1666666666666667</v>
      </c>
      <c r="J5">
        <f>J2</f>
        <v>0.17499999999999999</v>
      </c>
      <c r="K5">
        <f t="dataTable" ref="K5:K15" dt2D="0" dtr="0" r1="J1"/>
        <v>1.2998212356764536</v>
      </c>
    </row>
    <row r="6" spans="1:12" x14ac:dyDescent="0.25">
      <c r="A6">
        <v>4</v>
      </c>
      <c r="B6">
        <v>0</v>
      </c>
      <c r="C6" s="172">
        <f t="shared" si="4"/>
        <v>1.8243428396592374</v>
      </c>
      <c r="D6" s="172">
        <f t="shared" si="0"/>
        <v>1.8243428396592374</v>
      </c>
      <c r="E6" s="172">
        <f>AVERAGE($D$3:D6)</f>
        <v>0.70608570991480935</v>
      </c>
      <c r="F6" s="172">
        <f t="shared" si="1"/>
        <v>0.88260713739351171</v>
      </c>
      <c r="G6" s="172">
        <f t="shared" si="2"/>
        <v>3.5895571144462606</v>
      </c>
      <c r="H6" s="172">
        <f t="shared" si="3"/>
        <v>5.9128564872213962E-2</v>
      </c>
      <c r="J6">
        <f t="shared" ref="J6:J15" si="5">J5+$J$3</f>
        <v>0.17599999999999999</v>
      </c>
      <c r="K6">
        <v>1.2998208572231769</v>
      </c>
    </row>
    <row r="7" spans="1:12" x14ac:dyDescent="0.25">
      <c r="A7">
        <v>5</v>
      </c>
      <c r="B7">
        <v>2</v>
      </c>
      <c r="C7" s="172">
        <f t="shared" si="4"/>
        <v>1.5038839569566926</v>
      </c>
      <c r="D7" s="172">
        <f t="shared" si="0"/>
        <v>0.49611604304330736</v>
      </c>
      <c r="E7" s="172">
        <f>AVERAGE($D$3:D7)</f>
        <v>0.66409177654050899</v>
      </c>
      <c r="F7" s="172">
        <f t="shared" si="1"/>
        <v>0.8301147206756363</v>
      </c>
      <c r="G7" s="172">
        <f t="shared" si="2"/>
        <v>3.1641133983079652</v>
      </c>
      <c r="H7" s="172">
        <f t="shared" si="3"/>
        <v>0</v>
      </c>
      <c r="J7">
        <f t="shared" si="5"/>
        <v>0.17699999999999999</v>
      </c>
      <c r="K7">
        <v>1.2998228756170991</v>
      </c>
    </row>
    <row r="8" spans="1:12" x14ac:dyDescent="0.25">
      <c r="A8">
        <v>6</v>
      </c>
      <c r="B8">
        <v>1</v>
      </c>
      <c r="C8" s="172">
        <f t="shared" si="4"/>
        <v>1.5910302922771755</v>
      </c>
      <c r="D8" s="172">
        <f t="shared" si="0"/>
        <v>0.59103029227717552</v>
      </c>
      <c r="E8" s="172">
        <f>AVERAGE($D$3:D8)</f>
        <v>0.65191486249662001</v>
      </c>
      <c r="F8" s="172">
        <f t="shared" si="1"/>
        <v>0.81489357812077501</v>
      </c>
      <c r="G8" s="172">
        <f t="shared" si="2"/>
        <v>3.2208174485187255</v>
      </c>
      <c r="H8" s="172">
        <f t="shared" si="3"/>
        <v>0</v>
      </c>
      <c r="J8">
        <f t="shared" si="5"/>
        <v>0.17799999999999999</v>
      </c>
      <c r="K8">
        <v>1.2998272741595605</v>
      </c>
    </row>
    <row r="9" spans="1:12" x14ac:dyDescent="0.25">
      <c r="A9">
        <v>7</v>
      </c>
      <c r="B9">
        <v>0</v>
      </c>
      <c r="C9" s="172">
        <f t="shared" si="4"/>
        <v>1.4872115894603959</v>
      </c>
      <c r="D9" s="172">
        <f t="shared" si="0"/>
        <v>1.4872115894603959</v>
      </c>
      <c r="E9" s="172">
        <f>AVERAGE($D$3:D9)</f>
        <v>0.77124296634858802</v>
      </c>
      <c r="F9" s="172">
        <f t="shared" si="1"/>
        <v>0.96405370793573497</v>
      </c>
      <c r="G9" s="172">
        <f t="shared" si="2"/>
        <v>3.4153190053318658</v>
      </c>
      <c r="H9" s="172">
        <f t="shared" si="3"/>
        <v>0</v>
      </c>
      <c r="J9">
        <f t="shared" si="5"/>
        <v>0.17899999999999999</v>
      </c>
      <c r="K9">
        <v>1.2998340361632985</v>
      </c>
    </row>
    <row r="10" spans="1:12" x14ac:dyDescent="0.25">
      <c r="A10">
        <v>8</v>
      </c>
      <c r="B10">
        <v>0</v>
      </c>
      <c r="C10" s="172">
        <f t="shared" si="4"/>
        <v>1.2259722248299108</v>
      </c>
      <c r="D10" s="172">
        <f t="shared" si="0"/>
        <v>1.2259722248299108</v>
      </c>
      <c r="E10" s="172">
        <f>AVERAGE($D$3:D10)</f>
        <v>0.82808412365875339</v>
      </c>
      <c r="F10" s="172">
        <f t="shared" si="1"/>
        <v>1.0351051545734418</v>
      </c>
      <c r="G10" s="172">
        <f t="shared" si="2"/>
        <v>3.2961825339767943</v>
      </c>
      <c r="H10" s="172">
        <f t="shared" si="3"/>
        <v>0</v>
      </c>
      <c r="J10">
        <f t="shared" si="5"/>
        <v>0.18</v>
      </c>
      <c r="K10">
        <v>1.2998431449568966</v>
      </c>
    </row>
    <row r="11" spans="1:12" x14ac:dyDescent="0.25">
      <c r="A11">
        <v>9</v>
      </c>
      <c r="B11">
        <v>3</v>
      </c>
      <c r="C11" s="172">
        <f t="shared" si="4"/>
        <v>1.0106214251596417</v>
      </c>
      <c r="D11" s="172">
        <f t="shared" si="0"/>
        <v>1.9893785748403583</v>
      </c>
      <c r="E11" s="172">
        <f>AVERAGE($D$3:D11)</f>
        <v>0.95711684045670942</v>
      </c>
      <c r="F11" s="172">
        <f t="shared" si="1"/>
        <v>1.1963960505708868</v>
      </c>
      <c r="G11" s="172">
        <f t="shared" si="2"/>
        <v>3.4034135263014154</v>
      </c>
      <c r="H11" s="172">
        <f t="shared" si="3"/>
        <v>0</v>
      </c>
      <c r="J11">
        <f t="shared" si="5"/>
        <v>0.18099999999999999</v>
      </c>
      <c r="K11">
        <v>1.2998545838890392</v>
      </c>
    </row>
    <row r="12" spans="1:12" x14ac:dyDescent="0.25">
      <c r="A12">
        <v>10</v>
      </c>
      <c r="B12">
        <v>4</v>
      </c>
      <c r="C12" s="172">
        <f t="shared" si="4"/>
        <v>1.3600700164588524</v>
      </c>
      <c r="D12" s="172">
        <f t="shared" si="0"/>
        <v>2.6399299835411476</v>
      </c>
      <c r="E12" s="172">
        <f>AVERAGE($D$3:D12)</f>
        <v>1.1253981547651533</v>
      </c>
      <c r="F12" s="172">
        <f t="shared" si="1"/>
        <v>1.4067476934564416</v>
      </c>
      <c r="G12" s="172">
        <f t="shared" si="2"/>
        <v>4.173565403371736</v>
      </c>
      <c r="H12" s="172">
        <f t="shared" si="3"/>
        <v>0</v>
      </c>
      <c r="J12">
        <f t="shared" si="5"/>
        <v>0.182</v>
      </c>
      <c r="K12">
        <v>1.2998683363325645</v>
      </c>
    </row>
    <row r="13" spans="1:12" x14ac:dyDescent="0.25">
      <c r="A13">
        <v>11</v>
      </c>
      <c r="B13">
        <v>0</v>
      </c>
      <c r="C13" s="172">
        <f t="shared" si="4"/>
        <v>1.8237926208661266</v>
      </c>
      <c r="D13" s="172">
        <f t="shared" si="0"/>
        <v>1.8237926208661266</v>
      </c>
      <c r="E13" s="172">
        <f>AVERAGE($D$3:D13)</f>
        <v>1.1888885607743327</v>
      </c>
      <c r="F13" s="172">
        <f t="shared" si="1"/>
        <v>1.4861107009679158</v>
      </c>
      <c r="G13" s="172">
        <f t="shared" si="2"/>
        <v>4.7960140228019581</v>
      </c>
      <c r="H13" s="172">
        <f t="shared" si="3"/>
        <v>0</v>
      </c>
      <c r="J13">
        <f t="shared" si="5"/>
        <v>0.183</v>
      </c>
      <c r="K13">
        <v>1.2998843856883406</v>
      </c>
    </row>
    <row r="14" spans="1:12" x14ac:dyDescent="0.25">
      <c r="A14">
        <v>12</v>
      </c>
      <c r="B14">
        <v>1</v>
      </c>
      <c r="C14" s="172">
        <f t="shared" si="4"/>
        <v>1.5034303880343458</v>
      </c>
      <c r="D14" s="172">
        <f t="shared" si="0"/>
        <v>0.50343038803434581</v>
      </c>
      <c r="E14" s="172">
        <f>AVERAGE($D$3:D14)</f>
        <v>1.1317670463793339</v>
      </c>
      <c r="F14" s="172">
        <f t="shared" si="1"/>
        <v>1.4147088079741674</v>
      </c>
      <c r="G14" s="172">
        <f t="shared" si="2"/>
        <v>4.3328480039826811</v>
      </c>
      <c r="H14" s="172">
        <f t="shared" si="3"/>
        <v>0</v>
      </c>
      <c r="J14">
        <f t="shared" si="5"/>
        <v>0.184</v>
      </c>
      <c r="K14">
        <v>1.2999027153889677</v>
      </c>
    </row>
    <row r="15" spans="1:12" x14ac:dyDescent="0.25">
      <c r="A15">
        <v>13</v>
      </c>
      <c r="B15">
        <v>3</v>
      </c>
      <c r="C15" s="172">
        <f t="shared" si="4"/>
        <v>1.4149992356429844</v>
      </c>
      <c r="D15" s="172">
        <f t="shared" si="0"/>
        <v>1.5850007643570156</v>
      </c>
      <c r="E15" s="172">
        <f>AVERAGE($D$3:D15)</f>
        <v>1.1666311785314631</v>
      </c>
      <c r="F15" s="172">
        <f t="shared" si="1"/>
        <v>1.4582889731643289</v>
      </c>
      <c r="G15" s="172">
        <f t="shared" si="2"/>
        <v>4.3315771819716424</v>
      </c>
      <c r="H15" s="172">
        <f t="shared" si="3"/>
        <v>0</v>
      </c>
      <c r="J15">
        <f t="shared" si="5"/>
        <v>0.185</v>
      </c>
      <c r="K15">
        <v>1.2999233089023075</v>
      </c>
    </row>
    <row r="16" spans="1:12" x14ac:dyDescent="0.25">
      <c r="A16">
        <v>14</v>
      </c>
      <c r="B16">
        <v>3</v>
      </c>
      <c r="C16" s="172">
        <f t="shared" si="4"/>
        <v>1.6934159690478761</v>
      </c>
      <c r="D16" s="172">
        <f t="shared" si="0"/>
        <v>1.3065840309521239</v>
      </c>
      <c r="E16" s="172">
        <f>AVERAGE($D$3:D16)</f>
        <v>1.1766278108472246</v>
      </c>
      <c r="F16" s="172">
        <f t="shared" si="1"/>
        <v>1.4707847635590308</v>
      </c>
      <c r="G16" s="172">
        <f t="shared" si="2"/>
        <v>4.6349854961659371</v>
      </c>
      <c r="H16" s="172">
        <f t="shared" si="3"/>
        <v>0</v>
      </c>
    </row>
    <row r="17" spans="1:11" x14ac:dyDescent="0.25">
      <c r="A17">
        <v>15</v>
      </c>
      <c r="B17">
        <v>2</v>
      </c>
      <c r="C17" s="172">
        <f t="shared" si="4"/>
        <v>1.9229268096715133</v>
      </c>
      <c r="D17" s="172">
        <f t="shared" si="0"/>
        <v>7.7073190328486696E-2</v>
      </c>
      <c r="E17" s="172">
        <f>AVERAGE($D$3:D17)</f>
        <v>1.1033241694793088</v>
      </c>
      <c r="F17" s="172">
        <f t="shared" si="1"/>
        <v>1.3791552118491359</v>
      </c>
      <c r="G17" s="172">
        <f t="shared" si="2"/>
        <v>4.6812372333697851</v>
      </c>
      <c r="H17" s="172">
        <f t="shared" si="3"/>
        <v>0</v>
      </c>
      <c r="K17">
        <f>MIN(K5:K15)</f>
        <v>1.2998208572231769</v>
      </c>
    </row>
    <row r="18" spans="1:11" x14ac:dyDescent="0.25">
      <c r="A18">
        <v>16</v>
      </c>
      <c r="B18">
        <v>1</v>
      </c>
      <c r="C18" s="172">
        <f t="shared" si="4"/>
        <v>1.9364652674230185</v>
      </c>
      <c r="D18" s="172">
        <f t="shared" si="0"/>
        <v>0.9364652674230185</v>
      </c>
      <c r="E18" s="172">
        <f>AVERAGE($D$3:D18)</f>
        <v>1.0928954881007906</v>
      </c>
      <c r="F18" s="172">
        <f t="shared" si="1"/>
        <v>1.3661193601259882</v>
      </c>
      <c r="G18" s="172">
        <f t="shared" si="2"/>
        <v>4.6687039876749949</v>
      </c>
      <c r="H18" s="172">
        <f t="shared" si="3"/>
        <v>0</v>
      </c>
    </row>
    <row r="19" spans="1:11" x14ac:dyDescent="0.25">
      <c r="A19">
        <v>17</v>
      </c>
      <c r="B19">
        <v>6</v>
      </c>
      <c r="C19" s="172">
        <f t="shared" si="4"/>
        <v>1.7719684377897382</v>
      </c>
      <c r="D19" s="172">
        <f t="shared" si="0"/>
        <v>4.228031562210262</v>
      </c>
      <c r="E19" s="172">
        <f>AVERAGE($D$3:D19)</f>
        <v>1.2773152571660535</v>
      </c>
      <c r="F19" s="172">
        <f t="shared" si="1"/>
        <v>1.5966440714575669</v>
      </c>
      <c r="G19" s="172">
        <f t="shared" si="2"/>
        <v>4.9652565807048719</v>
      </c>
      <c r="H19" s="172">
        <f t="shared" si="3"/>
        <v>0</v>
      </c>
    </row>
    <row r="20" spans="1:11" x14ac:dyDescent="0.25">
      <c r="A20">
        <v>18</v>
      </c>
      <c r="B20">
        <v>1</v>
      </c>
      <c r="C20" s="172">
        <f t="shared" si="4"/>
        <v>2.5146524558387116</v>
      </c>
      <c r="D20" s="172">
        <f t="shared" si="0"/>
        <v>1.5146524558387116</v>
      </c>
      <c r="E20" s="172">
        <f>AVERAGE($D$3:D20)</f>
        <v>1.2905006570923123</v>
      </c>
      <c r="F20" s="172">
        <f t="shared" si="1"/>
        <v>1.6131258213653905</v>
      </c>
      <c r="G20" s="172">
        <f t="shared" si="2"/>
        <v>5.7409040985694926</v>
      </c>
      <c r="H20" s="172">
        <f t="shared" si="3"/>
        <v>0</v>
      </c>
    </row>
    <row r="21" spans="1:11" x14ac:dyDescent="0.25">
      <c r="A21">
        <v>19</v>
      </c>
      <c r="B21">
        <v>2</v>
      </c>
      <c r="C21" s="172">
        <f t="shared" si="4"/>
        <v>2.2485929065429211</v>
      </c>
      <c r="D21" s="172">
        <f t="shared" si="0"/>
        <v>0.2485929065429211</v>
      </c>
      <c r="E21" s="172">
        <f>AVERAGE($D$3:D21)</f>
        <v>1.2356634070633969</v>
      </c>
      <c r="F21" s="172">
        <f t="shared" si="1"/>
        <v>1.5445792588292462</v>
      </c>
      <c r="G21" s="172">
        <f t="shared" si="2"/>
        <v>5.3377514242014135</v>
      </c>
      <c r="H21" s="172">
        <f t="shared" si="3"/>
        <v>0</v>
      </c>
    </row>
    <row r="22" spans="1:11" x14ac:dyDescent="0.25">
      <c r="A22">
        <v>20</v>
      </c>
      <c r="B22">
        <v>1</v>
      </c>
      <c r="C22" s="172">
        <f t="shared" si="4"/>
        <v>2.2049257824987349</v>
      </c>
      <c r="D22" s="172">
        <f t="shared" si="0"/>
        <v>1.2049257824987349</v>
      </c>
      <c r="E22" s="172">
        <f>AVERAGE($D$3:D22)</f>
        <v>1.2341265258351639</v>
      </c>
      <c r="F22" s="172">
        <f t="shared" si="1"/>
        <v>1.5426581572939548</v>
      </c>
      <c r="G22" s="172">
        <f t="shared" si="2"/>
        <v>5.2902420970866446</v>
      </c>
      <c r="H22" s="172">
        <f t="shared" si="3"/>
        <v>0</v>
      </c>
    </row>
    <row r="23" spans="1:11" x14ac:dyDescent="0.25">
      <c r="A23">
        <v>21</v>
      </c>
      <c r="B23">
        <v>2</v>
      </c>
      <c r="C23" s="172">
        <f t="shared" si="4"/>
        <v>1.9932719411236357</v>
      </c>
      <c r="D23" s="172">
        <f t="shared" si="0"/>
        <v>6.7280588763642957E-3</v>
      </c>
      <c r="E23" s="172">
        <f>AVERAGE($D$3:D23)</f>
        <v>1.1756789797895069</v>
      </c>
      <c r="F23" s="172">
        <f t="shared" si="1"/>
        <v>1.4695987247368836</v>
      </c>
      <c r="G23" s="172">
        <f t="shared" si="2"/>
        <v>4.9324693905974026</v>
      </c>
      <c r="H23" s="172">
        <f t="shared" si="3"/>
        <v>0</v>
      </c>
    </row>
    <row r="24" spans="1:11" x14ac:dyDescent="0.25">
      <c r="A24">
        <v>22</v>
      </c>
      <c r="B24">
        <v>3</v>
      </c>
      <c r="C24" s="172">
        <f t="shared" si="4"/>
        <v>1.9944537728404632</v>
      </c>
      <c r="D24" s="172">
        <f t="shared" si="0"/>
        <v>1.0055462271595368</v>
      </c>
      <c r="E24" s="172">
        <f>AVERAGE($D$3:D24)</f>
        <v>1.167945672851781</v>
      </c>
      <c r="F24" s="172">
        <f t="shared" si="1"/>
        <v>1.4599320910647262</v>
      </c>
      <c r="G24" s="172">
        <f t="shared" si="2"/>
        <v>4.9143179549699152</v>
      </c>
      <c r="H24" s="172">
        <f t="shared" si="3"/>
        <v>0</v>
      </c>
    </row>
    <row r="25" spans="1:11" x14ac:dyDescent="0.25">
      <c r="A25">
        <v>23</v>
      </c>
      <c r="B25">
        <v>3</v>
      </c>
      <c r="C25" s="172">
        <f t="shared" si="4"/>
        <v>2.1710851676946752</v>
      </c>
      <c r="D25" s="172">
        <f t="shared" si="0"/>
        <v>0.82891483230532481</v>
      </c>
      <c r="E25" s="172">
        <f>AVERAGE($D$3:D25)</f>
        <v>1.1532052015236742</v>
      </c>
      <c r="F25" s="172">
        <f t="shared" si="1"/>
        <v>1.4415065019045927</v>
      </c>
      <c r="G25" s="172">
        <f t="shared" si="2"/>
        <v>5.0540981715038606</v>
      </c>
      <c r="H25" s="172">
        <f t="shared" si="3"/>
        <v>0</v>
      </c>
    </row>
    <row r="26" spans="1:11" x14ac:dyDescent="0.25">
      <c r="A26">
        <v>24</v>
      </c>
      <c r="B26">
        <v>3</v>
      </c>
      <c r="C26" s="172">
        <f t="shared" si="4"/>
        <v>2.3166899933017682</v>
      </c>
      <c r="D26" s="172">
        <f t="shared" si="0"/>
        <v>0.68331000669823183</v>
      </c>
      <c r="E26" s="172">
        <f>AVERAGE($D$3:D26)</f>
        <v>1.1336262350726141</v>
      </c>
      <c r="F26" s="172">
        <f t="shared" si="1"/>
        <v>1.4170327938407676</v>
      </c>
      <c r="G26" s="172">
        <f t="shared" si="2"/>
        <v>5.1507555809833034</v>
      </c>
      <c r="H26" s="172">
        <f t="shared" si="3"/>
        <v>0</v>
      </c>
    </row>
    <row r="27" spans="1:11" x14ac:dyDescent="0.25">
      <c r="A27">
        <v>25</v>
      </c>
      <c r="B27">
        <v>3</v>
      </c>
      <c r="C27" s="172">
        <f t="shared" si="4"/>
        <v>2.4367182887108072</v>
      </c>
      <c r="D27" s="172">
        <f t="shared" si="0"/>
        <v>0.5632817112891928</v>
      </c>
      <c r="E27" s="172">
        <f>AVERAGE($D$3:D27)</f>
        <v>1.1108124541212774</v>
      </c>
      <c r="F27" s="172">
        <f t="shared" si="1"/>
        <v>1.3885155676515968</v>
      </c>
      <c r="G27" s="172">
        <f t="shared" si="2"/>
        <v>5.2137494240140008</v>
      </c>
      <c r="H27" s="172">
        <f t="shared" si="3"/>
        <v>0</v>
      </c>
    </row>
    <row r="28" spans="1:11" x14ac:dyDescent="0.25">
      <c r="A28">
        <v>26</v>
      </c>
      <c r="B28">
        <v>5</v>
      </c>
      <c r="C28" s="172">
        <f t="shared" si="4"/>
        <v>2.5356627545877521</v>
      </c>
      <c r="D28" s="172">
        <f t="shared" si="0"/>
        <v>2.4643372454122479</v>
      </c>
      <c r="E28" s="172">
        <f>AVERAGE($D$3:D28)</f>
        <v>1.1628710999401608</v>
      </c>
      <c r="F28" s="172">
        <f t="shared" si="1"/>
        <v>1.4535888749252011</v>
      </c>
      <c r="G28" s="172">
        <f t="shared" si="2"/>
        <v>5.4428405044381538</v>
      </c>
      <c r="H28" s="172">
        <f t="shared" si="3"/>
        <v>0</v>
      </c>
    </row>
    <row r="29" spans="1:11" x14ac:dyDescent="0.25">
      <c r="A29">
        <v>27</v>
      </c>
      <c r="B29">
        <v>4</v>
      </c>
      <c r="C29" s="172">
        <f t="shared" si="4"/>
        <v>2.9685412372388447</v>
      </c>
      <c r="D29" s="172">
        <f t="shared" si="0"/>
        <v>1.0314587627611553</v>
      </c>
      <c r="E29" s="172">
        <f>AVERAGE($D$3:D29)</f>
        <v>1.1580039763409384</v>
      </c>
      <c r="F29" s="172">
        <f t="shared" si="1"/>
        <v>1.4475049704261731</v>
      </c>
      <c r="G29" s="172">
        <f t="shared" si="2"/>
        <v>5.8635511780911909</v>
      </c>
      <c r="H29" s="172">
        <f t="shared" si="3"/>
        <v>7.3531296386498468E-2</v>
      </c>
    </row>
    <row r="30" spans="1:11" x14ac:dyDescent="0.25">
      <c r="A30">
        <v>28</v>
      </c>
      <c r="B30">
        <v>2</v>
      </c>
      <c r="C30" s="172">
        <f t="shared" si="4"/>
        <v>3.1497243545140656</v>
      </c>
      <c r="D30" s="172">
        <f t="shared" si="0"/>
        <v>1.1497243545140656</v>
      </c>
      <c r="E30" s="172">
        <f>AVERAGE($D$3:D30)</f>
        <v>1.1577082755614072</v>
      </c>
      <c r="F30" s="172">
        <f t="shared" si="1"/>
        <v>1.447135344451759</v>
      </c>
      <c r="G30" s="172">
        <f t="shared" si="2"/>
        <v>6.0439950434175831</v>
      </c>
      <c r="H30" s="172">
        <f t="shared" si="3"/>
        <v>0.25545366561054772</v>
      </c>
    </row>
    <row r="31" spans="1:11" x14ac:dyDescent="0.25">
      <c r="A31">
        <v>29</v>
      </c>
      <c r="B31">
        <v>1</v>
      </c>
      <c r="C31" s="172">
        <f t="shared" si="4"/>
        <v>2.9477670392255084</v>
      </c>
      <c r="D31" s="172">
        <f t="shared" si="0"/>
        <v>1.9477670392255084</v>
      </c>
      <c r="E31" s="172">
        <f>AVERAGE($D$3:D31)</f>
        <v>1.1849516812049969</v>
      </c>
      <c r="F31" s="172">
        <f t="shared" si="1"/>
        <v>1.4811896015062462</v>
      </c>
      <c r="G31" s="172">
        <f t="shared" si="2"/>
        <v>5.9101462422380013</v>
      </c>
      <c r="H31" s="172">
        <f t="shared" si="3"/>
        <v>0</v>
      </c>
    </row>
    <row r="32" spans="1:11" x14ac:dyDescent="0.25">
      <c r="A32">
        <v>30</v>
      </c>
      <c r="B32">
        <v>2</v>
      </c>
      <c r="C32" s="172">
        <f t="shared" si="4"/>
        <v>2.6056278121098209</v>
      </c>
      <c r="D32" s="172">
        <f t="shared" si="0"/>
        <v>0.60562781210982086</v>
      </c>
      <c r="E32" s="172">
        <f>AVERAGE($D$3:D32)</f>
        <v>1.165640885568491</v>
      </c>
      <c r="F32" s="172">
        <f t="shared" si="1"/>
        <v>1.4570511069606138</v>
      </c>
      <c r="G32" s="172">
        <f t="shared" si="2"/>
        <v>5.5197300260310485</v>
      </c>
      <c r="H32" s="172">
        <f t="shared" si="3"/>
        <v>0</v>
      </c>
    </row>
    <row r="33" spans="1:8" x14ac:dyDescent="0.25">
      <c r="A33">
        <v>31</v>
      </c>
      <c r="B33">
        <v>2</v>
      </c>
      <c r="C33" s="172">
        <f t="shared" si="4"/>
        <v>2.4992449504112209</v>
      </c>
      <c r="D33" s="172">
        <f t="shared" si="0"/>
        <v>0.49924495041122086</v>
      </c>
      <c r="E33" s="172">
        <f>AVERAGE($D$3:D33)</f>
        <v>1.1441442424989019</v>
      </c>
      <c r="F33" s="172">
        <f t="shared" si="1"/>
        <v>1.4301803031236273</v>
      </c>
      <c r="G33" s="172">
        <f t="shared" si="2"/>
        <v>5.3596055566584759</v>
      </c>
      <c r="H33" s="172">
        <f t="shared" si="3"/>
        <v>0</v>
      </c>
    </row>
    <row r="34" spans="1:8" x14ac:dyDescent="0.25">
      <c r="A34">
        <v>32</v>
      </c>
      <c r="B34">
        <v>7</v>
      </c>
      <c r="C34" s="172">
        <f t="shared" si="4"/>
        <v>2.411549000107521</v>
      </c>
      <c r="D34" s="172">
        <f t="shared" si="0"/>
        <v>4.588450999892479</v>
      </c>
      <c r="E34" s="172">
        <f>AVERAGE($D$3:D34)</f>
        <v>1.2517788286674512</v>
      </c>
      <c r="F34" s="172">
        <f t="shared" si="1"/>
        <v>1.5647235358343139</v>
      </c>
      <c r="G34" s="172">
        <f t="shared" si="2"/>
        <v>5.5409960717761493</v>
      </c>
      <c r="H34" s="172">
        <f t="shared" si="3"/>
        <v>0</v>
      </c>
    </row>
    <row r="35" spans="1:8" x14ac:dyDescent="0.25">
      <c r="A35">
        <v>33</v>
      </c>
      <c r="B35">
        <v>0</v>
      </c>
      <c r="C35" s="172">
        <f t="shared" si="4"/>
        <v>3.2175432731113669</v>
      </c>
      <c r="D35" s="172">
        <f t="shared" si="0"/>
        <v>3.2175432731113669</v>
      </c>
      <c r="E35" s="172">
        <f>AVERAGE($D$3:D35)</f>
        <v>1.3113474481960548</v>
      </c>
      <c r="F35" s="172">
        <f t="shared" si="1"/>
        <v>1.6391843102450685</v>
      </c>
      <c r="G35" s="172">
        <f t="shared" si="2"/>
        <v>6.4959118936015035</v>
      </c>
      <c r="H35" s="172">
        <f t="shared" si="3"/>
        <v>0</v>
      </c>
    </row>
    <row r="36" spans="1:8" x14ac:dyDescent="0.25">
      <c r="A36">
        <v>34</v>
      </c>
      <c r="B36">
        <v>3</v>
      </c>
      <c r="C36" s="172">
        <f t="shared" si="4"/>
        <v>2.6523587584831012</v>
      </c>
      <c r="D36" s="172">
        <f t="shared" si="0"/>
        <v>0.34764124151689879</v>
      </c>
      <c r="E36" s="172">
        <f>AVERAGE($D$3:D36)</f>
        <v>1.2830031479996089</v>
      </c>
      <c r="F36" s="172">
        <f t="shared" si="1"/>
        <v>1.6037539349995111</v>
      </c>
      <c r="G36" s="172">
        <f t="shared" si="2"/>
        <v>5.8598666284821235</v>
      </c>
      <c r="H36" s="172">
        <f t="shared" si="3"/>
        <v>0</v>
      </c>
    </row>
    <row r="37" spans="1:8" x14ac:dyDescent="0.25">
      <c r="A37">
        <v>35</v>
      </c>
      <c r="B37">
        <v>1</v>
      </c>
      <c r="C37" s="172">
        <f t="shared" si="4"/>
        <v>2.7134244317852967</v>
      </c>
      <c r="D37" s="172">
        <f t="shared" si="0"/>
        <v>1.7134244317852967</v>
      </c>
      <c r="E37" s="172">
        <f>AVERAGE($D$3:D37)</f>
        <v>1.2953008989649142</v>
      </c>
      <c r="F37" s="172">
        <f t="shared" si="1"/>
        <v>1.6191261237061427</v>
      </c>
      <c r="G37" s="172">
        <f t="shared" si="2"/>
        <v>5.9516766791975826</v>
      </c>
      <c r="H37" s="172">
        <f t="shared" si="3"/>
        <v>0</v>
      </c>
    </row>
    <row r="38" spans="1:8" x14ac:dyDescent="0.25">
      <c r="A38">
        <v>36</v>
      </c>
      <c r="B38">
        <v>5</v>
      </c>
      <c r="C38" s="172">
        <f t="shared" si="4"/>
        <v>2.4124491616394068</v>
      </c>
      <c r="D38" s="172">
        <f t="shared" si="0"/>
        <v>2.5875508383605932</v>
      </c>
      <c r="E38" s="172">
        <f>AVERAGE($D$3:D38)</f>
        <v>1.3311967306147943</v>
      </c>
      <c r="F38" s="172">
        <f t="shared" si="1"/>
        <v>1.6639959132684927</v>
      </c>
      <c r="G38" s="172">
        <f t="shared" si="2"/>
        <v>5.7404409881763918</v>
      </c>
      <c r="H38" s="172">
        <f t="shared" si="3"/>
        <v>0</v>
      </c>
    </row>
    <row r="39" spans="1:8" x14ac:dyDescent="0.25">
      <c r="A39">
        <v>37</v>
      </c>
      <c r="B39">
        <v>2</v>
      </c>
      <c r="C39" s="172">
        <f t="shared" si="4"/>
        <v>2.8669709941431885</v>
      </c>
      <c r="D39" s="172">
        <f t="shared" si="0"/>
        <v>0.86697099414318846</v>
      </c>
      <c r="E39" s="172">
        <f>AVERAGE($D$3:D39)</f>
        <v>1.3186500890885346</v>
      </c>
      <c r="F39" s="172">
        <f t="shared" si="1"/>
        <v>1.6483126113606683</v>
      </c>
      <c r="G39" s="172">
        <f t="shared" si="2"/>
        <v>6.1635962168645246</v>
      </c>
      <c r="H39" s="172">
        <f t="shared" si="3"/>
        <v>0</v>
      </c>
    </row>
    <row r="40" spans="1:8" x14ac:dyDescent="0.25">
      <c r="A40">
        <v>38</v>
      </c>
      <c r="B40">
        <v>0</v>
      </c>
      <c r="C40" s="172">
        <f t="shared" si="4"/>
        <v>2.7146813312141882</v>
      </c>
      <c r="D40" s="172">
        <f t="shared" si="0"/>
        <v>2.7146813312141882</v>
      </c>
      <c r="E40" s="172">
        <f>AVERAGE($D$3:D40)</f>
        <v>1.3553877533549992</v>
      </c>
      <c r="F40" s="172">
        <f t="shared" si="1"/>
        <v>1.694234691693749</v>
      </c>
      <c r="G40" s="172">
        <f t="shared" si="2"/>
        <v>6.1031507146016857</v>
      </c>
      <c r="H40" s="172">
        <f t="shared" si="3"/>
        <v>0</v>
      </c>
    </row>
    <row r="41" spans="1:8" x14ac:dyDescent="0.25">
      <c r="A41">
        <v>39</v>
      </c>
      <c r="B41">
        <v>5</v>
      </c>
      <c r="C41" s="172">
        <f t="shared" si="4"/>
        <v>2.2378281173430228</v>
      </c>
      <c r="D41" s="172">
        <f t="shared" si="0"/>
        <v>2.7621718826569772</v>
      </c>
      <c r="E41" s="172">
        <f>AVERAGE($D$3:D41)</f>
        <v>1.391459141285819</v>
      </c>
      <c r="F41" s="172">
        <f t="shared" si="1"/>
        <v>1.7393239266072738</v>
      </c>
      <c r="G41" s="172">
        <f t="shared" si="2"/>
        <v>5.7164759705575703</v>
      </c>
      <c r="H41" s="172">
        <f t="shared" si="3"/>
        <v>0</v>
      </c>
    </row>
    <row r="42" spans="1:8" x14ac:dyDescent="0.25">
      <c r="A42">
        <v>40</v>
      </c>
      <c r="B42">
        <v>5</v>
      </c>
      <c r="C42" s="172">
        <f t="shared" si="4"/>
        <v>2.7230233866236455</v>
      </c>
      <c r="D42" s="172">
        <f t="shared" si="0"/>
        <v>2.2769766133763545</v>
      </c>
      <c r="E42" s="172">
        <f>AVERAGE($D$3:D42)</f>
        <v>1.4135970780880824</v>
      </c>
      <c r="F42" s="172">
        <f t="shared" si="1"/>
        <v>1.7669963476101032</v>
      </c>
      <c r="G42" s="172">
        <f t="shared" si="2"/>
        <v>6.2570160818438518</v>
      </c>
      <c r="H42" s="172">
        <f t="shared" si="3"/>
        <v>0</v>
      </c>
    </row>
    <row r="43" spans="1:8" x14ac:dyDescent="0.25">
      <c r="A43">
        <v>41</v>
      </c>
      <c r="B43">
        <v>1</v>
      </c>
      <c r="C43" s="172">
        <f t="shared" si="4"/>
        <v>3.1229906326916623</v>
      </c>
      <c r="D43" s="172">
        <f t="shared" si="0"/>
        <v>2.1229906326916623</v>
      </c>
      <c r="E43" s="172">
        <f>AVERAGE($D$3:D43)</f>
        <v>1.430899359907682</v>
      </c>
      <c r="F43" s="172">
        <f t="shared" si="1"/>
        <v>1.7886241998846026</v>
      </c>
      <c r="G43" s="172">
        <f t="shared" si="2"/>
        <v>6.7002390324608676</v>
      </c>
      <c r="H43" s="172">
        <f t="shared" si="3"/>
        <v>0</v>
      </c>
    </row>
    <row r="44" spans="1:8" x14ac:dyDescent="0.25">
      <c r="A44">
        <v>42</v>
      </c>
      <c r="B44">
        <v>5</v>
      </c>
      <c r="C44" s="172">
        <f t="shared" si="4"/>
        <v>2.7500721267230057</v>
      </c>
      <c r="D44" s="172">
        <f t="shared" si="0"/>
        <v>2.2499278732769943</v>
      </c>
      <c r="E44" s="172">
        <f>AVERAGE($D$3:D44)</f>
        <v>1.4504000387974276</v>
      </c>
      <c r="F44" s="172">
        <f t="shared" si="1"/>
        <v>1.8130000484967845</v>
      </c>
      <c r="G44" s="172">
        <f t="shared" si="2"/>
        <v>6.3760722237165748</v>
      </c>
      <c r="H44" s="172">
        <f t="shared" si="3"/>
        <v>0</v>
      </c>
    </row>
    <row r="45" spans="1:8" x14ac:dyDescent="0.25">
      <c r="A45">
        <v>43</v>
      </c>
      <c r="B45">
        <v>6</v>
      </c>
      <c r="C45" s="172">
        <f t="shared" si="4"/>
        <v>3.1452880679143735</v>
      </c>
      <c r="D45" s="172">
        <f t="shared" si="0"/>
        <v>2.8547119320856265</v>
      </c>
      <c r="E45" s="172">
        <f>AVERAGE($D$3:D45)</f>
        <v>1.4830584549204089</v>
      </c>
      <c r="F45" s="172">
        <f t="shared" si="1"/>
        <v>1.8538230686505111</v>
      </c>
      <c r="G45" s="172">
        <f t="shared" si="2"/>
        <v>6.8529342052153961</v>
      </c>
      <c r="H45" s="172">
        <f t="shared" si="3"/>
        <v>0</v>
      </c>
    </row>
    <row r="46" spans="1:8" x14ac:dyDescent="0.25">
      <c r="A46">
        <v>44</v>
      </c>
      <c r="B46">
        <v>4</v>
      </c>
      <c r="C46" s="172">
        <f t="shared" si="4"/>
        <v>3.6467386594954272</v>
      </c>
      <c r="D46" s="172">
        <f t="shared" si="0"/>
        <v>0.35326134050457281</v>
      </c>
      <c r="E46" s="172">
        <f>AVERAGE($D$3:D46)</f>
        <v>1.4573812477745944</v>
      </c>
      <c r="F46" s="172">
        <f t="shared" si="1"/>
        <v>1.821726559718243</v>
      </c>
      <c r="G46" s="172">
        <f t="shared" si="2"/>
        <v>7.2901917789319128</v>
      </c>
      <c r="H46" s="172">
        <f t="shared" si="3"/>
        <v>3.2855400589411055E-3</v>
      </c>
    </row>
    <row r="47" spans="1:8" x14ac:dyDescent="0.25">
      <c r="A47">
        <v>45</v>
      </c>
      <c r="B47">
        <v>2</v>
      </c>
      <c r="C47" s="172">
        <f t="shared" si="4"/>
        <v>3.7087915434266319</v>
      </c>
      <c r="D47" s="172">
        <f t="shared" si="0"/>
        <v>1.7087915434266319</v>
      </c>
      <c r="E47" s="172">
        <f>AVERAGE($D$3:D47)</f>
        <v>1.4629681432335284</v>
      </c>
      <c r="F47" s="172">
        <f t="shared" si="1"/>
        <v>1.8287101790419105</v>
      </c>
      <c r="G47" s="172">
        <f t="shared" si="2"/>
        <v>7.3662119015104528</v>
      </c>
      <c r="H47" s="172">
        <f t="shared" si="3"/>
        <v>5.1371185342810932E-2</v>
      </c>
    </row>
    <row r="48" spans="1:8" x14ac:dyDescent="0.25">
      <c r="A48">
        <v>46</v>
      </c>
      <c r="B48">
        <v>3</v>
      </c>
      <c r="C48" s="172">
        <f t="shared" si="4"/>
        <v>3.4086300732940007</v>
      </c>
      <c r="D48" s="172">
        <f t="shared" si="0"/>
        <v>0.4086300732940007</v>
      </c>
      <c r="E48" s="172">
        <f>AVERAGE($D$3:D48)</f>
        <v>1.4400477504087561</v>
      </c>
      <c r="F48" s="172">
        <f t="shared" si="1"/>
        <v>1.8000596880109452</v>
      </c>
      <c r="G48" s="172">
        <f t="shared" si="2"/>
        <v>7.0087494493158911</v>
      </c>
      <c r="H48" s="172">
        <f t="shared" si="3"/>
        <v>0</v>
      </c>
    </row>
    <row r="49" spans="1:8" x14ac:dyDescent="0.25">
      <c r="A49">
        <v>47</v>
      </c>
      <c r="B49">
        <v>4</v>
      </c>
      <c r="C49" s="172">
        <f t="shared" si="4"/>
        <v>3.3368512749893386</v>
      </c>
      <c r="D49" s="172">
        <f t="shared" si="0"/>
        <v>0.66314872501066136</v>
      </c>
      <c r="E49" s="172">
        <f>AVERAGE($D$3:D49)</f>
        <v>1.4235179839109242</v>
      </c>
      <c r="F49" s="172">
        <f t="shared" si="1"/>
        <v>1.7793974798886554</v>
      </c>
      <c r="G49" s="172">
        <f t="shared" si="2"/>
        <v>6.8956462347666498</v>
      </c>
      <c r="H49" s="172">
        <f t="shared" si="3"/>
        <v>0</v>
      </c>
    </row>
    <row r="50" spans="1:8" x14ac:dyDescent="0.25">
      <c r="A50">
        <v>48</v>
      </c>
      <c r="B50">
        <v>1</v>
      </c>
      <c r="C50" s="172">
        <f t="shared" si="4"/>
        <v>3.4533380969083085</v>
      </c>
      <c r="D50" s="172">
        <f t="shared" si="0"/>
        <v>2.4533380969083085</v>
      </c>
      <c r="E50" s="172">
        <f>AVERAGE($D$3:D50)</f>
        <v>1.4449725695983699</v>
      </c>
      <c r="F50" s="172">
        <f t="shared" si="1"/>
        <v>1.8062157119979625</v>
      </c>
      <c r="G50" s="172">
        <f t="shared" si="2"/>
        <v>7.065769520904233</v>
      </c>
      <c r="H50" s="172">
        <f t="shared" si="3"/>
        <v>0</v>
      </c>
    </row>
    <row r="51" spans="1:8" x14ac:dyDescent="0.25">
      <c r="A51">
        <v>49</v>
      </c>
      <c r="B51">
        <v>3</v>
      </c>
      <c r="C51" s="172">
        <f t="shared" si="4"/>
        <v>3.0223916934495842</v>
      </c>
      <c r="D51" s="172">
        <f t="shared" si="0"/>
        <v>2.2391693449584249E-2</v>
      </c>
      <c r="E51" s="172">
        <f>AVERAGE($D$3:D51)</f>
        <v>1.4159403068198231</v>
      </c>
      <c r="F51" s="172">
        <f t="shared" si="1"/>
        <v>1.7699253835247788</v>
      </c>
      <c r="G51" s="172">
        <f t="shared" si="2"/>
        <v>6.5622424604991423</v>
      </c>
      <c r="H51" s="172">
        <f t="shared" si="3"/>
        <v>0</v>
      </c>
    </row>
    <row r="52" spans="1:8" x14ac:dyDescent="0.25">
      <c r="A52">
        <v>50</v>
      </c>
      <c r="B52">
        <v>3</v>
      </c>
      <c r="C52" s="172">
        <f t="shared" si="4"/>
        <v>3.0184584321630092</v>
      </c>
      <c r="D52" s="172">
        <f t="shared" si="0"/>
        <v>1.8458432163009242E-2</v>
      </c>
      <c r="E52" s="172">
        <f>AVERAGE($D$3:D52)</f>
        <v>1.387990669326687</v>
      </c>
      <c r="F52" s="172">
        <f t="shared" si="1"/>
        <v>1.7349883366583587</v>
      </c>
      <c r="G52" s="172">
        <f t="shared" si="2"/>
        <v>6.4884351054797271</v>
      </c>
      <c r="H52" s="172">
        <f t="shared" si="3"/>
        <v>0</v>
      </c>
    </row>
    <row r="53" spans="1:8" x14ac:dyDescent="0.25">
      <c r="A53">
        <v>51</v>
      </c>
      <c r="B53">
        <v>3</v>
      </c>
      <c r="C53" s="172">
        <f t="shared" si="4"/>
        <v>3.0152160763849123</v>
      </c>
      <c r="D53" s="172">
        <f t="shared" si="0"/>
        <v>1.5216076384912292E-2</v>
      </c>
      <c r="E53" s="172">
        <f>AVERAGE($D$3:D53)</f>
        <v>1.3610735204454758</v>
      </c>
      <c r="F53" s="172">
        <f t="shared" si="1"/>
        <v>1.7013419005568449</v>
      </c>
      <c r="G53" s="172">
        <f t="shared" si="2"/>
        <v>6.417899877498602</v>
      </c>
      <c r="H53" s="172">
        <f t="shared" si="3"/>
        <v>0</v>
      </c>
    </row>
    <row r="54" spans="1:8" x14ac:dyDescent="0.25">
      <c r="A54">
        <v>52</v>
      </c>
      <c r="B54">
        <v>6</v>
      </c>
      <c r="C54" s="172">
        <f t="shared" si="4"/>
        <v>3.0125432636156106</v>
      </c>
      <c r="D54" s="172">
        <f t="shared" si="0"/>
        <v>2.9874567363843894</v>
      </c>
      <c r="E54" s="172">
        <f>AVERAGE($D$3:D54)</f>
        <v>1.3923501207519933</v>
      </c>
      <c r="F54" s="172">
        <f t="shared" si="1"/>
        <v>1.7404376509399917</v>
      </c>
      <c r="G54" s="172">
        <f t="shared" si="2"/>
        <v>6.4934185654955936</v>
      </c>
      <c r="H54" s="172">
        <f t="shared" si="3"/>
        <v>0</v>
      </c>
    </row>
    <row r="55" spans="1:8" x14ac:dyDescent="0.25">
      <c r="A55">
        <v>53</v>
      </c>
      <c r="B55">
        <v>9</v>
      </c>
      <c r="C55" s="172">
        <f t="shared" si="4"/>
        <v>3.5373114305697753</v>
      </c>
      <c r="D55" s="172">
        <f t="shared" si="0"/>
        <v>5.4626885694302247</v>
      </c>
      <c r="E55" s="172">
        <f>AVERAGE($D$3:D55)</f>
        <v>1.4691489594062996</v>
      </c>
      <c r="F55" s="172">
        <f t="shared" si="1"/>
        <v>1.8364361992578746</v>
      </c>
      <c r="G55" s="172">
        <f t="shared" si="2"/>
        <v>7.2101838290855245</v>
      </c>
      <c r="H55" s="172">
        <f t="shared" si="3"/>
        <v>0</v>
      </c>
    </row>
    <row r="56" spans="1:8" x14ac:dyDescent="0.25">
      <c r="A56">
        <v>54</v>
      </c>
      <c r="B56">
        <v>5</v>
      </c>
      <c r="C56" s="172">
        <f t="shared" si="4"/>
        <v>4.4968717925018318</v>
      </c>
      <c r="D56" s="172">
        <f t="shared" si="0"/>
        <v>0.50312820749816822</v>
      </c>
      <c r="E56" s="172">
        <f>AVERAGE($D$3:D56)</f>
        <v>1.4512596862228155</v>
      </c>
      <c r="F56" s="172">
        <f t="shared" si="1"/>
        <v>1.8140746077785195</v>
      </c>
      <c r="G56" s="172">
        <f t="shared" si="2"/>
        <v>8.1250210080588712</v>
      </c>
      <c r="H56" s="172">
        <f t="shared" si="3"/>
        <v>0.86872257694479282</v>
      </c>
    </row>
    <row r="57" spans="1:8" x14ac:dyDescent="0.25">
      <c r="A57">
        <v>55</v>
      </c>
      <c r="B57">
        <v>5</v>
      </c>
      <c r="C57" s="172">
        <f t="shared" si="4"/>
        <v>4.585249864718298</v>
      </c>
      <c r="D57" s="172">
        <f t="shared" si="0"/>
        <v>0.41475013528170201</v>
      </c>
      <c r="E57" s="172">
        <f>AVERAGE($D$3:D57)</f>
        <v>1.4324140580238864</v>
      </c>
      <c r="F57" s="172">
        <f t="shared" si="1"/>
        <v>1.7905175725298581</v>
      </c>
      <c r="G57" s="172">
        <f t="shared" si="2"/>
        <v>8.1662850097780151</v>
      </c>
      <c r="H57" s="172">
        <f t="shared" si="3"/>
        <v>1.0042147196585818</v>
      </c>
    </row>
    <row r="58" spans="1:8" x14ac:dyDescent="0.25">
      <c r="A58">
        <v>56</v>
      </c>
      <c r="B58">
        <v>2</v>
      </c>
      <c r="C58" s="172">
        <f t="shared" si="4"/>
        <v>4.6581036957328292</v>
      </c>
      <c r="D58" s="172">
        <f t="shared" si="0"/>
        <v>2.6581036957328292</v>
      </c>
      <c r="E58" s="172">
        <f>AVERAGE($D$3:D58)</f>
        <v>1.4543013729829748</v>
      </c>
      <c r="F58" s="172">
        <f t="shared" si="1"/>
        <v>1.8178767162287186</v>
      </c>
      <c r="G58" s="172">
        <f t="shared" si="2"/>
        <v>8.2938571281902664</v>
      </c>
      <c r="H58" s="172">
        <f t="shared" si="3"/>
        <v>1.022350263275392</v>
      </c>
    </row>
    <row r="59" spans="1:8" x14ac:dyDescent="0.25">
      <c r="A59">
        <v>57</v>
      </c>
      <c r="B59">
        <v>5</v>
      </c>
      <c r="C59" s="172">
        <f t="shared" si="4"/>
        <v>4.1911887486491146</v>
      </c>
      <c r="D59" s="172">
        <f t="shared" si="0"/>
        <v>0.80881125135088539</v>
      </c>
      <c r="E59" s="172">
        <f>AVERAGE($D$3:D59)</f>
        <v>1.4429769848841663</v>
      </c>
      <c r="F59" s="172">
        <f t="shared" si="1"/>
        <v>1.8037212311052078</v>
      </c>
      <c r="G59" s="172">
        <f t="shared" si="2"/>
        <v>7.7986312108595301</v>
      </c>
      <c r="H59" s="172">
        <f t="shared" si="3"/>
        <v>0.58374628643869908</v>
      </c>
    </row>
    <row r="60" spans="1:8" x14ac:dyDescent="0.25">
      <c r="A60">
        <v>58</v>
      </c>
      <c r="B60">
        <v>4</v>
      </c>
      <c r="C60" s="172">
        <f t="shared" si="4"/>
        <v>4.3332622363130699</v>
      </c>
      <c r="D60" s="172">
        <f t="shared" si="0"/>
        <v>0.33326223631306995</v>
      </c>
      <c r="E60" s="172">
        <f>AVERAGE($D$3:D60)</f>
        <v>1.423843971977768</v>
      </c>
      <c r="F60" s="172">
        <f t="shared" si="1"/>
        <v>1.7798049649722101</v>
      </c>
      <c r="G60" s="172">
        <f t="shared" si="2"/>
        <v>7.8928721662574901</v>
      </c>
      <c r="H60" s="172">
        <f t="shared" si="3"/>
        <v>0.77365230636864979</v>
      </c>
    </row>
    <row r="61" spans="1:8" x14ac:dyDescent="0.25">
      <c r="A61">
        <v>59</v>
      </c>
      <c r="B61">
        <v>5</v>
      </c>
      <c r="C61" s="172">
        <f t="shared" si="4"/>
        <v>4.274722338233504</v>
      </c>
      <c r="D61" s="172">
        <f t="shared" si="0"/>
        <v>0.725277661766496</v>
      </c>
      <c r="E61" s="172">
        <f>AVERAGE($D$3:D61)</f>
        <v>1.4120038650250346</v>
      </c>
      <c r="F61" s="172">
        <f t="shared" si="1"/>
        <v>1.7650048312812934</v>
      </c>
      <c r="G61" s="172">
        <f t="shared" si="2"/>
        <v>7.8047320007960908</v>
      </c>
      <c r="H61" s="172">
        <f t="shared" si="3"/>
        <v>0.74471267567091726</v>
      </c>
    </row>
    <row r="62" spans="1:8" x14ac:dyDescent="0.25">
      <c r="A62">
        <v>60</v>
      </c>
      <c r="B62">
        <v>5</v>
      </c>
      <c r="C62" s="172">
        <f t="shared" si="4"/>
        <v>4.4021225527579952</v>
      </c>
      <c r="D62" s="172">
        <f t="shared" si="0"/>
        <v>0.59787744724200476</v>
      </c>
      <c r="E62" s="172">
        <f>AVERAGE($D$3:D62)</f>
        <v>1.3984350913953174</v>
      </c>
      <c r="F62" s="172">
        <f t="shared" si="1"/>
        <v>1.7480438642441467</v>
      </c>
      <c r="G62" s="172">
        <f t="shared" si="2"/>
        <v>7.8982102812462891</v>
      </c>
      <c r="H62" s="172">
        <f t="shared" si="3"/>
        <v>0.90603482426970183</v>
      </c>
    </row>
    <row r="63" spans="1:8" x14ac:dyDescent="0.25">
      <c r="A63">
        <v>61</v>
      </c>
      <c r="B63">
        <v>3</v>
      </c>
      <c r="C63" s="172">
        <f t="shared" si="4"/>
        <v>4.5071440073723101</v>
      </c>
      <c r="D63" s="172">
        <f t="shared" si="0"/>
        <v>1.5071440073723101</v>
      </c>
      <c r="E63" s="172">
        <f>AVERAGE($D$3:D63)</f>
        <v>1.4002172047719894</v>
      </c>
      <c r="F63" s="172">
        <f t="shared" si="1"/>
        <v>1.7502715059649867</v>
      </c>
      <c r="G63" s="172">
        <f t="shared" si="2"/>
        <v>8.0076870193022831</v>
      </c>
      <c r="H63" s="172">
        <f t="shared" si="3"/>
        <v>1.0066009954423367</v>
      </c>
    </row>
    <row r="64" spans="1:8" x14ac:dyDescent="0.25">
      <c r="A64">
        <v>62</v>
      </c>
      <c r="B64">
        <v>6</v>
      </c>
      <c r="C64" s="172">
        <f t="shared" si="4"/>
        <v>4.2424033708126929</v>
      </c>
      <c r="D64" s="172">
        <f t="shared" si="0"/>
        <v>1.7575966291873071</v>
      </c>
      <c r="E64" s="172">
        <f>AVERAGE($D$3:D64)</f>
        <v>1.4059813890367525</v>
      </c>
      <c r="F64" s="172">
        <f t="shared" si="1"/>
        <v>1.7574767362959407</v>
      </c>
      <c r="G64" s="172">
        <f t="shared" si="2"/>
        <v>7.7573568434045743</v>
      </c>
      <c r="H64" s="172">
        <f t="shared" si="3"/>
        <v>0.72744989822081152</v>
      </c>
    </row>
    <row r="65" spans="1:8" x14ac:dyDescent="0.25">
      <c r="A65">
        <v>63</v>
      </c>
      <c r="B65">
        <v>5</v>
      </c>
      <c r="C65" s="172">
        <f t="shared" si="4"/>
        <v>4.5511378037202315</v>
      </c>
      <c r="D65" s="172">
        <f t="shared" si="0"/>
        <v>0.44886219627976853</v>
      </c>
      <c r="E65" s="172">
        <f>AVERAGE($D$3:D65)</f>
        <v>1.3907890208977527</v>
      </c>
      <c r="F65" s="172">
        <f t="shared" si="1"/>
        <v>1.7384862761221909</v>
      </c>
      <c r="G65" s="172">
        <f t="shared" si="2"/>
        <v>8.0281103559646141</v>
      </c>
      <c r="H65" s="172">
        <f t="shared" si="3"/>
        <v>1.0741652514758497</v>
      </c>
    </row>
    <row r="66" spans="1:8" x14ac:dyDescent="0.25">
      <c r="A66">
        <v>64</v>
      </c>
      <c r="B66">
        <v>8</v>
      </c>
      <c r="C66" s="172">
        <f t="shared" si="4"/>
        <v>4.6299836625030535</v>
      </c>
      <c r="D66" s="172">
        <f t="shared" si="0"/>
        <v>3.3700163374969465</v>
      </c>
      <c r="E66" s="172">
        <f>AVERAGE($D$3:D66)</f>
        <v>1.4217144477196151</v>
      </c>
      <c r="F66" s="172">
        <f t="shared" si="1"/>
        <v>1.7771430596495188</v>
      </c>
      <c r="G66" s="172">
        <f t="shared" si="2"/>
        <v>8.1842697818020902</v>
      </c>
      <c r="H66" s="172">
        <f t="shared" si="3"/>
        <v>1.0756975432040159</v>
      </c>
    </row>
    <row r="67" spans="1:8" x14ac:dyDescent="0.25">
      <c r="A67">
        <v>65</v>
      </c>
      <c r="B67">
        <v>2</v>
      </c>
      <c r="C67" s="172">
        <f t="shared" si="4"/>
        <v>5.2219511626497441</v>
      </c>
      <c r="D67" s="172">
        <f t="shared" ref="D67:D130" si="6">ABS(B67-C67)</f>
        <v>3.2219511626497441</v>
      </c>
      <c r="E67" s="172">
        <f>AVERAGE($D$3:D67)</f>
        <v>1.4494103971800787</v>
      </c>
      <c r="F67" s="172">
        <f t="shared" ref="F67:F130" si="7">1.25*E67</f>
        <v>1.8117629964750983</v>
      </c>
      <c r="G67" s="172">
        <f t="shared" ref="G67:G130" si="8">C67+2*F67</f>
        <v>8.8454771555999407</v>
      </c>
      <c r="H67" s="172">
        <f t="shared" ref="H67:H130" si="9">MAX(C67-2*F67,0)</f>
        <v>1.5984251696995475</v>
      </c>
    </row>
    <row r="68" spans="1:8" x14ac:dyDescent="0.25">
      <c r="A68">
        <v>66</v>
      </c>
      <c r="B68">
        <v>9</v>
      </c>
      <c r="C68" s="172">
        <f t="shared" ref="C68:C131" si="10">$J$1*B67+(1-$J$1)*C67</f>
        <v>4.6559923706620712</v>
      </c>
      <c r="D68" s="172">
        <f t="shared" si="6"/>
        <v>4.3440076293379288</v>
      </c>
      <c r="E68" s="172">
        <f>AVERAGE($D$3:D68)</f>
        <v>1.493267931000652</v>
      </c>
      <c r="F68" s="172">
        <f t="shared" si="7"/>
        <v>1.866584913750815</v>
      </c>
      <c r="G68" s="172">
        <f t="shared" si="8"/>
        <v>8.3891621981637012</v>
      </c>
      <c r="H68" s="172">
        <f t="shared" si="9"/>
        <v>0.9228225431604411</v>
      </c>
    </row>
    <row r="69" spans="1:8" x14ac:dyDescent="0.25">
      <c r="A69">
        <v>67</v>
      </c>
      <c r="B69">
        <v>6</v>
      </c>
      <c r="C69" s="172">
        <f t="shared" si="10"/>
        <v>5.4190484153301801</v>
      </c>
      <c r="D69" s="172">
        <f t="shared" si="6"/>
        <v>0.58095158466981989</v>
      </c>
      <c r="E69" s="172">
        <f>AVERAGE($D$3:D69)</f>
        <v>1.4796512691151171</v>
      </c>
      <c r="F69" s="172">
        <f t="shared" si="7"/>
        <v>1.8495640863938965</v>
      </c>
      <c r="G69" s="172">
        <f t="shared" si="8"/>
        <v>9.1181765881179722</v>
      </c>
      <c r="H69" s="172">
        <f t="shared" si="9"/>
        <v>1.7199202425423872</v>
      </c>
    </row>
    <row r="70" spans="1:8" x14ac:dyDescent="0.25">
      <c r="A70">
        <v>68</v>
      </c>
      <c r="B70">
        <v>6</v>
      </c>
      <c r="C70" s="172">
        <f t="shared" si="10"/>
        <v>5.5210967209887469</v>
      </c>
      <c r="D70" s="172">
        <f t="shared" si="6"/>
        <v>0.47890327901125307</v>
      </c>
      <c r="E70" s="172">
        <f>AVERAGE($D$3:D70)</f>
        <v>1.4649343869077074</v>
      </c>
      <c r="F70" s="172">
        <f t="shared" si="7"/>
        <v>1.8311679836346342</v>
      </c>
      <c r="G70" s="172">
        <f t="shared" si="8"/>
        <v>9.1834326882580157</v>
      </c>
      <c r="H70" s="172">
        <f t="shared" si="9"/>
        <v>1.8587607537194786</v>
      </c>
    </row>
    <row r="71" spans="1:8" x14ac:dyDescent="0.25">
      <c r="A71">
        <v>69</v>
      </c>
      <c r="B71">
        <v>3</v>
      </c>
      <c r="C71" s="172">
        <f t="shared" si="10"/>
        <v>5.6052195110577436</v>
      </c>
      <c r="D71" s="172">
        <f t="shared" si="6"/>
        <v>2.6052195110577436</v>
      </c>
      <c r="E71" s="172">
        <f>AVERAGE($D$3:D71)</f>
        <v>1.4814602582722005</v>
      </c>
      <c r="F71" s="172">
        <f t="shared" si="7"/>
        <v>1.8518253228402506</v>
      </c>
      <c r="G71" s="172">
        <f t="shared" si="8"/>
        <v>9.3088701567382444</v>
      </c>
      <c r="H71" s="172">
        <f t="shared" si="9"/>
        <v>1.9015688653772425</v>
      </c>
    </row>
    <row r="72" spans="1:8" x14ac:dyDescent="0.25">
      <c r="A72">
        <v>70</v>
      </c>
      <c r="B72">
        <v>7</v>
      </c>
      <c r="C72" s="172">
        <f t="shared" si="10"/>
        <v>5.1475940496809907</v>
      </c>
      <c r="D72" s="172">
        <f t="shared" si="6"/>
        <v>1.8524059503190093</v>
      </c>
      <c r="E72" s="172">
        <f>AVERAGE($D$3:D72)</f>
        <v>1.4867594824442978</v>
      </c>
      <c r="F72" s="172">
        <f t="shared" si="7"/>
        <v>1.8584493530553723</v>
      </c>
      <c r="G72" s="172">
        <f t="shared" si="8"/>
        <v>8.8644927557917352</v>
      </c>
      <c r="H72" s="172">
        <f t="shared" si="9"/>
        <v>1.4306953435702461</v>
      </c>
    </row>
    <row r="73" spans="1:8" x14ac:dyDescent="0.25">
      <c r="A73">
        <v>71</v>
      </c>
      <c r="B73">
        <v>9</v>
      </c>
      <c r="C73" s="172">
        <f t="shared" si="10"/>
        <v>5.4729824187123599</v>
      </c>
      <c r="D73" s="172">
        <f t="shared" si="6"/>
        <v>3.5270175812876401</v>
      </c>
      <c r="E73" s="172">
        <f>AVERAGE($D$3:D73)</f>
        <v>1.5154955120054716</v>
      </c>
      <c r="F73" s="172">
        <f t="shared" si="7"/>
        <v>1.8943693900068395</v>
      </c>
      <c r="G73" s="172">
        <f t="shared" si="8"/>
        <v>9.2617211987260397</v>
      </c>
      <c r="H73" s="172">
        <f t="shared" si="9"/>
        <v>1.684243638698681</v>
      </c>
    </row>
    <row r="74" spans="1:8" x14ac:dyDescent="0.25">
      <c r="A74">
        <v>72</v>
      </c>
      <c r="B74">
        <v>5</v>
      </c>
      <c r="C74" s="172">
        <f t="shared" si="10"/>
        <v>6.0925283115132922</v>
      </c>
      <c r="D74" s="172">
        <f t="shared" si="6"/>
        <v>1.0925283115132922</v>
      </c>
      <c r="E74" s="172">
        <f>AVERAGE($D$3:D74)</f>
        <v>1.5096209675541914</v>
      </c>
      <c r="F74" s="172">
        <f t="shared" si="7"/>
        <v>1.8870262094427392</v>
      </c>
      <c r="G74" s="172">
        <f t="shared" si="8"/>
        <v>9.8665807303987698</v>
      </c>
      <c r="H74" s="172">
        <f t="shared" si="9"/>
        <v>2.3184758926278137</v>
      </c>
    </row>
    <row r="75" spans="1:8" x14ac:dyDescent="0.25">
      <c r="A75">
        <v>73</v>
      </c>
      <c r="B75">
        <v>5</v>
      </c>
      <c r="C75" s="172">
        <f t="shared" si="10"/>
        <v>5.9006178907209792</v>
      </c>
      <c r="D75" s="172">
        <f t="shared" si="6"/>
        <v>0.9006178907209792</v>
      </c>
      <c r="E75" s="172">
        <f>AVERAGE($D$3:D75)</f>
        <v>1.5012784596523665</v>
      </c>
      <c r="F75" s="172">
        <f t="shared" si="7"/>
        <v>1.8765980745654582</v>
      </c>
      <c r="G75" s="172">
        <f t="shared" si="8"/>
        <v>9.6538140398518948</v>
      </c>
      <c r="H75" s="172">
        <f t="shared" si="9"/>
        <v>2.1474217415900627</v>
      </c>
    </row>
    <row r="76" spans="1:8" x14ac:dyDescent="0.25">
      <c r="A76">
        <v>74</v>
      </c>
      <c r="B76">
        <v>8</v>
      </c>
      <c r="C76" s="172">
        <f t="shared" si="10"/>
        <v>5.7424179094848453</v>
      </c>
      <c r="D76" s="172">
        <f t="shared" si="6"/>
        <v>2.2575820905151547</v>
      </c>
      <c r="E76" s="172">
        <f>AVERAGE($D$3:D76)</f>
        <v>1.5114987789883503</v>
      </c>
      <c r="F76" s="172">
        <f t="shared" si="7"/>
        <v>1.889373473735438</v>
      </c>
      <c r="G76" s="172">
        <f t="shared" si="8"/>
        <v>9.5211648569557212</v>
      </c>
      <c r="H76" s="172">
        <f t="shared" si="9"/>
        <v>1.9636709620139694</v>
      </c>
    </row>
    <row r="77" spans="1:8" x14ac:dyDescent="0.25">
      <c r="A77">
        <v>75</v>
      </c>
      <c r="B77">
        <v>6</v>
      </c>
      <c r="C77" s="172">
        <f t="shared" si="10"/>
        <v>6.1389783687408999</v>
      </c>
      <c r="D77" s="172">
        <f t="shared" si="6"/>
        <v>0.13897836874089986</v>
      </c>
      <c r="E77" s="172">
        <f>AVERAGE($D$3:D77)</f>
        <v>1.4931985068517175</v>
      </c>
      <c r="F77" s="172">
        <f t="shared" si="7"/>
        <v>1.8664981335646469</v>
      </c>
      <c r="G77" s="172">
        <f t="shared" si="8"/>
        <v>9.8719746358701936</v>
      </c>
      <c r="H77" s="172">
        <f t="shared" si="9"/>
        <v>2.4059821016116061</v>
      </c>
    </row>
    <row r="78" spans="1:8" x14ac:dyDescent="0.25">
      <c r="A78">
        <v>76</v>
      </c>
      <c r="B78">
        <v>4</v>
      </c>
      <c r="C78" s="172">
        <f t="shared" si="10"/>
        <v>6.114565823139082</v>
      </c>
      <c r="D78" s="172">
        <f t="shared" si="6"/>
        <v>2.114565823139082</v>
      </c>
      <c r="E78" s="172">
        <f>AVERAGE($D$3:D78)</f>
        <v>1.5013743925923408</v>
      </c>
      <c r="F78" s="172">
        <f t="shared" si="7"/>
        <v>1.8767179907404261</v>
      </c>
      <c r="G78" s="172">
        <f t="shared" si="8"/>
        <v>9.8680018046199347</v>
      </c>
      <c r="H78" s="172">
        <f t="shared" si="9"/>
        <v>2.3611298416582298</v>
      </c>
    </row>
    <row r="79" spans="1:8" x14ac:dyDescent="0.25">
      <c r="A79">
        <v>77</v>
      </c>
      <c r="B79">
        <v>11</v>
      </c>
      <c r="C79" s="172">
        <f t="shared" si="10"/>
        <v>5.7431271952928435</v>
      </c>
      <c r="D79" s="172">
        <f t="shared" si="6"/>
        <v>5.2568728047071565</v>
      </c>
      <c r="E79" s="172">
        <f>AVERAGE($D$3:D79)</f>
        <v>1.5501470992431825</v>
      </c>
      <c r="F79" s="172">
        <f t="shared" si="7"/>
        <v>1.9376838740539781</v>
      </c>
      <c r="G79" s="172">
        <f t="shared" si="8"/>
        <v>9.6184949434007994</v>
      </c>
      <c r="H79" s="172">
        <f t="shared" si="9"/>
        <v>1.8677594471848873</v>
      </c>
    </row>
    <row r="80" spans="1:8" x14ac:dyDescent="0.25">
      <c r="A80">
        <v>78</v>
      </c>
      <c r="B80">
        <v>6</v>
      </c>
      <c r="C80" s="172">
        <f t="shared" si="10"/>
        <v>6.6665345444402835</v>
      </c>
      <c r="D80" s="172">
        <f t="shared" si="6"/>
        <v>0.66653454444028348</v>
      </c>
      <c r="E80" s="172">
        <f>AVERAGE($D$3:D80)</f>
        <v>1.538818733155966</v>
      </c>
      <c r="F80" s="172">
        <f t="shared" si="7"/>
        <v>1.9235234164449575</v>
      </c>
      <c r="G80" s="172">
        <f t="shared" si="8"/>
        <v>10.513581377330198</v>
      </c>
      <c r="H80" s="172">
        <f t="shared" si="9"/>
        <v>2.8194877115503685</v>
      </c>
    </row>
    <row r="81" spans="1:8" x14ac:dyDescent="0.25">
      <c r="A81">
        <v>79</v>
      </c>
      <c r="B81">
        <v>8</v>
      </c>
      <c r="C81" s="172">
        <f t="shared" si="10"/>
        <v>6.5494529790948794</v>
      </c>
      <c r="D81" s="172">
        <f t="shared" si="6"/>
        <v>1.4505470209051206</v>
      </c>
      <c r="E81" s="172">
        <f>AVERAGE($D$3:D81)</f>
        <v>1.5377013697097526</v>
      </c>
      <c r="F81" s="172">
        <f t="shared" si="7"/>
        <v>1.9221267121371908</v>
      </c>
      <c r="G81" s="172">
        <f t="shared" si="8"/>
        <v>10.393706403369261</v>
      </c>
      <c r="H81" s="172">
        <f t="shared" si="9"/>
        <v>2.7051995548204979</v>
      </c>
    </row>
    <row r="82" spans="1:8" x14ac:dyDescent="0.25">
      <c r="A82">
        <v>80</v>
      </c>
      <c r="B82">
        <v>6</v>
      </c>
      <c r="C82" s="172">
        <f t="shared" si="10"/>
        <v>6.804251949727826</v>
      </c>
      <c r="D82" s="172">
        <f t="shared" si="6"/>
        <v>0.80425194972782599</v>
      </c>
      <c r="E82" s="172">
        <f>AVERAGE($D$3:D82)</f>
        <v>1.5285332519599786</v>
      </c>
      <c r="F82" s="172">
        <f t="shared" si="7"/>
        <v>1.9106665649499732</v>
      </c>
      <c r="G82" s="172">
        <f t="shared" si="8"/>
        <v>10.625585079627772</v>
      </c>
      <c r="H82" s="172">
        <f t="shared" si="9"/>
        <v>2.9829188198278795</v>
      </c>
    </row>
    <row r="83" spans="1:8" x14ac:dyDescent="0.25">
      <c r="A83">
        <v>81</v>
      </c>
      <c r="B83">
        <v>4</v>
      </c>
      <c r="C83" s="172">
        <f t="shared" si="10"/>
        <v>6.6629793360401139</v>
      </c>
      <c r="D83" s="172">
        <f t="shared" si="6"/>
        <v>2.6629793360401139</v>
      </c>
      <c r="E83" s="172">
        <f>AVERAGE($D$3:D83)</f>
        <v>1.5425387591708444</v>
      </c>
      <c r="F83" s="172">
        <f t="shared" si="7"/>
        <v>1.9281734489635554</v>
      </c>
      <c r="G83" s="172">
        <f t="shared" si="8"/>
        <v>10.519326233967224</v>
      </c>
      <c r="H83" s="172">
        <f t="shared" si="9"/>
        <v>2.8066324381130032</v>
      </c>
    </row>
    <row r="84" spans="1:8" x14ac:dyDescent="0.25">
      <c r="A84">
        <v>82</v>
      </c>
      <c r="B84">
        <v>9</v>
      </c>
      <c r="C84" s="172">
        <f t="shared" si="10"/>
        <v>6.1952079478251783</v>
      </c>
      <c r="D84" s="172">
        <f t="shared" si="6"/>
        <v>2.8047920521748217</v>
      </c>
      <c r="E84" s="172">
        <f>AVERAGE($D$3:D84)</f>
        <v>1.5579320920123563</v>
      </c>
      <c r="F84" s="172">
        <f t="shared" si="7"/>
        <v>1.9474151150154453</v>
      </c>
      <c r="G84" s="172">
        <f t="shared" si="8"/>
        <v>10.090038177856069</v>
      </c>
      <c r="H84" s="172">
        <f t="shared" si="9"/>
        <v>2.3003777177942877</v>
      </c>
    </row>
    <row r="85" spans="1:8" x14ac:dyDescent="0.25">
      <c r="A85">
        <v>83</v>
      </c>
      <c r="B85">
        <v>8</v>
      </c>
      <c r="C85" s="172">
        <f t="shared" si="10"/>
        <v>6.6878897550565481</v>
      </c>
      <c r="D85" s="172">
        <f t="shared" si="6"/>
        <v>1.3121102449434519</v>
      </c>
      <c r="E85" s="172">
        <f>AVERAGE($D$3:D85)</f>
        <v>1.5549703830115262</v>
      </c>
      <c r="F85" s="172">
        <f t="shared" si="7"/>
        <v>1.9437129787644079</v>
      </c>
      <c r="G85" s="172">
        <f t="shared" si="8"/>
        <v>10.575315712585365</v>
      </c>
      <c r="H85" s="172">
        <f t="shared" si="9"/>
        <v>2.8004637975277324</v>
      </c>
    </row>
    <row r="86" spans="1:8" x14ac:dyDescent="0.25">
      <c r="A86">
        <v>84</v>
      </c>
      <c r="B86">
        <v>7</v>
      </c>
      <c r="C86" s="172">
        <f t="shared" si="10"/>
        <v>6.9183713147373371</v>
      </c>
      <c r="D86" s="172">
        <f t="shared" si="6"/>
        <v>8.162868526266287E-2</v>
      </c>
      <c r="E86" s="172">
        <f>AVERAGE($D$3:D86)</f>
        <v>1.5374306008954683</v>
      </c>
      <c r="F86" s="172">
        <f t="shared" si="7"/>
        <v>1.9217882511193354</v>
      </c>
      <c r="G86" s="172">
        <f t="shared" si="8"/>
        <v>10.761947816976008</v>
      </c>
      <c r="H86" s="172">
        <f t="shared" si="9"/>
        <v>3.0747948124986664</v>
      </c>
    </row>
    <row r="87" spans="1:8" x14ac:dyDescent="0.25">
      <c r="A87">
        <v>85</v>
      </c>
      <c r="B87">
        <v>6</v>
      </c>
      <c r="C87" s="172">
        <f t="shared" si="10"/>
        <v>6.9327099777929266</v>
      </c>
      <c r="D87" s="172">
        <f t="shared" si="6"/>
        <v>0.93270997779292664</v>
      </c>
      <c r="E87" s="172">
        <f>AVERAGE($D$3:D87)</f>
        <v>1.5303162406236739</v>
      </c>
      <c r="F87" s="172">
        <f t="shared" si="7"/>
        <v>1.9128953007795924</v>
      </c>
      <c r="G87" s="172">
        <f t="shared" si="8"/>
        <v>10.758500579352111</v>
      </c>
      <c r="H87" s="172">
        <f t="shared" si="9"/>
        <v>3.1069193762337419</v>
      </c>
    </row>
    <row r="88" spans="1:8" x14ac:dyDescent="0.25">
      <c r="A88">
        <v>86</v>
      </c>
      <c r="B88">
        <v>8</v>
      </c>
      <c r="C88" s="172">
        <f t="shared" si="10"/>
        <v>6.768872791672325</v>
      </c>
      <c r="D88" s="172">
        <f t="shared" si="6"/>
        <v>1.231127208327675</v>
      </c>
      <c r="E88" s="172">
        <f>AVERAGE($D$3:D88)</f>
        <v>1.5268372983876739</v>
      </c>
      <c r="F88" s="172">
        <f t="shared" si="7"/>
        <v>1.9085466229845924</v>
      </c>
      <c r="G88" s="172">
        <f t="shared" si="8"/>
        <v>10.58596603764151</v>
      </c>
      <c r="H88" s="172">
        <f t="shared" si="9"/>
        <v>2.9517795457031402</v>
      </c>
    </row>
    <row r="89" spans="1:8" x14ac:dyDescent="0.25">
      <c r="A89">
        <v>87</v>
      </c>
      <c r="B89">
        <v>4</v>
      </c>
      <c r="C89" s="172">
        <f t="shared" si="10"/>
        <v>6.9851291011054153</v>
      </c>
      <c r="D89" s="172">
        <f t="shared" si="6"/>
        <v>2.9851291011054153</v>
      </c>
      <c r="E89" s="172">
        <f>AVERAGE($D$3:D89)</f>
        <v>1.5435992731315562</v>
      </c>
      <c r="F89" s="172">
        <f t="shared" si="7"/>
        <v>1.9294990914144452</v>
      </c>
      <c r="G89" s="172">
        <f t="shared" si="8"/>
        <v>10.844127283934306</v>
      </c>
      <c r="H89" s="172">
        <f t="shared" si="9"/>
        <v>3.1261309182765249</v>
      </c>
    </row>
    <row r="90" spans="1:8" x14ac:dyDescent="0.25">
      <c r="A90">
        <v>88</v>
      </c>
      <c r="B90">
        <v>13</v>
      </c>
      <c r="C90" s="172">
        <f t="shared" si="10"/>
        <v>6.4607697999546652</v>
      </c>
      <c r="D90" s="172">
        <f t="shared" si="6"/>
        <v>6.5392302000453348</v>
      </c>
      <c r="E90" s="172">
        <f>AVERAGE($D$3:D90)</f>
        <v>1.60036780639194</v>
      </c>
      <c r="F90" s="172">
        <f t="shared" si="7"/>
        <v>2.0004597579899248</v>
      </c>
      <c r="G90" s="172">
        <f t="shared" si="8"/>
        <v>10.461689315934514</v>
      </c>
      <c r="H90" s="172">
        <f t="shared" si="9"/>
        <v>2.4598502839748155</v>
      </c>
    </row>
    <row r="91" spans="1:8" x14ac:dyDescent="0.25">
      <c r="A91">
        <v>89</v>
      </c>
      <c r="B91">
        <v>7</v>
      </c>
      <c r="C91" s="172">
        <f t="shared" si="10"/>
        <v>7.6094324077091864</v>
      </c>
      <c r="D91" s="172">
        <f t="shared" si="6"/>
        <v>0.60943240770918639</v>
      </c>
      <c r="E91" s="172">
        <f>AVERAGE($D$3:D91)</f>
        <v>1.5892337007887629</v>
      </c>
      <c r="F91" s="172">
        <f t="shared" si="7"/>
        <v>1.9865421259859537</v>
      </c>
      <c r="G91" s="172">
        <f t="shared" si="8"/>
        <v>11.582516659681094</v>
      </c>
      <c r="H91" s="172">
        <f t="shared" si="9"/>
        <v>3.636348155737279</v>
      </c>
    </row>
    <row r="92" spans="1:8" x14ac:dyDescent="0.25">
      <c r="A92">
        <v>90</v>
      </c>
      <c r="B92">
        <v>9</v>
      </c>
      <c r="C92" s="172">
        <f t="shared" si="10"/>
        <v>7.5023812415513573</v>
      </c>
      <c r="D92" s="172">
        <f t="shared" si="6"/>
        <v>1.4976187584486427</v>
      </c>
      <c r="E92" s="172">
        <f>AVERAGE($D$3:D92)</f>
        <v>1.588215756984984</v>
      </c>
      <c r="F92" s="172">
        <f t="shared" si="7"/>
        <v>1.98526969623123</v>
      </c>
      <c r="G92" s="172">
        <f t="shared" si="8"/>
        <v>11.472920634013818</v>
      </c>
      <c r="H92" s="172">
        <f t="shared" si="9"/>
        <v>3.5318418490888974</v>
      </c>
    </row>
    <row r="93" spans="1:8" x14ac:dyDescent="0.25">
      <c r="A93">
        <v>91</v>
      </c>
      <c r="B93">
        <v>9</v>
      </c>
      <c r="C93" s="172">
        <f t="shared" si="10"/>
        <v>7.7654486999335051</v>
      </c>
      <c r="D93" s="172">
        <f t="shared" si="6"/>
        <v>1.2345513000664949</v>
      </c>
      <c r="E93" s="172">
        <f>AVERAGE($D$3:D93)</f>
        <v>1.5843293343814842</v>
      </c>
      <c r="F93" s="172">
        <f t="shared" si="7"/>
        <v>1.9804116679768553</v>
      </c>
      <c r="G93" s="172">
        <f t="shared" si="8"/>
        <v>11.726272035887217</v>
      </c>
      <c r="H93" s="172">
        <f t="shared" si="9"/>
        <v>3.8046253639797945</v>
      </c>
    </row>
    <row r="94" spans="1:8" x14ac:dyDescent="0.25">
      <c r="A94">
        <v>92</v>
      </c>
      <c r="B94">
        <v>4</v>
      </c>
      <c r="C94" s="172">
        <f t="shared" si="10"/>
        <v>7.9823064755981825</v>
      </c>
      <c r="D94" s="172">
        <f t="shared" si="6"/>
        <v>3.9823064755981825</v>
      </c>
      <c r="E94" s="172">
        <f>AVERAGE($D$3:D94)</f>
        <v>1.6103943033077528</v>
      </c>
      <c r="F94" s="172">
        <f t="shared" si="7"/>
        <v>2.0129928791346909</v>
      </c>
      <c r="G94" s="172">
        <f t="shared" si="8"/>
        <v>12.008292233867564</v>
      </c>
      <c r="H94" s="172">
        <f t="shared" si="9"/>
        <v>3.9563207173288006</v>
      </c>
    </row>
    <row r="95" spans="1:8" x14ac:dyDescent="0.25">
      <c r="A95">
        <v>93</v>
      </c>
      <c r="B95">
        <v>5</v>
      </c>
      <c r="C95" s="172">
        <f t="shared" si="10"/>
        <v>7.2827858284879756</v>
      </c>
      <c r="D95" s="172">
        <f t="shared" si="6"/>
        <v>2.2827858284879756</v>
      </c>
      <c r="E95" s="172">
        <f>AVERAGE($D$3:D95)</f>
        <v>1.6176243197075402</v>
      </c>
      <c r="F95" s="172">
        <f t="shared" si="7"/>
        <v>2.0220303996344251</v>
      </c>
      <c r="G95" s="172">
        <f t="shared" si="8"/>
        <v>11.326846627756826</v>
      </c>
      <c r="H95" s="172">
        <f t="shared" si="9"/>
        <v>3.2387250292191254</v>
      </c>
    </row>
    <row r="96" spans="1:8" x14ac:dyDescent="0.25">
      <c r="A96">
        <v>94</v>
      </c>
      <c r="B96">
        <v>11</v>
      </c>
      <c r="C96" s="172">
        <f t="shared" si="10"/>
        <v>6.881798152189643</v>
      </c>
      <c r="D96" s="172">
        <f t="shared" si="6"/>
        <v>4.118201847810357</v>
      </c>
      <c r="E96" s="172">
        <f>AVERAGE($D$3:D96)</f>
        <v>1.6442262083043786</v>
      </c>
      <c r="F96" s="172">
        <f t="shared" si="7"/>
        <v>2.0552827603804733</v>
      </c>
      <c r="G96" s="172">
        <f t="shared" si="8"/>
        <v>10.992363672950589</v>
      </c>
      <c r="H96" s="172">
        <f t="shared" si="9"/>
        <v>2.7712326314286964</v>
      </c>
    </row>
    <row r="97" spans="1:8" x14ac:dyDescent="0.25">
      <c r="A97">
        <v>95</v>
      </c>
      <c r="B97">
        <v>8</v>
      </c>
      <c r="C97" s="172">
        <f t="shared" si="10"/>
        <v>7.6051897944860922</v>
      </c>
      <c r="D97" s="172">
        <f t="shared" si="6"/>
        <v>0.39481020551390777</v>
      </c>
      <c r="E97" s="172">
        <f>AVERAGE($D$3:D97)</f>
        <v>1.6310744609065844</v>
      </c>
      <c r="F97" s="172">
        <f t="shared" si="7"/>
        <v>2.0388430761332303</v>
      </c>
      <c r="G97" s="172">
        <f t="shared" si="8"/>
        <v>11.682875946752553</v>
      </c>
      <c r="H97" s="172">
        <f t="shared" si="9"/>
        <v>3.5275036422196315</v>
      </c>
    </row>
    <row r="98" spans="1:8" x14ac:dyDescent="0.25">
      <c r="A98">
        <v>96</v>
      </c>
      <c r="B98">
        <v>9</v>
      </c>
      <c r="C98" s="172">
        <f t="shared" si="10"/>
        <v>7.6745410340602183</v>
      </c>
      <c r="D98" s="172">
        <f t="shared" si="6"/>
        <v>1.3254589659397817</v>
      </c>
      <c r="E98" s="172">
        <f>AVERAGE($D$3:D98)</f>
        <v>1.6278909661673469</v>
      </c>
      <c r="F98" s="172">
        <f t="shared" si="7"/>
        <v>2.0348637077091833</v>
      </c>
      <c r="G98" s="172">
        <f t="shared" si="8"/>
        <v>11.744268449478586</v>
      </c>
      <c r="H98" s="172">
        <f t="shared" si="9"/>
        <v>3.6048136186418516</v>
      </c>
    </row>
    <row r="99" spans="1:8" x14ac:dyDescent="0.25">
      <c r="A99">
        <v>97</v>
      </c>
      <c r="B99">
        <v>3</v>
      </c>
      <c r="C99" s="172">
        <f t="shared" si="10"/>
        <v>7.907367392165404</v>
      </c>
      <c r="D99" s="172">
        <f t="shared" si="6"/>
        <v>4.907367392165404</v>
      </c>
      <c r="E99" s="172">
        <f>AVERAGE($D$3:D99)</f>
        <v>1.6617000014869145</v>
      </c>
      <c r="F99" s="172">
        <f t="shared" si="7"/>
        <v>2.0771250018586431</v>
      </c>
      <c r="G99" s="172">
        <f t="shared" si="8"/>
        <v>12.06161739588269</v>
      </c>
      <c r="H99" s="172">
        <f t="shared" si="9"/>
        <v>3.7531173884481177</v>
      </c>
    </row>
    <row r="100" spans="1:8" x14ac:dyDescent="0.25">
      <c r="A100">
        <v>98</v>
      </c>
      <c r="B100">
        <v>8</v>
      </c>
      <c r="C100" s="172">
        <f t="shared" si="10"/>
        <v>7.0453531713087756</v>
      </c>
      <c r="D100" s="172">
        <f t="shared" si="6"/>
        <v>0.95464682869122441</v>
      </c>
      <c r="E100" s="172">
        <f>AVERAGE($D$3:D100)</f>
        <v>1.6544851731930812</v>
      </c>
      <c r="F100" s="172">
        <f t="shared" si="7"/>
        <v>2.0681064664913515</v>
      </c>
      <c r="G100" s="172">
        <f t="shared" si="8"/>
        <v>11.181566104291479</v>
      </c>
      <c r="H100" s="172">
        <f t="shared" si="9"/>
        <v>2.9091402383260725</v>
      </c>
    </row>
    <row r="101" spans="1:8" x14ac:dyDescent="0.25">
      <c r="A101">
        <v>99</v>
      </c>
      <c r="B101">
        <v>10</v>
      </c>
      <c r="C101" s="172">
        <f t="shared" si="10"/>
        <v>7.2130437223649908</v>
      </c>
      <c r="D101" s="172">
        <f t="shared" si="6"/>
        <v>2.7869562776350092</v>
      </c>
      <c r="E101" s="172">
        <f>AVERAGE($D$3:D101)</f>
        <v>1.6659242752581509</v>
      </c>
      <c r="F101" s="172">
        <f t="shared" si="7"/>
        <v>2.0824053440726886</v>
      </c>
      <c r="G101" s="172">
        <f t="shared" si="8"/>
        <v>11.377854410510368</v>
      </c>
      <c r="H101" s="172">
        <f t="shared" si="9"/>
        <v>3.0482330342196136</v>
      </c>
    </row>
    <row r="102" spans="1:8" x14ac:dyDescent="0.25">
      <c r="A102">
        <v>100</v>
      </c>
      <c r="B102">
        <v>7</v>
      </c>
      <c r="C102" s="172">
        <f t="shared" si="10"/>
        <v>7.7025925480882185</v>
      </c>
      <c r="D102" s="172">
        <f t="shared" si="6"/>
        <v>0.70259254808821847</v>
      </c>
      <c r="E102" s="172">
        <f>AVERAGE($D$3:D102)</f>
        <v>1.6562909579864515</v>
      </c>
      <c r="F102" s="172">
        <f t="shared" si="7"/>
        <v>2.0703636974830646</v>
      </c>
      <c r="G102" s="172">
        <f t="shared" si="8"/>
        <v>11.843319943054347</v>
      </c>
      <c r="H102" s="172">
        <f t="shared" si="9"/>
        <v>3.5618651531220893</v>
      </c>
    </row>
    <row r="103" spans="1:8" x14ac:dyDescent="0.25">
      <c r="A103">
        <v>101</v>
      </c>
      <c r="B103">
        <v>7</v>
      </c>
      <c r="C103" s="172">
        <f t="shared" si="10"/>
        <v>7.5791771362144615</v>
      </c>
      <c r="D103" s="172">
        <f t="shared" si="6"/>
        <v>0.57917713621446154</v>
      </c>
      <c r="E103" s="172">
        <f>AVERAGE($D$3:D103)</f>
        <v>1.6456264647015804</v>
      </c>
      <c r="F103" s="172">
        <f t="shared" si="7"/>
        <v>2.0570330808769755</v>
      </c>
      <c r="G103" s="172">
        <f t="shared" si="8"/>
        <v>11.693243297968412</v>
      </c>
      <c r="H103" s="172">
        <f t="shared" si="9"/>
        <v>3.4651109744605106</v>
      </c>
    </row>
    <row r="104" spans="1:8" x14ac:dyDescent="0.25">
      <c r="A104">
        <v>102</v>
      </c>
      <c r="B104">
        <v>4</v>
      </c>
      <c r="C104" s="172">
        <f t="shared" si="10"/>
        <v>7.4774405251327343</v>
      </c>
      <c r="D104" s="172">
        <f t="shared" si="6"/>
        <v>3.4774405251327343</v>
      </c>
      <c r="E104" s="172">
        <f>AVERAGE($D$3:D104)</f>
        <v>1.6635854260783562</v>
      </c>
      <c r="F104" s="172">
        <f t="shared" si="7"/>
        <v>2.0794817825979455</v>
      </c>
      <c r="G104" s="172">
        <f t="shared" si="8"/>
        <v>11.636404090328625</v>
      </c>
      <c r="H104" s="172">
        <f t="shared" si="9"/>
        <v>3.3184769599368433</v>
      </c>
    </row>
    <row r="105" spans="1:8" x14ac:dyDescent="0.25">
      <c r="A105">
        <v>103</v>
      </c>
      <c r="B105">
        <v>3</v>
      </c>
      <c r="C105" s="172">
        <f t="shared" si="10"/>
        <v>6.8666031972340278</v>
      </c>
      <c r="D105" s="172">
        <f t="shared" si="6"/>
        <v>3.8666031972340278</v>
      </c>
      <c r="E105" s="172">
        <f>AVERAGE($D$3:D105)</f>
        <v>1.6849739481284112</v>
      </c>
      <c r="F105" s="172">
        <f t="shared" si="7"/>
        <v>2.1062174351605139</v>
      </c>
      <c r="G105" s="172">
        <f t="shared" si="8"/>
        <v>11.079038067555055</v>
      </c>
      <c r="H105" s="172">
        <f t="shared" si="9"/>
        <v>2.6541683269130001</v>
      </c>
    </row>
    <row r="106" spans="1:8" x14ac:dyDescent="0.25">
      <c r="A106">
        <v>104</v>
      </c>
      <c r="B106">
        <v>6</v>
      </c>
      <c r="C106" s="172">
        <f t="shared" si="10"/>
        <v>6.1874066594433854</v>
      </c>
      <c r="D106" s="172">
        <f t="shared" si="6"/>
        <v>0.18740665944338541</v>
      </c>
      <c r="E106" s="172">
        <f>AVERAGE($D$3:D106)</f>
        <v>1.670574262660286</v>
      </c>
      <c r="F106" s="172">
        <f t="shared" si="7"/>
        <v>2.0882178283253574</v>
      </c>
      <c r="G106" s="172">
        <f t="shared" si="8"/>
        <v>10.3638423160941</v>
      </c>
      <c r="H106" s="172">
        <f t="shared" si="9"/>
        <v>2.0109710027926706</v>
      </c>
    </row>
    <row r="107" spans="1:8" x14ac:dyDescent="0.25">
      <c r="A107">
        <v>105</v>
      </c>
      <c r="B107">
        <v>4</v>
      </c>
      <c r="C107" s="172">
        <f t="shared" si="10"/>
        <v>6.1544873378166116</v>
      </c>
      <c r="D107" s="172">
        <f t="shared" si="6"/>
        <v>2.1544873378166116</v>
      </c>
      <c r="E107" s="172">
        <f>AVERAGE($D$3:D107)</f>
        <v>1.6751829586141558</v>
      </c>
      <c r="F107" s="172">
        <f t="shared" si="7"/>
        <v>2.0939786982676947</v>
      </c>
      <c r="G107" s="172">
        <f t="shared" si="8"/>
        <v>10.342444734352</v>
      </c>
      <c r="H107" s="172">
        <f t="shared" si="9"/>
        <v>1.9665299412812223</v>
      </c>
    </row>
    <row r="108" spans="1:8" x14ac:dyDescent="0.25">
      <c r="A108">
        <v>106</v>
      </c>
      <c r="B108">
        <v>5</v>
      </c>
      <c r="C108" s="172">
        <f t="shared" si="10"/>
        <v>5.776036210065616</v>
      </c>
      <c r="D108" s="172">
        <f t="shared" si="6"/>
        <v>0.77603621006561596</v>
      </c>
      <c r="E108" s="172">
        <f>AVERAGE($D$3:D108)</f>
        <v>1.6667004421184148</v>
      </c>
      <c r="F108" s="172">
        <f t="shared" si="7"/>
        <v>2.0833755526480187</v>
      </c>
      <c r="G108" s="172">
        <f t="shared" si="8"/>
        <v>9.9427873153616524</v>
      </c>
      <c r="H108" s="172">
        <f t="shared" si="9"/>
        <v>1.6092851047695786</v>
      </c>
    </row>
    <row r="109" spans="1:8" x14ac:dyDescent="0.25">
      <c r="A109">
        <v>107</v>
      </c>
      <c r="B109">
        <v>5</v>
      </c>
      <c r="C109" s="172">
        <f t="shared" si="10"/>
        <v>5.6397198930838828</v>
      </c>
      <c r="D109" s="172">
        <f t="shared" si="6"/>
        <v>0.63971989308388277</v>
      </c>
      <c r="E109" s="172">
        <f>AVERAGE($D$3:D109)</f>
        <v>1.6571024930620175</v>
      </c>
      <c r="F109" s="172">
        <f t="shared" si="7"/>
        <v>2.071378116327522</v>
      </c>
      <c r="G109" s="172">
        <f t="shared" si="8"/>
        <v>9.7824761257389277</v>
      </c>
      <c r="H109" s="172">
        <f t="shared" si="9"/>
        <v>1.4969636604288388</v>
      </c>
    </row>
    <row r="110" spans="1:8" x14ac:dyDescent="0.25">
      <c r="A110">
        <v>108</v>
      </c>
      <c r="B110">
        <v>5</v>
      </c>
      <c r="C110" s="172">
        <f t="shared" si="10"/>
        <v>5.5273485132512725</v>
      </c>
      <c r="D110" s="172">
        <f t="shared" si="6"/>
        <v>0.52734851325127252</v>
      </c>
      <c r="E110" s="172">
        <f>AVERAGE($D$3:D110)</f>
        <v>1.6466418080637697</v>
      </c>
      <c r="F110" s="172">
        <f t="shared" si="7"/>
        <v>2.0583022600797123</v>
      </c>
      <c r="G110" s="172">
        <f t="shared" si="8"/>
        <v>9.6439530334106962</v>
      </c>
      <c r="H110" s="172">
        <f t="shared" si="9"/>
        <v>1.4107439930918479</v>
      </c>
    </row>
    <row r="111" spans="1:8" x14ac:dyDescent="0.25">
      <c r="A111">
        <v>109</v>
      </c>
      <c r="B111">
        <v>4</v>
      </c>
      <c r="C111" s="172">
        <f t="shared" si="10"/>
        <v>5.434715970903631</v>
      </c>
      <c r="D111" s="172">
        <f t="shared" si="6"/>
        <v>1.434715970903631</v>
      </c>
      <c r="E111" s="172">
        <f>AVERAGE($D$3:D111)</f>
        <v>1.6446975343283556</v>
      </c>
      <c r="F111" s="172">
        <f t="shared" si="7"/>
        <v>2.0558719179104443</v>
      </c>
      <c r="G111" s="172">
        <f t="shared" si="8"/>
        <v>9.5464598067245205</v>
      </c>
      <c r="H111" s="172">
        <f t="shared" si="9"/>
        <v>1.3229721350827424</v>
      </c>
    </row>
    <row r="112" spans="1:8" x14ac:dyDescent="0.25">
      <c r="A112">
        <v>110</v>
      </c>
      <c r="B112">
        <v>5</v>
      </c>
      <c r="C112" s="172">
        <f t="shared" si="10"/>
        <v>5.182697837559159</v>
      </c>
      <c r="D112" s="172">
        <f t="shared" si="6"/>
        <v>0.18269783755915903</v>
      </c>
      <c r="E112" s="172">
        <f>AVERAGE($D$3:D112)</f>
        <v>1.63140662799409</v>
      </c>
      <c r="F112" s="172">
        <f t="shared" si="7"/>
        <v>2.0392582849926124</v>
      </c>
      <c r="G112" s="172">
        <f t="shared" si="8"/>
        <v>9.261214407544383</v>
      </c>
      <c r="H112" s="172">
        <f t="shared" si="9"/>
        <v>1.1041812675739342</v>
      </c>
    </row>
    <row r="113" spans="1:8" x14ac:dyDescent="0.25">
      <c r="A113">
        <v>111</v>
      </c>
      <c r="B113">
        <v>4</v>
      </c>
      <c r="C113" s="172">
        <f t="shared" si="10"/>
        <v>5.1506056542131198</v>
      </c>
      <c r="D113" s="172">
        <f t="shared" si="6"/>
        <v>1.1506056542131198</v>
      </c>
      <c r="E113" s="172">
        <f>AVERAGE($D$3:D113)</f>
        <v>1.6270750876897568</v>
      </c>
      <c r="F113" s="172">
        <f t="shared" si="7"/>
        <v>2.0338438596121962</v>
      </c>
      <c r="G113" s="172">
        <f t="shared" si="8"/>
        <v>9.2182933734375112</v>
      </c>
      <c r="H113" s="172">
        <f t="shared" si="9"/>
        <v>1.0829179349887275</v>
      </c>
    </row>
    <row r="114" spans="1:8" x14ac:dyDescent="0.25">
      <c r="A114">
        <v>112</v>
      </c>
      <c r="B114">
        <v>4</v>
      </c>
      <c r="C114" s="172">
        <f t="shared" si="10"/>
        <v>4.9484935323220176</v>
      </c>
      <c r="D114" s="172">
        <f t="shared" si="6"/>
        <v>0.94849353232201761</v>
      </c>
      <c r="E114" s="172">
        <f>AVERAGE($D$3:D114)</f>
        <v>1.6210163238025448</v>
      </c>
      <c r="F114" s="172">
        <f t="shared" si="7"/>
        <v>2.026270404753181</v>
      </c>
      <c r="G114" s="172">
        <f t="shared" si="8"/>
        <v>9.0010343418283796</v>
      </c>
      <c r="H114" s="172">
        <f t="shared" si="9"/>
        <v>0.89595272281565563</v>
      </c>
    </row>
    <row r="115" spans="1:8" x14ac:dyDescent="0.25">
      <c r="A115">
        <v>113</v>
      </c>
      <c r="B115">
        <v>5</v>
      </c>
      <c r="C115" s="172">
        <f t="shared" si="10"/>
        <v>4.7818838518327524</v>
      </c>
      <c r="D115" s="172">
        <f t="shared" si="6"/>
        <v>0.21811614816724756</v>
      </c>
      <c r="E115" s="172">
        <f>AVERAGE($D$3:D115)</f>
        <v>1.6086012780004624</v>
      </c>
      <c r="F115" s="172">
        <f t="shared" si="7"/>
        <v>2.0107515975005779</v>
      </c>
      <c r="G115" s="172">
        <f t="shared" si="8"/>
        <v>8.8033870468339082</v>
      </c>
      <c r="H115" s="172">
        <f t="shared" si="9"/>
        <v>0.76038065683159672</v>
      </c>
    </row>
    <row r="116" spans="1:8" x14ac:dyDescent="0.25">
      <c r="A116">
        <v>114</v>
      </c>
      <c r="B116">
        <v>4</v>
      </c>
      <c r="C116" s="172">
        <f t="shared" si="10"/>
        <v>4.8201975150442768</v>
      </c>
      <c r="D116" s="172">
        <f t="shared" si="6"/>
        <v>0.82019751504427685</v>
      </c>
      <c r="E116" s="172">
        <f>AVERAGE($D$3:D116)</f>
        <v>1.6016854555183906</v>
      </c>
      <c r="F116" s="172">
        <f t="shared" si="7"/>
        <v>2.0021068193979881</v>
      </c>
      <c r="G116" s="172">
        <f t="shared" si="8"/>
        <v>8.8244111538402521</v>
      </c>
      <c r="H116" s="172">
        <f t="shared" si="9"/>
        <v>0.81598387624830071</v>
      </c>
    </row>
    <row r="117" spans="1:8" x14ac:dyDescent="0.25">
      <c r="A117">
        <v>115</v>
      </c>
      <c r="B117">
        <v>2</v>
      </c>
      <c r="C117" s="172">
        <f t="shared" si="10"/>
        <v>4.676123948633049</v>
      </c>
      <c r="D117" s="172">
        <f t="shared" si="6"/>
        <v>2.676123948633049</v>
      </c>
      <c r="E117" s="172">
        <f>AVERAGE($D$3:D117)</f>
        <v>1.6110283989367791</v>
      </c>
      <c r="F117" s="172">
        <f t="shared" si="7"/>
        <v>2.0137854986709738</v>
      </c>
      <c r="G117" s="172">
        <f t="shared" si="8"/>
        <v>8.7036949459749966</v>
      </c>
      <c r="H117" s="172">
        <f t="shared" si="9"/>
        <v>0.64855295129110146</v>
      </c>
    </row>
    <row r="118" spans="1:8" x14ac:dyDescent="0.25">
      <c r="A118">
        <v>116</v>
      </c>
      <c r="B118">
        <v>8</v>
      </c>
      <c r="C118" s="172">
        <f t="shared" si="10"/>
        <v>4.2060436150962586</v>
      </c>
      <c r="D118" s="172">
        <f t="shared" si="6"/>
        <v>3.7939563849037414</v>
      </c>
      <c r="E118" s="172">
        <f>AVERAGE($D$3:D118)</f>
        <v>1.6298467436433908</v>
      </c>
      <c r="F118" s="172">
        <f t="shared" si="7"/>
        <v>2.0373084295542383</v>
      </c>
      <c r="G118" s="172">
        <f t="shared" si="8"/>
        <v>8.2806604742047352</v>
      </c>
      <c r="H118" s="172">
        <f t="shared" si="9"/>
        <v>0.13142675598778197</v>
      </c>
    </row>
    <row r="119" spans="1:8" x14ac:dyDescent="0.25">
      <c r="A119">
        <v>117</v>
      </c>
      <c r="B119">
        <v>3</v>
      </c>
      <c r="C119" s="172">
        <f t="shared" si="10"/>
        <v>4.8724792201251557</v>
      </c>
      <c r="D119" s="172">
        <f t="shared" si="6"/>
        <v>1.8724792201251557</v>
      </c>
      <c r="E119" s="172">
        <f>AVERAGE($D$3:D119)</f>
        <v>1.6319205254936622</v>
      </c>
      <c r="F119" s="172">
        <f t="shared" si="7"/>
        <v>2.0399006568670779</v>
      </c>
      <c r="G119" s="172">
        <f t="shared" si="8"/>
        <v>8.9522805338593123</v>
      </c>
      <c r="H119" s="172">
        <f t="shared" si="9"/>
        <v>0.79267790639099989</v>
      </c>
    </row>
    <row r="120" spans="1:8" x14ac:dyDescent="0.25">
      <c r="A120">
        <v>118</v>
      </c>
      <c r="B120">
        <v>6</v>
      </c>
      <c r="C120" s="172">
        <f t="shared" si="10"/>
        <v>4.5435648375208855</v>
      </c>
      <c r="D120" s="172">
        <f t="shared" si="6"/>
        <v>1.4564351624791145</v>
      </c>
      <c r="E120" s="172">
        <f>AVERAGE($D$3:D120)</f>
        <v>1.6304333614003186</v>
      </c>
      <c r="F120" s="172">
        <f t="shared" si="7"/>
        <v>2.038041701750398</v>
      </c>
      <c r="G120" s="172">
        <f t="shared" si="8"/>
        <v>8.6196482410216824</v>
      </c>
      <c r="H120" s="172">
        <f t="shared" si="9"/>
        <v>0.46748143402008946</v>
      </c>
    </row>
    <row r="121" spans="1:8" x14ac:dyDescent="0.25">
      <c r="A121">
        <v>119</v>
      </c>
      <c r="B121">
        <v>4</v>
      </c>
      <c r="C121" s="172">
        <f t="shared" si="10"/>
        <v>4.7993981023824039</v>
      </c>
      <c r="D121" s="172">
        <f t="shared" si="6"/>
        <v>0.79939810238240394</v>
      </c>
      <c r="E121" s="172">
        <f>AVERAGE($D$3:D121)</f>
        <v>1.6234498718287396</v>
      </c>
      <c r="F121" s="172">
        <f t="shared" si="7"/>
        <v>2.0293123397859243</v>
      </c>
      <c r="G121" s="172">
        <f t="shared" si="8"/>
        <v>8.8580227819542525</v>
      </c>
      <c r="H121" s="172">
        <f t="shared" si="9"/>
        <v>0.74077342281055536</v>
      </c>
    </row>
    <row r="122" spans="1:8" x14ac:dyDescent="0.25">
      <c r="A122">
        <v>120</v>
      </c>
      <c r="B122">
        <v>4</v>
      </c>
      <c r="C122" s="172">
        <f t="shared" si="10"/>
        <v>4.6589781017361167</v>
      </c>
      <c r="D122" s="172">
        <f t="shared" si="6"/>
        <v>0.65897810173611671</v>
      </c>
      <c r="E122" s="172">
        <f>AVERAGE($D$3:D122)</f>
        <v>1.6154126070779677</v>
      </c>
      <c r="F122" s="172">
        <f t="shared" si="7"/>
        <v>2.0192657588474598</v>
      </c>
      <c r="G122" s="172">
        <f t="shared" si="8"/>
        <v>8.6975096194310364</v>
      </c>
      <c r="H122" s="172">
        <f t="shared" si="9"/>
        <v>0.62044658404119701</v>
      </c>
    </row>
    <row r="123" spans="1:8" x14ac:dyDescent="0.25">
      <c r="A123">
        <v>121</v>
      </c>
      <c r="B123">
        <v>5</v>
      </c>
      <c r="C123" s="172">
        <f t="shared" si="10"/>
        <v>4.5432238796584041</v>
      </c>
      <c r="D123" s="172">
        <f t="shared" si="6"/>
        <v>0.45677612034159587</v>
      </c>
      <c r="E123" s="172">
        <f>AVERAGE($D$3:D123)</f>
        <v>1.6058370989231217</v>
      </c>
      <c r="F123" s="172">
        <f t="shared" si="7"/>
        <v>2.0072963736539022</v>
      </c>
      <c r="G123" s="172">
        <f t="shared" si="8"/>
        <v>8.5578166269662077</v>
      </c>
      <c r="H123" s="172">
        <f t="shared" si="9"/>
        <v>0.52863113235059966</v>
      </c>
    </row>
    <row r="124" spans="1:8" x14ac:dyDescent="0.25">
      <c r="A124">
        <v>122</v>
      </c>
      <c r="B124">
        <v>5</v>
      </c>
      <c r="C124" s="172">
        <f t="shared" si="10"/>
        <v>4.6234598758690799</v>
      </c>
      <c r="D124" s="172">
        <f t="shared" si="6"/>
        <v>0.37654012413092008</v>
      </c>
      <c r="E124" s="172">
        <f>AVERAGE($D$3:D124)</f>
        <v>1.5957608942117103</v>
      </c>
      <c r="F124" s="172">
        <f t="shared" si="7"/>
        <v>1.9947011177646379</v>
      </c>
      <c r="G124" s="172">
        <f t="shared" si="8"/>
        <v>8.6128621113983552</v>
      </c>
      <c r="H124" s="172">
        <f t="shared" si="9"/>
        <v>0.63405764033980416</v>
      </c>
    </row>
    <row r="125" spans="1:8" x14ac:dyDescent="0.25">
      <c r="A125">
        <v>123</v>
      </c>
      <c r="B125">
        <v>3</v>
      </c>
      <c r="C125" s="172">
        <f t="shared" si="10"/>
        <v>4.6896018448282755</v>
      </c>
      <c r="D125" s="172">
        <f t="shared" si="6"/>
        <v>1.6896018448282755</v>
      </c>
      <c r="E125" s="172">
        <f>AVERAGE($D$3:D125)</f>
        <v>1.5965238287695684</v>
      </c>
      <c r="F125" s="172">
        <f t="shared" si="7"/>
        <v>1.9956547859619604</v>
      </c>
      <c r="G125" s="172">
        <f t="shared" si="8"/>
        <v>8.6809114167521955</v>
      </c>
      <c r="H125" s="172">
        <f t="shared" si="9"/>
        <v>0.69829227290435458</v>
      </c>
    </row>
    <row r="126" spans="1:8" x14ac:dyDescent="0.25">
      <c r="A126">
        <v>124</v>
      </c>
      <c r="B126">
        <v>6</v>
      </c>
      <c r="C126" s="172">
        <f t="shared" si="10"/>
        <v>4.3928111826592273</v>
      </c>
      <c r="D126" s="172">
        <f t="shared" si="6"/>
        <v>1.6071888173407727</v>
      </c>
      <c r="E126" s="172">
        <f>AVERAGE($D$3:D126)</f>
        <v>1.596609836741917</v>
      </c>
      <c r="F126" s="172">
        <f t="shared" si="7"/>
        <v>1.9957622959273964</v>
      </c>
      <c r="G126" s="172">
        <f t="shared" si="8"/>
        <v>8.384335774514021</v>
      </c>
      <c r="H126" s="172">
        <f t="shared" si="9"/>
        <v>0.40128659080443452</v>
      </c>
    </row>
    <row r="127" spans="1:8" x14ac:dyDescent="0.25">
      <c r="A127">
        <v>125</v>
      </c>
      <c r="B127">
        <v>3</v>
      </c>
      <c r="C127" s="172">
        <f t="shared" si="10"/>
        <v>4.6751254064447361</v>
      </c>
      <c r="D127" s="172">
        <f t="shared" si="6"/>
        <v>1.6751254064447361</v>
      </c>
      <c r="E127" s="172">
        <f>AVERAGE($D$3:D127)</f>
        <v>1.5972379612995395</v>
      </c>
      <c r="F127" s="172">
        <f t="shared" si="7"/>
        <v>1.9965474516244244</v>
      </c>
      <c r="G127" s="172">
        <f t="shared" si="8"/>
        <v>8.6682203096935844</v>
      </c>
      <c r="H127" s="172">
        <f t="shared" si="9"/>
        <v>0.68203050319588732</v>
      </c>
    </row>
    <row r="128" spans="1:8" x14ac:dyDescent="0.25">
      <c r="A128">
        <v>126</v>
      </c>
      <c r="B128">
        <v>5</v>
      </c>
      <c r="C128" s="172">
        <f t="shared" si="10"/>
        <v>4.3808776343339879</v>
      </c>
      <c r="D128" s="172">
        <f t="shared" si="6"/>
        <v>0.61912236566601209</v>
      </c>
      <c r="E128" s="172">
        <f>AVERAGE($D$3:D128)</f>
        <v>1.5894751391119719</v>
      </c>
      <c r="F128" s="172">
        <f t="shared" si="7"/>
        <v>1.9868439238899649</v>
      </c>
      <c r="G128" s="172">
        <f t="shared" si="8"/>
        <v>8.3545654821139177</v>
      </c>
      <c r="H128" s="172">
        <f t="shared" si="9"/>
        <v>0.40718978655405813</v>
      </c>
    </row>
    <row r="129" spans="1:8" x14ac:dyDescent="0.25">
      <c r="A129">
        <v>127</v>
      </c>
      <c r="B129">
        <v>6</v>
      </c>
      <c r="C129" s="172">
        <f t="shared" si="10"/>
        <v>4.4896309109903347</v>
      </c>
      <c r="D129" s="172">
        <f t="shared" si="6"/>
        <v>1.5103690890096653</v>
      </c>
      <c r="E129" s="172">
        <f>AVERAGE($D$3:D129)</f>
        <v>1.5888522568277017</v>
      </c>
      <c r="F129" s="172">
        <f t="shared" si="7"/>
        <v>1.9860653210346271</v>
      </c>
      <c r="G129" s="172">
        <f t="shared" si="8"/>
        <v>8.4617615530595884</v>
      </c>
      <c r="H129" s="172">
        <f t="shared" si="9"/>
        <v>0.51750026892108059</v>
      </c>
    </row>
    <row r="130" spans="1:8" x14ac:dyDescent="0.25">
      <c r="A130">
        <v>128</v>
      </c>
      <c r="B130">
        <v>2</v>
      </c>
      <c r="C130" s="172">
        <f t="shared" si="10"/>
        <v>4.7549380562322376</v>
      </c>
      <c r="D130" s="172">
        <f t="shared" si="6"/>
        <v>2.7549380562322376</v>
      </c>
      <c r="E130" s="172">
        <f>AVERAGE($D$3:D130)</f>
        <v>1.5979623021355498</v>
      </c>
      <c r="F130" s="172">
        <f t="shared" si="7"/>
        <v>1.9974528776694371</v>
      </c>
      <c r="G130" s="172">
        <f t="shared" si="8"/>
        <v>8.749843811571111</v>
      </c>
      <c r="H130" s="172">
        <f t="shared" si="9"/>
        <v>0.76003230089336338</v>
      </c>
    </row>
    <row r="131" spans="1:8" x14ac:dyDescent="0.25">
      <c r="A131">
        <v>129</v>
      </c>
      <c r="B131">
        <v>6</v>
      </c>
      <c r="C131" s="172">
        <f t="shared" si="10"/>
        <v>4.2710134603597831</v>
      </c>
      <c r="D131" s="172">
        <f t="shared" ref="D131:D194" si="11">ABS(B131-C131)</f>
        <v>1.7289865396402169</v>
      </c>
      <c r="E131" s="172">
        <f>AVERAGE($D$3:D131)</f>
        <v>1.5989779938991517</v>
      </c>
      <c r="F131" s="172">
        <f t="shared" ref="F131:F194" si="12">1.25*E131</f>
        <v>1.9987224923739397</v>
      </c>
      <c r="G131" s="172">
        <f t="shared" ref="G131:G194" si="13">C131+2*F131</f>
        <v>8.2684584451076617</v>
      </c>
      <c r="H131" s="172">
        <f t="shared" ref="H131:H194" si="14">MAX(C131-2*F131,0)</f>
        <v>0.27356847561190367</v>
      </c>
    </row>
    <row r="132" spans="1:8" x14ac:dyDescent="0.25">
      <c r="A132">
        <v>130</v>
      </c>
      <c r="B132">
        <v>6</v>
      </c>
      <c r="C132" s="172">
        <f t="shared" ref="C132:C195" si="15">$J$1*B131+(1-$J$1)*C131</f>
        <v>4.5747223261803853</v>
      </c>
      <c r="D132" s="172">
        <f t="shared" si="11"/>
        <v>1.4252776738196147</v>
      </c>
      <c r="E132" s="172">
        <f>AVERAGE($D$3:D132)</f>
        <v>1.5976418375908477</v>
      </c>
      <c r="F132" s="172">
        <f t="shared" si="12"/>
        <v>1.9970522969885596</v>
      </c>
      <c r="G132" s="172">
        <f t="shared" si="13"/>
        <v>8.5688269201575054</v>
      </c>
      <c r="H132" s="172">
        <f t="shared" si="14"/>
        <v>0.58061773220326618</v>
      </c>
    </row>
    <row r="133" spans="1:8" x14ac:dyDescent="0.25">
      <c r="A133">
        <v>131</v>
      </c>
      <c r="B133">
        <v>4</v>
      </c>
      <c r="C133" s="172">
        <f t="shared" si="15"/>
        <v>4.8250825550606269</v>
      </c>
      <c r="D133" s="172">
        <f t="shared" si="11"/>
        <v>0.82508255506062689</v>
      </c>
      <c r="E133" s="172">
        <f>AVERAGE($D$3:D133)</f>
        <v>1.5917444384875634</v>
      </c>
      <c r="F133" s="172">
        <f t="shared" si="12"/>
        <v>1.9896805481094542</v>
      </c>
      <c r="G133" s="172">
        <f t="shared" si="13"/>
        <v>8.8044436512795343</v>
      </c>
      <c r="H133" s="172">
        <f t="shared" si="14"/>
        <v>0.84572145884171857</v>
      </c>
    </row>
    <row r="134" spans="1:8" x14ac:dyDescent="0.25">
      <c r="A134">
        <v>132</v>
      </c>
      <c r="B134">
        <v>3</v>
      </c>
      <c r="C134" s="172">
        <f t="shared" si="15"/>
        <v>4.6801508963919769</v>
      </c>
      <c r="D134" s="172">
        <f t="shared" si="11"/>
        <v>1.6801508963919769</v>
      </c>
      <c r="E134" s="172">
        <f>AVERAGE($D$3:D134)</f>
        <v>1.5924141843807786</v>
      </c>
      <c r="F134" s="172">
        <f t="shared" si="12"/>
        <v>1.9905177304759734</v>
      </c>
      <c r="G134" s="172">
        <f t="shared" si="13"/>
        <v>8.6611863573439241</v>
      </c>
      <c r="H134" s="172">
        <f t="shared" si="14"/>
        <v>0.69911543544003019</v>
      </c>
    </row>
    <row r="135" spans="1:8" x14ac:dyDescent="0.25">
      <c r="A135">
        <v>133</v>
      </c>
      <c r="B135">
        <v>6</v>
      </c>
      <c r="C135" s="172">
        <f t="shared" si="15"/>
        <v>4.3850203609877756</v>
      </c>
      <c r="D135" s="172">
        <f t="shared" si="11"/>
        <v>1.6149796390122244</v>
      </c>
      <c r="E135" s="172">
        <f>AVERAGE($D$3:D135)</f>
        <v>1.5925838494531956</v>
      </c>
      <c r="F135" s="172">
        <f t="shared" si="12"/>
        <v>1.9907298118164944</v>
      </c>
      <c r="G135" s="172">
        <f t="shared" si="13"/>
        <v>8.3664799846207636</v>
      </c>
      <c r="H135" s="172">
        <f t="shared" si="14"/>
        <v>0.4035607373547867</v>
      </c>
    </row>
    <row r="136" spans="1:8" x14ac:dyDescent="0.25">
      <c r="A136">
        <v>134</v>
      </c>
      <c r="B136">
        <v>5</v>
      </c>
      <c r="C136" s="172">
        <f t="shared" si="15"/>
        <v>4.668703098384813</v>
      </c>
      <c r="D136" s="172">
        <f t="shared" si="11"/>
        <v>0.33129690161518699</v>
      </c>
      <c r="E136" s="172">
        <f>AVERAGE($D$3:D136)</f>
        <v>1.5831712602902255</v>
      </c>
      <c r="F136" s="172">
        <f t="shared" si="12"/>
        <v>1.9789640753627817</v>
      </c>
      <c r="G136" s="172">
        <f t="shared" si="13"/>
        <v>8.6266312491103765</v>
      </c>
      <c r="H136" s="172">
        <f t="shared" si="14"/>
        <v>0.71077494765924953</v>
      </c>
    </row>
    <row r="137" spans="1:8" x14ac:dyDescent="0.25">
      <c r="A137">
        <v>135</v>
      </c>
      <c r="B137">
        <v>4</v>
      </c>
      <c r="C137" s="172">
        <f t="shared" si="15"/>
        <v>4.7268977713522302</v>
      </c>
      <c r="D137" s="172">
        <f t="shared" si="11"/>
        <v>0.72689777135223022</v>
      </c>
      <c r="E137" s="172">
        <f>AVERAGE($D$3:D137)</f>
        <v>1.5768284937054997</v>
      </c>
      <c r="F137" s="172">
        <f t="shared" si="12"/>
        <v>1.9710356171318746</v>
      </c>
      <c r="G137" s="172">
        <f t="shared" si="13"/>
        <v>8.6689690056159794</v>
      </c>
      <c r="H137" s="172">
        <f t="shared" si="14"/>
        <v>0.78482653708848105</v>
      </c>
    </row>
    <row r="138" spans="1:8" x14ac:dyDescent="0.25">
      <c r="A138">
        <v>136</v>
      </c>
      <c r="B138">
        <v>4</v>
      </c>
      <c r="C138" s="172">
        <f t="shared" si="15"/>
        <v>4.599212972978469</v>
      </c>
      <c r="D138" s="172">
        <f t="shared" si="11"/>
        <v>0.59921297297846898</v>
      </c>
      <c r="E138" s="172">
        <f>AVERAGE($D$3:D138)</f>
        <v>1.5696401442883892</v>
      </c>
      <c r="F138" s="172">
        <f t="shared" si="12"/>
        <v>1.9620501803604864</v>
      </c>
      <c r="G138" s="172">
        <f t="shared" si="13"/>
        <v>8.5233133336994413</v>
      </c>
      <c r="H138" s="172">
        <f t="shared" si="14"/>
        <v>0.67511261225749619</v>
      </c>
    </row>
    <row r="139" spans="1:8" x14ac:dyDescent="0.25">
      <c r="A139">
        <v>137</v>
      </c>
      <c r="B139">
        <v>4</v>
      </c>
      <c r="C139" s="172">
        <f t="shared" si="15"/>
        <v>4.4939569237057251</v>
      </c>
      <c r="D139" s="172">
        <f t="shared" si="11"/>
        <v>0.49395692370572508</v>
      </c>
      <c r="E139" s="172">
        <f>AVERAGE($D$3:D139)</f>
        <v>1.5617884419483696</v>
      </c>
      <c r="F139" s="172">
        <f t="shared" si="12"/>
        <v>1.952235552435462</v>
      </c>
      <c r="G139" s="172">
        <f t="shared" si="13"/>
        <v>8.3984280285766495</v>
      </c>
      <c r="H139" s="172">
        <f t="shared" si="14"/>
        <v>0.58948581883480111</v>
      </c>
    </row>
    <row r="140" spans="1:8" x14ac:dyDescent="0.25">
      <c r="A140">
        <v>138</v>
      </c>
      <c r="B140">
        <v>5</v>
      </c>
      <c r="C140" s="172">
        <f t="shared" si="15"/>
        <v>4.4071898531569191</v>
      </c>
      <c r="D140" s="172">
        <f t="shared" si="11"/>
        <v>0.59281014684308087</v>
      </c>
      <c r="E140" s="172">
        <f>AVERAGE($D$3:D140)</f>
        <v>1.5547668600997806</v>
      </c>
      <c r="F140" s="172">
        <f t="shared" si="12"/>
        <v>1.9434585751247258</v>
      </c>
      <c r="G140" s="172">
        <f t="shared" si="13"/>
        <v>8.2941070034063706</v>
      </c>
      <c r="H140" s="172">
        <f t="shared" si="14"/>
        <v>0.52027270290746763</v>
      </c>
    </row>
    <row r="141" spans="1:8" x14ac:dyDescent="0.25">
      <c r="A141">
        <v>139</v>
      </c>
      <c r="B141">
        <v>4</v>
      </c>
      <c r="C141" s="172">
        <f t="shared" si="15"/>
        <v>4.5113212001725653</v>
      </c>
      <c r="D141" s="172">
        <f t="shared" si="11"/>
        <v>0.51132120017256533</v>
      </c>
      <c r="E141" s="172">
        <f>AVERAGE($D$3:D141)</f>
        <v>1.5472600567909518</v>
      </c>
      <c r="F141" s="172">
        <f t="shared" si="12"/>
        <v>1.9340750709886898</v>
      </c>
      <c r="G141" s="172">
        <f t="shared" si="13"/>
        <v>8.3794713421499445</v>
      </c>
      <c r="H141" s="172">
        <f t="shared" si="14"/>
        <v>0.64317105819518572</v>
      </c>
    </row>
    <row r="142" spans="1:8" x14ac:dyDescent="0.25">
      <c r="A142">
        <v>140</v>
      </c>
      <c r="B142">
        <v>5</v>
      </c>
      <c r="C142" s="172">
        <f t="shared" si="15"/>
        <v>4.4215039701282217</v>
      </c>
      <c r="D142" s="172">
        <f t="shared" si="11"/>
        <v>0.57849602987177828</v>
      </c>
      <c r="E142" s="172">
        <f>AVERAGE($D$3:D142)</f>
        <v>1.5403403137415292</v>
      </c>
      <c r="F142" s="172">
        <f t="shared" si="12"/>
        <v>1.9254253921769116</v>
      </c>
      <c r="G142" s="172">
        <f t="shared" si="13"/>
        <v>8.2723547544820448</v>
      </c>
      <c r="H142" s="172">
        <f t="shared" si="14"/>
        <v>0.57065318577439861</v>
      </c>
    </row>
    <row r="143" spans="1:8" x14ac:dyDescent="0.25">
      <c r="A143">
        <v>141</v>
      </c>
      <c r="B143">
        <v>4</v>
      </c>
      <c r="C143" s="172">
        <f t="shared" si="15"/>
        <v>4.5231209400039036</v>
      </c>
      <c r="D143" s="172">
        <f t="shared" si="11"/>
        <v>0.52312094000390363</v>
      </c>
      <c r="E143" s="172">
        <f>AVERAGE($D$3:D143)</f>
        <v>1.5331259919419715</v>
      </c>
      <c r="F143" s="172">
        <f t="shared" si="12"/>
        <v>1.9164074899274643</v>
      </c>
      <c r="G143" s="172">
        <f t="shared" si="13"/>
        <v>8.3559359198588332</v>
      </c>
      <c r="H143" s="172">
        <f t="shared" si="14"/>
        <v>0.69030596014897494</v>
      </c>
    </row>
    <row r="144" spans="1:8" x14ac:dyDescent="0.25">
      <c r="A144">
        <v>142</v>
      </c>
      <c r="B144">
        <v>4</v>
      </c>
      <c r="C144" s="172">
        <f t="shared" si="15"/>
        <v>4.4312310011680278</v>
      </c>
      <c r="D144" s="172">
        <f t="shared" si="11"/>
        <v>0.43123100116802782</v>
      </c>
      <c r="E144" s="172">
        <f>AVERAGE($D$3:D144)</f>
        <v>1.5253661680632817</v>
      </c>
      <c r="F144" s="172">
        <f t="shared" si="12"/>
        <v>1.9067077100791021</v>
      </c>
      <c r="G144" s="172">
        <f t="shared" si="13"/>
        <v>8.244646421326232</v>
      </c>
      <c r="H144" s="172">
        <f t="shared" si="14"/>
        <v>0.61781558100982359</v>
      </c>
    </row>
    <row r="145" spans="1:8" x14ac:dyDescent="0.25">
      <c r="A145">
        <v>143</v>
      </c>
      <c r="B145">
        <v>6</v>
      </c>
      <c r="C145" s="172">
        <f t="shared" si="15"/>
        <v>4.3554821880519485</v>
      </c>
      <c r="D145" s="172">
        <f t="shared" si="11"/>
        <v>1.6445178119480515</v>
      </c>
      <c r="E145" s="172">
        <f>AVERAGE($D$3:D145)</f>
        <v>1.5261993963421963</v>
      </c>
      <c r="F145" s="172">
        <f t="shared" si="12"/>
        <v>1.9077492454277454</v>
      </c>
      <c r="G145" s="172">
        <f t="shared" si="13"/>
        <v>8.1709806789074388</v>
      </c>
      <c r="H145" s="172">
        <f t="shared" si="14"/>
        <v>0.53998369719645778</v>
      </c>
    </row>
    <row r="146" spans="1:8" x14ac:dyDescent="0.25">
      <c r="A146">
        <v>144</v>
      </c>
      <c r="B146">
        <v>4</v>
      </c>
      <c r="C146" s="172">
        <f t="shared" si="15"/>
        <v>4.6443535170285477</v>
      </c>
      <c r="D146" s="172">
        <f t="shared" si="11"/>
        <v>0.64435351702854771</v>
      </c>
      <c r="E146" s="172">
        <f>AVERAGE($D$3:D146)</f>
        <v>1.5200754666247402</v>
      </c>
      <c r="F146" s="172">
        <f t="shared" si="12"/>
        <v>1.9000943332809253</v>
      </c>
      <c r="G146" s="172">
        <f t="shared" si="13"/>
        <v>8.4445421835903982</v>
      </c>
      <c r="H146" s="172">
        <f t="shared" si="14"/>
        <v>0.8441648504666972</v>
      </c>
    </row>
    <row r="147" spans="1:8" x14ac:dyDescent="0.25">
      <c r="A147">
        <v>145</v>
      </c>
      <c r="B147">
        <v>4</v>
      </c>
      <c r="C147" s="172">
        <f t="shared" si="15"/>
        <v>4.5311682079717297</v>
      </c>
      <c r="D147" s="172">
        <f t="shared" si="11"/>
        <v>0.5311682079717297</v>
      </c>
      <c r="E147" s="172">
        <f>AVERAGE($D$3:D147)</f>
        <v>1.5132554165650642</v>
      </c>
      <c r="F147" s="172">
        <f t="shared" si="12"/>
        <v>1.8915692707063303</v>
      </c>
      <c r="G147" s="172">
        <f t="shared" si="13"/>
        <v>8.3143067493843894</v>
      </c>
      <c r="H147" s="172">
        <f t="shared" si="14"/>
        <v>0.74802966655906911</v>
      </c>
    </row>
    <row r="148" spans="1:8" x14ac:dyDescent="0.25">
      <c r="A148">
        <v>146</v>
      </c>
      <c r="B148">
        <v>6</v>
      </c>
      <c r="C148" s="172">
        <f t="shared" si="15"/>
        <v>4.4378647088961243</v>
      </c>
      <c r="D148" s="172">
        <f t="shared" si="11"/>
        <v>1.5621352911038757</v>
      </c>
      <c r="E148" s="172">
        <f>AVERAGE($D$3:D148)</f>
        <v>1.513590210226289</v>
      </c>
      <c r="F148" s="172">
        <f t="shared" si="12"/>
        <v>1.8919877627828612</v>
      </c>
      <c r="G148" s="172">
        <f t="shared" si="13"/>
        <v>8.2218402344618475</v>
      </c>
      <c r="H148" s="172">
        <f t="shared" si="14"/>
        <v>0.65388918333040191</v>
      </c>
    </row>
    <row r="149" spans="1:8" x14ac:dyDescent="0.25">
      <c r="A149">
        <v>147</v>
      </c>
      <c r="B149">
        <v>4</v>
      </c>
      <c r="C149" s="172">
        <f t="shared" si="15"/>
        <v>4.7122649581995217</v>
      </c>
      <c r="D149" s="172">
        <f t="shared" si="11"/>
        <v>0.71226495819952174</v>
      </c>
      <c r="E149" s="172">
        <f>AVERAGE($D$3:D149)</f>
        <v>1.5081390180356307</v>
      </c>
      <c r="F149" s="172">
        <f t="shared" si="12"/>
        <v>1.8851737725445383</v>
      </c>
      <c r="G149" s="172">
        <f t="shared" si="13"/>
        <v>8.4826125032885979</v>
      </c>
      <c r="H149" s="172">
        <f t="shared" si="14"/>
        <v>0.94191741311044508</v>
      </c>
    </row>
    <row r="150" spans="1:8" x14ac:dyDescent="0.25">
      <c r="A150">
        <v>148</v>
      </c>
      <c r="B150">
        <v>5</v>
      </c>
      <c r="C150" s="172">
        <f t="shared" si="15"/>
        <v>4.5871505182319616</v>
      </c>
      <c r="D150" s="172">
        <f t="shared" si="11"/>
        <v>0.41284948176803837</v>
      </c>
      <c r="E150" s="172">
        <f>AVERAGE($D$3:D150)</f>
        <v>1.5007384130608497</v>
      </c>
      <c r="F150" s="172">
        <f t="shared" si="12"/>
        <v>1.8759230163260621</v>
      </c>
      <c r="G150" s="172">
        <f t="shared" si="13"/>
        <v>8.3389965508840866</v>
      </c>
      <c r="H150" s="172">
        <f t="shared" si="14"/>
        <v>0.8353044855798375</v>
      </c>
    </row>
    <row r="151" spans="1:8" x14ac:dyDescent="0.25">
      <c r="A151">
        <v>149</v>
      </c>
      <c r="B151">
        <v>4</v>
      </c>
      <c r="C151" s="172">
        <f t="shared" si="15"/>
        <v>4.6596704858474913</v>
      </c>
      <c r="D151" s="172">
        <f t="shared" si="11"/>
        <v>0.65967048584749133</v>
      </c>
      <c r="E151" s="172">
        <f>AVERAGE($D$3:D151)</f>
        <v>1.4950936618714983</v>
      </c>
      <c r="F151" s="172">
        <f t="shared" si="12"/>
        <v>1.868867077339373</v>
      </c>
      <c r="G151" s="172">
        <f t="shared" si="13"/>
        <v>8.3974046405262364</v>
      </c>
      <c r="H151" s="172">
        <f t="shared" si="14"/>
        <v>0.9219363311687454</v>
      </c>
    </row>
    <row r="152" spans="1:8" x14ac:dyDescent="0.25">
      <c r="A152">
        <v>150</v>
      </c>
      <c r="B152">
        <v>4</v>
      </c>
      <c r="C152" s="172">
        <f t="shared" si="15"/>
        <v>4.5437946415429096</v>
      </c>
      <c r="D152" s="172">
        <f t="shared" si="11"/>
        <v>0.54379464154290957</v>
      </c>
      <c r="E152" s="172">
        <f>AVERAGE($D$3:D152)</f>
        <v>1.4887516684026412</v>
      </c>
      <c r="F152" s="172">
        <f t="shared" si="12"/>
        <v>1.8609395855033015</v>
      </c>
      <c r="G152" s="172">
        <f t="shared" si="13"/>
        <v>8.2656738125495117</v>
      </c>
      <c r="H152" s="172">
        <f t="shared" si="14"/>
        <v>0.82191547053630654</v>
      </c>
    </row>
    <row r="153" spans="1:8" x14ac:dyDescent="0.25">
      <c r="A153">
        <v>151</v>
      </c>
      <c r="B153">
        <v>5</v>
      </c>
      <c r="C153" s="172">
        <f t="shared" si="15"/>
        <v>4.4482732190009591</v>
      </c>
      <c r="D153" s="172">
        <f t="shared" si="11"/>
        <v>0.55172678099904093</v>
      </c>
      <c r="E153" s="172">
        <f>AVERAGE($D$3:D153)</f>
        <v>1.4825462055721537</v>
      </c>
      <c r="F153" s="172">
        <f t="shared" si="12"/>
        <v>1.8531827569651922</v>
      </c>
      <c r="G153" s="172">
        <f t="shared" si="13"/>
        <v>8.1546387329313426</v>
      </c>
      <c r="H153" s="172">
        <f t="shared" si="14"/>
        <v>0.74190770507057469</v>
      </c>
    </row>
    <row r="154" spans="1:8" x14ac:dyDescent="0.25">
      <c r="A154">
        <v>152</v>
      </c>
      <c r="B154">
        <v>5</v>
      </c>
      <c r="C154" s="172">
        <f t="shared" si="15"/>
        <v>4.5451879786352007</v>
      </c>
      <c r="D154" s="172">
        <f t="shared" si="11"/>
        <v>0.45481202136479926</v>
      </c>
      <c r="E154" s="172">
        <f>AVERAGE($D$3:D154)</f>
        <v>1.4757847964655264</v>
      </c>
      <c r="F154" s="172">
        <f t="shared" si="12"/>
        <v>1.844730995581908</v>
      </c>
      <c r="G154" s="172">
        <f t="shared" si="13"/>
        <v>8.2346499697990172</v>
      </c>
      <c r="H154" s="172">
        <f t="shared" si="14"/>
        <v>0.85572598747138473</v>
      </c>
    </row>
    <row r="155" spans="1:8" x14ac:dyDescent="0.25">
      <c r="A155">
        <v>153</v>
      </c>
      <c r="B155">
        <v>4</v>
      </c>
      <c r="C155" s="172">
        <f t="shared" si="15"/>
        <v>4.625078966796984</v>
      </c>
      <c r="D155" s="172">
        <f t="shared" si="11"/>
        <v>0.62507896679698405</v>
      </c>
      <c r="E155" s="172">
        <f>AVERAGE($D$3:D155)</f>
        <v>1.4702246276441635</v>
      </c>
      <c r="F155" s="172">
        <f t="shared" si="12"/>
        <v>1.8377807845552043</v>
      </c>
      <c r="G155" s="172">
        <f t="shared" si="13"/>
        <v>8.3006405359073927</v>
      </c>
      <c r="H155" s="172">
        <f t="shared" si="14"/>
        <v>0.94951739768657539</v>
      </c>
    </row>
    <row r="156" spans="1:8" x14ac:dyDescent="0.25">
      <c r="A156">
        <v>154</v>
      </c>
      <c r="B156">
        <v>5</v>
      </c>
      <c r="C156" s="172">
        <f t="shared" si="15"/>
        <v>4.5152793705006884</v>
      </c>
      <c r="D156" s="172">
        <f t="shared" si="11"/>
        <v>0.48472062949931161</v>
      </c>
      <c r="E156" s="172">
        <f>AVERAGE($D$3:D156)</f>
        <v>1.4638252510328333</v>
      </c>
      <c r="F156" s="172">
        <f t="shared" si="12"/>
        <v>1.8297815637910417</v>
      </c>
      <c r="G156" s="172">
        <f t="shared" si="13"/>
        <v>8.1748424980827714</v>
      </c>
      <c r="H156" s="172">
        <f t="shared" si="14"/>
        <v>0.85571624291860493</v>
      </c>
    </row>
    <row r="157" spans="1:8" x14ac:dyDescent="0.25">
      <c r="A157">
        <v>155</v>
      </c>
      <c r="B157">
        <v>4</v>
      </c>
      <c r="C157" s="172">
        <f t="shared" si="15"/>
        <v>4.6004240198371242</v>
      </c>
      <c r="D157" s="172">
        <f t="shared" si="11"/>
        <v>0.60042401983712423</v>
      </c>
      <c r="E157" s="172">
        <f>AVERAGE($D$3:D157)</f>
        <v>1.4582549205089901</v>
      </c>
      <c r="F157" s="172">
        <f t="shared" si="12"/>
        <v>1.8228186506362376</v>
      </c>
      <c r="G157" s="172">
        <f t="shared" si="13"/>
        <v>8.2460613211096003</v>
      </c>
      <c r="H157" s="172">
        <f t="shared" si="14"/>
        <v>0.95478671856464903</v>
      </c>
    </row>
    <row r="158" spans="1:8" x14ac:dyDescent="0.25">
      <c r="A158">
        <v>156</v>
      </c>
      <c r="B158">
        <v>5</v>
      </c>
      <c r="C158" s="172">
        <f t="shared" si="15"/>
        <v>4.4949552415121499</v>
      </c>
      <c r="D158" s="172">
        <f t="shared" si="11"/>
        <v>0.50504475848785013</v>
      </c>
      <c r="E158" s="172">
        <f>AVERAGE($D$3:D158)</f>
        <v>1.4521445989575725</v>
      </c>
      <c r="F158" s="172">
        <f t="shared" si="12"/>
        <v>1.8151807486969656</v>
      </c>
      <c r="G158" s="172">
        <f t="shared" si="13"/>
        <v>8.125316738906081</v>
      </c>
      <c r="H158" s="172">
        <f t="shared" si="14"/>
        <v>0.86459374411821877</v>
      </c>
    </row>
    <row r="159" spans="1:8" x14ac:dyDescent="0.25">
      <c r="A159">
        <v>157</v>
      </c>
      <c r="B159">
        <v>4</v>
      </c>
      <c r="C159" s="172">
        <f t="shared" si="15"/>
        <v>4.583669969633112</v>
      </c>
      <c r="D159" s="172">
        <f t="shared" si="11"/>
        <v>0.58366996963311202</v>
      </c>
      <c r="E159" s="172">
        <f>AVERAGE($D$3:D159)</f>
        <v>1.4466129134204742</v>
      </c>
      <c r="F159" s="172">
        <f t="shared" si="12"/>
        <v>1.8082661417755928</v>
      </c>
      <c r="G159" s="172">
        <f t="shared" si="13"/>
        <v>8.2002022531842975</v>
      </c>
      <c r="H159" s="172">
        <f t="shared" si="14"/>
        <v>0.96713768608192652</v>
      </c>
    </row>
    <row r="160" spans="1:8" x14ac:dyDescent="0.25">
      <c r="A160">
        <v>158</v>
      </c>
      <c r="B160">
        <v>5</v>
      </c>
      <c r="C160" s="172">
        <f t="shared" si="15"/>
        <v>4.4811441601911808</v>
      </c>
      <c r="D160" s="172">
        <f t="shared" si="11"/>
        <v>0.51885583980881922</v>
      </c>
      <c r="E160" s="172">
        <f>AVERAGE($D$3:D160)</f>
        <v>1.4407410332077422</v>
      </c>
      <c r="F160" s="172">
        <f t="shared" si="12"/>
        <v>1.8009262915096778</v>
      </c>
      <c r="G160" s="172">
        <f t="shared" si="13"/>
        <v>8.0829967432105363</v>
      </c>
      <c r="H160" s="172">
        <f t="shared" si="14"/>
        <v>0.87929157717182527</v>
      </c>
    </row>
    <row r="161" spans="1:8" x14ac:dyDescent="0.25">
      <c r="A161">
        <v>159</v>
      </c>
      <c r="B161">
        <v>4</v>
      </c>
      <c r="C161" s="172">
        <f t="shared" si="15"/>
        <v>4.57228490363822</v>
      </c>
      <c r="D161" s="172">
        <f t="shared" si="11"/>
        <v>0.57228490363822004</v>
      </c>
      <c r="E161" s="172">
        <f>AVERAGE($D$3:D161)</f>
        <v>1.4352790449714561</v>
      </c>
      <c r="F161" s="172">
        <f t="shared" si="12"/>
        <v>1.7940988062143202</v>
      </c>
      <c r="G161" s="172">
        <f t="shared" si="13"/>
        <v>8.1604825160668604</v>
      </c>
      <c r="H161" s="172">
        <f t="shared" si="14"/>
        <v>0.98408729120957972</v>
      </c>
    </row>
    <row r="162" spans="1:8" x14ac:dyDescent="0.25">
      <c r="A162">
        <v>160</v>
      </c>
      <c r="B162">
        <v>5</v>
      </c>
      <c r="C162" s="172">
        <f t="shared" si="15"/>
        <v>4.4717589625592433</v>
      </c>
      <c r="D162" s="172">
        <f t="shared" si="11"/>
        <v>0.52824103744075668</v>
      </c>
      <c r="E162" s="172">
        <f>AVERAGE($D$3:D162)</f>
        <v>1.4296100574243891</v>
      </c>
      <c r="F162" s="172">
        <f t="shared" si="12"/>
        <v>1.7870125717804863</v>
      </c>
      <c r="G162" s="172">
        <f t="shared" si="13"/>
        <v>8.045784106120216</v>
      </c>
      <c r="H162" s="172">
        <f t="shared" si="14"/>
        <v>0.89773381899827065</v>
      </c>
    </row>
    <row r="163" spans="1:8" x14ac:dyDescent="0.25">
      <c r="A163">
        <v>161</v>
      </c>
      <c r="B163">
        <v>5</v>
      </c>
      <c r="C163" s="172">
        <f t="shared" si="15"/>
        <v>4.5645482831715452</v>
      </c>
      <c r="D163" s="172">
        <f t="shared" si="11"/>
        <v>0.43545171682845485</v>
      </c>
      <c r="E163" s="172">
        <f>AVERAGE($D$3:D163)</f>
        <v>1.4234351608989484</v>
      </c>
      <c r="F163" s="172">
        <f t="shared" si="12"/>
        <v>1.7792939511236856</v>
      </c>
      <c r="G163" s="172">
        <f t="shared" si="13"/>
        <v>8.1231361854189164</v>
      </c>
      <c r="H163" s="172">
        <f t="shared" si="14"/>
        <v>1.0059603809241739</v>
      </c>
    </row>
    <row r="164" spans="1:8" x14ac:dyDescent="0.25">
      <c r="A164">
        <v>162</v>
      </c>
      <c r="B164">
        <v>4</v>
      </c>
      <c r="C164" s="172">
        <f t="shared" si="15"/>
        <v>4.6410384952151418</v>
      </c>
      <c r="D164" s="172">
        <f t="shared" si="11"/>
        <v>0.64103849521514178</v>
      </c>
      <c r="E164" s="172">
        <f>AVERAGE($D$3:D164)</f>
        <v>1.4186055518515177</v>
      </c>
      <c r="F164" s="172">
        <f t="shared" si="12"/>
        <v>1.7732569398143971</v>
      </c>
      <c r="G164" s="172">
        <f t="shared" si="13"/>
        <v>8.1875523748439356</v>
      </c>
      <c r="H164" s="172">
        <f t="shared" si="14"/>
        <v>1.0945246155863475</v>
      </c>
    </row>
    <row r="165" spans="1:8" x14ac:dyDescent="0.25">
      <c r="A165">
        <v>163</v>
      </c>
      <c r="B165">
        <v>5</v>
      </c>
      <c r="C165" s="172">
        <f t="shared" si="15"/>
        <v>4.5284354934765343</v>
      </c>
      <c r="D165" s="172">
        <f t="shared" si="11"/>
        <v>0.47156450652346571</v>
      </c>
      <c r="E165" s="172">
        <f>AVERAGE($D$3:D165)</f>
        <v>1.4127954840887689</v>
      </c>
      <c r="F165" s="172">
        <f t="shared" si="12"/>
        <v>1.7659943551109611</v>
      </c>
      <c r="G165" s="172">
        <f t="shared" si="13"/>
        <v>8.0604242036984566</v>
      </c>
      <c r="H165" s="172">
        <f t="shared" si="14"/>
        <v>0.996446783254612</v>
      </c>
    </row>
    <row r="166" spans="1:8" x14ac:dyDescent="0.25">
      <c r="A166">
        <v>164</v>
      </c>
      <c r="B166">
        <v>4</v>
      </c>
      <c r="C166" s="172">
        <f t="shared" si="15"/>
        <v>4.6112691756099391</v>
      </c>
      <c r="D166" s="172">
        <f t="shared" si="11"/>
        <v>0.6112691756099391</v>
      </c>
      <c r="E166" s="172">
        <f>AVERAGE($D$3:D166)</f>
        <v>1.4079081285492638</v>
      </c>
      <c r="F166" s="172">
        <f t="shared" si="12"/>
        <v>1.7598851606865797</v>
      </c>
      <c r="G166" s="172">
        <f t="shared" si="13"/>
        <v>8.1310394969830995</v>
      </c>
      <c r="H166" s="172">
        <f t="shared" si="14"/>
        <v>1.0914988542367796</v>
      </c>
    </row>
    <row r="167" spans="1:8" x14ac:dyDescent="0.25">
      <c r="A167">
        <v>165</v>
      </c>
      <c r="B167">
        <v>4</v>
      </c>
      <c r="C167" s="172">
        <f t="shared" si="15"/>
        <v>4.5038953680184584</v>
      </c>
      <c r="D167" s="172">
        <f t="shared" si="11"/>
        <v>0.50389536801845836</v>
      </c>
      <c r="E167" s="172">
        <f>AVERAGE($D$3:D167)</f>
        <v>1.4024292633339255</v>
      </c>
      <c r="F167" s="172">
        <f t="shared" si="12"/>
        <v>1.7530365791674067</v>
      </c>
      <c r="G167" s="172">
        <f t="shared" si="13"/>
        <v>8.0099685263532727</v>
      </c>
      <c r="H167" s="172">
        <f t="shared" si="14"/>
        <v>0.99782220968364488</v>
      </c>
    </row>
    <row r="168" spans="1:8" x14ac:dyDescent="0.25">
      <c r="A168">
        <v>166</v>
      </c>
      <c r="B168">
        <v>4</v>
      </c>
      <c r="C168" s="172">
        <f t="shared" si="15"/>
        <v>4.4153825385634731</v>
      </c>
      <c r="D168" s="172">
        <f t="shared" si="11"/>
        <v>0.41538253856347307</v>
      </c>
      <c r="E168" s="172">
        <f>AVERAGE($D$3:D168)</f>
        <v>1.3964831987268747</v>
      </c>
      <c r="F168" s="172">
        <f t="shared" si="12"/>
        <v>1.7456039984085934</v>
      </c>
      <c r="G168" s="172">
        <f t="shared" si="13"/>
        <v>7.9065905353806603</v>
      </c>
      <c r="H168" s="172">
        <f t="shared" si="14"/>
        <v>0.92417454174628633</v>
      </c>
    </row>
    <row r="169" spans="1:8" x14ac:dyDescent="0.25">
      <c r="A169">
        <v>167</v>
      </c>
      <c r="B169">
        <v>5</v>
      </c>
      <c r="C169" s="172">
        <f t="shared" si="15"/>
        <v>4.3424176213842767</v>
      </c>
      <c r="D169" s="172">
        <f t="shared" si="11"/>
        <v>0.65758237861572333</v>
      </c>
      <c r="E169" s="172">
        <f>AVERAGE($D$3:D169)</f>
        <v>1.3920586429178259</v>
      </c>
      <c r="F169" s="172">
        <f t="shared" si="12"/>
        <v>1.7400733036472824</v>
      </c>
      <c r="G169" s="172">
        <f t="shared" si="13"/>
        <v>7.822564228678841</v>
      </c>
      <c r="H169" s="172">
        <f t="shared" si="14"/>
        <v>0.86227101408971185</v>
      </c>
    </row>
    <row r="170" spans="1:8" x14ac:dyDescent="0.25">
      <c r="A170">
        <v>168</v>
      </c>
      <c r="B170">
        <v>5</v>
      </c>
      <c r="C170" s="172">
        <f t="shared" si="15"/>
        <v>4.4579266747020387</v>
      </c>
      <c r="D170" s="172">
        <f t="shared" si="11"/>
        <v>0.54207332529796126</v>
      </c>
      <c r="E170" s="172">
        <f>AVERAGE($D$3:D170)</f>
        <v>1.386999206503422</v>
      </c>
      <c r="F170" s="172">
        <f t="shared" si="12"/>
        <v>1.7337490081292775</v>
      </c>
      <c r="G170" s="172">
        <f t="shared" si="13"/>
        <v>7.9254246909605932</v>
      </c>
      <c r="H170" s="172">
        <f t="shared" si="14"/>
        <v>0.99042865844348382</v>
      </c>
    </row>
    <row r="171" spans="1:8" x14ac:dyDescent="0.25">
      <c r="A171">
        <v>169</v>
      </c>
      <c r="B171">
        <v>4</v>
      </c>
      <c r="C171" s="172">
        <f t="shared" si="15"/>
        <v>4.5531457357203537</v>
      </c>
      <c r="D171" s="172">
        <f t="shared" si="11"/>
        <v>0.55314573572035375</v>
      </c>
      <c r="E171" s="172">
        <f>AVERAGE($D$3:D171)</f>
        <v>1.382065162297605</v>
      </c>
      <c r="F171" s="172">
        <f t="shared" si="12"/>
        <v>1.7275814528720064</v>
      </c>
      <c r="G171" s="172">
        <f t="shared" si="13"/>
        <v>8.0083086414643674</v>
      </c>
      <c r="H171" s="172">
        <f t="shared" si="14"/>
        <v>1.097982829976341</v>
      </c>
    </row>
    <row r="172" spans="1:8" x14ac:dyDescent="0.25">
      <c r="A172">
        <v>170</v>
      </c>
      <c r="B172">
        <v>5</v>
      </c>
      <c r="C172" s="172">
        <f t="shared" si="15"/>
        <v>4.4559817265291146</v>
      </c>
      <c r="D172" s="172">
        <f t="shared" si="11"/>
        <v>0.54401827347088538</v>
      </c>
      <c r="E172" s="172">
        <f>AVERAGE($D$3:D172)</f>
        <v>1.3771354747162714</v>
      </c>
      <c r="F172" s="172">
        <f t="shared" si="12"/>
        <v>1.7214193433953393</v>
      </c>
      <c r="G172" s="172">
        <f t="shared" si="13"/>
        <v>7.8988204133197932</v>
      </c>
      <c r="H172" s="172">
        <f t="shared" si="14"/>
        <v>1.013143039738436</v>
      </c>
    </row>
    <row r="173" spans="1:8" x14ac:dyDescent="0.25">
      <c r="A173">
        <v>171</v>
      </c>
      <c r="B173">
        <v>5</v>
      </c>
      <c r="C173" s="172">
        <f t="shared" si="15"/>
        <v>4.5515424316204953</v>
      </c>
      <c r="D173" s="172">
        <f t="shared" si="11"/>
        <v>0.44845756837950468</v>
      </c>
      <c r="E173" s="172">
        <f>AVERAGE($D$3:D173)</f>
        <v>1.3717046097669336</v>
      </c>
      <c r="F173" s="172">
        <f t="shared" si="12"/>
        <v>1.7146307622086669</v>
      </c>
      <c r="G173" s="172">
        <f t="shared" si="13"/>
        <v>7.9808039560378292</v>
      </c>
      <c r="H173" s="172">
        <f t="shared" si="14"/>
        <v>1.1222809072031614</v>
      </c>
    </row>
    <row r="174" spans="1:8" x14ac:dyDescent="0.25">
      <c r="A174">
        <v>172</v>
      </c>
      <c r="B174">
        <v>5</v>
      </c>
      <c r="C174" s="172">
        <f t="shared" si="15"/>
        <v>4.6303172146153626</v>
      </c>
      <c r="D174" s="172">
        <f t="shared" si="11"/>
        <v>0.36968278538463739</v>
      </c>
      <c r="E174" s="172">
        <f>AVERAGE($D$3:D174)</f>
        <v>1.3658789014856412</v>
      </c>
      <c r="F174" s="172">
        <f t="shared" si="12"/>
        <v>1.7073486268570515</v>
      </c>
      <c r="G174" s="172">
        <f t="shared" si="13"/>
        <v>8.045014468329466</v>
      </c>
      <c r="H174" s="172">
        <f t="shared" si="14"/>
        <v>1.2156199609012597</v>
      </c>
    </row>
    <row r="175" spans="1:8" x14ac:dyDescent="0.25">
      <c r="A175">
        <v>173</v>
      </c>
      <c r="B175">
        <v>4</v>
      </c>
      <c r="C175" s="172">
        <f t="shared" si="15"/>
        <v>4.6952546429228921</v>
      </c>
      <c r="D175" s="172">
        <f t="shared" si="11"/>
        <v>0.69525464292289207</v>
      </c>
      <c r="E175" s="172">
        <f>AVERAGE($D$3:D175)</f>
        <v>1.3620024606847005</v>
      </c>
      <c r="F175" s="172">
        <f t="shared" si="12"/>
        <v>1.7025030758558757</v>
      </c>
      <c r="G175" s="172">
        <f t="shared" si="13"/>
        <v>8.100260794634643</v>
      </c>
      <c r="H175" s="172">
        <f t="shared" si="14"/>
        <v>1.2902484912111407</v>
      </c>
    </row>
    <row r="176" spans="1:8" x14ac:dyDescent="0.25">
      <c r="A176">
        <v>174</v>
      </c>
      <c r="B176">
        <v>4</v>
      </c>
      <c r="C176" s="172">
        <f t="shared" si="15"/>
        <v>4.5731281866333262</v>
      </c>
      <c r="D176" s="172">
        <f t="shared" si="11"/>
        <v>0.57312818663332621</v>
      </c>
      <c r="E176" s="172">
        <f>AVERAGE($D$3:D176)</f>
        <v>1.3574687004890029</v>
      </c>
      <c r="F176" s="172">
        <f t="shared" si="12"/>
        <v>1.6968358756112536</v>
      </c>
      <c r="G176" s="172">
        <f t="shared" si="13"/>
        <v>7.9667999378558338</v>
      </c>
      <c r="H176" s="172">
        <f t="shared" si="14"/>
        <v>1.179456435410819</v>
      </c>
    </row>
    <row r="177" spans="1:8" x14ac:dyDescent="0.25">
      <c r="A177">
        <v>175</v>
      </c>
      <c r="B177">
        <v>5</v>
      </c>
      <c r="C177" s="172">
        <f t="shared" si="15"/>
        <v>4.4724541168580654</v>
      </c>
      <c r="D177" s="172">
        <f t="shared" si="11"/>
        <v>0.52754588314193462</v>
      </c>
      <c r="E177" s="172">
        <f>AVERAGE($D$3:D177)</f>
        <v>1.3527262843898769</v>
      </c>
      <c r="F177" s="172">
        <f t="shared" si="12"/>
        <v>1.690907855487346</v>
      </c>
      <c r="G177" s="172">
        <f t="shared" si="13"/>
        <v>7.8542698278327574</v>
      </c>
      <c r="H177" s="172">
        <f t="shared" si="14"/>
        <v>1.0906384058833734</v>
      </c>
    </row>
    <row r="178" spans="1:8" x14ac:dyDescent="0.25">
      <c r="A178">
        <v>176</v>
      </c>
      <c r="B178">
        <v>5</v>
      </c>
      <c r="C178" s="172">
        <f t="shared" si="15"/>
        <v>4.5651213286402372</v>
      </c>
      <c r="D178" s="172">
        <f t="shared" si="11"/>
        <v>0.43487867135976277</v>
      </c>
      <c r="E178" s="172">
        <f>AVERAGE($D$3:D178)</f>
        <v>1.347511241134024</v>
      </c>
      <c r="F178" s="172">
        <f t="shared" si="12"/>
        <v>1.6843890514175299</v>
      </c>
      <c r="G178" s="172">
        <f t="shared" si="13"/>
        <v>7.9338994314752966</v>
      </c>
      <c r="H178" s="172">
        <f t="shared" si="14"/>
        <v>1.1963432258051774</v>
      </c>
    </row>
    <row r="179" spans="1:8" x14ac:dyDescent="0.25">
      <c r="A179">
        <v>177</v>
      </c>
      <c r="B179">
        <v>3</v>
      </c>
      <c r="C179" s="172">
        <f t="shared" si="15"/>
        <v>4.6415108811440575</v>
      </c>
      <c r="D179" s="172">
        <f t="shared" si="11"/>
        <v>1.6415108811440575</v>
      </c>
      <c r="E179" s="172">
        <f>AVERAGE($D$3:D179)</f>
        <v>1.3491722560493349</v>
      </c>
      <c r="F179" s="172">
        <f t="shared" si="12"/>
        <v>1.6864653200616686</v>
      </c>
      <c r="G179" s="172">
        <f t="shared" si="13"/>
        <v>8.0144415212673952</v>
      </c>
      <c r="H179" s="172">
        <f t="shared" si="14"/>
        <v>1.2685802410207203</v>
      </c>
    </row>
    <row r="180" spans="1:8" x14ac:dyDescent="0.25">
      <c r="A180">
        <v>178</v>
      </c>
      <c r="B180">
        <v>6</v>
      </c>
      <c r="C180" s="172">
        <f t="shared" si="15"/>
        <v>4.3531677410938299</v>
      </c>
      <c r="D180" s="172">
        <f t="shared" si="11"/>
        <v>1.6468322589061701</v>
      </c>
      <c r="E180" s="172">
        <f>AVERAGE($D$3:D180)</f>
        <v>1.3508445032563956</v>
      </c>
      <c r="F180" s="172">
        <f t="shared" si="12"/>
        <v>1.6885556290704944</v>
      </c>
      <c r="G180" s="172">
        <f t="shared" si="13"/>
        <v>7.7302789992348186</v>
      </c>
      <c r="H180" s="172">
        <f t="shared" si="14"/>
        <v>0.97605648295284109</v>
      </c>
    </row>
    <row r="181" spans="1:8" x14ac:dyDescent="0.25">
      <c r="A181">
        <v>179</v>
      </c>
      <c r="B181">
        <v>4</v>
      </c>
      <c r="C181" s="172">
        <f t="shared" si="15"/>
        <v>4.6424456192508519</v>
      </c>
      <c r="D181" s="172">
        <f t="shared" si="11"/>
        <v>0.64244561925085186</v>
      </c>
      <c r="E181" s="172">
        <f>AVERAGE($D$3:D181)</f>
        <v>1.3468869675915602</v>
      </c>
      <c r="F181" s="172">
        <f t="shared" si="12"/>
        <v>1.6836087094894503</v>
      </c>
      <c r="G181" s="172">
        <f t="shared" si="13"/>
        <v>8.0096630382297533</v>
      </c>
      <c r="H181" s="172">
        <f t="shared" si="14"/>
        <v>1.2752282002719513</v>
      </c>
    </row>
    <row r="182" spans="1:8" x14ac:dyDescent="0.25">
      <c r="A182">
        <v>180</v>
      </c>
      <c r="B182">
        <v>4</v>
      </c>
      <c r="C182" s="172">
        <f t="shared" si="15"/>
        <v>4.5295954460998846</v>
      </c>
      <c r="D182" s="172">
        <f t="shared" si="11"/>
        <v>0.52959544609988463</v>
      </c>
      <c r="E182" s="172">
        <f>AVERAGE($D$3:D182)</f>
        <v>1.3423464591388286</v>
      </c>
      <c r="F182" s="172">
        <f t="shared" si="12"/>
        <v>1.6779330739235356</v>
      </c>
      <c r="G182" s="172">
        <f t="shared" si="13"/>
        <v>7.8854615939469559</v>
      </c>
      <c r="H182" s="172">
        <f t="shared" si="14"/>
        <v>1.1737292982528134</v>
      </c>
    </row>
    <row r="183" spans="1:8" x14ac:dyDescent="0.25">
      <c r="A183">
        <v>181</v>
      </c>
      <c r="B183">
        <v>5</v>
      </c>
      <c r="C183" s="172">
        <f t="shared" si="15"/>
        <v>4.43656821390858</v>
      </c>
      <c r="D183" s="172">
        <f t="shared" si="11"/>
        <v>0.56343178609141997</v>
      </c>
      <c r="E183" s="172">
        <f>AVERAGE($D$3:D183)</f>
        <v>1.3380430631551414</v>
      </c>
      <c r="F183" s="172">
        <f t="shared" si="12"/>
        <v>1.6725538289439268</v>
      </c>
      <c r="G183" s="172">
        <f t="shared" si="13"/>
        <v>7.7816758717964341</v>
      </c>
      <c r="H183" s="172">
        <f t="shared" si="14"/>
        <v>1.0914605560207264</v>
      </c>
    </row>
    <row r="184" spans="1:8" x14ac:dyDescent="0.25">
      <c r="A184">
        <v>182</v>
      </c>
      <c r="B184">
        <v>4</v>
      </c>
      <c r="C184" s="172">
        <f t="shared" si="15"/>
        <v>4.5355390414991232</v>
      </c>
      <c r="D184" s="172">
        <f t="shared" si="11"/>
        <v>0.53553904149912324</v>
      </c>
      <c r="E184" s="172">
        <f>AVERAGE($D$3:D184)</f>
        <v>1.3336337003987897</v>
      </c>
      <c r="F184" s="172">
        <f t="shared" si="12"/>
        <v>1.6670421254984871</v>
      </c>
      <c r="G184" s="172">
        <f t="shared" si="13"/>
        <v>7.8696232924960974</v>
      </c>
      <c r="H184" s="172">
        <f t="shared" si="14"/>
        <v>1.2014547905021491</v>
      </c>
    </row>
    <row r="185" spans="1:8" x14ac:dyDescent="0.25">
      <c r="A185">
        <v>183</v>
      </c>
      <c r="B185">
        <v>5</v>
      </c>
      <c r="C185" s="172">
        <f t="shared" si="15"/>
        <v>4.4414677742177737</v>
      </c>
      <c r="D185" s="172">
        <f t="shared" si="11"/>
        <v>0.55853222578222628</v>
      </c>
      <c r="E185" s="172">
        <f>AVERAGE($D$3:D185)</f>
        <v>1.3293981732150926</v>
      </c>
      <c r="F185" s="172">
        <f t="shared" si="12"/>
        <v>1.6617477165188657</v>
      </c>
      <c r="G185" s="172">
        <f t="shared" si="13"/>
        <v>7.764963207255505</v>
      </c>
      <c r="H185" s="172">
        <f t="shared" si="14"/>
        <v>1.1179723411800424</v>
      </c>
    </row>
    <row r="186" spans="1:8" x14ac:dyDescent="0.25">
      <c r="A186">
        <v>184</v>
      </c>
      <c r="B186">
        <v>5</v>
      </c>
      <c r="C186" s="172">
        <f t="shared" si="15"/>
        <v>4.5395779589574854</v>
      </c>
      <c r="D186" s="172">
        <f t="shared" si="11"/>
        <v>0.46042204104251461</v>
      </c>
      <c r="E186" s="172">
        <f>AVERAGE($D$3:D186)</f>
        <v>1.3246754768445894</v>
      </c>
      <c r="F186" s="172">
        <f t="shared" si="12"/>
        <v>1.6558443460557368</v>
      </c>
      <c r="G186" s="172">
        <f t="shared" si="13"/>
        <v>7.8512666510689595</v>
      </c>
      <c r="H186" s="172">
        <f t="shared" si="14"/>
        <v>1.2278892668460117</v>
      </c>
    </row>
    <row r="187" spans="1:8" x14ac:dyDescent="0.25">
      <c r="A187">
        <v>185</v>
      </c>
      <c r="B187">
        <v>4</v>
      </c>
      <c r="C187" s="172">
        <f t="shared" si="15"/>
        <v>4.6204543872453119</v>
      </c>
      <c r="D187" s="172">
        <f t="shared" si="11"/>
        <v>0.62045438724531188</v>
      </c>
      <c r="E187" s="172">
        <f>AVERAGE($D$3:D187)</f>
        <v>1.320868876360269</v>
      </c>
      <c r="F187" s="172">
        <f t="shared" si="12"/>
        <v>1.6510860954503361</v>
      </c>
      <c r="G187" s="172">
        <f t="shared" si="13"/>
        <v>7.9226265781459837</v>
      </c>
      <c r="H187" s="172">
        <f t="shared" si="14"/>
        <v>1.3182821963446396</v>
      </c>
    </row>
    <row r="188" spans="1:8" x14ac:dyDescent="0.25">
      <c r="A188">
        <v>186</v>
      </c>
      <c r="B188">
        <v>5</v>
      </c>
      <c r="C188" s="172">
        <f t="shared" si="15"/>
        <v>4.511467131460833</v>
      </c>
      <c r="D188" s="172">
        <f t="shared" si="11"/>
        <v>0.488532868539167</v>
      </c>
      <c r="E188" s="172">
        <f>AVERAGE($D$3:D188)</f>
        <v>1.3163939515870373</v>
      </c>
      <c r="F188" s="172">
        <f t="shared" si="12"/>
        <v>1.6454924394837966</v>
      </c>
      <c r="G188" s="172">
        <f t="shared" si="13"/>
        <v>7.8024520104284267</v>
      </c>
      <c r="H188" s="172">
        <f t="shared" si="14"/>
        <v>1.2204822524932397</v>
      </c>
    </row>
    <row r="189" spans="1:8" x14ac:dyDescent="0.25">
      <c r="A189">
        <v>187</v>
      </c>
      <c r="B189">
        <v>3</v>
      </c>
      <c r="C189" s="172">
        <f t="shared" si="15"/>
        <v>4.5972814278815504</v>
      </c>
      <c r="D189" s="172">
        <f t="shared" si="11"/>
        <v>1.5972814278815504</v>
      </c>
      <c r="E189" s="172">
        <f>AVERAGE($D$3:D189)</f>
        <v>1.3178960236527832</v>
      </c>
      <c r="F189" s="172">
        <f t="shared" si="12"/>
        <v>1.647370029565979</v>
      </c>
      <c r="G189" s="172">
        <f t="shared" si="13"/>
        <v>7.8920214870135084</v>
      </c>
      <c r="H189" s="172">
        <f t="shared" si="14"/>
        <v>1.3025413687495924</v>
      </c>
    </row>
    <row r="190" spans="1:8" x14ac:dyDescent="0.25">
      <c r="A190">
        <v>188</v>
      </c>
      <c r="B190">
        <v>6</v>
      </c>
      <c r="C190" s="172">
        <f t="shared" si="15"/>
        <v>4.3167075079948392</v>
      </c>
      <c r="D190" s="172">
        <f t="shared" si="11"/>
        <v>1.6832924920051608</v>
      </c>
      <c r="E190" s="172">
        <f>AVERAGE($D$3:D190)</f>
        <v>1.3198396218887001</v>
      </c>
      <c r="F190" s="172">
        <f t="shared" si="12"/>
        <v>1.6497995273608752</v>
      </c>
      <c r="G190" s="172">
        <f t="shared" si="13"/>
        <v>7.6163065627165896</v>
      </c>
      <c r="H190" s="172">
        <f t="shared" si="14"/>
        <v>1.0171084532730887</v>
      </c>
    </row>
    <row r="191" spans="1:8" x14ac:dyDescent="0.25">
      <c r="A191">
        <v>189</v>
      </c>
      <c r="B191">
        <v>5</v>
      </c>
      <c r="C191" s="172">
        <f t="shared" si="15"/>
        <v>4.6123898871633919</v>
      </c>
      <c r="D191" s="172">
        <f t="shared" si="11"/>
        <v>0.38761011283660807</v>
      </c>
      <c r="E191" s="172">
        <f>AVERAGE($D$3:D191)</f>
        <v>1.3149071906238743</v>
      </c>
      <c r="F191" s="172">
        <f t="shared" si="12"/>
        <v>1.6436339882798428</v>
      </c>
      <c r="G191" s="172">
        <f t="shared" si="13"/>
        <v>7.8996578637230774</v>
      </c>
      <c r="H191" s="172">
        <f t="shared" si="14"/>
        <v>1.3251219106037064</v>
      </c>
    </row>
    <row r="192" spans="1:8" x14ac:dyDescent="0.25">
      <c r="A192">
        <v>190</v>
      </c>
      <c r="B192">
        <v>3</v>
      </c>
      <c r="C192" s="172">
        <f t="shared" si="15"/>
        <v>4.6804763789036334</v>
      </c>
      <c r="D192" s="172">
        <f t="shared" si="11"/>
        <v>1.6804763789036334</v>
      </c>
      <c r="E192" s="172">
        <f>AVERAGE($D$3:D192)</f>
        <v>1.3168312389832413</v>
      </c>
      <c r="F192" s="172">
        <f t="shared" si="12"/>
        <v>1.6460390487290515</v>
      </c>
      <c r="G192" s="172">
        <f t="shared" si="13"/>
        <v>7.9725544763617364</v>
      </c>
      <c r="H192" s="172">
        <f t="shared" si="14"/>
        <v>1.3883982814455305</v>
      </c>
    </row>
    <row r="193" spans="1:8" x14ac:dyDescent="0.25">
      <c r="A193">
        <v>191</v>
      </c>
      <c r="B193">
        <v>5</v>
      </c>
      <c r="C193" s="172">
        <f t="shared" si="15"/>
        <v>4.3852886701656937</v>
      </c>
      <c r="D193" s="172">
        <f t="shared" si="11"/>
        <v>0.61471132983430632</v>
      </c>
      <c r="E193" s="172">
        <f>AVERAGE($D$3:D193)</f>
        <v>1.313155218516493</v>
      </c>
      <c r="F193" s="172">
        <f t="shared" si="12"/>
        <v>1.6414440231456162</v>
      </c>
      <c r="G193" s="172">
        <f t="shared" si="13"/>
        <v>7.6681767164569266</v>
      </c>
      <c r="H193" s="172">
        <f t="shared" si="14"/>
        <v>1.1024006238744612</v>
      </c>
    </row>
    <row r="194" spans="1:8" x14ac:dyDescent="0.25">
      <c r="A194">
        <v>192</v>
      </c>
      <c r="B194">
        <v>3</v>
      </c>
      <c r="C194" s="172">
        <f t="shared" si="15"/>
        <v>4.4932671167936817</v>
      </c>
      <c r="D194" s="172">
        <f t="shared" si="11"/>
        <v>1.4932671167936817</v>
      </c>
      <c r="E194" s="172">
        <f>AVERAGE($D$3:D194)</f>
        <v>1.31409330132002</v>
      </c>
      <c r="F194" s="172">
        <f t="shared" si="12"/>
        <v>1.6426166266500251</v>
      </c>
      <c r="G194" s="172">
        <f t="shared" si="13"/>
        <v>7.7785003700937319</v>
      </c>
      <c r="H194" s="172">
        <f t="shared" si="14"/>
        <v>1.2080338634936316</v>
      </c>
    </row>
    <row r="195" spans="1:8" x14ac:dyDescent="0.25">
      <c r="A195">
        <v>193</v>
      </c>
      <c r="B195">
        <v>7</v>
      </c>
      <c r="C195" s="172">
        <f t="shared" si="15"/>
        <v>4.2309640554274663</v>
      </c>
      <c r="D195" s="172">
        <f t="shared" ref="D195:D258" si="16">ABS(B195-C195)</f>
        <v>2.7690359445725337</v>
      </c>
      <c r="E195" s="172">
        <f>AVERAGE($D$3:D195)</f>
        <v>1.3216318642384266</v>
      </c>
      <c r="F195" s="172">
        <f t="shared" ref="F195:F258" si="17">1.25*E195</f>
        <v>1.6520398302980333</v>
      </c>
      <c r="G195" s="172">
        <f t="shared" ref="G195:G258" si="18">C195+2*F195</f>
        <v>7.5350437160235328</v>
      </c>
      <c r="H195" s="172">
        <f t="shared" ref="H195:H258" si="19">MAX(C195-2*F195,0)</f>
        <v>0.92688439483139984</v>
      </c>
    </row>
    <row r="196" spans="1:8" x14ac:dyDescent="0.25">
      <c r="A196">
        <v>194</v>
      </c>
      <c r="B196">
        <v>4</v>
      </c>
      <c r="C196" s="172">
        <f t="shared" ref="C196:C259" si="20">$J$1*B195+(1-$J$1)*C195</f>
        <v>4.7173650463325796</v>
      </c>
      <c r="D196" s="172">
        <f t="shared" si="16"/>
        <v>0.71736504633257958</v>
      </c>
      <c r="E196" s="172">
        <f>AVERAGE($D$3:D196)</f>
        <v>1.318517086826541</v>
      </c>
      <c r="F196" s="172">
        <f t="shared" si="17"/>
        <v>1.6481463585331761</v>
      </c>
      <c r="G196" s="172">
        <f t="shared" si="18"/>
        <v>8.0136577633989319</v>
      </c>
      <c r="H196" s="172">
        <f t="shared" si="19"/>
        <v>1.4210723292662273</v>
      </c>
    </row>
    <row r="197" spans="1:8" x14ac:dyDescent="0.25">
      <c r="A197">
        <v>195</v>
      </c>
      <c r="B197">
        <v>5</v>
      </c>
      <c r="C197" s="172">
        <f t="shared" si="20"/>
        <v>4.5913547393660794</v>
      </c>
      <c r="D197" s="172">
        <f t="shared" si="16"/>
        <v>0.40864526063392059</v>
      </c>
      <c r="E197" s="172">
        <f>AVERAGE($D$3:D197)</f>
        <v>1.3138510774614507</v>
      </c>
      <c r="F197" s="172">
        <f t="shared" si="17"/>
        <v>1.6423138468268133</v>
      </c>
      <c r="G197" s="172">
        <f t="shared" si="18"/>
        <v>7.8759824330197059</v>
      </c>
      <c r="H197" s="172">
        <f t="shared" si="19"/>
        <v>1.3067270457124529</v>
      </c>
    </row>
    <row r="198" spans="1:8" x14ac:dyDescent="0.25">
      <c r="A198">
        <v>196</v>
      </c>
      <c r="B198">
        <v>4</v>
      </c>
      <c r="C198" s="172">
        <f t="shared" si="20"/>
        <v>4.6631362054357446</v>
      </c>
      <c r="D198" s="172">
        <f t="shared" si="16"/>
        <v>0.66313620543574459</v>
      </c>
      <c r="E198" s="172">
        <f>AVERAGE($D$3:D198)</f>
        <v>1.3105311036245848</v>
      </c>
      <c r="F198" s="172">
        <f t="shared" si="17"/>
        <v>1.6381638795307309</v>
      </c>
      <c r="G198" s="172">
        <f t="shared" si="18"/>
        <v>7.9394639644972065</v>
      </c>
      <c r="H198" s="172">
        <f t="shared" si="19"/>
        <v>1.3868084463742827</v>
      </c>
    </row>
    <row r="199" spans="1:8" x14ac:dyDescent="0.25">
      <c r="A199">
        <v>197</v>
      </c>
      <c r="B199">
        <v>4</v>
      </c>
      <c r="C199" s="172">
        <f t="shared" si="20"/>
        <v>4.5466515826697531</v>
      </c>
      <c r="D199" s="172">
        <f t="shared" si="16"/>
        <v>0.54665158266975311</v>
      </c>
      <c r="E199" s="172">
        <f>AVERAGE($D$3:D199)</f>
        <v>1.3066535426045096</v>
      </c>
      <c r="F199" s="172">
        <f t="shared" si="17"/>
        <v>1.633316928255637</v>
      </c>
      <c r="G199" s="172">
        <f t="shared" si="18"/>
        <v>7.8132854391810271</v>
      </c>
      <c r="H199" s="172">
        <f t="shared" si="19"/>
        <v>1.2800177261584791</v>
      </c>
    </row>
    <row r="200" spans="1:8" x14ac:dyDescent="0.25">
      <c r="A200">
        <v>198</v>
      </c>
      <c r="B200">
        <v>6</v>
      </c>
      <c r="C200" s="172">
        <f t="shared" si="20"/>
        <v>4.4506283179622006</v>
      </c>
      <c r="D200" s="172">
        <f t="shared" si="16"/>
        <v>1.5493716820377994</v>
      </c>
      <c r="E200" s="172">
        <f>AVERAGE($D$3:D200)</f>
        <v>1.3078793917935667</v>
      </c>
      <c r="F200" s="172">
        <f t="shared" si="17"/>
        <v>1.6348492397419583</v>
      </c>
      <c r="G200" s="172">
        <f t="shared" si="18"/>
        <v>7.7203267974461172</v>
      </c>
      <c r="H200" s="172">
        <f t="shared" si="19"/>
        <v>1.180929838478284</v>
      </c>
    </row>
    <row r="201" spans="1:8" x14ac:dyDescent="0.25">
      <c r="A201">
        <v>199</v>
      </c>
      <c r="B201">
        <v>2</v>
      </c>
      <c r="C201" s="172">
        <f t="shared" si="20"/>
        <v>4.722786547941352</v>
      </c>
      <c r="D201" s="172">
        <f t="shared" si="16"/>
        <v>2.722786547941352</v>
      </c>
      <c r="E201" s="172">
        <f>AVERAGE($D$3:D201)</f>
        <v>1.3149894780053646</v>
      </c>
      <c r="F201" s="172">
        <f t="shared" si="17"/>
        <v>1.6437368475067058</v>
      </c>
      <c r="G201" s="172">
        <f t="shared" si="18"/>
        <v>8.0102602429547645</v>
      </c>
      <c r="H201" s="172">
        <f t="shared" si="19"/>
        <v>1.4353128529279404</v>
      </c>
    </row>
    <row r="202" spans="1:8" x14ac:dyDescent="0.25">
      <c r="A202">
        <v>200</v>
      </c>
      <c r="B202">
        <v>6</v>
      </c>
      <c r="C202" s="172">
        <f t="shared" si="20"/>
        <v>4.2445095947159466</v>
      </c>
      <c r="D202" s="172">
        <f t="shared" si="16"/>
        <v>1.7554904052840534</v>
      </c>
      <c r="E202" s="172">
        <f>AVERAGE($D$3:D202)</f>
        <v>1.317191982641758</v>
      </c>
      <c r="F202" s="172">
        <f t="shared" si="17"/>
        <v>1.6464899783021973</v>
      </c>
      <c r="G202" s="172">
        <f t="shared" si="18"/>
        <v>7.5374895513203413</v>
      </c>
      <c r="H202" s="172">
        <f t="shared" si="19"/>
        <v>0.95152963811155189</v>
      </c>
    </row>
    <row r="203" spans="1:8" x14ac:dyDescent="0.25">
      <c r="A203">
        <v>201</v>
      </c>
      <c r="B203">
        <v>4</v>
      </c>
      <c r="C203" s="172">
        <f t="shared" si="20"/>
        <v>4.5528740543135982</v>
      </c>
      <c r="D203" s="172">
        <f t="shared" si="16"/>
        <v>0.55287405431359815</v>
      </c>
      <c r="E203" s="172">
        <f>AVERAGE($D$3:D203)</f>
        <v>1.3133894058839062</v>
      </c>
      <c r="F203" s="172">
        <f t="shared" si="17"/>
        <v>1.6417367573548827</v>
      </c>
      <c r="G203" s="172">
        <f t="shared" si="18"/>
        <v>7.8363475690233635</v>
      </c>
      <c r="H203" s="172">
        <f t="shared" si="19"/>
        <v>1.2694005396038328</v>
      </c>
    </row>
    <row r="204" spans="1:8" x14ac:dyDescent="0.25">
      <c r="A204">
        <v>202</v>
      </c>
      <c r="B204">
        <v>5</v>
      </c>
      <c r="C204" s="172">
        <f t="shared" si="20"/>
        <v>4.4557577679067872</v>
      </c>
      <c r="D204" s="172">
        <f t="shared" si="16"/>
        <v>0.54424223209321276</v>
      </c>
      <c r="E204" s="172">
        <f>AVERAGE($D$3:D204)</f>
        <v>1.3095817466077146</v>
      </c>
      <c r="F204" s="172">
        <f t="shared" si="17"/>
        <v>1.6369771832596434</v>
      </c>
      <c r="G204" s="172">
        <f t="shared" si="18"/>
        <v>7.729712134426074</v>
      </c>
      <c r="H204" s="172">
        <f t="shared" si="19"/>
        <v>1.1818034013875005</v>
      </c>
    </row>
    <row r="205" spans="1:8" x14ac:dyDescent="0.25">
      <c r="A205">
        <v>203</v>
      </c>
      <c r="B205">
        <v>4</v>
      </c>
      <c r="C205" s="172">
        <f t="shared" si="20"/>
        <v>4.5513578129337997</v>
      </c>
      <c r="D205" s="172">
        <f t="shared" si="16"/>
        <v>0.55135781293379971</v>
      </c>
      <c r="E205" s="172">
        <f>AVERAGE($D$3:D205)</f>
        <v>1.305846653338385</v>
      </c>
      <c r="F205" s="172">
        <f t="shared" si="17"/>
        <v>1.6323083166729813</v>
      </c>
      <c r="G205" s="172">
        <f t="shared" si="18"/>
        <v>7.8159744462797622</v>
      </c>
      <c r="H205" s="172">
        <f t="shared" si="19"/>
        <v>1.2867411795878372</v>
      </c>
    </row>
    <row r="206" spans="1:8" x14ac:dyDescent="0.25">
      <c r="A206">
        <v>204</v>
      </c>
      <c r="B206">
        <v>4</v>
      </c>
      <c r="C206" s="172">
        <f t="shared" si="20"/>
        <v>4.4545078651821557</v>
      </c>
      <c r="D206" s="172">
        <f t="shared" si="16"/>
        <v>0.45450786518215569</v>
      </c>
      <c r="E206" s="172">
        <f>AVERAGE($D$3:D206)</f>
        <v>1.3016734239846781</v>
      </c>
      <c r="F206" s="172">
        <f t="shared" si="17"/>
        <v>1.6270917799808475</v>
      </c>
      <c r="G206" s="172">
        <f t="shared" si="18"/>
        <v>7.7086914251438508</v>
      </c>
      <c r="H206" s="172">
        <f t="shared" si="19"/>
        <v>1.2003243052204606</v>
      </c>
    </row>
    <row r="207" spans="1:8" x14ac:dyDescent="0.25">
      <c r="A207">
        <v>205</v>
      </c>
      <c r="B207">
        <v>6</v>
      </c>
      <c r="C207" s="172">
        <f t="shared" si="20"/>
        <v>4.3746703042317163</v>
      </c>
      <c r="D207" s="172">
        <f t="shared" si="16"/>
        <v>1.6253296957682837</v>
      </c>
      <c r="E207" s="172">
        <f>AVERAGE($D$3:D207)</f>
        <v>1.3032522350665494</v>
      </c>
      <c r="F207" s="172">
        <f t="shared" si="17"/>
        <v>1.6290652938331869</v>
      </c>
      <c r="G207" s="172">
        <f t="shared" si="18"/>
        <v>7.6328008918980901</v>
      </c>
      <c r="H207" s="172">
        <f t="shared" si="19"/>
        <v>1.1165397165653426</v>
      </c>
    </row>
    <row r="208" spans="1:8" x14ac:dyDescent="0.25">
      <c r="A208">
        <v>206</v>
      </c>
      <c r="B208">
        <v>3</v>
      </c>
      <c r="C208" s="172">
        <f t="shared" si="20"/>
        <v>4.6601711032078885</v>
      </c>
      <c r="D208" s="172">
        <f t="shared" si="16"/>
        <v>1.6601711032078885</v>
      </c>
      <c r="E208" s="172">
        <f>AVERAGE($D$3:D208)</f>
        <v>1.3049848509313133</v>
      </c>
      <c r="F208" s="172">
        <f t="shared" si="17"/>
        <v>1.6312310636641416</v>
      </c>
      <c r="G208" s="172">
        <f t="shared" si="18"/>
        <v>7.9226332305361717</v>
      </c>
      <c r="H208" s="172">
        <f t="shared" si="19"/>
        <v>1.3977089758796053</v>
      </c>
    </row>
    <row r="209" spans="1:8" x14ac:dyDescent="0.25">
      <c r="A209">
        <v>207</v>
      </c>
      <c r="B209">
        <v>6</v>
      </c>
      <c r="C209" s="172">
        <f t="shared" si="20"/>
        <v>4.3685501615386002</v>
      </c>
      <c r="D209" s="172">
        <f t="shared" si="16"/>
        <v>1.6314498384613998</v>
      </c>
      <c r="E209" s="172">
        <f>AVERAGE($D$3:D209)</f>
        <v>1.306561976474937</v>
      </c>
      <c r="F209" s="172">
        <f t="shared" si="17"/>
        <v>1.6332024705936712</v>
      </c>
      <c r="G209" s="172">
        <f t="shared" si="18"/>
        <v>7.634955102725943</v>
      </c>
      <c r="H209" s="172">
        <f t="shared" si="19"/>
        <v>1.1021452203512578</v>
      </c>
    </row>
    <row r="210" spans="1:8" x14ac:dyDescent="0.25">
      <c r="A210">
        <v>208</v>
      </c>
      <c r="B210">
        <v>5</v>
      </c>
      <c r="C210" s="172">
        <f t="shared" si="20"/>
        <v>4.655126007401126</v>
      </c>
      <c r="D210" s="172">
        <f t="shared" si="16"/>
        <v>0.34487399259887397</v>
      </c>
      <c r="E210" s="172">
        <f>AVERAGE($D$3:D210)</f>
        <v>1.3019384765524558</v>
      </c>
      <c r="F210" s="172">
        <f t="shared" si="17"/>
        <v>1.6274230956905698</v>
      </c>
      <c r="G210" s="172">
        <f t="shared" si="18"/>
        <v>7.9099721987822651</v>
      </c>
      <c r="H210" s="172">
        <f t="shared" si="19"/>
        <v>1.4002798160199865</v>
      </c>
    </row>
    <row r="211" spans="1:8" x14ac:dyDescent="0.25">
      <c r="A211">
        <v>209</v>
      </c>
      <c r="B211">
        <v>4</v>
      </c>
      <c r="C211" s="172">
        <f t="shared" si="20"/>
        <v>4.7157055936164261</v>
      </c>
      <c r="D211" s="172">
        <f t="shared" si="16"/>
        <v>0.71570559361642605</v>
      </c>
      <c r="E211" s="172">
        <f>AVERAGE($D$3:D211)</f>
        <v>1.2991335345288384</v>
      </c>
      <c r="F211" s="172">
        <f t="shared" si="17"/>
        <v>1.623916918161048</v>
      </c>
      <c r="G211" s="172">
        <f t="shared" si="18"/>
        <v>7.963539429938522</v>
      </c>
      <c r="H211" s="172">
        <f t="shared" si="19"/>
        <v>1.4678717572943301</v>
      </c>
    </row>
    <row r="212" spans="1:8" x14ac:dyDescent="0.25">
      <c r="A212">
        <v>210</v>
      </c>
      <c r="B212">
        <v>4</v>
      </c>
      <c r="C212" s="172">
        <f t="shared" si="20"/>
        <v>4.5899867814017652</v>
      </c>
      <c r="D212" s="172">
        <f t="shared" si="16"/>
        <v>0.58998678140176519</v>
      </c>
      <c r="E212" s="172">
        <f>AVERAGE($D$3:D212)</f>
        <v>1.2957566452282332</v>
      </c>
      <c r="F212" s="172">
        <f t="shared" si="17"/>
        <v>1.6196958065352915</v>
      </c>
      <c r="G212" s="172">
        <f t="shared" si="18"/>
        <v>7.8293783944723483</v>
      </c>
      <c r="H212" s="172">
        <f t="shared" si="19"/>
        <v>1.3505951683311821</v>
      </c>
    </row>
    <row r="213" spans="1:8" x14ac:dyDescent="0.25">
      <c r="A213">
        <v>211</v>
      </c>
      <c r="B213">
        <v>5</v>
      </c>
      <c r="C213" s="172">
        <f t="shared" si="20"/>
        <v>4.4863513787421452</v>
      </c>
      <c r="D213" s="172">
        <f t="shared" si="16"/>
        <v>0.51364862125785482</v>
      </c>
      <c r="E213" s="172">
        <f>AVERAGE($D$3:D213)</f>
        <v>1.2920499721288476</v>
      </c>
      <c r="F213" s="172">
        <f t="shared" si="17"/>
        <v>1.6150624651610594</v>
      </c>
      <c r="G213" s="172">
        <f t="shared" si="18"/>
        <v>7.7164763090642641</v>
      </c>
      <c r="H213" s="172">
        <f t="shared" si="19"/>
        <v>1.2562264484200263</v>
      </c>
    </row>
    <row r="214" spans="1:8" x14ac:dyDescent="0.25">
      <c r="A214">
        <v>212</v>
      </c>
      <c r="B214">
        <v>3</v>
      </c>
      <c r="C214" s="172">
        <f t="shared" si="20"/>
        <v>4.5765774369652483</v>
      </c>
      <c r="D214" s="172">
        <f t="shared" si="16"/>
        <v>1.5765774369652483</v>
      </c>
      <c r="E214" s="172">
        <f>AVERAGE($D$3:D214)</f>
        <v>1.2933920828120382</v>
      </c>
      <c r="F214" s="172">
        <f t="shared" si="17"/>
        <v>1.6167401035150477</v>
      </c>
      <c r="G214" s="172">
        <f t="shared" si="18"/>
        <v>7.8100576439953437</v>
      </c>
      <c r="H214" s="172">
        <f t="shared" si="19"/>
        <v>1.3430972299351529</v>
      </c>
    </row>
    <row r="215" spans="1:8" x14ac:dyDescent="0.25">
      <c r="A215">
        <v>213</v>
      </c>
      <c r="B215">
        <v>4</v>
      </c>
      <c r="C215" s="172">
        <f t="shared" si="20"/>
        <v>4.2996403213306156</v>
      </c>
      <c r="D215" s="172">
        <f t="shared" si="16"/>
        <v>0.29964032133061558</v>
      </c>
      <c r="E215" s="172">
        <f>AVERAGE($D$3:D215)</f>
        <v>1.2887265815844258</v>
      </c>
      <c r="F215" s="172">
        <f t="shared" si="17"/>
        <v>1.6109082269805322</v>
      </c>
      <c r="G215" s="172">
        <f t="shared" si="18"/>
        <v>7.5214567752916803</v>
      </c>
      <c r="H215" s="172">
        <f t="shared" si="19"/>
        <v>1.0778238673695513</v>
      </c>
    </row>
    <row r="216" spans="1:8" x14ac:dyDescent="0.25">
      <c r="A216">
        <v>214</v>
      </c>
      <c r="B216">
        <v>7</v>
      </c>
      <c r="C216" s="172">
        <f t="shared" si="20"/>
        <v>4.2470063533620861</v>
      </c>
      <c r="D216" s="172">
        <f t="shared" si="16"/>
        <v>2.7529936466379139</v>
      </c>
      <c r="E216" s="172">
        <f>AVERAGE($D$3:D216)</f>
        <v>1.2955689510472925</v>
      </c>
      <c r="F216" s="172">
        <f t="shared" si="17"/>
        <v>1.6194611888091157</v>
      </c>
      <c r="G216" s="172">
        <f t="shared" si="18"/>
        <v>7.4859287309803175</v>
      </c>
      <c r="H216" s="172">
        <f t="shared" si="19"/>
        <v>1.0080839757438547</v>
      </c>
    </row>
    <row r="217" spans="1:8" x14ac:dyDescent="0.25">
      <c r="A217">
        <v>215</v>
      </c>
      <c r="B217">
        <v>3</v>
      </c>
      <c r="C217" s="172">
        <f t="shared" si="20"/>
        <v>4.7305893997666635</v>
      </c>
      <c r="D217" s="172">
        <f t="shared" si="16"/>
        <v>1.7305893997666635</v>
      </c>
      <c r="E217" s="172">
        <f>AVERAGE($D$3:D217)</f>
        <v>1.2975923019715685</v>
      </c>
      <c r="F217" s="172">
        <f t="shared" si="17"/>
        <v>1.6219903774644606</v>
      </c>
      <c r="G217" s="172">
        <f t="shared" si="18"/>
        <v>7.9745701546955843</v>
      </c>
      <c r="H217" s="172">
        <f t="shared" si="19"/>
        <v>1.4866086448377422</v>
      </c>
    </row>
    <row r="218" spans="1:8" x14ac:dyDescent="0.25">
      <c r="A218">
        <v>216</v>
      </c>
      <c r="B218">
        <v>5</v>
      </c>
      <c r="C218" s="172">
        <f t="shared" si="20"/>
        <v>4.4265989800878272</v>
      </c>
      <c r="D218" s="172">
        <f t="shared" si="16"/>
        <v>0.57340101991217285</v>
      </c>
      <c r="E218" s="172">
        <f>AVERAGE($D$3:D218)</f>
        <v>1.294239564554627</v>
      </c>
      <c r="F218" s="172">
        <f t="shared" si="17"/>
        <v>1.6177994556932838</v>
      </c>
      <c r="G218" s="172">
        <f t="shared" si="18"/>
        <v>7.6621978914743947</v>
      </c>
      <c r="H218" s="172">
        <f t="shared" si="19"/>
        <v>1.1910000687012596</v>
      </c>
    </row>
    <row r="219" spans="1:8" x14ac:dyDescent="0.25">
      <c r="A219">
        <v>217</v>
      </c>
      <c r="B219">
        <v>5</v>
      </c>
      <c r="C219" s="172">
        <f t="shared" si="20"/>
        <v>4.5273209749820964</v>
      </c>
      <c r="D219" s="172">
        <f t="shared" si="16"/>
        <v>0.4726790250179036</v>
      </c>
      <c r="E219" s="172">
        <f>AVERAGE($D$3:D219)</f>
        <v>1.2904535712848724</v>
      </c>
      <c r="F219" s="172">
        <f t="shared" si="17"/>
        <v>1.6130669641060904</v>
      </c>
      <c r="G219" s="172">
        <f t="shared" si="18"/>
        <v>7.7534549031942772</v>
      </c>
      <c r="H219" s="172">
        <f t="shared" si="19"/>
        <v>1.3011870467699156</v>
      </c>
    </row>
    <row r="220" spans="1:8" x14ac:dyDescent="0.25">
      <c r="A220">
        <v>218</v>
      </c>
      <c r="B220">
        <v>4</v>
      </c>
      <c r="C220" s="172">
        <f t="shared" si="20"/>
        <v>4.6103504302693823</v>
      </c>
      <c r="D220" s="172">
        <f t="shared" si="16"/>
        <v>0.61035043026938229</v>
      </c>
      <c r="E220" s="172">
        <f>AVERAGE($D$3:D220)</f>
        <v>1.2873338321059022</v>
      </c>
      <c r="F220" s="172">
        <f t="shared" si="17"/>
        <v>1.6091672901323779</v>
      </c>
      <c r="G220" s="172">
        <f t="shared" si="18"/>
        <v>7.8286850105341381</v>
      </c>
      <c r="H220" s="172">
        <f t="shared" si="19"/>
        <v>1.3920158500046265</v>
      </c>
    </row>
    <row r="221" spans="1:8" x14ac:dyDescent="0.25">
      <c r="A221">
        <v>219</v>
      </c>
      <c r="B221">
        <v>5</v>
      </c>
      <c r="C221" s="172">
        <f t="shared" si="20"/>
        <v>4.5031380068755</v>
      </c>
      <c r="D221" s="172">
        <f t="shared" si="16"/>
        <v>0.49686199312449997</v>
      </c>
      <c r="E221" s="172">
        <f>AVERAGE($D$3:D221)</f>
        <v>1.2837243716539324</v>
      </c>
      <c r="F221" s="172">
        <f t="shared" si="17"/>
        <v>1.6046554645674154</v>
      </c>
      <c r="G221" s="172">
        <f t="shared" si="18"/>
        <v>7.7124489360103308</v>
      </c>
      <c r="H221" s="172">
        <f t="shared" si="19"/>
        <v>1.2938270777406693</v>
      </c>
    </row>
    <row r="222" spans="1:8" x14ac:dyDescent="0.25">
      <c r="A222">
        <v>220</v>
      </c>
      <c r="B222">
        <v>3</v>
      </c>
      <c r="C222" s="172">
        <f t="shared" si="20"/>
        <v>4.5904153736690017</v>
      </c>
      <c r="D222" s="172">
        <f t="shared" si="16"/>
        <v>1.5904153736690017</v>
      </c>
      <c r="E222" s="172">
        <f>AVERAGE($D$3:D222)</f>
        <v>1.2851184216630918</v>
      </c>
      <c r="F222" s="172">
        <f t="shared" si="17"/>
        <v>1.6063980270788647</v>
      </c>
      <c r="G222" s="172">
        <f t="shared" si="18"/>
        <v>7.8032114278267315</v>
      </c>
      <c r="H222" s="172">
        <f t="shared" si="19"/>
        <v>1.3776193195112723</v>
      </c>
    </row>
    <row r="223" spans="1:8" x14ac:dyDescent="0.25">
      <c r="A223">
        <v>221</v>
      </c>
      <c r="B223">
        <v>6</v>
      </c>
      <c r="C223" s="172">
        <f t="shared" si="20"/>
        <v>4.3110475253680125</v>
      </c>
      <c r="D223" s="172">
        <f t="shared" si="16"/>
        <v>1.6889524746319875</v>
      </c>
      <c r="E223" s="172">
        <f>AVERAGE($D$3:D223)</f>
        <v>1.2869457250701908</v>
      </c>
      <c r="F223" s="172">
        <f t="shared" si="17"/>
        <v>1.6086821563377385</v>
      </c>
      <c r="G223" s="172">
        <f t="shared" si="18"/>
        <v>7.528411838043489</v>
      </c>
      <c r="H223" s="172">
        <f t="shared" si="19"/>
        <v>1.0936832126925355</v>
      </c>
    </row>
    <row r="224" spans="1:8" x14ac:dyDescent="0.25">
      <c r="A224">
        <v>222</v>
      </c>
      <c r="B224">
        <v>5</v>
      </c>
      <c r="C224" s="172">
        <f t="shared" si="20"/>
        <v>4.6077241210123718</v>
      </c>
      <c r="D224" s="172">
        <f t="shared" si="16"/>
        <v>0.39227587898762817</v>
      </c>
      <c r="E224" s="172">
        <f>AVERAGE($D$3:D224)</f>
        <v>1.2829156807184676</v>
      </c>
      <c r="F224" s="172">
        <f t="shared" si="17"/>
        <v>1.6036446008980845</v>
      </c>
      <c r="G224" s="172">
        <f t="shared" si="18"/>
        <v>7.8150133228085412</v>
      </c>
      <c r="H224" s="172">
        <f t="shared" si="19"/>
        <v>1.4004349192162029</v>
      </c>
    </row>
    <row r="225" spans="1:8" x14ac:dyDescent="0.25">
      <c r="A225">
        <v>223</v>
      </c>
      <c r="B225">
        <v>4</v>
      </c>
      <c r="C225" s="172">
        <f t="shared" si="20"/>
        <v>4.6766301879855154</v>
      </c>
      <c r="D225" s="172">
        <f t="shared" si="16"/>
        <v>0.67663018798551544</v>
      </c>
      <c r="E225" s="172">
        <f>AVERAGE($D$3:D225)</f>
        <v>1.2801969116927592</v>
      </c>
      <c r="F225" s="172">
        <f t="shared" si="17"/>
        <v>1.6002461396159489</v>
      </c>
      <c r="G225" s="172">
        <f t="shared" si="18"/>
        <v>7.8771224672174132</v>
      </c>
      <c r="H225" s="172">
        <f t="shared" si="19"/>
        <v>1.4761379087536177</v>
      </c>
    </row>
    <row r="226" spans="1:8" x14ac:dyDescent="0.25">
      <c r="A226">
        <v>224</v>
      </c>
      <c r="B226">
        <v>5</v>
      </c>
      <c r="C226" s="172">
        <f t="shared" si="20"/>
        <v>4.5577752505631439</v>
      </c>
      <c r="D226" s="172">
        <f t="shared" si="16"/>
        <v>0.44222474943685608</v>
      </c>
      <c r="E226" s="172">
        <f>AVERAGE($D$3:D226)</f>
        <v>1.276455964539831</v>
      </c>
      <c r="F226" s="172">
        <f t="shared" si="17"/>
        <v>1.5955699556747889</v>
      </c>
      <c r="G226" s="172">
        <f t="shared" si="18"/>
        <v>7.7489151619127217</v>
      </c>
      <c r="H226" s="172">
        <f t="shared" si="19"/>
        <v>1.3666353392135662</v>
      </c>
    </row>
    <row r="227" spans="1:8" x14ac:dyDescent="0.25">
      <c r="A227">
        <v>225</v>
      </c>
      <c r="B227">
        <v>4</v>
      </c>
      <c r="C227" s="172">
        <f t="shared" si="20"/>
        <v>4.6354551942816276</v>
      </c>
      <c r="D227" s="172">
        <f t="shared" si="16"/>
        <v>0.63545519428162756</v>
      </c>
      <c r="E227" s="172">
        <f>AVERAGE($D$3:D227)</f>
        <v>1.2736070722275723</v>
      </c>
      <c r="F227" s="172">
        <f t="shared" si="17"/>
        <v>1.5920088402844654</v>
      </c>
      <c r="G227" s="172">
        <f t="shared" si="18"/>
        <v>7.8194728748505584</v>
      </c>
      <c r="H227" s="172">
        <f t="shared" si="19"/>
        <v>1.4514375137126967</v>
      </c>
    </row>
    <row r="228" spans="1:8" x14ac:dyDescent="0.25">
      <c r="A228">
        <v>226</v>
      </c>
      <c r="B228">
        <v>4</v>
      </c>
      <c r="C228" s="172">
        <f t="shared" si="20"/>
        <v>4.5238329393303296</v>
      </c>
      <c r="D228" s="172">
        <f t="shared" si="16"/>
        <v>0.52383293933032959</v>
      </c>
      <c r="E228" s="172">
        <f>AVERAGE($D$3:D228)</f>
        <v>1.2702894875687347</v>
      </c>
      <c r="F228" s="172">
        <f t="shared" si="17"/>
        <v>1.5878618594609184</v>
      </c>
      <c r="G228" s="172">
        <f t="shared" si="18"/>
        <v>7.6995566582521668</v>
      </c>
      <c r="H228" s="172">
        <f t="shared" si="19"/>
        <v>1.3481092204084928</v>
      </c>
    </row>
    <row r="229" spans="1:8" x14ac:dyDescent="0.25">
      <c r="A229">
        <v>227</v>
      </c>
      <c r="B229">
        <v>5</v>
      </c>
      <c r="C229" s="172">
        <f t="shared" si="20"/>
        <v>4.4318179327146092</v>
      </c>
      <c r="D229" s="172">
        <f t="shared" si="16"/>
        <v>0.56818206728539078</v>
      </c>
      <c r="E229" s="172">
        <f>AVERAGE($D$3:D229)</f>
        <v>1.2671965033384116</v>
      </c>
      <c r="F229" s="172">
        <f t="shared" si="17"/>
        <v>1.5839956291730144</v>
      </c>
      <c r="G229" s="172">
        <f t="shared" si="18"/>
        <v>7.599809191060638</v>
      </c>
      <c r="H229" s="172">
        <f t="shared" si="19"/>
        <v>1.2638266743685804</v>
      </c>
    </row>
    <row r="230" spans="1:8" x14ac:dyDescent="0.25">
      <c r="A230">
        <v>228</v>
      </c>
      <c r="B230">
        <v>5</v>
      </c>
      <c r="C230" s="172">
        <f t="shared" si="20"/>
        <v>4.531623181210505</v>
      </c>
      <c r="D230" s="172">
        <f t="shared" si="16"/>
        <v>0.468376818789495</v>
      </c>
      <c r="E230" s="172">
        <f>AVERAGE($D$3:D230)</f>
        <v>1.2636929082307411</v>
      </c>
      <c r="F230" s="172">
        <f t="shared" si="17"/>
        <v>1.5796161352884264</v>
      </c>
      <c r="G230" s="172">
        <f t="shared" si="18"/>
        <v>7.6908554517873577</v>
      </c>
      <c r="H230" s="172">
        <f t="shared" si="19"/>
        <v>1.3723909106336523</v>
      </c>
    </row>
    <row r="231" spans="1:8" x14ac:dyDescent="0.25">
      <c r="A231">
        <v>229</v>
      </c>
      <c r="B231">
        <v>2</v>
      </c>
      <c r="C231" s="172">
        <f t="shared" si="20"/>
        <v>4.6138969231685083</v>
      </c>
      <c r="D231" s="172">
        <f t="shared" si="16"/>
        <v>2.6138969231685083</v>
      </c>
      <c r="E231" s="172">
        <f>AVERAGE($D$3:D231)</f>
        <v>1.2695889956322159</v>
      </c>
      <c r="F231" s="172">
        <f t="shared" si="17"/>
        <v>1.5869862445402698</v>
      </c>
      <c r="G231" s="172">
        <f t="shared" si="18"/>
        <v>7.7878694122490479</v>
      </c>
      <c r="H231" s="172">
        <f t="shared" si="19"/>
        <v>1.4399244340879687</v>
      </c>
    </row>
    <row r="232" spans="1:8" x14ac:dyDescent="0.25">
      <c r="A232">
        <v>230</v>
      </c>
      <c r="B232">
        <v>6</v>
      </c>
      <c r="C232" s="172">
        <f t="shared" si="20"/>
        <v>4.1547472122212721</v>
      </c>
      <c r="D232" s="172">
        <f t="shared" si="16"/>
        <v>1.8452527877787279</v>
      </c>
      <c r="E232" s="172">
        <f>AVERAGE($D$3:D232)</f>
        <v>1.2720918816850271</v>
      </c>
      <c r="F232" s="172">
        <f t="shared" si="17"/>
        <v>1.5901148521062838</v>
      </c>
      <c r="G232" s="172">
        <f t="shared" si="18"/>
        <v>7.3349769164338401</v>
      </c>
      <c r="H232" s="172">
        <f t="shared" si="19"/>
        <v>0.97451750800870451</v>
      </c>
    </row>
    <row r="233" spans="1:8" x14ac:dyDescent="0.25">
      <c r="A233">
        <v>231</v>
      </c>
      <c r="B233">
        <v>4</v>
      </c>
      <c r="C233" s="172">
        <f t="shared" si="20"/>
        <v>4.4788790770333593</v>
      </c>
      <c r="D233" s="172">
        <f t="shared" si="16"/>
        <v>0.4788790770333593</v>
      </c>
      <c r="E233" s="172">
        <f>AVERAGE($D$3:D233)</f>
        <v>1.2686580600198683</v>
      </c>
      <c r="F233" s="172">
        <f t="shared" si="17"/>
        <v>1.5858225750248354</v>
      </c>
      <c r="G233" s="172">
        <f t="shared" si="18"/>
        <v>7.6505242270830305</v>
      </c>
      <c r="H233" s="172">
        <f t="shared" si="19"/>
        <v>1.3072339269836886</v>
      </c>
    </row>
    <row r="234" spans="1:8" x14ac:dyDescent="0.25">
      <c r="A234">
        <v>232</v>
      </c>
      <c r="B234">
        <v>5</v>
      </c>
      <c r="C234" s="172">
        <f t="shared" si="20"/>
        <v>4.3947605382150741</v>
      </c>
      <c r="D234" s="172">
        <f t="shared" si="16"/>
        <v>0.60523946178492594</v>
      </c>
      <c r="E234" s="172">
        <f>AVERAGE($D$3:D234)</f>
        <v>1.265798497096442</v>
      </c>
      <c r="F234" s="172">
        <f t="shared" si="17"/>
        <v>1.5822481213705526</v>
      </c>
      <c r="G234" s="172">
        <f t="shared" si="18"/>
        <v>7.5592567809561793</v>
      </c>
      <c r="H234" s="172">
        <f t="shared" si="19"/>
        <v>1.2302642954739689</v>
      </c>
    </row>
    <row r="235" spans="1:8" x14ac:dyDescent="0.25">
      <c r="A235">
        <v>233</v>
      </c>
      <c r="B235">
        <v>5</v>
      </c>
      <c r="C235" s="172">
        <f t="shared" si="20"/>
        <v>4.5010751833983855</v>
      </c>
      <c r="D235" s="172">
        <f t="shared" si="16"/>
        <v>0.49892481660161447</v>
      </c>
      <c r="E235" s="172">
        <f>AVERAGE($D$3:D235)</f>
        <v>1.2625071937466787</v>
      </c>
      <c r="F235" s="172">
        <f t="shared" si="17"/>
        <v>1.5781339921833484</v>
      </c>
      <c r="G235" s="172">
        <f t="shared" si="18"/>
        <v>7.6573431677650827</v>
      </c>
      <c r="H235" s="172">
        <f t="shared" si="19"/>
        <v>1.3448071990316888</v>
      </c>
    </row>
    <row r="236" spans="1:8" x14ac:dyDescent="0.25">
      <c r="A236">
        <v>234</v>
      </c>
      <c r="B236">
        <v>1</v>
      </c>
      <c r="C236" s="172">
        <f t="shared" si="20"/>
        <v>4.5887148999061615</v>
      </c>
      <c r="D236" s="172">
        <f t="shared" si="16"/>
        <v>3.5887148999061615</v>
      </c>
      <c r="E236" s="172">
        <f>AVERAGE($D$3:D236)</f>
        <v>1.2724482523200098</v>
      </c>
      <c r="F236" s="172">
        <f t="shared" si="17"/>
        <v>1.5905603154000123</v>
      </c>
      <c r="G236" s="172">
        <f t="shared" si="18"/>
        <v>7.7698355307061862</v>
      </c>
      <c r="H236" s="172">
        <f t="shared" si="19"/>
        <v>1.4075942691061369</v>
      </c>
    </row>
    <row r="237" spans="1:8" x14ac:dyDescent="0.25">
      <c r="A237">
        <v>235</v>
      </c>
      <c r="B237">
        <v>7</v>
      </c>
      <c r="C237" s="172">
        <f t="shared" si="20"/>
        <v>3.9583314313160609</v>
      </c>
      <c r="D237" s="172">
        <f t="shared" si="16"/>
        <v>3.0416685686839391</v>
      </c>
      <c r="E237" s="172">
        <f>AVERAGE($D$3:D237)</f>
        <v>1.27997684941092</v>
      </c>
      <c r="F237" s="172">
        <f t="shared" si="17"/>
        <v>1.59997106176365</v>
      </c>
      <c r="G237" s="172">
        <f t="shared" si="18"/>
        <v>7.1582735548433609</v>
      </c>
      <c r="H237" s="172">
        <f t="shared" si="19"/>
        <v>0.7583893077887609</v>
      </c>
    </row>
    <row r="238" spans="1:8" x14ac:dyDescent="0.25">
      <c r="A238">
        <v>236</v>
      </c>
      <c r="B238">
        <v>4</v>
      </c>
      <c r="C238" s="172">
        <f t="shared" si="20"/>
        <v>4.4926222947888341</v>
      </c>
      <c r="D238" s="172">
        <f t="shared" si="16"/>
        <v>0.49262229478883413</v>
      </c>
      <c r="E238" s="172">
        <f>AVERAGE($D$3:D238)</f>
        <v>1.2766406012981146</v>
      </c>
      <c r="F238" s="172">
        <f t="shared" si="17"/>
        <v>1.5958007516226433</v>
      </c>
      <c r="G238" s="172">
        <f t="shared" si="18"/>
        <v>7.6842237980341208</v>
      </c>
      <c r="H238" s="172">
        <f t="shared" si="19"/>
        <v>1.3010207915435474</v>
      </c>
    </row>
    <row r="239" spans="1:8" x14ac:dyDescent="0.25">
      <c r="A239">
        <v>237</v>
      </c>
      <c r="B239">
        <v>3</v>
      </c>
      <c r="C239" s="172">
        <f t="shared" si="20"/>
        <v>4.4060896613656775</v>
      </c>
      <c r="D239" s="172">
        <f t="shared" si="16"/>
        <v>1.4060896613656775</v>
      </c>
      <c r="E239" s="172">
        <f>AVERAGE($D$3:D239)</f>
        <v>1.2771867998638005</v>
      </c>
      <c r="F239" s="172">
        <f t="shared" si="17"/>
        <v>1.5964834998297506</v>
      </c>
      <c r="G239" s="172">
        <f t="shared" si="18"/>
        <v>7.5990566610251786</v>
      </c>
      <c r="H239" s="172">
        <f t="shared" si="19"/>
        <v>1.2131226617061763</v>
      </c>
    </row>
    <row r="240" spans="1:8" x14ac:dyDescent="0.25">
      <c r="A240">
        <v>238</v>
      </c>
      <c r="B240">
        <v>5</v>
      </c>
      <c r="C240" s="172">
        <f t="shared" si="20"/>
        <v>4.1590999442656784</v>
      </c>
      <c r="D240" s="172">
        <f t="shared" si="16"/>
        <v>0.84090005573432158</v>
      </c>
      <c r="E240" s="172">
        <f>AVERAGE($D$3:D240)</f>
        <v>1.2753536622834245</v>
      </c>
      <c r="F240" s="172">
        <f t="shared" si="17"/>
        <v>1.5941920778542806</v>
      </c>
      <c r="G240" s="172">
        <f t="shared" si="18"/>
        <v>7.3474840999742401</v>
      </c>
      <c r="H240" s="172">
        <f t="shared" si="19"/>
        <v>0.97071578855711715</v>
      </c>
    </row>
    <row r="241" spans="1:8" x14ac:dyDescent="0.25">
      <c r="A241">
        <v>239</v>
      </c>
      <c r="B241">
        <v>6</v>
      </c>
      <c r="C241" s="172">
        <f t="shared" si="20"/>
        <v>4.3068100601863586</v>
      </c>
      <c r="D241" s="172">
        <f t="shared" si="16"/>
        <v>1.6931899398136414</v>
      </c>
      <c r="E241" s="172">
        <f>AVERAGE($D$3:D241)</f>
        <v>1.2771019312270657</v>
      </c>
      <c r="F241" s="172">
        <f t="shared" si="17"/>
        <v>1.596377414033832</v>
      </c>
      <c r="G241" s="172">
        <f t="shared" si="18"/>
        <v>7.4995648882540227</v>
      </c>
      <c r="H241" s="172">
        <f t="shared" si="19"/>
        <v>1.1140552321186945</v>
      </c>
    </row>
    <row r="242" spans="1:8" x14ac:dyDescent="0.25">
      <c r="A242">
        <v>240</v>
      </c>
      <c r="B242">
        <v>3</v>
      </c>
      <c r="C242" s="172">
        <f t="shared" si="20"/>
        <v>4.6042309969315696</v>
      </c>
      <c r="D242" s="172">
        <f t="shared" si="16"/>
        <v>1.6042309969315696</v>
      </c>
      <c r="E242" s="172">
        <f>AVERAGE($D$3:D242)</f>
        <v>1.2784649690008343</v>
      </c>
      <c r="F242" s="172">
        <f t="shared" si="17"/>
        <v>1.598081211251043</v>
      </c>
      <c r="G242" s="172">
        <f t="shared" si="18"/>
        <v>7.8003934194336555</v>
      </c>
      <c r="H242" s="172">
        <f t="shared" si="19"/>
        <v>1.4080685744294836</v>
      </c>
    </row>
    <row r="243" spans="1:8" x14ac:dyDescent="0.25">
      <c r="A243">
        <v>241</v>
      </c>
      <c r="B243">
        <v>6</v>
      </c>
      <c r="C243" s="172">
        <f t="shared" si="20"/>
        <v>4.3224363354799396</v>
      </c>
      <c r="D243" s="172">
        <f t="shared" si="16"/>
        <v>1.6775636645200604</v>
      </c>
      <c r="E243" s="172">
        <f>AVERAGE($D$3:D243)</f>
        <v>1.2801209801855613</v>
      </c>
      <c r="F243" s="172">
        <f t="shared" si="17"/>
        <v>1.6001512252319516</v>
      </c>
      <c r="G243" s="172">
        <f t="shared" si="18"/>
        <v>7.5227387859438428</v>
      </c>
      <c r="H243" s="172">
        <f t="shared" si="19"/>
        <v>1.1221338850160363</v>
      </c>
    </row>
    <row r="244" spans="1:8" x14ac:dyDescent="0.25">
      <c r="A244">
        <v>242</v>
      </c>
      <c r="B244">
        <v>2</v>
      </c>
      <c r="C244" s="172">
        <f t="shared" si="20"/>
        <v>4.6171124050803769</v>
      </c>
      <c r="D244" s="172">
        <f t="shared" si="16"/>
        <v>2.6171124050803769</v>
      </c>
      <c r="E244" s="172">
        <f>AVERAGE($D$3:D244)</f>
        <v>1.2856457381396722</v>
      </c>
      <c r="F244" s="172">
        <f t="shared" si="17"/>
        <v>1.6070571726745904</v>
      </c>
      <c r="G244" s="172">
        <f t="shared" si="18"/>
        <v>7.8312267504295576</v>
      </c>
      <c r="H244" s="172">
        <f t="shared" si="19"/>
        <v>1.4029980597311962</v>
      </c>
    </row>
    <row r="245" spans="1:8" x14ac:dyDescent="0.25">
      <c r="A245">
        <v>243</v>
      </c>
      <c r="B245">
        <v>3</v>
      </c>
      <c r="C245" s="172">
        <f t="shared" si="20"/>
        <v>4.1573978717113746</v>
      </c>
      <c r="D245" s="172">
        <f t="shared" si="16"/>
        <v>1.1573978717113746</v>
      </c>
      <c r="E245" s="172">
        <f>AVERAGE($D$3:D245)</f>
        <v>1.2851179691420249</v>
      </c>
      <c r="F245" s="172">
        <f t="shared" si="17"/>
        <v>1.6063974614275311</v>
      </c>
      <c r="G245" s="172">
        <f t="shared" si="18"/>
        <v>7.3701927945664369</v>
      </c>
      <c r="H245" s="172">
        <f t="shared" si="19"/>
        <v>0.94460294885631235</v>
      </c>
    </row>
    <row r="246" spans="1:8" x14ac:dyDescent="0.25">
      <c r="A246">
        <v>244</v>
      </c>
      <c r="B246">
        <v>7</v>
      </c>
      <c r="C246" s="172">
        <f t="shared" si="20"/>
        <v>3.9540926481821121</v>
      </c>
      <c r="D246" s="172">
        <f t="shared" si="16"/>
        <v>3.0459073518178879</v>
      </c>
      <c r="E246" s="172">
        <f>AVERAGE($D$3:D246)</f>
        <v>1.2923343190710246</v>
      </c>
      <c r="F246" s="172">
        <f t="shared" si="17"/>
        <v>1.6154178988387806</v>
      </c>
      <c r="G246" s="172">
        <f t="shared" si="18"/>
        <v>7.1849284458596738</v>
      </c>
      <c r="H246" s="172">
        <f t="shared" si="19"/>
        <v>0.72325685050455091</v>
      </c>
    </row>
    <row r="247" spans="1:8" x14ac:dyDescent="0.25">
      <c r="A247">
        <v>245</v>
      </c>
      <c r="B247">
        <v>1</v>
      </c>
      <c r="C247" s="172">
        <f t="shared" si="20"/>
        <v>4.4891280842634949</v>
      </c>
      <c r="D247" s="172">
        <f t="shared" si="16"/>
        <v>3.4891280842634949</v>
      </c>
      <c r="E247" s="172">
        <f>AVERAGE($D$3:D247)</f>
        <v>1.3013008242350754</v>
      </c>
      <c r="F247" s="172">
        <f t="shared" si="17"/>
        <v>1.6266260302938442</v>
      </c>
      <c r="G247" s="172">
        <f t="shared" si="18"/>
        <v>7.7423801448511833</v>
      </c>
      <c r="H247" s="172">
        <f t="shared" si="19"/>
        <v>1.2358760236758064</v>
      </c>
    </row>
    <row r="248" spans="1:8" x14ac:dyDescent="0.25">
      <c r="A248">
        <v>246</v>
      </c>
      <c r="B248">
        <v>6</v>
      </c>
      <c r="C248" s="172">
        <f t="shared" si="20"/>
        <v>3.8762377529165644</v>
      </c>
      <c r="D248" s="172">
        <f t="shared" si="16"/>
        <v>2.1237622470834356</v>
      </c>
      <c r="E248" s="172">
        <f>AVERAGE($D$3:D248)</f>
        <v>1.3046441633523451</v>
      </c>
      <c r="F248" s="172">
        <f t="shared" si="17"/>
        <v>1.6308052041904313</v>
      </c>
      <c r="G248" s="172">
        <f t="shared" si="18"/>
        <v>7.1378481612974269</v>
      </c>
      <c r="H248" s="172">
        <f t="shared" si="19"/>
        <v>0.61462734453570178</v>
      </c>
    </row>
    <row r="249" spans="1:8" x14ac:dyDescent="0.25">
      <c r="A249">
        <v>247</v>
      </c>
      <c r="B249">
        <v>5</v>
      </c>
      <c r="C249" s="172">
        <f t="shared" si="20"/>
        <v>4.2492917984781577</v>
      </c>
      <c r="D249" s="172">
        <f t="shared" si="16"/>
        <v>0.75070820152184226</v>
      </c>
      <c r="E249" s="172">
        <f>AVERAGE($D$3:D249)</f>
        <v>1.3024015076364321</v>
      </c>
      <c r="F249" s="172">
        <f t="shared" si="17"/>
        <v>1.6280018845455402</v>
      </c>
      <c r="G249" s="172">
        <f t="shared" si="18"/>
        <v>7.5052955675692381</v>
      </c>
      <c r="H249" s="172">
        <f t="shared" si="19"/>
        <v>0.99328802938707739</v>
      </c>
    </row>
    <row r="250" spans="1:8" x14ac:dyDescent="0.25">
      <c r="A250">
        <v>248</v>
      </c>
      <c r="B250">
        <v>6</v>
      </c>
      <c r="C250" s="172">
        <f t="shared" si="20"/>
        <v>4.3811590694020062</v>
      </c>
      <c r="D250" s="172">
        <f t="shared" si="16"/>
        <v>1.6188409305979938</v>
      </c>
      <c r="E250" s="172">
        <f>AVERAGE($D$3:D250)</f>
        <v>1.3036774730515996</v>
      </c>
      <c r="F250" s="172">
        <f t="shared" si="17"/>
        <v>1.6295968413144997</v>
      </c>
      <c r="G250" s="172">
        <f t="shared" si="18"/>
        <v>7.6403527520310055</v>
      </c>
      <c r="H250" s="172">
        <f t="shared" si="19"/>
        <v>1.1219653867730068</v>
      </c>
    </row>
    <row r="251" spans="1:8" x14ac:dyDescent="0.25">
      <c r="A251">
        <v>249</v>
      </c>
      <c r="B251">
        <v>2</v>
      </c>
      <c r="C251" s="172">
        <f t="shared" si="20"/>
        <v>4.6655200703142476</v>
      </c>
      <c r="D251" s="172">
        <f t="shared" si="16"/>
        <v>2.6655200703142476</v>
      </c>
      <c r="E251" s="172">
        <f>AVERAGE($D$3:D251)</f>
        <v>1.3091467204301646</v>
      </c>
      <c r="F251" s="172">
        <f t="shared" si="17"/>
        <v>1.6364334005377057</v>
      </c>
      <c r="G251" s="172">
        <f t="shared" si="18"/>
        <v>7.9383868713896586</v>
      </c>
      <c r="H251" s="172">
        <f t="shared" si="19"/>
        <v>1.3926532692388363</v>
      </c>
    </row>
    <row r="252" spans="1:8" x14ac:dyDescent="0.25">
      <c r="A252">
        <v>250</v>
      </c>
      <c r="B252">
        <v>2</v>
      </c>
      <c r="C252" s="172">
        <f t="shared" si="20"/>
        <v>4.1973023839315369</v>
      </c>
      <c r="D252" s="172">
        <f t="shared" si="16"/>
        <v>2.1973023839315369</v>
      </c>
      <c r="E252" s="172">
        <f>AVERAGE($D$3:D252)</f>
        <v>1.3126993430841698</v>
      </c>
      <c r="F252" s="172">
        <f t="shared" si="17"/>
        <v>1.6408741788552121</v>
      </c>
      <c r="G252" s="172">
        <f t="shared" si="18"/>
        <v>7.4790507416419612</v>
      </c>
      <c r="H252" s="172">
        <f t="shared" si="19"/>
        <v>0.91555402622111259</v>
      </c>
    </row>
    <row r="253" spans="1:8" x14ac:dyDescent="0.25">
      <c r="A253">
        <v>251</v>
      </c>
      <c r="B253">
        <v>3</v>
      </c>
      <c r="C253" s="172">
        <f t="shared" si="20"/>
        <v>3.8113304867601348</v>
      </c>
      <c r="D253" s="172">
        <f t="shared" si="16"/>
        <v>0.81133048676013475</v>
      </c>
      <c r="E253" s="172">
        <f>AVERAGE($D$3:D253)</f>
        <v>1.3107018576008072</v>
      </c>
      <c r="F253" s="172">
        <f t="shared" si="17"/>
        <v>1.6383773220010089</v>
      </c>
      <c r="G253" s="172">
        <f t="shared" si="18"/>
        <v>7.0880851307621526</v>
      </c>
      <c r="H253" s="172">
        <f t="shared" si="19"/>
        <v>0.53457584275811687</v>
      </c>
    </row>
    <row r="254" spans="1:8" x14ac:dyDescent="0.25">
      <c r="A254">
        <v>252</v>
      </c>
      <c r="B254">
        <v>1</v>
      </c>
      <c r="C254" s="172">
        <f t="shared" si="20"/>
        <v>3.668814477357961</v>
      </c>
      <c r="D254" s="172">
        <f t="shared" si="16"/>
        <v>2.668814477357961</v>
      </c>
      <c r="E254" s="172">
        <f>AVERAGE($D$3:D254)</f>
        <v>1.3160911933934942</v>
      </c>
      <c r="F254" s="172">
        <f t="shared" si="17"/>
        <v>1.6451139917418678</v>
      </c>
      <c r="G254" s="172">
        <f t="shared" si="18"/>
        <v>6.9590424608416965</v>
      </c>
      <c r="H254" s="172">
        <f t="shared" si="19"/>
        <v>0.37858649387422538</v>
      </c>
    </row>
    <row r="255" spans="1:8" x14ac:dyDescent="0.25">
      <c r="A255">
        <v>253</v>
      </c>
      <c r="B255">
        <v>1</v>
      </c>
      <c r="C255" s="172">
        <f t="shared" si="20"/>
        <v>3.2000181047889451</v>
      </c>
      <c r="D255" s="172">
        <f t="shared" si="16"/>
        <v>2.2000181047889451</v>
      </c>
      <c r="E255" s="172">
        <f>AVERAGE($D$3:D255)</f>
        <v>1.3195849756519744</v>
      </c>
      <c r="F255" s="172">
        <f t="shared" si="17"/>
        <v>1.649481219564968</v>
      </c>
      <c r="G255" s="172">
        <f t="shared" si="18"/>
        <v>6.498980543918881</v>
      </c>
      <c r="H255" s="172">
        <f t="shared" si="19"/>
        <v>0</v>
      </c>
    </row>
    <row r="256" spans="1:8" x14ac:dyDescent="0.25">
      <c r="A256">
        <v>254</v>
      </c>
      <c r="B256">
        <v>2</v>
      </c>
      <c r="C256" s="172">
        <f t="shared" si="20"/>
        <v>2.8135691718034526</v>
      </c>
      <c r="D256" s="172">
        <f t="shared" si="16"/>
        <v>0.81356917180345256</v>
      </c>
      <c r="E256" s="172">
        <f>AVERAGE($D$3:D256)</f>
        <v>1.3175927874478464</v>
      </c>
      <c r="F256" s="172">
        <f t="shared" si="17"/>
        <v>1.6469909843098081</v>
      </c>
      <c r="G256" s="172">
        <f t="shared" si="18"/>
        <v>6.1075511404230687</v>
      </c>
      <c r="H256" s="172">
        <f t="shared" si="19"/>
        <v>0</v>
      </c>
    </row>
    <row r="257" spans="1:8" x14ac:dyDescent="0.25">
      <c r="A257">
        <v>255</v>
      </c>
      <c r="B257">
        <v>3</v>
      </c>
      <c r="C257" s="172">
        <f t="shared" si="20"/>
        <v>2.6706599213436721</v>
      </c>
      <c r="D257" s="172">
        <f t="shared" si="16"/>
        <v>0.32934007865632786</v>
      </c>
      <c r="E257" s="172">
        <f>AVERAGE($D$3:D257)</f>
        <v>1.3137172866290563</v>
      </c>
      <c r="F257" s="172">
        <f t="shared" si="17"/>
        <v>1.6421466082863203</v>
      </c>
      <c r="G257" s="172">
        <f t="shared" si="18"/>
        <v>5.9549531379163128</v>
      </c>
      <c r="H257" s="172">
        <f t="shared" si="19"/>
        <v>0</v>
      </c>
    </row>
    <row r="258" spans="1:8" x14ac:dyDescent="0.25">
      <c r="A258">
        <v>256</v>
      </c>
      <c r="B258">
        <v>1</v>
      </c>
      <c r="C258" s="172">
        <f t="shared" si="20"/>
        <v>2.7285108643468461</v>
      </c>
      <c r="D258" s="172">
        <f t="shared" si="16"/>
        <v>1.7285108643468461</v>
      </c>
      <c r="E258" s="172">
        <f>AVERAGE($D$3:D258)</f>
        <v>1.3153375740420163</v>
      </c>
      <c r="F258" s="172">
        <f t="shared" si="17"/>
        <v>1.6441719675525204</v>
      </c>
      <c r="G258" s="172">
        <f t="shared" si="18"/>
        <v>6.0168547994518864</v>
      </c>
      <c r="H258" s="172">
        <f t="shared" si="19"/>
        <v>0</v>
      </c>
    </row>
    <row r="259" spans="1:8" x14ac:dyDescent="0.25">
      <c r="A259">
        <v>257</v>
      </c>
      <c r="B259">
        <v>1</v>
      </c>
      <c r="C259" s="172">
        <f t="shared" si="20"/>
        <v>2.4248855542975218</v>
      </c>
      <c r="D259" s="172">
        <f t="shared" ref="D259:D270" si="21">ABS(B259-C259)</f>
        <v>1.4248855542975218</v>
      </c>
      <c r="E259" s="172">
        <f>AVERAGE($D$3:D259)</f>
        <v>1.3157638307745281</v>
      </c>
      <c r="F259" s="172">
        <f t="shared" ref="F259:F270" si="22">1.25*E259</f>
        <v>1.64470478846816</v>
      </c>
      <c r="G259" s="172">
        <f t="shared" ref="G259:G270" si="23">C259+2*F259</f>
        <v>5.7142951312338415</v>
      </c>
      <c r="H259" s="172">
        <f t="shared" ref="H259:H270" si="24">MAX(C259-2*F259,0)</f>
        <v>0</v>
      </c>
    </row>
    <row r="260" spans="1:8" x14ac:dyDescent="0.25">
      <c r="A260">
        <v>258</v>
      </c>
      <c r="B260">
        <v>2</v>
      </c>
      <c r="C260" s="172">
        <f t="shared" ref="C260:C270" si="25">$J$1*B259+(1-$J$1)*C259</f>
        <v>2.1745942040190456</v>
      </c>
      <c r="D260" s="172">
        <f t="shared" si="21"/>
        <v>0.17459420401904557</v>
      </c>
      <c r="E260" s="172">
        <f>AVERAGE($D$3:D260)</f>
        <v>1.3113406926863287</v>
      </c>
      <c r="F260" s="172">
        <f t="shared" si="22"/>
        <v>1.639175865857911</v>
      </c>
      <c r="G260" s="172">
        <f t="shared" si="23"/>
        <v>5.4529459357348671</v>
      </c>
      <c r="H260" s="172">
        <f t="shared" si="24"/>
        <v>0</v>
      </c>
    </row>
    <row r="261" spans="1:8" x14ac:dyDescent="0.25">
      <c r="A261">
        <v>259</v>
      </c>
      <c r="B261">
        <v>2</v>
      </c>
      <c r="C261" s="172">
        <f t="shared" si="25"/>
        <v>2.1439254819291045</v>
      </c>
      <c r="D261" s="172">
        <f t="shared" si="21"/>
        <v>0.14392548192910448</v>
      </c>
      <c r="E261" s="172">
        <f>AVERAGE($D$3:D261)</f>
        <v>1.3068332980502002</v>
      </c>
      <c r="F261" s="172">
        <f t="shared" si="22"/>
        <v>1.6335416225627504</v>
      </c>
      <c r="G261" s="172">
        <f t="shared" si="23"/>
        <v>5.4110087270546057</v>
      </c>
      <c r="H261" s="172">
        <f t="shared" si="24"/>
        <v>0</v>
      </c>
    </row>
    <row r="262" spans="1:8" x14ac:dyDescent="0.25">
      <c r="A262">
        <v>260</v>
      </c>
      <c r="B262">
        <v>3</v>
      </c>
      <c r="C262" s="172">
        <f t="shared" si="25"/>
        <v>2.1186439404727624</v>
      </c>
      <c r="D262" s="172">
        <f t="shared" si="21"/>
        <v>0.88135605952723761</v>
      </c>
      <c r="E262" s="172">
        <f>AVERAGE($D$3:D262)</f>
        <v>1.3051968471328044</v>
      </c>
      <c r="F262" s="172">
        <f t="shared" si="22"/>
        <v>1.6314960589160055</v>
      </c>
      <c r="G262" s="172">
        <f t="shared" si="23"/>
        <v>5.3816360583047729</v>
      </c>
      <c r="H262" s="172">
        <f t="shared" si="24"/>
        <v>0</v>
      </c>
    </row>
    <row r="263" spans="1:8" x14ac:dyDescent="0.25">
      <c r="A263">
        <v>261</v>
      </c>
      <c r="B263">
        <v>1</v>
      </c>
      <c r="C263" s="172">
        <f t="shared" si="25"/>
        <v>2.2734604431384411</v>
      </c>
      <c r="D263" s="172">
        <f t="shared" si="21"/>
        <v>1.2734604431384411</v>
      </c>
      <c r="E263" s="172">
        <f>AVERAGE($D$3:D263)</f>
        <v>1.3050752517152016</v>
      </c>
      <c r="F263" s="172">
        <f t="shared" si="22"/>
        <v>1.6313440646440021</v>
      </c>
      <c r="G263" s="172">
        <f t="shared" si="23"/>
        <v>5.5361485724264448</v>
      </c>
      <c r="H263" s="172">
        <f t="shared" si="24"/>
        <v>0</v>
      </c>
    </row>
    <row r="264" spans="1:8" x14ac:dyDescent="0.25">
      <c r="A264">
        <v>262</v>
      </c>
      <c r="B264">
        <v>1</v>
      </c>
      <c r="C264" s="172">
        <f t="shared" si="25"/>
        <v>2.0497679978904535</v>
      </c>
      <c r="D264" s="172">
        <f t="shared" si="21"/>
        <v>1.0497679978904535</v>
      </c>
      <c r="E264" s="172">
        <f>AVERAGE($D$3:D264)</f>
        <v>1.3041007965479314</v>
      </c>
      <c r="F264" s="172">
        <f t="shared" si="22"/>
        <v>1.6301259956849143</v>
      </c>
      <c r="G264" s="172">
        <f t="shared" si="23"/>
        <v>5.3100199892602822</v>
      </c>
      <c r="H264" s="172">
        <f t="shared" si="24"/>
        <v>0</v>
      </c>
    </row>
    <row r="265" spans="1:8" x14ac:dyDescent="0.25">
      <c r="A265">
        <v>263</v>
      </c>
      <c r="B265">
        <v>0</v>
      </c>
      <c r="C265" s="172">
        <f t="shared" si="25"/>
        <v>1.8653687323644088</v>
      </c>
      <c r="D265" s="172">
        <f t="shared" si="21"/>
        <v>1.8653687323644088</v>
      </c>
      <c r="E265" s="172">
        <f>AVERAGE($D$3:D265)</f>
        <v>1.3062348951632032</v>
      </c>
      <c r="F265" s="172">
        <f t="shared" si="22"/>
        <v>1.632793618954004</v>
      </c>
      <c r="G265" s="172">
        <f t="shared" si="23"/>
        <v>5.1309559702724172</v>
      </c>
      <c r="H265" s="172">
        <f t="shared" si="24"/>
        <v>0</v>
      </c>
    </row>
    <row r="266" spans="1:8" x14ac:dyDescent="0.25">
      <c r="A266">
        <v>264</v>
      </c>
      <c r="B266">
        <v>2</v>
      </c>
      <c r="C266" s="172">
        <f t="shared" si="25"/>
        <v>1.5377033578488288</v>
      </c>
      <c r="D266" s="172">
        <f t="shared" si="21"/>
        <v>0.46229664215117117</v>
      </c>
      <c r="E266" s="172">
        <f>AVERAGE($D$3:D266)</f>
        <v>1.3030381593563394</v>
      </c>
      <c r="F266" s="172">
        <f t="shared" si="22"/>
        <v>1.6287976991954243</v>
      </c>
      <c r="G266" s="172">
        <f t="shared" si="23"/>
        <v>4.7952987562396778</v>
      </c>
      <c r="H266" s="172">
        <f t="shared" si="24"/>
        <v>0</v>
      </c>
    </row>
    <row r="267" spans="1:8" x14ac:dyDescent="0.25">
      <c r="A267">
        <v>265</v>
      </c>
      <c r="B267">
        <v>0</v>
      </c>
      <c r="C267" s="172">
        <f t="shared" si="25"/>
        <v>1.6189090732441733</v>
      </c>
      <c r="D267" s="172">
        <f t="shared" si="21"/>
        <v>1.6189090732441733</v>
      </c>
      <c r="E267" s="172">
        <f>AVERAGE($D$3:D267)</f>
        <v>1.3042301250691237</v>
      </c>
      <c r="F267" s="172">
        <f t="shared" si="22"/>
        <v>1.6302876563364046</v>
      </c>
      <c r="G267" s="172">
        <f t="shared" si="23"/>
        <v>4.8794843859169825</v>
      </c>
      <c r="H267" s="172">
        <f t="shared" si="24"/>
        <v>0</v>
      </c>
    </row>
    <row r="268" spans="1:8" x14ac:dyDescent="0.25">
      <c r="A268">
        <v>266</v>
      </c>
      <c r="B268">
        <v>3</v>
      </c>
      <c r="C268" s="172">
        <f t="shared" si="25"/>
        <v>1.3345361025882061</v>
      </c>
      <c r="D268" s="172">
        <f t="shared" si="21"/>
        <v>1.6654638974117939</v>
      </c>
      <c r="E268" s="172">
        <f>AVERAGE($D$3:D268)</f>
        <v>1.30558814676966</v>
      </c>
      <c r="F268" s="172">
        <f t="shared" si="22"/>
        <v>1.6319851834620749</v>
      </c>
      <c r="G268" s="172">
        <f t="shared" si="23"/>
        <v>4.5985064695123556</v>
      </c>
      <c r="H268" s="172">
        <f t="shared" si="24"/>
        <v>0</v>
      </c>
    </row>
    <row r="269" spans="1:8" x14ac:dyDescent="0.25">
      <c r="A269">
        <v>267</v>
      </c>
      <c r="B269">
        <v>2</v>
      </c>
      <c r="C269" s="172">
        <f t="shared" si="25"/>
        <v>1.6270867614576212</v>
      </c>
      <c r="D269" s="172">
        <f t="shared" si="21"/>
        <v>0.37291323854237879</v>
      </c>
      <c r="E269" s="172">
        <f>AVERAGE($D$3:D269)</f>
        <v>1.3020949823193706</v>
      </c>
      <c r="F269" s="172">
        <f t="shared" si="22"/>
        <v>1.6276187278992134</v>
      </c>
      <c r="G269" s="172">
        <f t="shared" si="23"/>
        <v>4.8823242172560484</v>
      </c>
      <c r="H269" s="172">
        <f t="shared" si="24"/>
        <v>0</v>
      </c>
    </row>
    <row r="270" spans="1:8" x14ac:dyDescent="0.25">
      <c r="A270">
        <v>268</v>
      </c>
      <c r="B270">
        <v>1</v>
      </c>
      <c r="C270" s="172">
        <f t="shared" si="25"/>
        <v>1.6925916419934528</v>
      </c>
      <c r="D270" s="172">
        <f t="shared" si="21"/>
        <v>0.6925916419934528</v>
      </c>
      <c r="E270" s="172">
        <f>AVERAGE($D$3:D270)</f>
        <v>1.2998207161241244</v>
      </c>
      <c r="F270" s="172">
        <f t="shared" si="22"/>
        <v>1.6247758951551554</v>
      </c>
      <c r="G270" s="172">
        <f t="shared" si="23"/>
        <v>4.9421434323037641</v>
      </c>
      <c r="H270" s="172">
        <f t="shared" si="24"/>
        <v>0</v>
      </c>
    </row>
  </sheetData>
  <conditionalFormatting sqref="K5:K15">
    <cfRule type="cellIs" dxfId="0" priority="1" operator="equal">
      <formula>$K$17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9"/>
  <sheetViews>
    <sheetView workbookViewId="0">
      <selection activeCell="K11" sqref="K11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140625" style="3" bestFit="1" customWidth="1"/>
    <col min="4" max="4" width="11.5703125" style="3" bestFit="1" customWidth="1"/>
    <col min="5" max="5" width="9.140625" style="56" customWidth="1"/>
    <col min="6" max="6" width="4.42578125" style="3" bestFit="1" customWidth="1"/>
    <col min="7" max="14" width="9.140625" style="3"/>
    <col min="15" max="15" width="12.28515625" style="3" customWidth="1"/>
    <col min="16" max="16384" width="9.140625" style="3"/>
  </cols>
  <sheetData>
    <row r="1" spans="1:21" ht="15.75" thickBot="1" x14ac:dyDescent="0.3">
      <c r="A1" s="38" t="s">
        <v>35</v>
      </c>
      <c r="B1" s="39"/>
      <c r="C1" s="40"/>
      <c r="D1" s="39"/>
      <c r="E1" s="75"/>
      <c r="G1" s="3" t="s">
        <v>36</v>
      </c>
      <c r="L1" s="41"/>
      <c r="M1" s="43" t="s">
        <v>24</v>
      </c>
      <c r="N1" s="43"/>
      <c r="O1" s="43"/>
      <c r="P1" s="41"/>
      <c r="Q1" s="41"/>
      <c r="R1" s="44">
        <f ca="1">RANDBETWEEN(100,150)</f>
        <v>150</v>
      </c>
      <c r="S1" s="45">
        <f ca="1">RANDBETWEEN(5,15)</f>
        <v>5</v>
      </c>
      <c r="T1" s="44">
        <v>0.1</v>
      </c>
      <c r="U1" s="41"/>
    </row>
    <row r="2" spans="1:21" ht="15.75" thickBot="1" x14ac:dyDescent="0.3">
      <c r="A2" s="46" t="s">
        <v>5</v>
      </c>
      <c r="B2" s="61" t="s">
        <v>32</v>
      </c>
      <c r="C2" s="47" t="s">
        <v>25</v>
      </c>
      <c r="D2" s="58" t="s">
        <v>29</v>
      </c>
      <c r="F2" s="14" t="s">
        <v>5</v>
      </c>
      <c r="G2" s="36" t="s">
        <v>32</v>
      </c>
      <c r="H2" s="36" t="s">
        <v>25</v>
      </c>
      <c r="I2" s="36" t="s">
        <v>29</v>
      </c>
      <c r="L2" s="41"/>
      <c r="M2" s="44"/>
      <c r="N2" s="44"/>
      <c r="O2" s="59" t="s">
        <v>31</v>
      </c>
      <c r="P2" s="42" t="s">
        <v>26</v>
      </c>
      <c r="Q2" s="42" t="s">
        <v>27</v>
      </c>
      <c r="R2" s="60"/>
      <c r="S2" s="48"/>
      <c r="T2" s="41"/>
      <c r="U2" s="41"/>
    </row>
    <row r="3" spans="1:21" ht="15" x14ac:dyDescent="0.25">
      <c r="A3" s="49">
        <v>1</v>
      </c>
      <c r="B3" s="50">
        <f t="shared" ref="B3:B66" ca="1" si="0">INDEX($Q$3:$Q$77,RANK(L3,$L$3:$L$77))</f>
        <v>2992</v>
      </c>
      <c r="C3" s="51">
        <f ca="1">SMALL($Q$3:$Q$77,M3)</f>
        <v>2183</v>
      </c>
      <c r="D3" s="52">
        <f ca="1">Q3</f>
        <v>2304</v>
      </c>
      <c r="E3" s="55"/>
      <c r="F3" s="14">
        <v>1</v>
      </c>
      <c r="G3" s="36">
        <v>10208</v>
      </c>
      <c r="H3" s="36">
        <v>1436</v>
      </c>
      <c r="I3" s="36">
        <v>1436</v>
      </c>
      <c r="L3" s="41">
        <f t="shared" ref="L3:L66" ca="1" si="1">RAND()</f>
        <v>0.9339073970773013</v>
      </c>
      <c r="M3" s="44">
        <v>1</v>
      </c>
      <c r="N3" s="44">
        <v>1</v>
      </c>
      <c r="O3" s="44">
        <f ca="1">INT($R$1+$S$1*N3)</f>
        <v>155</v>
      </c>
      <c r="P3" s="53">
        <f ca="1">(((IF(MOD(N3,5)&lt;&gt;0,MOD(N3,5),5))+12)+_xlfn.NORM.S.INV(RAND()))</f>
        <v>14.863095930309951</v>
      </c>
      <c r="Q3" s="41">
        <f ca="1">ROUND(O3*P3,0)</f>
        <v>2304</v>
      </c>
      <c r="R3" s="41"/>
      <c r="S3" s="48"/>
      <c r="T3" s="41"/>
      <c r="U3" s="41"/>
    </row>
    <row r="4" spans="1:21" ht="15" x14ac:dyDescent="0.25">
      <c r="A4" s="49">
        <v>2</v>
      </c>
      <c r="B4" s="50">
        <f t="shared" ca="1" si="0"/>
        <v>3584</v>
      </c>
      <c r="C4" s="51">
        <f t="shared" ref="C4:C67" ca="1" si="2">SMALL($Q$3:$Q$77,M4)</f>
        <v>2304</v>
      </c>
      <c r="D4" s="52">
        <f t="shared" ref="D4:D67" ca="1" si="3">Q4</f>
        <v>2322</v>
      </c>
      <c r="E4" s="55"/>
      <c r="F4" s="14">
        <v>2</v>
      </c>
      <c r="G4" s="36">
        <v>7226</v>
      </c>
      <c r="H4" s="36">
        <v>1690</v>
      </c>
      <c r="I4" s="36">
        <v>1690</v>
      </c>
      <c r="L4" s="41">
        <f t="shared" ca="1" si="1"/>
        <v>0.65462753872650536</v>
      </c>
      <c r="M4" s="44">
        <v>2</v>
      </c>
      <c r="N4" s="44">
        <v>2</v>
      </c>
      <c r="O4" s="44">
        <f t="shared" ref="O4:O67" ca="1" si="4">INT($R$1+$S$1*N4)</f>
        <v>160</v>
      </c>
      <c r="P4" s="53">
        <f t="shared" ref="P4:P67" ca="1" si="5">(((IF(MOD(N4,5)&lt;&gt;0,MOD(N4,5),5))+12)+_xlfn.NORM.S.INV(RAND()))</f>
        <v>14.513290221985631</v>
      </c>
      <c r="Q4" s="41">
        <f t="shared" ref="Q4:Q67" ca="1" si="6">ROUND(O4*P4,0)</f>
        <v>2322</v>
      </c>
      <c r="R4" s="41"/>
      <c r="S4" s="48"/>
      <c r="T4" s="41"/>
      <c r="U4" s="41"/>
    </row>
    <row r="5" spans="1:21" ht="15" x14ac:dyDescent="0.25">
      <c r="A5" s="49">
        <v>3</v>
      </c>
      <c r="B5" s="50">
        <f t="shared" ca="1" si="0"/>
        <v>4011</v>
      </c>
      <c r="C5" s="51">
        <f t="shared" ca="1" si="2"/>
        <v>2322</v>
      </c>
      <c r="D5" s="52">
        <f t="shared" ca="1" si="3"/>
        <v>2183</v>
      </c>
      <c r="E5" s="55"/>
      <c r="F5" s="14">
        <v>3</v>
      </c>
      <c r="G5" s="36">
        <v>3498</v>
      </c>
      <c r="H5" s="36">
        <v>1909</v>
      </c>
      <c r="I5" s="36">
        <v>1909</v>
      </c>
      <c r="L5" s="41">
        <f t="shared" ca="1" si="1"/>
        <v>0.71350847550263186</v>
      </c>
      <c r="M5" s="44">
        <v>3</v>
      </c>
      <c r="N5" s="44">
        <v>3</v>
      </c>
      <c r="O5" s="44">
        <f t="shared" ca="1" si="4"/>
        <v>165</v>
      </c>
      <c r="P5" s="53">
        <f t="shared" ca="1" si="5"/>
        <v>13.232982361966078</v>
      </c>
      <c r="Q5" s="41">
        <f t="shared" ca="1" si="6"/>
        <v>2183</v>
      </c>
      <c r="R5" s="41"/>
      <c r="S5" s="48"/>
      <c r="T5" s="41"/>
      <c r="U5" s="41"/>
    </row>
    <row r="6" spans="1:21" ht="15" x14ac:dyDescent="0.25">
      <c r="A6" s="49">
        <v>4</v>
      </c>
      <c r="B6" s="50">
        <f t="shared" ca="1" si="0"/>
        <v>7273</v>
      </c>
      <c r="C6" s="51">
        <f t="shared" ca="1" si="2"/>
        <v>2552</v>
      </c>
      <c r="D6" s="52">
        <f t="shared" ca="1" si="3"/>
        <v>3035</v>
      </c>
      <c r="E6" s="55"/>
      <c r="F6" s="14">
        <v>4</v>
      </c>
      <c r="G6" s="36">
        <v>5654</v>
      </c>
      <c r="H6" s="36">
        <v>1984</v>
      </c>
      <c r="I6" s="36">
        <v>2078</v>
      </c>
      <c r="L6" s="41">
        <f t="shared" ca="1" si="1"/>
        <v>0.16290103283869162</v>
      </c>
      <c r="M6" s="44">
        <v>4</v>
      </c>
      <c r="N6" s="44">
        <v>4</v>
      </c>
      <c r="O6" s="44">
        <f t="shared" ca="1" si="4"/>
        <v>170</v>
      </c>
      <c r="P6" s="53">
        <f t="shared" ca="1" si="5"/>
        <v>17.855074149545818</v>
      </c>
      <c r="Q6" s="41">
        <f t="shared" ca="1" si="6"/>
        <v>3035</v>
      </c>
      <c r="R6" s="41"/>
      <c r="S6" s="48"/>
      <c r="T6" s="41"/>
      <c r="U6" s="41"/>
    </row>
    <row r="7" spans="1:21" ht="15" x14ac:dyDescent="0.25">
      <c r="A7" s="49">
        <v>5</v>
      </c>
      <c r="B7" s="50">
        <f t="shared" ca="1" si="0"/>
        <v>5150</v>
      </c>
      <c r="C7" s="51">
        <f t="shared" ca="1" si="2"/>
        <v>2622</v>
      </c>
      <c r="D7" s="52">
        <f t="shared" ca="1" si="3"/>
        <v>2992</v>
      </c>
      <c r="E7" s="55"/>
      <c r="F7" s="14">
        <v>5</v>
      </c>
      <c r="G7" s="36">
        <v>7172</v>
      </c>
      <c r="H7" s="36">
        <v>2078</v>
      </c>
      <c r="I7" s="36">
        <v>2490</v>
      </c>
      <c r="L7" s="41">
        <f t="shared" ca="1" si="1"/>
        <v>0.46950616650477395</v>
      </c>
      <c r="M7" s="44">
        <v>5</v>
      </c>
      <c r="N7" s="44">
        <v>5</v>
      </c>
      <c r="O7" s="44">
        <f t="shared" ca="1" si="4"/>
        <v>175</v>
      </c>
      <c r="P7" s="53">
        <f t="shared" ca="1" si="5"/>
        <v>17.099960409567601</v>
      </c>
      <c r="Q7" s="41">
        <f t="shared" ca="1" si="6"/>
        <v>2992</v>
      </c>
      <c r="R7" s="41"/>
      <c r="S7" s="48"/>
      <c r="T7" s="41"/>
      <c r="U7" s="41"/>
    </row>
    <row r="8" spans="1:21" ht="15" x14ac:dyDescent="0.25">
      <c r="A8" s="49">
        <v>6</v>
      </c>
      <c r="B8" s="50">
        <f t="shared" ca="1" si="0"/>
        <v>5799</v>
      </c>
      <c r="C8" s="51">
        <f t="shared" ca="1" si="2"/>
        <v>2623</v>
      </c>
      <c r="D8" s="52">
        <f t="shared" ca="1" si="3"/>
        <v>2552</v>
      </c>
      <c r="E8" s="55"/>
      <c r="F8" s="14">
        <v>6</v>
      </c>
      <c r="G8" s="36">
        <v>6532</v>
      </c>
      <c r="H8" s="36">
        <v>2216</v>
      </c>
      <c r="I8" s="36">
        <v>1984</v>
      </c>
      <c r="L8" s="41">
        <f t="shared" ca="1" si="1"/>
        <v>0.53791100747961551</v>
      </c>
      <c r="M8" s="44">
        <v>6</v>
      </c>
      <c r="N8" s="44">
        <v>6</v>
      </c>
      <c r="O8" s="44">
        <f t="shared" ca="1" si="4"/>
        <v>180</v>
      </c>
      <c r="P8" s="53">
        <f t="shared" ca="1" si="5"/>
        <v>14.177198617799203</v>
      </c>
      <c r="Q8" s="41">
        <f t="shared" ca="1" si="6"/>
        <v>2552</v>
      </c>
      <c r="R8" s="41"/>
      <c r="S8" s="48"/>
      <c r="T8" s="41"/>
      <c r="U8" s="41"/>
    </row>
    <row r="9" spans="1:21" ht="15" x14ac:dyDescent="0.25">
      <c r="A9" s="49">
        <v>7</v>
      </c>
      <c r="B9" s="50">
        <f t="shared" ca="1" si="0"/>
        <v>5113</v>
      </c>
      <c r="C9" s="51">
        <f t="shared" ca="1" si="2"/>
        <v>2992</v>
      </c>
      <c r="D9" s="52">
        <f t="shared" ca="1" si="3"/>
        <v>2622</v>
      </c>
      <c r="E9" s="55"/>
      <c r="F9" s="14">
        <v>7</v>
      </c>
      <c r="G9" s="36">
        <v>6032</v>
      </c>
      <c r="H9" s="36">
        <v>2452</v>
      </c>
      <c r="I9" s="36">
        <v>2216</v>
      </c>
      <c r="L9" s="41">
        <f t="shared" ca="1" si="1"/>
        <v>0.58927945639426427</v>
      </c>
      <c r="M9" s="44">
        <v>8</v>
      </c>
      <c r="N9" s="44">
        <v>7</v>
      </c>
      <c r="O9" s="44">
        <f t="shared" ca="1" si="4"/>
        <v>185</v>
      </c>
      <c r="P9" s="53">
        <f t="shared" ca="1" si="5"/>
        <v>14.174104863464354</v>
      </c>
      <c r="Q9" s="41">
        <f t="shared" ca="1" si="6"/>
        <v>2622</v>
      </c>
      <c r="R9" s="41"/>
      <c r="S9" s="48"/>
      <c r="T9" s="41"/>
      <c r="U9" s="41"/>
    </row>
    <row r="10" spans="1:21" ht="15" x14ac:dyDescent="0.25">
      <c r="A10" s="49">
        <v>8</v>
      </c>
      <c r="B10" s="50">
        <f t="shared" ca="1" si="0"/>
        <v>4219</v>
      </c>
      <c r="C10" s="51">
        <f t="shared" ca="1" si="2"/>
        <v>2824</v>
      </c>
      <c r="D10" s="52">
        <f t="shared" ca="1" si="3"/>
        <v>2999</v>
      </c>
      <c r="E10" s="55"/>
      <c r="F10" s="14">
        <v>8</v>
      </c>
      <c r="G10" s="36">
        <v>7472</v>
      </c>
      <c r="H10" s="36">
        <v>2323</v>
      </c>
      <c r="I10" s="36">
        <v>2528</v>
      </c>
      <c r="L10" s="41">
        <f t="shared" ca="1" si="1"/>
        <v>0.54946524283758258</v>
      </c>
      <c r="M10" s="44">
        <v>7</v>
      </c>
      <c r="N10" s="44">
        <v>8</v>
      </c>
      <c r="O10" s="44">
        <f ca="1">INT($R$1+$S$1*N10)</f>
        <v>190</v>
      </c>
      <c r="P10" s="53">
        <f t="shared" ca="1" si="5"/>
        <v>15.783770817532</v>
      </c>
      <c r="Q10" s="41">
        <f t="shared" ca="1" si="6"/>
        <v>2999</v>
      </c>
      <c r="R10" s="41"/>
      <c r="S10" s="48"/>
      <c r="T10" s="41"/>
      <c r="U10" s="41"/>
    </row>
    <row r="11" spans="1:21" ht="15" x14ac:dyDescent="0.25">
      <c r="A11" s="49">
        <v>9</v>
      </c>
      <c r="B11" s="50">
        <f t="shared" ca="1" si="0"/>
        <v>3321</v>
      </c>
      <c r="C11" s="51">
        <f t="shared" ca="1" si="2"/>
        <v>3107</v>
      </c>
      <c r="D11" s="52">
        <f t="shared" ca="1" si="3"/>
        <v>2824</v>
      </c>
      <c r="E11" s="55"/>
      <c r="F11" s="14">
        <v>9</v>
      </c>
      <c r="G11" s="36">
        <v>5714</v>
      </c>
      <c r="H11" s="36">
        <v>2946</v>
      </c>
      <c r="I11" s="36">
        <v>3018</v>
      </c>
      <c r="L11" s="41">
        <f t="shared" ca="1" si="1"/>
        <v>0.74706084893728419</v>
      </c>
      <c r="M11" s="44">
        <v>12</v>
      </c>
      <c r="N11" s="44">
        <v>9</v>
      </c>
      <c r="O11" s="44">
        <f t="shared" ca="1" si="4"/>
        <v>195</v>
      </c>
      <c r="P11" s="53">
        <f t="shared" ca="1" si="5"/>
        <v>14.480657243136958</v>
      </c>
      <c r="Q11" s="41">
        <f t="shared" ca="1" si="6"/>
        <v>2824</v>
      </c>
      <c r="R11" s="41"/>
      <c r="S11" s="48"/>
      <c r="T11" s="41"/>
      <c r="U11" s="41"/>
    </row>
    <row r="12" spans="1:21" ht="15" x14ac:dyDescent="0.25">
      <c r="A12" s="49">
        <v>10</v>
      </c>
      <c r="B12" s="50">
        <f t="shared" ca="1" si="0"/>
        <v>8136</v>
      </c>
      <c r="C12" s="51">
        <f t="shared" ca="1" si="2"/>
        <v>2999</v>
      </c>
      <c r="D12" s="52">
        <f t="shared" ca="1" si="3"/>
        <v>3110</v>
      </c>
      <c r="E12" s="55"/>
      <c r="F12" s="14">
        <v>10</v>
      </c>
      <c r="G12" s="36">
        <v>12275</v>
      </c>
      <c r="H12" s="36">
        <v>2490</v>
      </c>
      <c r="I12" s="36">
        <v>2946</v>
      </c>
      <c r="L12" s="41">
        <f t="shared" ca="1" si="1"/>
        <v>0.16358411584412103</v>
      </c>
      <c r="M12" s="44">
        <v>9</v>
      </c>
      <c r="N12" s="44">
        <v>10</v>
      </c>
      <c r="O12" s="44">
        <f t="shared" ca="1" si="4"/>
        <v>200</v>
      </c>
      <c r="P12" s="53">
        <f t="shared" ca="1" si="5"/>
        <v>15.55112560265073</v>
      </c>
      <c r="Q12" s="41">
        <f t="shared" ca="1" si="6"/>
        <v>3110</v>
      </c>
      <c r="R12" s="41"/>
      <c r="S12" s="48"/>
      <c r="T12" s="41"/>
      <c r="U12" s="41"/>
    </row>
    <row r="13" spans="1:21" ht="15" x14ac:dyDescent="0.25">
      <c r="A13" s="49">
        <v>11</v>
      </c>
      <c r="B13" s="50">
        <f t="shared" ca="1" si="0"/>
        <v>8876</v>
      </c>
      <c r="C13" s="51">
        <f t="shared" ca="1" si="2"/>
        <v>3013</v>
      </c>
      <c r="D13" s="52">
        <f t="shared" ca="1" si="3"/>
        <v>2623</v>
      </c>
      <c r="E13" s="55"/>
      <c r="F13" s="14">
        <v>11</v>
      </c>
      <c r="G13" s="36">
        <v>3747</v>
      </c>
      <c r="H13" s="36">
        <v>2528</v>
      </c>
      <c r="I13" s="36">
        <v>2323</v>
      </c>
      <c r="L13" s="41">
        <f t="shared" ca="1" si="1"/>
        <v>1.601442395766961E-2</v>
      </c>
      <c r="M13" s="44">
        <v>10</v>
      </c>
      <c r="N13" s="44">
        <v>11</v>
      </c>
      <c r="O13" s="44">
        <f t="shared" ca="1" si="4"/>
        <v>205</v>
      </c>
      <c r="P13" s="53">
        <f t="shared" ca="1" si="5"/>
        <v>12.794926005797587</v>
      </c>
      <c r="Q13" s="41">
        <f t="shared" ca="1" si="6"/>
        <v>2623</v>
      </c>
      <c r="R13" s="41"/>
      <c r="S13" s="48"/>
      <c r="T13" s="41"/>
      <c r="U13" s="41"/>
    </row>
    <row r="14" spans="1:21" ht="15" x14ac:dyDescent="0.25">
      <c r="A14" s="49">
        <v>12</v>
      </c>
      <c r="B14" s="50">
        <f t="shared" ca="1" si="0"/>
        <v>7126</v>
      </c>
      <c r="C14" s="51">
        <f t="shared" ca="1" si="2"/>
        <v>3035</v>
      </c>
      <c r="D14" s="52">
        <f t="shared" ca="1" si="3"/>
        <v>3190</v>
      </c>
      <c r="E14" s="55"/>
      <c r="F14" s="14">
        <v>12</v>
      </c>
      <c r="G14" s="36">
        <v>2323</v>
      </c>
      <c r="H14" s="36">
        <v>2877</v>
      </c>
      <c r="I14" s="36">
        <v>2452</v>
      </c>
      <c r="L14" s="41">
        <f t="shared" ca="1" si="1"/>
        <v>0.11063156588734691</v>
      </c>
      <c r="M14" s="44">
        <v>11</v>
      </c>
      <c r="N14" s="44">
        <v>12</v>
      </c>
      <c r="O14" s="44">
        <f t="shared" ca="1" si="4"/>
        <v>210</v>
      </c>
      <c r="P14" s="53">
        <f t="shared" ca="1" si="5"/>
        <v>15.19009544866684</v>
      </c>
      <c r="Q14" s="41">
        <f t="shared" ca="1" si="6"/>
        <v>3190</v>
      </c>
      <c r="R14" s="41"/>
      <c r="S14" s="48"/>
      <c r="T14" s="41"/>
      <c r="U14" s="41"/>
    </row>
    <row r="15" spans="1:21" ht="15" x14ac:dyDescent="0.25">
      <c r="A15" s="49">
        <v>13</v>
      </c>
      <c r="B15" s="50">
        <f t="shared" ca="1" si="0"/>
        <v>5901</v>
      </c>
      <c r="C15" s="51">
        <f t="shared" ca="1" si="2"/>
        <v>3190</v>
      </c>
      <c r="D15" s="52">
        <f t="shared" ca="1" si="3"/>
        <v>3107</v>
      </c>
      <c r="E15" s="55"/>
      <c r="F15" s="14">
        <v>13</v>
      </c>
      <c r="G15" s="36">
        <v>2216</v>
      </c>
      <c r="H15" s="36">
        <v>3019</v>
      </c>
      <c r="I15" s="36">
        <v>3019</v>
      </c>
      <c r="L15" s="41">
        <f t="shared" ca="1" si="1"/>
        <v>0.34256257587539851</v>
      </c>
      <c r="M15" s="44">
        <v>14</v>
      </c>
      <c r="N15" s="44">
        <v>13</v>
      </c>
      <c r="O15" s="44">
        <f t="shared" ca="1" si="4"/>
        <v>215</v>
      </c>
      <c r="P15" s="53">
        <f t="shared" ca="1" si="5"/>
        <v>14.451714075334827</v>
      </c>
      <c r="Q15" s="41">
        <f t="shared" ca="1" si="6"/>
        <v>3107</v>
      </c>
      <c r="R15" s="41"/>
      <c r="S15" s="48"/>
      <c r="T15" s="41"/>
      <c r="U15" s="41"/>
    </row>
    <row r="16" spans="1:21" ht="15" x14ac:dyDescent="0.25">
      <c r="A16" s="49">
        <v>14</v>
      </c>
      <c r="B16" s="50">
        <f t="shared" ca="1" si="0"/>
        <v>4657</v>
      </c>
      <c r="C16" s="51">
        <f t="shared" ca="1" si="2"/>
        <v>3321</v>
      </c>
      <c r="D16" s="52">
        <f t="shared" ca="1" si="3"/>
        <v>3847</v>
      </c>
      <c r="E16" s="55"/>
      <c r="F16" s="14">
        <v>14</v>
      </c>
      <c r="G16" s="36">
        <v>6894</v>
      </c>
      <c r="H16" s="36">
        <v>3498</v>
      </c>
      <c r="I16" s="36">
        <v>3498</v>
      </c>
      <c r="L16" s="41">
        <f t="shared" ca="1" si="1"/>
        <v>0.73905621603301974</v>
      </c>
      <c r="M16" s="44">
        <v>16</v>
      </c>
      <c r="N16" s="44">
        <v>14</v>
      </c>
      <c r="O16" s="44">
        <f t="shared" ca="1" si="4"/>
        <v>220</v>
      </c>
      <c r="P16" s="53">
        <f t="shared" ca="1" si="5"/>
        <v>17.485033777728248</v>
      </c>
      <c r="Q16" s="41">
        <f t="shared" ca="1" si="6"/>
        <v>3847</v>
      </c>
      <c r="R16" s="41"/>
      <c r="S16" s="48"/>
      <c r="T16" s="41"/>
      <c r="U16" s="41"/>
    </row>
    <row r="17" spans="1:21" ht="15" x14ac:dyDescent="0.25">
      <c r="A17" s="49">
        <v>15</v>
      </c>
      <c r="B17" s="50">
        <f t="shared" ca="1" si="0"/>
        <v>5865</v>
      </c>
      <c r="C17" s="51">
        <f t="shared" ca="1" si="2"/>
        <v>3630</v>
      </c>
      <c r="D17" s="52">
        <f t="shared" ca="1" si="3"/>
        <v>4154</v>
      </c>
      <c r="E17" s="55"/>
      <c r="F17" s="14">
        <v>15</v>
      </c>
      <c r="G17" s="36">
        <v>10359</v>
      </c>
      <c r="H17" s="36">
        <v>3743</v>
      </c>
      <c r="I17" s="36">
        <v>3747</v>
      </c>
      <c r="L17" s="41">
        <f t="shared" ca="1" si="1"/>
        <v>0.52267295639663791</v>
      </c>
      <c r="M17" s="44">
        <v>18</v>
      </c>
      <c r="N17" s="44">
        <v>15</v>
      </c>
      <c r="O17" s="44">
        <f t="shared" ca="1" si="4"/>
        <v>225</v>
      </c>
      <c r="P17" s="53">
        <f t="shared" ca="1" si="5"/>
        <v>18.460618372978885</v>
      </c>
      <c r="Q17" s="41">
        <f t="shared" ca="1" si="6"/>
        <v>4154</v>
      </c>
      <c r="R17" s="41"/>
      <c r="S17" s="48"/>
      <c r="T17" s="41"/>
      <c r="U17" s="41"/>
    </row>
    <row r="18" spans="1:21" ht="15" x14ac:dyDescent="0.25">
      <c r="A18" s="49">
        <v>16</v>
      </c>
      <c r="B18" s="50">
        <f t="shared" ca="1" si="0"/>
        <v>3013</v>
      </c>
      <c r="C18" s="51">
        <f t="shared" ca="1" si="2"/>
        <v>3110</v>
      </c>
      <c r="D18" s="52">
        <f t="shared" ca="1" si="3"/>
        <v>3013</v>
      </c>
      <c r="E18" s="55"/>
      <c r="F18" s="14">
        <v>16</v>
      </c>
      <c r="G18" s="36">
        <v>4421</v>
      </c>
      <c r="H18" s="36">
        <v>3018</v>
      </c>
      <c r="I18" s="36">
        <v>3099</v>
      </c>
      <c r="L18" s="41">
        <f t="shared" ca="1" si="1"/>
        <v>0.75199428945233271</v>
      </c>
      <c r="M18" s="44">
        <v>13</v>
      </c>
      <c r="N18" s="44">
        <v>16</v>
      </c>
      <c r="O18" s="44">
        <f t="shared" ca="1" si="4"/>
        <v>230</v>
      </c>
      <c r="P18" s="53">
        <f t="shared" ca="1" si="5"/>
        <v>13.101056051408371</v>
      </c>
      <c r="Q18" s="41">
        <f t="shared" ca="1" si="6"/>
        <v>3013</v>
      </c>
      <c r="R18" s="41"/>
      <c r="S18" s="48"/>
      <c r="T18" s="41"/>
      <c r="U18" s="41"/>
    </row>
    <row r="19" spans="1:21" ht="15" x14ac:dyDescent="0.25">
      <c r="A19" s="49">
        <v>17</v>
      </c>
      <c r="B19" s="50">
        <f t="shared" ca="1" si="0"/>
        <v>3630</v>
      </c>
      <c r="C19" s="51">
        <f t="shared" ca="1" si="2"/>
        <v>3584</v>
      </c>
      <c r="D19" s="52">
        <f t="shared" ca="1" si="3"/>
        <v>3196</v>
      </c>
      <c r="E19" s="55"/>
      <c r="F19" s="14">
        <v>17</v>
      </c>
      <c r="G19" s="36">
        <v>8720</v>
      </c>
      <c r="H19" s="36">
        <v>3578</v>
      </c>
      <c r="I19" s="36">
        <v>2877</v>
      </c>
      <c r="L19" s="41">
        <f t="shared" ca="1" si="1"/>
        <v>0.73653871374477131</v>
      </c>
      <c r="M19" s="44">
        <v>17</v>
      </c>
      <c r="N19" s="44">
        <v>17</v>
      </c>
      <c r="O19" s="44">
        <f t="shared" ca="1" si="4"/>
        <v>235</v>
      </c>
      <c r="P19" s="53">
        <f t="shared" ca="1" si="5"/>
        <v>13.601095758687023</v>
      </c>
      <c r="Q19" s="41">
        <f t="shared" ca="1" si="6"/>
        <v>3196</v>
      </c>
      <c r="R19" s="41"/>
      <c r="S19" s="48"/>
      <c r="T19" s="41"/>
      <c r="U19" s="41"/>
    </row>
    <row r="20" spans="1:21" ht="15" x14ac:dyDescent="0.25">
      <c r="A20" s="49">
        <v>18</v>
      </c>
      <c r="B20" s="50">
        <f t="shared" ca="1" si="0"/>
        <v>8418</v>
      </c>
      <c r="C20" s="51">
        <f t="shared" ca="1" si="2"/>
        <v>3196</v>
      </c>
      <c r="D20" s="52">
        <f t="shared" ca="1" si="3"/>
        <v>3815</v>
      </c>
      <c r="E20" s="55"/>
      <c r="F20" s="14">
        <v>18</v>
      </c>
      <c r="G20" s="36">
        <v>6526</v>
      </c>
      <c r="H20" s="36">
        <v>3099</v>
      </c>
      <c r="I20" s="36">
        <v>3779</v>
      </c>
      <c r="L20" s="41">
        <f t="shared" ca="1" si="1"/>
        <v>0.15756671760639096</v>
      </c>
      <c r="M20" s="44">
        <v>15</v>
      </c>
      <c r="N20" s="44">
        <v>18</v>
      </c>
      <c r="O20" s="44">
        <f t="shared" ca="1" si="4"/>
        <v>240</v>
      </c>
      <c r="P20" s="53">
        <f t="shared" ca="1" si="5"/>
        <v>15.897174116938077</v>
      </c>
      <c r="Q20" s="41">
        <f t="shared" ca="1" si="6"/>
        <v>3815</v>
      </c>
      <c r="R20" s="41"/>
      <c r="S20" s="48"/>
      <c r="T20" s="41"/>
      <c r="U20" s="41"/>
    </row>
    <row r="21" spans="1:21" ht="15" x14ac:dyDescent="0.25">
      <c r="A21" s="49">
        <v>19</v>
      </c>
      <c r="B21" s="50">
        <f t="shared" ca="1" si="0"/>
        <v>8491</v>
      </c>
      <c r="C21" s="51">
        <f t="shared" ca="1" si="2"/>
        <v>3815</v>
      </c>
      <c r="D21" s="52">
        <f t="shared" ca="1" si="3"/>
        <v>3321</v>
      </c>
      <c r="E21" s="55"/>
      <c r="F21" s="14">
        <v>19</v>
      </c>
      <c r="G21" s="36">
        <v>12037</v>
      </c>
      <c r="H21" s="36">
        <v>3747</v>
      </c>
      <c r="I21" s="36">
        <v>4336</v>
      </c>
      <c r="L21" s="41">
        <f t="shared" ca="1" si="1"/>
        <v>8.4679711686771797E-2</v>
      </c>
      <c r="M21" s="44">
        <v>19</v>
      </c>
      <c r="N21" s="44">
        <v>19</v>
      </c>
      <c r="O21" s="44">
        <f t="shared" ca="1" si="4"/>
        <v>245</v>
      </c>
      <c r="P21" s="53">
        <f t="shared" ca="1" si="5"/>
        <v>13.554318264456267</v>
      </c>
      <c r="Q21" s="41">
        <f t="shared" ca="1" si="6"/>
        <v>3321</v>
      </c>
      <c r="R21" s="41"/>
      <c r="S21" s="48"/>
      <c r="T21" s="41"/>
      <c r="U21" s="41"/>
    </row>
    <row r="22" spans="1:21" ht="15" x14ac:dyDescent="0.25">
      <c r="A22" s="49">
        <v>20</v>
      </c>
      <c r="B22" s="50">
        <f t="shared" ca="1" si="0"/>
        <v>6865</v>
      </c>
      <c r="C22" s="51">
        <f t="shared" ca="1" si="2"/>
        <v>3847</v>
      </c>
      <c r="D22" s="52">
        <f t="shared" ca="1" si="3"/>
        <v>4657</v>
      </c>
      <c r="E22" s="55"/>
      <c r="F22" s="14">
        <v>20</v>
      </c>
      <c r="G22" s="36">
        <v>8593</v>
      </c>
      <c r="H22" s="36">
        <v>3779</v>
      </c>
      <c r="I22" s="36">
        <v>4492</v>
      </c>
      <c r="L22" s="41">
        <f t="shared" ca="1" si="1"/>
        <v>0.38491886913818507</v>
      </c>
      <c r="M22" s="44">
        <v>20</v>
      </c>
      <c r="N22" s="44">
        <v>20</v>
      </c>
      <c r="O22" s="44">
        <f t="shared" ca="1" si="4"/>
        <v>250</v>
      </c>
      <c r="P22" s="53">
        <f t="shared" ca="1" si="5"/>
        <v>18.628000882244944</v>
      </c>
      <c r="Q22" s="41">
        <f t="shared" ca="1" si="6"/>
        <v>4657</v>
      </c>
      <c r="R22" s="41"/>
      <c r="S22" s="48"/>
      <c r="T22" s="41"/>
      <c r="U22" s="41"/>
    </row>
    <row r="23" spans="1:21" ht="15" x14ac:dyDescent="0.25">
      <c r="A23" s="49">
        <v>21</v>
      </c>
      <c r="B23" s="50">
        <f t="shared" ca="1" si="0"/>
        <v>3847</v>
      </c>
      <c r="C23" s="51">
        <f t="shared" ca="1" si="2"/>
        <v>4154</v>
      </c>
      <c r="D23" s="52">
        <f t="shared" ca="1" si="3"/>
        <v>3630</v>
      </c>
      <c r="E23" s="55"/>
      <c r="F23" s="14">
        <v>21</v>
      </c>
      <c r="G23" s="36">
        <v>3578</v>
      </c>
      <c r="H23" s="36">
        <v>4336</v>
      </c>
      <c r="I23" s="36">
        <v>3578</v>
      </c>
      <c r="L23" s="41">
        <f t="shared" ca="1" si="1"/>
        <v>0.81197883669206072</v>
      </c>
      <c r="M23" s="44">
        <v>24</v>
      </c>
      <c r="N23" s="44">
        <v>21</v>
      </c>
      <c r="O23" s="44">
        <f t="shared" ca="1" si="4"/>
        <v>255</v>
      </c>
      <c r="P23" s="53">
        <f t="shared" ca="1" si="5"/>
        <v>14.235396551135565</v>
      </c>
      <c r="Q23" s="41">
        <f t="shared" ca="1" si="6"/>
        <v>3630</v>
      </c>
      <c r="R23" s="41"/>
      <c r="S23" s="48"/>
      <c r="T23" s="41"/>
      <c r="U23" s="41"/>
    </row>
    <row r="24" spans="1:21" ht="15" x14ac:dyDescent="0.25">
      <c r="A24" s="49">
        <v>22</v>
      </c>
      <c r="B24" s="50">
        <f t="shared" ca="1" si="0"/>
        <v>2552</v>
      </c>
      <c r="C24" s="51">
        <f t="shared" ca="1" si="2"/>
        <v>4011</v>
      </c>
      <c r="D24" s="52">
        <f t="shared" ca="1" si="3"/>
        <v>4011</v>
      </c>
      <c r="E24" s="55"/>
      <c r="F24" s="14">
        <v>22</v>
      </c>
      <c r="G24" s="36">
        <v>3018</v>
      </c>
      <c r="H24" s="36">
        <v>4185</v>
      </c>
      <c r="I24" s="36">
        <v>4185</v>
      </c>
      <c r="L24" s="41">
        <f t="shared" ca="1" si="1"/>
        <v>0.91222985976103887</v>
      </c>
      <c r="M24" s="44">
        <v>22</v>
      </c>
      <c r="N24" s="44">
        <v>22</v>
      </c>
      <c r="O24" s="44">
        <f t="shared" ca="1" si="4"/>
        <v>260</v>
      </c>
      <c r="P24" s="53">
        <f t="shared" ca="1" si="5"/>
        <v>15.428793422060487</v>
      </c>
      <c r="Q24" s="41">
        <f t="shared" ca="1" si="6"/>
        <v>4011</v>
      </c>
      <c r="R24" s="41"/>
      <c r="S24" s="48"/>
      <c r="T24" s="41"/>
      <c r="U24" s="41"/>
    </row>
    <row r="25" spans="1:21" ht="15" x14ac:dyDescent="0.25">
      <c r="A25" s="49">
        <v>23</v>
      </c>
      <c r="B25" s="50">
        <f t="shared" ca="1" si="0"/>
        <v>2824</v>
      </c>
      <c r="C25" s="51">
        <f t="shared" ca="1" si="2"/>
        <v>4034</v>
      </c>
      <c r="D25" s="52">
        <f t="shared" ca="1" si="3"/>
        <v>4226</v>
      </c>
      <c r="E25" s="55"/>
      <c r="F25" s="14">
        <v>23</v>
      </c>
      <c r="G25" s="36">
        <v>4185</v>
      </c>
      <c r="H25" s="36">
        <v>4254</v>
      </c>
      <c r="I25" s="36">
        <v>4523</v>
      </c>
      <c r="L25" s="41">
        <f t="shared" ca="1" si="1"/>
        <v>0.88973607052893533</v>
      </c>
      <c r="M25" s="44">
        <v>23</v>
      </c>
      <c r="N25" s="44">
        <v>23</v>
      </c>
      <c r="O25" s="44">
        <f t="shared" ca="1" si="4"/>
        <v>265</v>
      </c>
      <c r="P25" s="53">
        <f t="shared" ca="1" si="5"/>
        <v>15.945468661351484</v>
      </c>
      <c r="Q25" s="41">
        <f t="shared" ca="1" si="6"/>
        <v>4226</v>
      </c>
      <c r="R25" s="41"/>
      <c r="S25" s="48"/>
      <c r="T25" s="41"/>
      <c r="U25" s="41"/>
    </row>
    <row r="26" spans="1:21" ht="15" x14ac:dyDescent="0.25">
      <c r="A26" s="49">
        <v>24</v>
      </c>
      <c r="B26" s="50">
        <f t="shared" ca="1" si="0"/>
        <v>2999</v>
      </c>
      <c r="C26" s="51">
        <f t="shared" ca="1" si="2"/>
        <v>4219</v>
      </c>
      <c r="D26" s="52">
        <f t="shared" ca="1" si="3"/>
        <v>3876</v>
      </c>
      <c r="E26" s="55"/>
      <c r="F26" s="14">
        <v>24</v>
      </c>
      <c r="G26" s="36">
        <v>9678</v>
      </c>
      <c r="H26" s="36">
        <v>4421</v>
      </c>
      <c r="I26" s="36">
        <v>5005</v>
      </c>
      <c r="L26" s="41">
        <f t="shared" ca="1" si="1"/>
        <v>0.89585980305650037</v>
      </c>
      <c r="M26" s="44">
        <v>25</v>
      </c>
      <c r="N26" s="44">
        <v>24</v>
      </c>
      <c r="O26" s="44">
        <f t="shared" ca="1" si="4"/>
        <v>270</v>
      </c>
      <c r="P26" s="53">
        <f t="shared" ca="1" si="5"/>
        <v>14.357217812233117</v>
      </c>
      <c r="Q26" s="41">
        <f t="shared" ca="1" si="6"/>
        <v>3876</v>
      </c>
      <c r="R26" s="41"/>
      <c r="S26" s="48"/>
      <c r="T26" s="41"/>
      <c r="U26" s="41"/>
    </row>
    <row r="27" spans="1:21" ht="15" x14ac:dyDescent="0.25">
      <c r="A27" s="49">
        <v>25</v>
      </c>
      <c r="B27" s="50">
        <f t="shared" ca="1" si="0"/>
        <v>5438</v>
      </c>
      <c r="C27" s="51">
        <f t="shared" ca="1" si="2"/>
        <v>3876</v>
      </c>
      <c r="D27" s="52">
        <f t="shared" ca="1" si="3"/>
        <v>4353</v>
      </c>
      <c r="E27" s="55"/>
      <c r="F27" s="14">
        <v>25</v>
      </c>
      <c r="G27" s="36">
        <v>9442</v>
      </c>
      <c r="H27" s="36">
        <v>3935</v>
      </c>
      <c r="I27" s="36">
        <v>5417</v>
      </c>
      <c r="L27" s="41">
        <f t="shared" ca="1" si="1"/>
        <v>0.28935895455276861</v>
      </c>
      <c r="M27" s="44">
        <v>21</v>
      </c>
      <c r="N27" s="44">
        <v>25</v>
      </c>
      <c r="O27" s="44">
        <f t="shared" ca="1" si="4"/>
        <v>275</v>
      </c>
      <c r="P27" s="53">
        <f t="shared" ca="1" si="5"/>
        <v>15.828233637534343</v>
      </c>
      <c r="Q27" s="41">
        <f t="shared" ca="1" si="6"/>
        <v>4353</v>
      </c>
      <c r="R27" s="41"/>
      <c r="S27" s="48"/>
      <c r="T27" s="41"/>
      <c r="U27" s="41"/>
    </row>
    <row r="28" spans="1:21" ht="15" x14ac:dyDescent="0.25">
      <c r="A28" s="49">
        <v>26</v>
      </c>
      <c r="B28" s="50">
        <f t="shared" ca="1" si="0"/>
        <v>4539</v>
      </c>
      <c r="C28" s="51">
        <f t="shared" ca="1" si="2"/>
        <v>4262</v>
      </c>
      <c r="D28" s="52">
        <f t="shared" ca="1" si="3"/>
        <v>3584</v>
      </c>
      <c r="E28" s="55"/>
      <c r="F28" s="14">
        <v>26</v>
      </c>
      <c r="G28" s="36">
        <v>9895</v>
      </c>
      <c r="H28" s="36">
        <v>4523</v>
      </c>
      <c r="I28" s="36">
        <v>3935</v>
      </c>
      <c r="L28" s="41">
        <f t="shared" ca="1" si="1"/>
        <v>0.53634563056070816</v>
      </c>
      <c r="M28" s="44">
        <v>27</v>
      </c>
      <c r="N28" s="44">
        <v>26</v>
      </c>
      <c r="O28" s="44">
        <f t="shared" ca="1" si="4"/>
        <v>280</v>
      </c>
      <c r="P28" s="53">
        <f t="shared" ca="1" si="5"/>
        <v>12.801175873096957</v>
      </c>
      <c r="Q28" s="41">
        <f t="shared" ca="1" si="6"/>
        <v>3584</v>
      </c>
      <c r="R28" s="41"/>
      <c r="S28" s="48"/>
      <c r="T28" s="41"/>
      <c r="U28" s="41"/>
    </row>
    <row r="29" spans="1:21" ht="15" x14ac:dyDescent="0.25">
      <c r="A29" s="49">
        <v>27</v>
      </c>
      <c r="B29" s="50">
        <f t="shared" ca="1" si="0"/>
        <v>4538</v>
      </c>
      <c r="C29" s="51">
        <f t="shared" ca="1" si="2"/>
        <v>4226</v>
      </c>
      <c r="D29" s="52">
        <f t="shared" ca="1" si="3"/>
        <v>4538</v>
      </c>
      <c r="E29" s="55"/>
      <c r="F29" s="14">
        <v>27</v>
      </c>
      <c r="G29" s="36">
        <v>5005</v>
      </c>
      <c r="H29" s="36">
        <v>4492</v>
      </c>
      <c r="I29" s="36">
        <v>4254</v>
      </c>
      <c r="L29" s="41">
        <f t="shared" ca="1" si="1"/>
        <v>0.65353866124706239</v>
      </c>
      <c r="M29" s="44">
        <v>26</v>
      </c>
      <c r="N29" s="44">
        <v>27</v>
      </c>
      <c r="O29" s="44">
        <f t="shared" ca="1" si="4"/>
        <v>285</v>
      </c>
      <c r="P29" s="53">
        <f t="shared" ca="1" si="5"/>
        <v>15.921612454319718</v>
      </c>
      <c r="Q29" s="41">
        <f t="shared" ca="1" si="6"/>
        <v>4538</v>
      </c>
      <c r="R29" s="41"/>
      <c r="S29" s="48"/>
      <c r="T29" s="41"/>
      <c r="U29" s="41"/>
    </row>
    <row r="30" spans="1:21" ht="15" x14ac:dyDescent="0.25">
      <c r="A30" s="49">
        <v>28</v>
      </c>
      <c r="B30" s="50">
        <f t="shared" ca="1" si="0"/>
        <v>7227</v>
      </c>
      <c r="C30" s="51">
        <f t="shared" ca="1" si="2"/>
        <v>4539</v>
      </c>
      <c r="D30" s="52">
        <f t="shared" ca="1" si="3"/>
        <v>4262</v>
      </c>
      <c r="E30" s="55"/>
      <c r="F30" s="14">
        <v>28</v>
      </c>
      <c r="G30" s="36">
        <v>7242</v>
      </c>
      <c r="H30" s="36">
        <v>5461</v>
      </c>
      <c r="I30" s="36">
        <v>4421</v>
      </c>
      <c r="L30" s="41">
        <f t="shared" ca="1" si="1"/>
        <v>0.34170770230173042</v>
      </c>
      <c r="M30" s="44">
        <v>33</v>
      </c>
      <c r="N30" s="44">
        <v>28</v>
      </c>
      <c r="O30" s="44">
        <f t="shared" ca="1" si="4"/>
        <v>290</v>
      </c>
      <c r="P30" s="53">
        <f t="shared" ca="1" si="5"/>
        <v>14.697778203290373</v>
      </c>
      <c r="Q30" s="41">
        <f t="shared" ca="1" si="6"/>
        <v>4262</v>
      </c>
      <c r="R30" s="41"/>
      <c r="S30" s="48"/>
      <c r="T30" s="41"/>
      <c r="U30" s="41"/>
    </row>
    <row r="31" spans="1:21" ht="15" x14ac:dyDescent="0.25">
      <c r="A31" s="49">
        <v>29</v>
      </c>
      <c r="B31" s="50">
        <f t="shared" ca="1" si="0"/>
        <v>4353</v>
      </c>
      <c r="C31" s="51">
        <f t="shared" ca="1" si="2"/>
        <v>4657</v>
      </c>
      <c r="D31" s="52">
        <f t="shared" ca="1" si="3"/>
        <v>4375</v>
      </c>
      <c r="E31" s="55"/>
      <c r="F31" s="14">
        <v>29</v>
      </c>
      <c r="G31" s="36">
        <v>5461</v>
      </c>
      <c r="H31" s="36">
        <v>5475</v>
      </c>
      <c r="I31" s="36">
        <v>5130</v>
      </c>
      <c r="L31" s="41">
        <f t="shared" ca="1" si="1"/>
        <v>0.65648991733377227</v>
      </c>
      <c r="M31" s="44">
        <v>34</v>
      </c>
      <c r="N31" s="44">
        <v>29</v>
      </c>
      <c r="O31" s="44">
        <f t="shared" ca="1" si="4"/>
        <v>295</v>
      </c>
      <c r="P31" s="53">
        <f t="shared" ca="1" si="5"/>
        <v>14.831465880658874</v>
      </c>
      <c r="Q31" s="41">
        <f t="shared" ca="1" si="6"/>
        <v>4375</v>
      </c>
      <c r="R31" s="41"/>
      <c r="S31" s="48"/>
      <c r="T31" s="41"/>
      <c r="U31" s="41"/>
    </row>
    <row r="32" spans="1:21" ht="15" x14ac:dyDescent="0.25">
      <c r="A32" s="49">
        <v>30</v>
      </c>
      <c r="B32" s="50">
        <f t="shared" ca="1" si="0"/>
        <v>3196</v>
      </c>
      <c r="C32" s="51">
        <f t="shared" ca="1" si="2"/>
        <v>4353</v>
      </c>
      <c r="D32" s="52">
        <f t="shared" ca="1" si="3"/>
        <v>4704</v>
      </c>
      <c r="E32" s="55"/>
      <c r="F32" s="14">
        <v>30</v>
      </c>
      <c r="G32" s="36">
        <v>9652</v>
      </c>
      <c r="H32" s="36">
        <v>4861</v>
      </c>
      <c r="I32" s="36">
        <v>5801</v>
      </c>
      <c r="L32" s="41">
        <f t="shared" ca="1" si="1"/>
        <v>0.74942163632827163</v>
      </c>
      <c r="M32" s="44">
        <v>28</v>
      </c>
      <c r="N32" s="44">
        <v>30</v>
      </c>
      <c r="O32" s="44">
        <f t="shared" ca="1" si="4"/>
        <v>300</v>
      </c>
      <c r="P32" s="53">
        <f t="shared" ca="1" si="5"/>
        <v>15.680512067267049</v>
      </c>
      <c r="Q32" s="41">
        <f t="shared" ca="1" si="6"/>
        <v>4704</v>
      </c>
      <c r="R32" s="41"/>
      <c r="S32" s="48"/>
      <c r="T32" s="41"/>
      <c r="U32" s="41"/>
    </row>
    <row r="33" spans="1:21" ht="15" x14ac:dyDescent="0.25">
      <c r="A33" s="49">
        <v>31</v>
      </c>
      <c r="B33" s="50">
        <f t="shared" ca="1" si="0"/>
        <v>5772</v>
      </c>
      <c r="C33" s="51">
        <f t="shared" ca="1" si="2"/>
        <v>4438</v>
      </c>
      <c r="D33" s="52">
        <f t="shared" ca="1" si="3"/>
        <v>4034</v>
      </c>
      <c r="E33" s="55"/>
      <c r="F33" s="14">
        <v>31</v>
      </c>
      <c r="G33" s="36">
        <v>1690</v>
      </c>
      <c r="H33" s="36">
        <v>5130</v>
      </c>
      <c r="I33" s="36">
        <v>3743</v>
      </c>
      <c r="L33" s="41">
        <f t="shared" ca="1" si="1"/>
        <v>0.42600507398831167</v>
      </c>
      <c r="M33" s="44">
        <v>30</v>
      </c>
      <c r="N33" s="44">
        <v>31</v>
      </c>
      <c r="O33" s="44">
        <f t="shared" ca="1" si="4"/>
        <v>305</v>
      </c>
      <c r="P33" s="53">
        <f t="shared" ca="1" si="5"/>
        <v>13.227685210285641</v>
      </c>
      <c r="Q33" s="41">
        <f t="shared" ca="1" si="6"/>
        <v>4034</v>
      </c>
      <c r="R33" s="41"/>
      <c r="S33" s="48"/>
      <c r="T33" s="41"/>
      <c r="U33" s="41"/>
    </row>
    <row r="34" spans="1:21" ht="15" x14ac:dyDescent="0.25">
      <c r="A34" s="49">
        <v>32</v>
      </c>
      <c r="B34" s="50">
        <f t="shared" ca="1" si="0"/>
        <v>3035</v>
      </c>
      <c r="C34" s="51">
        <f t="shared" ca="1" si="2"/>
        <v>4375</v>
      </c>
      <c r="D34" s="52">
        <f t="shared" ca="1" si="3"/>
        <v>4512</v>
      </c>
      <c r="E34" s="55"/>
      <c r="F34" s="14">
        <v>32</v>
      </c>
      <c r="G34" s="36">
        <v>2946</v>
      </c>
      <c r="H34" s="36">
        <v>5005</v>
      </c>
      <c r="I34" s="36">
        <v>4861</v>
      </c>
      <c r="L34" s="41">
        <f t="shared" ca="1" si="1"/>
        <v>0.96989086674601199</v>
      </c>
      <c r="M34" s="44">
        <v>29</v>
      </c>
      <c r="N34" s="44">
        <v>32</v>
      </c>
      <c r="O34" s="44">
        <f t="shared" ca="1" si="4"/>
        <v>310</v>
      </c>
      <c r="P34" s="53">
        <f t="shared" ca="1" si="5"/>
        <v>14.553966398703681</v>
      </c>
      <c r="Q34" s="41">
        <f t="shared" ca="1" si="6"/>
        <v>4512</v>
      </c>
      <c r="R34" s="41"/>
      <c r="S34" s="48"/>
      <c r="T34" s="41"/>
      <c r="U34" s="41"/>
    </row>
    <row r="35" spans="1:21" ht="15" x14ac:dyDescent="0.25">
      <c r="A35" s="49">
        <v>33</v>
      </c>
      <c r="B35" s="50">
        <f t="shared" ca="1" si="0"/>
        <v>8090</v>
      </c>
      <c r="C35" s="51">
        <f t="shared" ca="1" si="2"/>
        <v>4512</v>
      </c>
      <c r="D35" s="52">
        <f t="shared" ca="1" si="3"/>
        <v>5113</v>
      </c>
      <c r="E35" s="55"/>
      <c r="F35" s="14">
        <v>33</v>
      </c>
      <c r="G35" s="36">
        <v>2877</v>
      </c>
      <c r="H35" s="36">
        <v>5192</v>
      </c>
      <c r="I35" s="36">
        <v>5475</v>
      </c>
      <c r="L35" s="41">
        <f t="shared" ca="1" si="1"/>
        <v>6.9479211561469079E-2</v>
      </c>
      <c r="M35" s="44">
        <v>31</v>
      </c>
      <c r="N35" s="44">
        <v>33</v>
      </c>
      <c r="O35" s="44">
        <f t="shared" ca="1" si="4"/>
        <v>315</v>
      </c>
      <c r="P35" s="53">
        <f t="shared" ca="1" si="5"/>
        <v>16.230405543140694</v>
      </c>
      <c r="Q35" s="41">
        <f t="shared" ca="1" si="6"/>
        <v>5113</v>
      </c>
      <c r="R35" s="41"/>
      <c r="S35" s="48"/>
      <c r="T35" s="41"/>
      <c r="U35" s="41"/>
    </row>
    <row r="36" spans="1:21" ht="15" x14ac:dyDescent="0.25">
      <c r="A36" s="49">
        <v>34</v>
      </c>
      <c r="B36" s="50">
        <f t="shared" ca="1" si="0"/>
        <v>4226</v>
      </c>
      <c r="C36" s="51">
        <f t="shared" ca="1" si="2"/>
        <v>4538</v>
      </c>
      <c r="D36" s="52">
        <f t="shared" ca="1" si="3"/>
        <v>4999</v>
      </c>
      <c r="E36" s="55"/>
      <c r="F36" s="14">
        <v>34</v>
      </c>
      <c r="G36" s="36">
        <v>9135</v>
      </c>
      <c r="H36" s="36">
        <v>5417</v>
      </c>
      <c r="I36" s="36">
        <v>5654</v>
      </c>
      <c r="L36" s="41">
        <f t="shared" ca="1" si="1"/>
        <v>0.6956177603197371</v>
      </c>
      <c r="M36" s="44">
        <v>32</v>
      </c>
      <c r="N36" s="44">
        <v>34</v>
      </c>
      <c r="O36" s="44">
        <f t="shared" ca="1" si="4"/>
        <v>320</v>
      </c>
      <c r="P36" s="53">
        <f t="shared" ca="1" si="5"/>
        <v>15.620744816187823</v>
      </c>
      <c r="Q36" s="41">
        <f t="shared" ca="1" si="6"/>
        <v>4999</v>
      </c>
      <c r="R36" s="41"/>
      <c r="S36" s="48"/>
      <c r="T36" s="41"/>
      <c r="U36" s="41"/>
    </row>
    <row r="37" spans="1:21" ht="15" x14ac:dyDescent="0.25">
      <c r="A37" s="49">
        <v>35</v>
      </c>
      <c r="B37" s="50">
        <f t="shared" ca="1" si="0"/>
        <v>2623</v>
      </c>
      <c r="C37" s="51">
        <f t="shared" ca="1" si="2"/>
        <v>4704</v>
      </c>
      <c r="D37" s="52">
        <f t="shared" ca="1" si="3"/>
        <v>5451</v>
      </c>
      <c r="E37" s="55"/>
      <c r="F37" s="14">
        <v>35</v>
      </c>
      <c r="G37" s="36">
        <v>1984</v>
      </c>
      <c r="H37" s="36">
        <v>5561</v>
      </c>
      <c r="I37" s="36">
        <v>6532</v>
      </c>
      <c r="L37" s="41">
        <f t="shared" ca="1" si="1"/>
        <v>0.8543592566911612</v>
      </c>
      <c r="M37" s="44">
        <v>35</v>
      </c>
      <c r="N37" s="44">
        <v>35</v>
      </c>
      <c r="O37" s="44">
        <f t="shared" ca="1" si="4"/>
        <v>325</v>
      </c>
      <c r="P37" s="53">
        <f t="shared" ca="1" si="5"/>
        <v>16.773394589129477</v>
      </c>
      <c r="Q37" s="41">
        <f t="shared" ca="1" si="6"/>
        <v>5451</v>
      </c>
      <c r="R37" s="41"/>
      <c r="S37" s="48"/>
      <c r="T37" s="41"/>
      <c r="U37" s="41"/>
    </row>
    <row r="38" spans="1:21" ht="15" x14ac:dyDescent="0.25">
      <c r="A38" s="49">
        <v>36</v>
      </c>
      <c r="B38" s="50">
        <f t="shared" ca="1" si="0"/>
        <v>4704</v>
      </c>
      <c r="C38" s="51">
        <f t="shared" ca="1" si="2"/>
        <v>5085</v>
      </c>
      <c r="D38" s="52">
        <f t="shared" ca="1" si="3"/>
        <v>4219</v>
      </c>
      <c r="E38" s="55"/>
      <c r="F38" s="14">
        <v>36</v>
      </c>
      <c r="G38" s="36">
        <v>6552</v>
      </c>
      <c r="H38" s="36">
        <v>5801</v>
      </c>
      <c r="I38" s="36">
        <v>5561</v>
      </c>
      <c r="L38" s="41">
        <f t="shared" ca="1" si="1"/>
        <v>0.61138127952372923</v>
      </c>
      <c r="M38" s="44">
        <v>39</v>
      </c>
      <c r="N38" s="44">
        <v>36</v>
      </c>
      <c r="O38" s="44">
        <f t="shared" ca="1" si="4"/>
        <v>330</v>
      </c>
      <c r="P38" s="53">
        <f t="shared" ca="1" si="5"/>
        <v>12.785458771112514</v>
      </c>
      <c r="Q38" s="41">
        <f t="shared" ca="1" si="6"/>
        <v>4219</v>
      </c>
      <c r="R38" s="41"/>
      <c r="S38" s="48"/>
      <c r="T38" s="41"/>
      <c r="U38" s="41"/>
    </row>
    <row r="39" spans="1:21" ht="15" x14ac:dyDescent="0.25">
      <c r="A39" s="49">
        <v>37</v>
      </c>
      <c r="B39" s="50">
        <f t="shared" ca="1" si="0"/>
        <v>5804</v>
      </c>
      <c r="C39" s="51">
        <f t="shared" ca="1" si="2"/>
        <v>4784</v>
      </c>
      <c r="D39" s="52">
        <f t="shared" ca="1" si="3"/>
        <v>4784</v>
      </c>
      <c r="E39" s="55"/>
      <c r="F39" s="14">
        <v>37</v>
      </c>
      <c r="G39" s="36">
        <v>11930</v>
      </c>
      <c r="H39" s="36">
        <v>5654</v>
      </c>
      <c r="I39" s="36">
        <v>5461</v>
      </c>
      <c r="L39" s="41">
        <f t="shared" ca="1" si="1"/>
        <v>0.37156601112957788</v>
      </c>
      <c r="M39" s="44">
        <v>36</v>
      </c>
      <c r="N39" s="44">
        <v>37</v>
      </c>
      <c r="O39" s="44">
        <f t="shared" ca="1" si="4"/>
        <v>335</v>
      </c>
      <c r="P39" s="53">
        <f t="shared" ca="1" si="5"/>
        <v>14.279396803948099</v>
      </c>
      <c r="Q39" s="41">
        <f t="shared" ca="1" si="6"/>
        <v>4784</v>
      </c>
      <c r="R39" s="41"/>
      <c r="S39" s="48"/>
      <c r="T39" s="41"/>
      <c r="U39" s="41"/>
    </row>
    <row r="40" spans="1:21" ht="15" x14ac:dyDescent="0.25">
      <c r="A40" s="49">
        <v>38</v>
      </c>
      <c r="B40" s="50">
        <f t="shared" ca="1" si="0"/>
        <v>7517</v>
      </c>
      <c r="C40" s="51">
        <f t="shared" ca="1" si="2"/>
        <v>4953</v>
      </c>
      <c r="D40" s="52">
        <f t="shared" ca="1" si="3"/>
        <v>5085</v>
      </c>
      <c r="E40" s="55"/>
      <c r="F40" s="14">
        <v>38</v>
      </c>
      <c r="G40" s="36">
        <v>6290</v>
      </c>
      <c r="H40" s="36">
        <v>5714</v>
      </c>
      <c r="I40" s="36">
        <v>5714</v>
      </c>
      <c r="L40" s="41">
        <f t="shared" ca="1" si="1"/>
        <v>0.30284799564877385</v>
      </c>
      <c r="M40" s="44">
        <v>37</v>
      </c>
      <c r="N40" s="44">
        <v>38</v>
      </c>
      <c r="O40" s="44">
        <f t="shared" ca="1" si="4"/>
        <v>340</v>
      </c>
      <c r="P40" s="53">
        <f t="shared" ca="1" si="5"/>
        <v>14.95487264943835</v>
      </c>
      <c r="Q40" s="41">
        <f t="shared" ca="1" si="6"/>
        <v>5085</v>
      </c>
      <c r="R40" s="41"/>
      <c r="S40" s="48"/>
      <c r="T40" s="41"/>
      <c r="U40" s="41"/>
    </row>
    <row r="41" spans="1:21" ht="15" x14ac:dyDescent="0.25">
      <c r="A41" s="49">
        <v>39</v>
      </c>
      <c r="B41" s="50">
        <f t="shared" ca="1" si="0"/>
        <v>6169</v>
      </c>
      <c r="C41" s="51">
        <f t="shared" ca="1" si="2"/>
        <v>4999</v>
      </c>
      <c r="D41" s="52">
        <f t="shared" ca="1" si="3"/>
        <v>5213</v>
      </c>
      <c r="E41" s="55"/>
      <c r="F41" s="14">
        <v>39</v>
      </c>
      <c r="G41" s="36">
        <v>8783</v>
      </c>
      <c r="H41" s="36">
        <v>5761</v>
      </c>
      <c r="I41" s="36">
        <v>6032</v>
      </c>
      <c r="L41" s="41">
        <f t="shared" ca="1" si="1"/>
        <v>0.5168819087592833</v>
      </c>
      <c r="M41" s="44">
        <v>38</v>
      </c>
      <c r="N41" s="44">
        <v>39</v>
      </c>
      <c r="O41" s="44">
        <f t="shared" ca="1" si="4"/>
        <v>345</v>
      </c>
      <c r="P41" s="53">
        <f t="shared" ca="1" si="5"/>
        <v>15.109332324203974</v>
      </c>
      <c r="Q41" s="41">
        <f t="shared" ca="1" si="6"/>
        <v>5213</v>
      </c>
      <c r="R41" s="41"/>
      <c r="S41" s="48"/>
      <c r="T41" s="41"/>
      <c r="U41" s="41"/>
    </row>
    <row r="42" spans="1:21" ht="15" x14ac:dyDescent="0.25">
      <c r="A42" s="49">
        <v>40</v>
      </c>
      <c r="B42" s="50">
        <f t="shared" ca="1" si="0"/>
        <v>4375</v>
      </c>
      <c r="C42" s="51">
        <f t="shared" ca="1" si="2"/>
        <v>5150</v>
      </c>
      <c r="D42" s="52">
        <f t="shared" ca="1" si="3"/>
        <v>5799</v>
      </c>
      <c r="E42" s="55"/>
      <c r="F42" s="14">
        <v>40</v>
      </c>
      <c r="G42" s="36">
        <v>5417</v>
      </c>
      <c r="H42" s="36">
        <v>6290</v>
      </c>
      <c r="I42" s="36">
        <v>7172</v>
      </c>
      <c r="L42" s="41">
        <f t="shared" ca="1" si="1"/>
        <v>0.61917433376938724</v>
      </c>
      <c r="M42" s="44">
        <v>41</v>
      </c>
      <c r="N42" s="44">
        <v>40</v>
      </c>
      <c r="O42" s="44">
        <f t="shared" ca="1" si="4"/>
        <v>350</v>
      </c>
      <c r="P42" s="53">
        <f t="shared" ca="1" si="5"/>
        <v>16.568848080539652</v>
      </c>
      <c r="Q42" s="41">
        <f t="shared" ca="1" si="6"/>
        <v>5799</v>
      </c>
      <c r="R42" s="41"/>
      <c r="S42" s="48"/>
      <c r="T42" s="41"/>
      <c r="U42" s="41"/>
    </row>
    <row r="43" spans="1:21" ht="15" x14ac:dyDescent="0.25">
      <c r="A43" s="49">
        <v>41</v>
      </c>
      <c r="B43" s="50">
        <f t="shared" ca="1" si="0"/>
        <v>2183</v>
      </c>
      <c r="C43" s="51">
        <f t="shared" ca="1" si="2"/>
        <v>5113</v>
      </c>
      <c r="D43" s="52">
        <f t="shared" ca="1" si="3"/>
        <v>4539</v>
      </c>
      <c r="E43" s="55"/>
      <c r="F43" s="14">
        <v>41</v>
      </c>
      <c r="G43" s="36">
        <v>8751</v>
      </c>
      <c r="H43" s="36">
        <v>6032</v>
      </c>
      <c r="I43" s="36">
        <v>5192</v>
      </c>
      <c r="L43" s="41">
        <f t="shared" ca="1" si="1"/>
        <v>0.97523126391181447</v>
      </c>
      <c r="M43" s="44">
        <v>40</v>
      </c>
      <c r="N43" s="44">
        <v>41</v>
      </c>
      <c r="O43" s="44">
        <f t="shared" ca="1" si="4"/>
        <v>355</v>
      </c>
      <c r="P43" s="53">
        <f t="shared" ca="1" si="5"/>
        <v>12.785531316332932</v>
      </c>
      <c r="Q43" s="41">
        <f t="shared" ca="1" si="6"/>
        <v>4539</v>
      </c>
      <c r="R43" s="41"/>
      <c r="S43" s="48"/>
      <c r="T43" s="41"/>
      <c r="U43" s="41"/>
    </row>
    <row r="44" spans="1:21" ht="15" x14ac:dyDescent="0.25">
      <c r="A44" s="49">
        <v>42</v>
      </c>
      <c r="B44" s="50">
        <f t="shared" ca="1" si="0"/>
        <v>4512</v>
      </c>
      <c r="C44" s="51">
        <f t="shared" ca="1" si="2"/>
        <v>5752</v>
      </c>
      <c r="D44" s="52">
        <f t="shared" ca="1" si="3"/>
        <v>4953</v>
      </c>
      <c r="E44" s="55"/>
      <c r="F44" s="14">
        <v>42</v>
      </c>
      <c r="G44" s="36">
        <v>5130</v>
      </c>
      <c r="H44" s="36">
        <v>6894</v>
      </c>
      <c r="I44" s="36">
        <v>6552</v>
      </c>
      <c r="L44" s="41">
        <f t="shared" ca="1" si="1"/>
        <v>0.59358356827838343</v>
      </c>
      <c r="M44" s="44">
        <v>46</v>
      </c>
      <c r="N44" s="44">
        <v>42</v>
      </c>
      <c r="O44" s="44">
        <f t="shared" ca="1" si="4"/>
        <v>360</v>
      </c>
      <c r="P44" s="53">
        <f t="shared" ca="1" si="5"/>
        <v>13.757473397128697</v>
      </c>
      <c r="Q44" s="41">
        <f t="shared" ca="1" si="6"/>
        <v>4953</v>
      </c>
      <c r="R44" s="41"/>
      <c r="S44" s="48"/>
      <c r="T44" s="41"/>
      <c r="U44" s="41"/>
    </row>
    <row r="45" spans="1:21" ht="15" x14ac:dyDescent="0.25">
      <c r="A45" s="49">
        <v>43</v>
      </c>
      <c r="B45" s="50">
        <f t="shared" ca="1" si="0"/>
        <v>3815</v>
      </c>
      <c r="C45" s="51">
        <f t="shared" ca="1" si="2"/>
        <v>5438</v>
      </c>
      <c r="D45" s="52">
        <f t="shared" ca="1" si="3"/>
        <v>5338</v>
      </c>
      <c r="E45" s="55"/>
      <c r="F45" s="14">
        <v>43</v>
      </c>
      <c r="G45" s="36">
        <v>6754</v>
      </c>
      <c r="H45" s="36">
        <v>6552</v>
      </c>
      <c r="I45" s="36">
        <v>6290</v>
      </c>
      <c r="L45" s="41">
        <f t="shared" ca="1" si="1"/>
        <v>0.74777278425091187</v>
      </c>
      <c r="M45" s="44">
        <v>44</v>
      </c>
      <c r="N45" s="44">
        <v>43</v>
      </c>
      <c r="O45" s="44">
        <f t="shared" ca="1" si="4"/>
        <v>365</v>
      </c>
      <c r="P45" s="53">
        <f t="shared" ca="1" si="5"/>
        <v>14.624811398841819</v>
      </c>
      <c r="Q45" s="41">
        <f t="shared" ca="1" si="6"/>
        <v>5338</v>
      </c>
      <c r="R45" s="41"/>
      <c r="S45" s="48"/>
      <c r="T45" s="41"/>
      <c r="U45" s="41"/>
    </row>
    <row r="46" spans="1:21" ht="15" x14ac:dyDescent="0.25">
      <c r="A46" s="49">
        <v>44</v>
      </c>
      <c r="B46" s="50">
        <f t="shared" ca="1" si="0"/>
        <v>2304</v>
      </c>
      <c r="C46" s="51">
        <f t="shared" ca="1" si="2"/>
        <v>5451</v>
      </c>
      <c r="D46" s="52">
        <f t="shared" ca="1" si="3"/>
        <v>5865</v>
      </c>
      <c r="E46" s="55"/>
      <c r="F46" s="14">
        <v>44</v>
      </c>
      <c r="G46" s="36">
        <v>1436</v>
      </c>
      <c r="H46" s="36">
        <v>6754</v>
      </c>
      <c r="I46" s="36">
        <v>7538</v>
      </c>
      <c r="L46" s="41">
        <f t="shared" ca="1" si="1"/>
        <v>0.98334957240812793</v>
      </c>
      <c r="M46" s="3">
        <v>45</v>
      </c>
      <c r="N46" s="44">
        <v>44</v>
      </c>
      <c r="O46" s="44">
        <f t="shared" ca="1" si="4"/>
        <v>370</v>
      </c>
      <c r="P46" s="53">
        <f t="shared" ca="1" si="5"/>
        <v>15.85101187671566</v>
      </c>
      <c r="Q46" s="41">
        <f t="shared" ca="1" si="6"/>
        <v>5865</v>
      </c>
      <c r="R46" s="41"/>
      <c r="S46" s="48"/>
      <c r="T46" s="41"/>
      <c r="U46" s="41"/>
    </row>
    <row r="47" spans="1:21" ht="15" x14ac:dyDescent="0.25">
      <c r="A47" s="49">
        <v>45</v>
      </c>
      <c r="B47" s="50">
        <f t="shared" ca="1" si="0"/>
        <v>6053</v>
      </c>
      <c r="C47" s="51">
        <f t="shared" ca="1" si="2"/>
        <v>5772</v>
      </c>
      <c r="D47" s="52">
        <f t="shared" ca="1" si="3"/>
        <v>6169</v>
      </c>
      <c r="E47" s="55"/>
      <c r="F47" s="14">
        <v>45</v>
      </c>
      <c r="G47" s="36">
        <v>7787</v>
      </c>
      <c r="H47" s="36">
        <v>6983</v>
      </c>
      <c r="I47" s="36">
        <v>7226</v>
      </c>
      <c r="L47" s="41">
        <f t="shared" ca="1" si="1"/>
        <v>0.18086673921272212</v>
      </c>
      <c r="M47" s="44">
        <v>47</v>
      </c>
      <c r="N47" s="44">
        <v>45</v>
      </c>
      <c r="O47" s="44">
        <f t="shared" ca="1" si="4"/>
        <v>375</v>
      </c>
      <c r="P47" s="53">
        <f t="shared" ca="1" si="5"/>
        <v>16.450351855333125</v>
      </c>
      <c r="Q47" s="41">
        <f t="shared" ca="1" si="6"/>
        <v>6169</v>
      </c>
      <c r="R47" s="41"/>
      <c r="S47" s="48"/>
      <c r="T47" s="41"/>
      <c r="U47" s="41"/>
    </row>
    <row r="48" spans="1:21" ht="15" x14ac:dyDescent="0.25">
      <c r="A48" s="49">
        <v>46</v>
      </c>
      <c r="B48" s="50">
        <f t="shared" ca="1" si="0"/>
        <v>4262</v>
      </c>
      <c r="C48" s="51">
        <f t="shared" ca="1" si="2"/>
        <v>5799</v>
      </c>
      <c r="D48" s="52">
        <f t="shared" ca="1" si="3"/>
        <v>5150</v>
      </c>
      <c r="E48" s="55"/>
      <c r="F48" s="14">
        <v>46</v>
      </c>
      <c r="G48" s="36">
        <v>9099</v>
      </c>
      <c r="H48" s="36">
        <v>7001</v>
      </c>
      <c r="I48" s="36">
        <v>6526</v>
      </c>
      <c r="L48" s="41">
        <f t="shared" ca="1" si="1"/>
        <v>0.63035556453759933</v>
      </c>
      <c r="M48" s="44">
        <v>48</v>
      </c>
      <c r="N48" s="44">
        <v>46</v>
      </c>
      <c r="O48" s="44">
        <f t="shared" ca="1" si="4"/>
        <v>380</v>
      </c>
      <c r="P48" s="53">
        <f t="shared" ca="1" si="5"/>
        <v>13.55273690184184</v>
      </c>
      <c r="Q48" s="41">
        <f t="shared" ca="1" si="6"/>
        <v>5150</v>
      </c>
      <c r="R48" s="41"/>
      <c r="S48" s="48"/>
      <c r="T48" s="41"/>
      <c r="U48" s="41"/>
    </row>
    <row r="49" spans="1:21" ht="15" x14ac:dyDescent="0.25">
      <c r="A49" s="49">
        <v>47</v>
      </c>
      <c r="B49" s="50">
        <f t="shared" ca="1" si="0"/>
        <v>3876</v>
      </c>
      <c r="C49" s="51">
        <f t="shared" ca="1" si="2"/>
        <v>5213</v>
      </c>
      <c r="D49" s="52">
        <f t="shared" ca="1" si="3"/>
        <v>5752</v>
      </c>
      <c r="E49" s="55"/>
      <c r="F49" s="14">
        <v>47</v>
      </c>
      <c r="G49" s="36">
        <v>7001</v>
      </c>
      <c r="H49" s="36">
        <v>6526</v>
      </c>
      <c r="I49" s="36">
        <v>7472</v>
      </c>
      <c r="L49" s="41">
        <f t="shared" ca="1" si="1"/>
        <v>0.68869209806232079</v>
      </c>
      <c r="M49" s="44">
        <v>42</v>
      </c>
      <c r="N49" s="44">
        <v>47</v>
      </c>
      <c r="O49" s="44">
        <f t="shared" ca="1" si="4"/>
        <v>385</v>
      </c>
      <c r="P49" s="53">
        <f t="shared" ca="1" si="5"/>
        <v>14.940525462005363</v>
      </c>
      <c r="Q49" s="41">
        <f t="shared" ca="1" si="6"/>
        <v>5752</v>
      </c>
      <c r="R49" s="41"/>
      <c r="S49" s="48"/>
      <c r="T49" s="41"/>
      <c r="U49" s="41"/>
    </row>
    <row r="50" spans="1:21" ht="15" x14ac:dyDescent="0.25">
      <c r="A50" s="49">
        <v>48</v>
      </c>
      <c r="B50" s="50">
        <f t="shared" ca="1" si="0"/>
        <v>2622</v>
      </c>
      <c r="C50" s="51">
        <f t="shared" ca="1" si="2"/>
        <v>5338</v>
      </c>
      <c r="D50" s="52">
        <f t="shared" ca="1" si="3"/>
        <v>5990</v>
      </c>
      <c r="E50" s="55"/>
      <c r="F50" s="14">
        <v>48</v>
      </c>
      <c r="G50" s="36">
        <v>9499</v>
      </c>
      <c r="H50" s="36">
        <v>6532</v>
      </c>
      <c r="I50" s="36">
        <v>7242</v>
      </c>
      <c r="L50" s="41">
        <f t="shared" ca="1" si="1"/>
        <v>0.90285261957523422</v>
      </c>
      <c r="M50" s="44">
        <v>43</v>
      </c>
      <c r="N50" s="44">
        <v>48</v>
      </c>
      <c r="O50" s="44">
        <f t="shared" ca="1" si="4"/>
        <v>390</v>
      </c>
      <c r="P50" s="53">
        <f t="shared" ca="1" si="5"/>
        <v>15.358384284318282</v>
      </c>
      <c r="Q50" s="41">
        <f t="shared" ca="1" si="6"/>
        <v>5990</v>
      </c>
      <c r="R50" s="41"/>
      <c r="S50" s="48"/>
      <c r="T50" s="41"/>
      <c r="U50" s="41"/>
    </row>
    <row r="51" spans="1:21" ht="15" x14ac:dyDescent="0.25">
      <c r="A51" s="49">
        <v>49</v>
      </c>
      <c r="B51" s="50">
        <f t="shared" ca="1" si="0"/>
        <v>7678</v>
      </c>
      <c r="C51" s="51">
        <f t="shared" ca="1" si="2"/>
        <v>5865</v>
      </c>
      <c r="D51" s="52">
        <f t="shared" ca="1" si="3"/>
        <v>5772</v>
      </c>
      <c r="E51" s="55"/>
      <c r="F51" s="14">
        <v>49</v>
      </c>
      <c r="G51" s="36">
        <v>2078</v>
      </c>
      <c r="H51" s="36">
        <v>7226</v>
      </c>
      <c r="I51" s="36">
        <v>7583</v>
      </c>
      <c r="L51" s="41">
        <f t="shared" ca="1" si="1"/>
        <v>0.25149404595985281</v>
      </c>
      <c r="M51" s="44">
        <v>50</v>
      </c>
      <c r="N51" s="44">
        <v>49</v>
      </c>
      <c r="O51" s="44">
        <f t="shared" ca="1" si="4"/>
        <v>395</v>
      </c>
      <c r="P51" s="53">
        <f t="shared" ca="1" si="5"/>
        <v>14.611509689599409</v>
      </c>
      <c r="Q51" s="41">
        <f t="shared" ca="1" si="6"/>
        <v>5772</v>
      </c>
      <c r="R51" s="41"/>
      <c r="S51" s="48"/>
      <c r="T51" s="41"/>
      <c r="U51" s="41"/>
    </row>
    <row r="52" spans="1:21" ht="15" x14ac:dyDescent="0.25">
      <c r="A52" s="49">
        <v>50</v>
      </c>
      <c r="B52" s="50">
        <f t="shared" ca="1" si="0"/>
        <v>8113</v>
      </c>
      <c r="C52" s="51">
        <f t="shared" ca="1" si="2"/>
        <v>5804</v>
      </c>
      <c r="D52" s="52">
        <f t="shared" ca="1" si="3"/>
        <v>6865</v>
      </c>
      <c r="E52" s="55"/>
      <c r="F52" s="14">
        <v>50</v>
      </c>
      <c r="G52" s="36">
        <v>4336</v>
      </c>
      <c r="H52" s="36">
        <v>7172</v>
      </c>
      <c r="I52" s="36">
        <v>9442</v>
      </c>
      <c r="L52" s="41">
        <f t="shared" ca="1" si="1"/>
        <v>0.23285268962374983</v>
      </c>
      <c r="M52" s="44">
        <v>49</v>
      </c>
      <c r="N52" s="44">
        <v>50</v>
      </c>
      <c r="O52" s="44">
        <f t="shared" ca="1" si="4"/>
        <v>400</v>
      </c>
      <c r="P52" s="53">
        <f t="shared" ca="1" si="5"/>
        <v>17.16280762412465</v>
      </c>
      <c r="Q52" s="41">
        <f t="shared" ca="1" si="6"/>
        <v>6865</v>
      </c>
      <c r="R52" s="41"/>
      <c r="S52" s="48"/>
      <c r="T52" s="41"/>
      <c r="U52" s="41"/>
    </row>
    <row r="53" spans="1:21" ht="15" x14ac:dyDescent="0.25">
      <c r="A53" s="49">
        <v>51</v>
      </c>
      <c r="B53" s="50">
        <f t="shared" ca="1" si="0"/>
        <v>6822</v>
      </c>
      <c r="C53" s="51">
        <f t="shared" ca="1" si="2"/>
        <v>5901</v>
      </c>
      <c r="D53" s="52">
        <f t="shared" ca="1" si="3"/>
        <v>4438</v>
      </c>
      <c r="E53" s="55"/>
      <c r="F53" s="14">
        <v>51</v>
      </c>
      <c r="G53" s="36">
        <v>2528</v>
      </c>
      <c r="H53" s="36">
        <v>7242</v>
      </c>
      <c r="I53" s="36">
        <v>6983</v>
      </c>
      <c r="L53" s="41">
        <f t="shared" ca="1" si="1"/>
        <v>0.11531045156459319</v>
      </c>
      <c r="M53" s="44">
        <v>51</v>
      </c>
      <c r="N53" s="44">
        <v>51</v>
      </c>
      <c r="O53" s="44">
        <f t="shared" ca="1" si="4"/>
        <v>405</v>
      </c>
      <c r="P53" s="53">
        <f t="shared" ca="1" si="5"/>
        <v>10.957468117539213</v>
      </c>
      <c r="Q53" s="41">
        <f t="shared" ca="1" si="6"/>
        <v>4438</v>
      </c>
      <c r="R53" s="41"/>
      <c r="S53" s="48"/>
      <c r="T53" s="41"/>
      <c r="U53" s="41"/>
    </row>
    <row r="54" spans="1:21" ht="15" x14ac:dyDescent="0.25">
      <c r="A54" s="49">
        <v>52</v>
      </c>
      <c r="B54" s="50">
        <f t="shared" ca="1" si="0"/>
        <v>7069</v>
      </c>
      <c r="C54" s="51">
        <f t="shared" ca="1" si="2"/>
        <v>5990</v>
      </c>
      <c r="D54" s="52">
        <f t="shared" ca="1" si="3"/>
        <v>5804</v>
      </c>
      <c r="E54" s="55"/>
      <c r="F54" s="14">
        <v>52</v>
      </c>
      <c r="G54" s="36">
        <v>5761</v>
      </c>
      <c r="H54" s="36">
        <v>7583</v>
      </c>
      <c r="I54" s="36">
        <v>6894</v>
      </c>
      <c r="L54" s="41">
        <f t="shared" ca="1" si="1"/>
        <v>0.30532390812856736</v>
      </c>
      <c r="M54" s="44">
        <v>54</v>
      </c>
      <c r="N54" s="44">
        <v>52</v>
      </c>
      <c r="O54" s="44">
        <f t="shared" ca="1" si="4"/>
        <v>410</v>
      </c>
      <c r="P54" s="53">
        <f t="shared" ca="1" si="5"/>
        <v>14.156655739930944</v>
      </c>
      <c r="Q54" s="41">
        <f t="shared" ca="1" si="6"/>
        <v>5804</v>
      </c>
      <c r="R54" s="41"/>
      <c r="S54" s="48"/>
      <c r="T54" s="41"/>
      <c r="U54" s="41"/>
    </row>
    <row r="55" spans="1:21" ht="15" x14ac:dyDescent="0.25">
      <c r="A55" s="49">
        <v>53</v>
      </c>
      <c r="B55" s="50">
        <f t="shared" ca="1" si="0"/>
        <v>6129</v>
      </c>
      <c r="C55" s="51">
        <f t="shared" ca="1" si="2"/>
        <v>5934</v>
      </c>
      <c r="D55" s="52">
        <f t="shared" ca="1" si="3"/>
        <v>5926</v>
      </c>
      <c r="E55" s="55"/>
      <c r="F55" s="14">
        <v>53</v>
      </c>
      <c r="G55" s="36">
        <v>8721</v>
      </c>
      <c r="H55" s="36">
        <v>7538</v>
      </c>
      <c r="I55" s="36">
        <v>7001</v>
      </c>
      <c r="L55" s="41">
        <f t="shared" ca="1" si="1"/>
        <v>0.33328107260198458</v>
      </c>
      <c r="M55" s="44">
        <v>53</v>
      </c>
      <c r="N55" s="44">
        <v>53</v>
      </c>
      <c r="O55" s="44">
        <f t="shared" ca="1" si="4"/>
        <v>415</v>
      </c>
      <c r="P55" s="53">
        <f t="shared" ca="1" si="5"/>
        <v>14.278996310380647</v>
      </c>
      <c r="Q55" s="41">
        <f t="shared" ca="1" si="6"/>
        <v>5926</v>
      </c>
      <c r="R55" s="41"/>
      <c r="S55" s="41"/>
      <c r="T55" s="41"/>
      <c r="U55" s="41"/>
    </row>
    <row r="56" spans="1:21" ht="15" x14ac:dyDescent="0.25">
      <c r="A56" s="49">
        <v>54</v>
      </c>
      <c r="B56" s="50">
        <f t="shared" ca="1" si="0"/>
        <v>6732</v>
      </c>
      <c r="C56" s="51">
        <f t="shared" ca="1" si="2"/>
        <v>5926</v>
      </c>
      <c r="D56" s="52">
        <f t="shared" ca="1" si="3"/>
        <v>5901</v>
      </c>
      <c r="E56" s="55"/>
      <c r="F56" s="14">
        <v>54</v>
      </c>
      <c r="G56" s="36">
        <v>5561</v>
      </c>
      <c r="H56" s="36">
        <v>7472</v>
      </c>
      <c r="I56" s="36">
        <v>9135</v>
      </c>
      <c r="L56" s="41">
        <f t="shared" ca="1" si="1"/>
        <v>0.2833457195225203</v>
      </c>
      <c r="M56" s="44">
        <v>52</v>
      </c>
      <c r="N56" s="44">
        <v>54</v>
      </c>
      <c r="O56" s="44">
        <f t="shared" ca="1" si="4"/>
        <v>420</v>
      </c>
      <c r="P56" s="53">
        <f t="shared" ca="1" si="5"/>
        <v>14.049963509457838</v>
      </c>
      <c r="Q56" s="41">
        <f t="shared" ca="1" si="6"/>
        <v>5901</v>
      </c>
      <c r="R56" s="41"/>
      <c r="S56" s="41"/>
      <c r="T56" s="41"/>
      <c r="U56" s="41"/>
    </row>
    <row r="57" spans="1:21" ht="15" x14ac:dyDescent="0.25">
      <c r="A57" s="49">
        <v>55</v>
      </c>
      <c r="B57" s="50">
        <f t="shared" ca="1" si="0"/>
        <v>3107</v>
      </c>
      <c r="C57" s="51">
        <f t="shared" ca="1" si="2"/>
        <v>6053</v>
      </c>
      <c r="D57" s="52">
        <f t="shared" ca="1" si="3"/>
        <v>7227</v>
      </c>
      <c r="E57" s="55"/>
      <c r="F57" s="14">
        <v>55</v>
      </c>
      <c r="G57" s="36">
        <v>3935</v>
      </c>
      <c r="H57" s="36">
        <v>7787</v>
      </c>
      <c r="I57" s="36">
        <v>9895</v>
      </c>
      <c r="L57" s="41">
        <f t="shared" ca="1" si="1"/>
        <v>0.81500827522504382</v>
      </c>
      <c r="M57" s="44">
        <v>55</v>
      </c>
      <c r="N57" s="44">
        <v>55</v>
      </c>
      <c r="O57" s="44">
        <f t="shared" ca="1" si="4"/>
        <v>425</v>
      </c>
      <c r="P57" s="53">
        <f t="shared" ca="1" si="5"/>
        <v>17.004253757926669</v>
      </c>
      <c r="Q57" s="41">
        <f t="shared" ca="1" si="6"/>
        <v>7227</v>
      </c>
      <c r="R57" s="41"/>
      <c r="S57" s="41"/>
      <c r="T57" s="41"/>
      <c r="U57" s="41"/>
    </row>
    <row r="58" spans="1:21" ht="15" x14ac:dyDescent="0.25">
      <c r="A58" s="49">
        <v>56</v>
      </c>
      <c r="B58" s="50">
        <f t="shared" ca="1" si="0"/>
        <v>2322</v>
      </c>
      <c r="C58" s="51">
        <f t="shared" ca="1" si="2"/>
        <v>6129</v>
      </c>
      <c r="D58" s="52">
        <f t="shared" ca="1" si="3"/>
        <v>6129</v>
      </c>
      <c r="E58" s="55"/>
      <c r="F58" s="14">
        <v>56</v>
      </c>
      <c r="G58" s="36">
        <v>3019</v>
      </c>
      <c r="H58" s="36">
        <v>8593</v>
      </c>
      <c r="I58" s="36">
        <v>5761</v>
      </c>
      <c r="L58" s="41">
        <f t="shared" ca="1" si="1"/>
        <v>0.98043005096654312</v>
      </c>
      <c r="M58" s="44">
        <v>56</v>
      </c>
      <c r="N58" s="44">
        <v>56</v>
      </c>
      <c r="O58" s="44">
        <f t="shared" ca="1" si="4"/>
        <v>430</v>
      </c>
      <c r="P58" s="53">
        <f t="shared" ca="1" si="5"/>
        <v>14.253977724843271</v>
      </c>
      <c r="Q58" s="41">
        <f t="shared" ca="1" si="6"/>
        <v>6129</v>
      </c>
      <c r="R58" s="41"/>
      <c r="S58" s="41"/>
      <c r="T58" s="41"/>
      <c r="U58" s="41"/>
    </row>
    <row r="59" spans="1:21" ht="15" x14ac:dyDescent="0.25">
      <c r="A59" s="49">
        <v>57</v>
      </c>
      <c r="B59" s="50">
        <f t="shared" ca="1" si="0"/>
        <v>5338</v>
      </c>
      <c r="C59" s="51">
        <f t="shared" ca="1" si="2"/>
        <v>6637</v>
      </c>
      <c r="D59" s="52">
        <f t="shared" ca="1" si="3"/>
        <v>5934</v>
      </c>
      <c r="E59" s="55"/>
      <c r="F59" s="14">
        <v>57</v>
      </c>
      <c r="G59" s="36">
        <v>5801</v>
      </c>
      <c r="H59" s="36">
        <v>8720</v>
      </c>
      <c r="I59" s="36">
        <v>6754</v>
      </c>
      <c r="L59" s="41">
        <f t="shared" ca="1" si="1"/>
        <v>0.52432667324902693</v>
      </c>
      <c r="M59" s="44">
        <v>58</v>
      </c>
      <c r="N59" s="44">
        <v>57</v>
      </c>
      <c r="O59" s="44">
        <f t="shared" ca="1" si="4"/>
        <v>435</v>
      </c>
      <c r="P59" s="53">
        <f t="shared" ca="1" si="5"/>
        <v>13.641832500272448</v>
      </c>
      <c r="Q59" s="41">
        <f t="shared" ca="1" si="6"/>
        <v>5934</v>
      </c>
      <c r="R59" s="41"/>
      <c r="S59" s="41"/>
      <c r="T59" s="41"/>
      <c r="U59" s="41"/>
    </row>
    <row r="60" spans="1:21" ht="15" x14ac:dyDescent="0.25">
      <c r="A60" s="49">
        <v>58</v>
      </c>
      <c r="B60" s="50">
        <f t="shared" ca="1" si="0"/>
        <v>5926</v>
      </c>
      <c r="C60" s="51">
        <f t="shared" ca="1" si="2"/>
        <v>6976</v>
      </c>
      <c r="D60" s="52">
        <f t="shared" ca="1" si="3"/>
        <v>6637</v>
      </c>
      <c r="E60" s="55"/>
      <c r="F60" s="14">
        <v>58</v>
      </c>
      <c r="G60" s="36">
        <v>3099</v>
      </c>
      <c r="H60" s="36">
        <v>9099</v>
      </c>
      <c r="I60" s="36">
        <v>7787</v>
      </c>
      <c r="L60" s="41">
        <f t="shared" ca="1" si="1"/>
        <v>0.35499788453969761</v>
      </c>
      <c r="M60" s="44">
        <v>62</v>
      </c>
      <c r="N60" s="44">
        <v>58</v>
      </c>
      <c r="O60" s="44">
        <f t="shared" ca="1" si="4"/>
        <v>440</v>
      </c>
      <c r="P60" s="53">
        <f t="shared" ca="1" si="5"/>
        <v>15.083747105299889</v>
      </c>
      <c r="Q60" s="41">
        <f t="shared" ca="1" si="6"/>
        <v>6637</v>
      </c>
      <c r="R60" s="41"/>
      <c r="S60" s="41"/>
      <c r="T60" s="41"/>
      <c r="U60" s="41"/>
    </row>
    <row r="61" spans="1:21" ht="15" x14ac:dyDescent="0.25">
      <c r="A61" s="49">
        <v>59</v>
      </c>
      <c r="B61" s="50">
        <f t="shared" ca="1" si="0"/>
        <v>4034</v>
      </c>
      <c r="C61" s="51">
        <f t="shared" ca="1" si="2"/>
        <v>6169</v>
      </c>
      <c r="D61" s="52">
        <f t="shared" ca="1" si="3"/>
        <v>7069</v>
      </c>
      <c r="E61" s="55"/>
      <c r="F61" s="14">
        <v>59</v>
      </c>
      <c r="G61" s="36">
        <v>4861</v>
      </c>
      <c r="H61" s="36">
        <v>8705</v>
      </c>
      <c r="I61" s="36">
        <v>10108</v>
      </c>
      <c r="L61" s="41">
        <f t="shared" ca="1" si="1"/>
        <v>0.60269626608712434</v>
      </c>
      <c r="M61" s="44">
        <v>57</v>
      </c>
      <c r="N61" s="44">
        <v>59</v>
      </c>
      <c r="O61" s="44">
        <f t="shared" ca="1" si="4"/>
        <v>445</v>
      </c>
      <c r="P61" s="53">
        <f t="shared" ca="1" si="5"/>
        <v>15.885112522544118</v>
      </c>
      <c r="Q61" s="41">
        <f t="shared" ca="1" si="6"/>
        <v>7069</v>
      </c>
      <c r="R61" s="41"/>
      <c r="S61" s="41"/>
      <c r="T61" s="41"/>
      <c r="U61" s="41"/>
    </row>
    <row r="62" spans="1:21" ht="15" x14ac:dyDescent="0.25">
      <c r="A62" s="49">
        <v>60</v>
      </c>
      <c r="B62" s="50">
        <f t="shared" ca="1" si="0"/>
        <v>5934</v>
      </c>
      <c r="C62" s="51">
        <f t="shared" ca="1" si="2"/>
        <v>6732</v>
      </c>
      <c r="D62" s="52">
        <f t="shared" ca="1" si="3"/>
        <v>7517</v>
      </c>
      <c r="E62" s="55"/>
      <c r="F62" s="14">
        <v>60</v>
      </c>
      <c r="G62" s="36">
        <v>7538</v>
      </c>
      <c r="H62" s="36">
        <v>8721</v>
      </c>
      <c r="I62" s="36">
        <v>8783</v>
      </c>
      <c r="L62" s="41">
        <f t="shared" ca="1" si="1"/>
        <v>0.33038511451161301</v>
      </c>
      <c r="M62" s="44">
        <v>59</v>
      </c>
      <c r="N62" s="44">
        <v>60</v>
      </c>
      <c r="O62" s="44">
        <f t="shared" ca="1" si="4"/>
        <v>450</v>
      </c>
      <c r="P62" s="53">
        <f t="shared" ca="1" si="5"/>
        <v>16.703987133870623</v>
      </c>
      <c r="Q62" s="41">
        <f t="shared" ca="1" si="6"/>
        <v>7517</v>
      </c>
      <c r="R62" s="41"/>
      <c r="S62" s="41"/>
      <c r="T62" s="41"/>
      <c r="U62" s="41"/>
    </row>
    <row r="63" spans="1:21" ht="15" x14ac:dyDescent="0.25">
      <c r="A63" s="49">
        <v>61</v>
      </c>
      <c r="B63" s="50">
        <f t="shared" ca="1" si="0"/>
        <v>4784</v>
      </c>
      <c r="C63" s="51">
        <f t="shared" ca="1" si="2"/>
        <v>6822</v>
      </c>
      <c r="D63" s="52">
        <f t="shared" ca="1" si="3"/>
        <v>5438</v>
      </c>
      <c r="E63" s="55"/>
      <c r="F63" s="14">
        <v>61</v>
      </c>
      <c r="G63" s="36">
        <v>7583</v>
      </c>
      <c r="H63" s="36">
        <v>8751</v>
      </c>
      <c r="I63" s="36">
        <v>8705</v>
      </c>
      <c r="L63" s="41">
        <f t="shared" ca="1" si="1"/>
        <v>0.54936690960840939</v>
      </c>
      <c r="M63" s="44">
        <v>60</v>
      </c>
      <c r="N63" s="44">
        <v>61</v>
      </c>
      <c r="O63" s="44">
        <f t="shared" ca="1" si="4"/>
        <v>455</v>
      </c>
      <c r="P63" s="53">
        <f t="shared" ca="1" si="5"/>
        <v>11.951035085699679</v>
      </c>
      <c r="Q63" s="41">
        <f t="shared" ca="1" si="6"/>
        <v>5438</v>
      </c>
      <c r="R63" s="41"/>
      <c r="S63" s="41"/>
      <c r="T63" s="41"/>
      <c r="U63" s="41"/>
    </row>
    <row r="64" spans="1:21" ht="15" x14ac:dyDescent="0.25">
      <c r="A64" s="49">
        <v>62</v>
      </c>
      <c r="B64" s="50">
        <f t="shared" ca="1" si="0"/>
        <v>5451</v>
      </c>
      <c r="C64" s="51">
        <f t="shared" ca="1" si="2"/>
        <v>6865</v>
      </c>
      <c r="D64" s="52">
        <f t="shared" ca="1" si="3"/>
        <v>6732</v>
      </c>
      <c r="E64" s="55"/>
      <c r="F64" s="14">
        <v>62</v>
      </c>
      <c r="G64" s="36">
        <v>3779</v>
      </c>
      <c r="H64" s="36">
        <v>8783</v>
      </c>
      <c r="I64" s="36">
        <v>8721</v>
      </c>
      <c r="L64" s="41">
        <f t="shared" ca="1" si="1"/>
        <v>0.5602727328691548</v>
      </c>
      <c r="M64" s="44">
        <v>61</v>
      </c>
      <c r="N64" s="44">
        <v>62</v>
      </c>
      <c r="O64" s="44">
        <f t="shared" ca="1" si="4"/>
        <v>460</v>
      </c>
      <c r="P64" s="53">
        <f t="shared" ca="1" si="5"/>
        <v>14.63446140280913</v>
      </c>
      <c r="Q64" s="41">
        <f t="shared" ca="1" si="6"/>
        <v>6732</v>
      </c>
      <c r="R64" s="41"/>
      <c r="S64" s="41"/>
      <c r="T64" s="41"/>
      <c r="U64" s="41"/>
    </row>
    <row r="65" spans="1:22" ht="15" x14ac:dyDescent="0.25">
      <c r="A65" s="49">
        <v>63</v>
      </c>
      <c r="B65" s="50">
        <f t="shared" ca="1" si="0"/>
        <v>6990</v>
      </c>
      <c r="C65" s="51">
        <f t="shared" ca="1" si="2"/>
        <v>7069</v>
      </c>
      <c r="D65" s="52">
        <f t="shared" ca="1" si="3"/>
        <v>6990</v>
      </c>
      <c r="E65" s="55"/>
      <c r="F65" s="14">
        <v>63</v>
      </c>
      <c r="G65" s="36">
        <v>4523</v>
      </c>
      <c r="H65" s="36">
        <v>9442</v>
      </c>
      <c r="I65" s="36">
        <v>8593</v>
      </c>
      <c r="L65" s="41">
        <f t="shared" ca="1" si="1"/>
        <v>0.25854538579323005</v>
      </c>
      <c r="M65" s="44">
        <v>64</v>
      </c>
      <c r="N65" s="44">
        <v>63</v>
      </c>
      <c r="O65" s="44">
        <f t="shared" ca="1" si="4"/>
        <v>465</v>
      </c>
      <c r="P65" s="53">
        <f t="shared" ca="1" si="5"/>
        <v>15.031349150020006</v>
      </c>
      <c r="Q65" s="41">
        <f t="shared" ca="1" si="6"/>
        <v>6990</v>
      </c>
      <c r="R65" s="41"/>
      <c r="S65" s="41"/>
      <c r="T65" s="41"/>
      <c r="U65" s="41"/>
    </row>
    <row r="66" spans="1:22" ht="15" x14ac:dyDescent="0.25">
      <c r="A66" s="49">
        <v>64</v>
      </c>
      <c r="B66" s="50">
        <f t="shared" ca="1" si="0"/>
        <v>3190</v>
      </c>
      <c r="C66" s="51">
        <f t="shared" ca="1" si="2"/>
        <v>6990</v>
      </c>
      <c r="D66" s="52">
        <f t="shared" ca="1" si="3"/>
        <v>7678</v>
      </c>
      <c r="E66" s="55"/>
      <c r="F66" s="14">
        <v>64</v>
      </c>
      <c r="G66" s="36">
        <v>5475</v>
      </c>
      <c r="H66" s="36">
        <v>9135</v>
      </c>
      <c r="I66" s="36">
        <v>9499</v>
      </c>
      <c r="L66" s="41">
        <f t="shared" ca="1" si="1"/>
        <v>0.81674374499103164</v>
      </c>
      <c r="M66" s="44">
        <v>63</v>
      </c>
      <c r="N66" s="44">
        <v>64</v>
      </c>
      <c r="O66" s="44">
        <f t="shared" ca="1" si="4"/>
        <v>470</v>
      </c>
      <c r="P66" s="53">
        <f t="shared" ca="1" si="5"/>
        <v>16.335649893351835</v>
      </c>
      <c r="Q66" s="41">
        <f t="shared" ca="1" si="6"/>
        <v>7678</v>
      </c>
      <c r="R66" s="41"/>
      <c r="S66" s="41"/>
      <c r="T66" s="41"/>
      <c r="U66" s="41"/>
    </row>
    <row r="67" spans="1:22" ht="15" x14ac:dyDescent="0.25">
      <c r="A67" s="49">
        <v>65</v>
      </c>
      <c r="B67" s="50">
        <f t="shared" ref="B67:B77" ca="1" si="7">INDEX($Q$3:$Q$77,RANK(L67,$L$3:$L$77))</f>
        <v>4953</v>
      </c>
      <c r="C67" s="51">
        <f t="shared" ca="1" si="2"/>
        <v>7517</v>
      </c>
      <c r="D67" s="52">
        <f t="shared" ca="1" si="3"/>
        <v>8113</v>
      </c>
      <c r="E67" s="55"/>
      <c r="F67" s="14">
        <v>65</v>
      </c>
      <c r="G67" s="36">
        <v>1909</v>
      </c>
      <c r="H67" s="36">
        <v>9895</v>
      </c>
      <c r="I67" s="36">
        <v>10367</v>
      </c>
      <c r="L67" s="41">
        <f t="shared" ref="L67:L77" ca="1" si="8">RAND()</f>
        <v>0.53455792613915731</v>
      </c>
      <c r="M67" s="44">
        <v>68</v>
      </c>
      <c r="N67" s="44">
        <v>65</v>
      </c>
      <c r="O67" s="44">
        <f t="shared" ca="1" si="4"/>
        <v>475</v>
      </c>
      <c r="P67" s="53">
        <f t="shared" ca="1" si="5"/>
        <v>17.079545422686856</v>
      </c>
      <c r="Q67" s="41">
        <f t="shared" ca="1" si="6"/>
        <v>8113</v>
      </c>
      <c r="R67" s="41"/>
      <c r="S67" s="41"/>
      <c r="T67" s="41"/>
      <c r="U67" s="41"/>
    </row>
    <row r="68" spans="1:22" ht="15" x14ac:dyDescent="0.25">
      <c r="A68" s="49">
        <v>66</v>
      </c>
      <c r="B68" s="50">
        <f t="shared" ca="1" si="7"/>
        <v>3110</v>
      </c>
      <c r="C68" s="51">
        <f t="shared" ref="C68:C77" ca="1" si="9">SMALL($Q$3:$Q$77,M68)</f>
        <v>7227</v>
      </c>
      <c r="D68" s="52">
        <f t="shared" ref="D68:D77" ca="1" si="10">Q68</f>
        <v>6053</v>
      </c>
      <c r="E68" s="55"/>
      <c r="F68" s="14">
        <v>66</v>
      </c>
      <c r="G68" s="36">
        <v>10108</v>
      </c>
      <c r="H68" s="36">
        <v>9652</v>
      </c>
      <c r="I68" s="36">
        <v>8720</v>
      </c>
      <c r="L68" s="41">
        <f t="shared" ca="1" si="8"/>
        <v>0.85571804493033676</v>
      </c>
      <c r="M68" s="44">
        <v>66</v>
      </c>
      <c r="N68" s="44">
        <v>66</v>
      </c>
      <c r="O68" s="44">
        <f t="shared" ref="O68:O77" ca="1" si="11">INT($R$1+$S$1*N68)</f>
        <v>480</v>
      </c>
      <c r="P68" s="53">
        <f t="shared" ref="P68:P77" ca="1" si="12">(((IF(MOD(N68,5)&lt;&gt;0,MOD(N68,5),5))+12)+_xlfn.NORM.S.INV(RAND()))</f>
        <v>12.609712339547581</v>
      </c>
      <c r="Q68" s="41">
        <f t="shared" ref="Q68:Q76" ca="1" si="13">ROUND(O68*P68,0)</f>
        <v>6053</v>
      </c>
      <c r="R68" s="41"/>
      <c r="S68" s="41"/>
      <c r="T68" s="41"/>
      <c r="U68" s="41"/>
    </row>
    <row r="69" spans="1:22" ht="15" x14ac:dyDescent="0.25">
      <c r="A69" s="49">
        <v>67</v>
      </c>
      <c r="B69" s="50">
        <f t="shared" ca="1" si="7"/>
        <v>5213</v>
      </c>
      <c r="C69" s="51">
        <f t="shared" ca="1" si="9"/>
        <v>7273</v>
      </c>
      <c r="D69" s="52">
        <f t="shared" ca="1" si="10"/>
        <v>6976</v>
      </c>
      <c r="E69" s="55"/>
      <c r="F69" s="14">
        <v>67</v>
      </c>
      <c r="G69" s="36">
        <v>4492</v>
      </c>
      <c r="H69" s="36">
        <v>9678</v>
      </c>
      <c r="I69" s="36">
        <v>9099</v>
      </c>
      <c r="L69" s="41">
        <f t="shared" ca="1" si="8"/>
        <v>0.54401551511463542</v>
      </c>
      <c r="M69" s="44">
        <v>67</v>
      </c>
      <c r="N69" s="44">
        <v>67</v>
      </c>
      <c r="O69" s="44">
        <f t="shared" ca="1" si="11"/>
        <v>485</v>
      </c>
      <c r="P69" s="53">
        <f t="shared" ca="1" si="12"/>
        <v>14.383888501514019</v>
      </c>
      <c r="Q69" s="41">
        <f t="shared" ca="1" si="13"/>
        <v>6976</v>
      </c>
      <c r="R69" s="41"/>
      <c r="S69" s="41"/>
      <c r="T69" s="41"/>
      <c r="U69" s="41"/>
    </row>
    <row r="70" spans="1:22" ht="15" x14ac:dyDescent="0.25">
      <c r="A70" s="49">
        <v>68</v>
      </c>
      <c r="B70" s="50">
        <f t="shared" ca="1" si="7"/>
        <v>6976</v>
      </c>
      <c r="C70" s="51">
        <f t="shared" ca="1" si="9"/>
        <v>7126</v>
      </c>
      <c r="D70" s="52">
        <f t="shared" ca="1" si="10"/>
        <v>8136</v>
      </c>
      <c r="E70" s="55"/>
      <c r="F70" s="14">
        <v>68</v>
      </c>
      <c r="G70" s="36">
        <v>8705</v>
      </c>
      <c r="H70" s="36">
        <v>9499</v>
      </c>
      <c r="I70" s="36">
        <v>9652</v>
      </c>
      <c r="L70" s="41">
        <f t="shared" ca="1" si="8"/>
        <v>0.16632566872480847</v>
      </c>
      <c r="M70" s="44">
        <v>65</v>
      </c>
      <c r="N70" s="44">
        <v>68</v>
      </c>
      <c r="O70" s="44">
        <f t="shared" ca="1" si="11"/>
        <v>490</v>
      </c>
      <c r="P70" s="53">
        <f t="shared" ca="1" si="12"/>
        <v>16.604161635953481</v>
      </c>
      <c r="Q70" s="41">
        <f t="shared" ca="1" si="13"/>
        <v>8136</v>
      </c>
      <c r="R70" s="41"/>
      <c r="S70" s="41"/>
      <c r="T70" s="41"/>
      <c r="U70" s="41"/>
    </row>
    <row r="71" spans="1:22" ht="15" x14ac:dyDescent="0.25">
      <c r="A71" s="49">
        <v>69</v>
      </c>
      <c r="B71" s="50">
        <f t="shared" ca="1" si="7"/>
        <v>4438</v>
      </c>
      <c r="C71" s="51">
        <f t="shared" ca="1" si="9"/>
        <v>7678</v>
      </c>
      <c r="D71" s="52">
        <f t="shared" ca="1" si="10"/>
        <v>7273</v>
      </c>
      <c r="E71" s="55"/>
      <c r="F71" s="14">
        <v>69</v>
      </c>
      <c r="G71" s="36">
        <v>5192</v>
      </c>
      <c r="H71" s="36">
        <v>10108</v>
      </c>
      <c r="I71" s="36">
        <v>10359</v>
      </c>
      <c r="L71" s="41">
        <f t="shared" ca="1" si="8"/>
        <v>0.37744178945183349</v>
      </c>
      <c r="M71" s="44">
        <v>69</v>
      </c>
      <c r="N71" s="44">
        <v>69</v>
      </c>
      <c r="O71" s="44">
        <f t="shared" ca="1" si="11"/>
        <v>495</v>
      </c>
      <c r="P71" s="53">
        <f t="shared" ca="1" si="12"/>
        <v>14.693180344699943</v>
      </c>
      <c r="Q71" s="41">
        <f t="shared" ca="1" si="13"/>
        <v>7273</v>
      </c>
      <c r="R71" s="41"/>
      <c r="S71" s="41"/>
      <c r="T71" s="41"/>
      <c r="U71" s="41"/>
    </row>
    <row r="72" spans="1:22" ht="15" x14ac:dyDescent="0.25">
      <c r="A72" s="49">
        <v>70</v>
      </c>
      <c r="B72" s="50">
        <f t="shared" ca="1" si="7"/>
        <v>4999</v>
      </c>
      <c r="C72" s="51">
        <f t="shared" ca="1" si="9"/>
        <v>8090</v>
      </c>
      <c r="D72" s="52">
        <f t="shared" ca="1" si="10"/>
        <v>8418</v>
      </c>
      <c r="E72" s="55"/>
      <c r="F72" s="14">
        <v>70</v>
      </c>
      <c r="G72" s="36">
        <v>3743</v>
      </c>
      <c r="H72" s="36">
        <v>10208</v>
      </c>
      <c r="I72" s="36">
        <v>11930</v>
      </c>
      <c r="L72" s="41">
        <f t="shared" ca="1" si="8"/>
        <v>0.58756258717634624</v>
      </c>
      <c r="M72" s="44">
        <v>70</v>
      </c>
      <c r="N72" s="44">
        <v>70</v>
      </c>
      <c r="O72" s="44">
        <f t="shared" ca="1" si="11"/>
        <v>500</v>
      </c>
      <c r="P72" s="53">
        <f t="shared" ca="1" si="12"/>
        <v>16.836041401063781</v>
      </c>
      <c r="Q72" s="41">
        <f t="shared" ca="1" si="13"/>
        <v>8418</v>
      </c>
      <c r="R72" s="41"/>
      <c r="S72" s="41"/>
      <c r="T72" s="41"/>
      <c r="U72" s="41"/>
    </row>
    <row r="73" spans="1:22" ht="15" x14ac:dyDescent="0.25">
      <c r="A73" s="49">
        <v>71</v>
      </c>
      <c r="B73" s="50">
        <f t="shared" ca="1" si="7"/>
        <v>5752</v>
      </c>
      <c r="C73" s="51">
        <f t="shared" ca="1" si="9"/>
        <v>8136</v>
      </c>
      <c r="D73" s="52">
        <f t="shared" ca="1" si="10"/>
        <v>6822</v>
      </c>
      <c r="E73" s="55"/>
      <c r="F73" s="14">
        <v>71</v>
      </c>
      <c r="G73" s="36">
        <v>10367</v>
      </c>
      <c r="H73" s="36">
        <v>10367</v>
      </c>
      <c r="I73" s="36">
        <v>8751</v>
      </c>
      <c r="L73" s="41">
        <f t="shared" ca="1" si="8"/>
        <v>0.46793486038228316</v>
      </c>
      <c r="M73" s="44">
        <v>72</v>
      </c>
      <c r="N73" s="44">
        <v>71</v>
      </c>
      <c r="O73" s="44">
        <f t="shared" ca="1" si="11"/>
        <v>505</v>
      </c>
      <c r="P73" s="53">
        <f t="shared" ca="1" si="12"/>
        <v>13.508987008949774</v>
      </c>
      <c r="Q73" s="41">
        <f t="shared" ca="1" si="13"/>
        <v>6822</v>
      </c>
      <c r="R73" s="41"/>
      <c r="S73" s="41"/>
      <c r="T73" s="41"/>
      <c r="U73" s="41"/>
    </row>
    <row r="74" spans="1:22" ht="15" x14ac:dyDescent="0.25">
      <c r="A74" s="49">
        <v>72</v>
      </c>
      <c r="B74" s="50">
        <f t="shared" ca="1" si="7"/>
        <v>6637</v>
      </c>
      <c r="C74" s="51">
        <f t="shared" ca="1" si="9"/>
        <v>8876</v>
      </c>
      <c r="D74" s="52">
        <f t="shared" ca="1" si="10"/>
        <v>7126</v>
      </c>
      <c r="E74" s="55"/>
      <c r="F74" s="14">
        <v>72</v>
      </c>
      <c r="G74" s="36">
        <v>4254</v>
      </c>
      <c r="H74" s="36">
        <v>12275</v>
      </c>
      <c r="I74" s="36">
        <v>9678</v>
      </c>
      <c r="L74" s="41">
        <f t="shared" ca="1" si="8"/>
        <v>0.31384813494614228</v>
      </c>
      <c r="M74" s="44">
        <v>75</v>
      </c>
      <c r="N74" s="44">
        <v>72</v>
      </c>
      <c r="O74" s="44">
        <f t="shared" ca="1" si="11"/>
        <v>510</v>
      </c>
      <c r="P74" s="53">
        <f t="shared" ca="1" si="12"/>
        <v>13.971936876764588</v>
      </c>
      <c r="Q74" s="41">
        <f t="shared" ca="1" si="13"/>
        <v>7126</v>
      </c>
      <c r="R74" s="41"/>
      <c r="S74" s="41"/>
      <c r="T74" s="41"/>
      <c r="U74" s="41"/>
    </row>
    <row r="75" spans="1:22" ht="15" x14ac:dyDescent="0.25">
      <c r="A75" s="49">
        <v>73</v>
      </c>
      <c r="B75" s="50">
        <f t="shared" ca="1" si="7"/>
        <v>4154</v>
      </c>
      <c r="C75" s="51">
        <f t="shared" ca="1" si="9"/>
        <v>8113</v>
      </c>
      <c r="D75" s="52">
        <f t="shared" ca="1" si="10"/>
        <v>8491</v>
      </c>
      <c r="E75" s="55"/>
      <c r="F75" s="14">
        <v>73</v>
      </c>
      <c r="G75" s="36">
        <v>6983</v>
      </c>
      <c r="H75" s="36">
        <v>10359</v>
      </c>
      <c r="I75" s="36">
        <v>10208</v>
      </c>
      <c r="L75" s="41">
        <f t="shared" ca="1" si="8"/>
        <v>0.79940690814870796</v>
      </c>
      <c r="M75" s="44">
        <v>71</v>
      </c>
      <c r="N75" s="44">
        <v>73</v>
      </c>
      <c r="O75" s="44">
        <f t="shared" ca="1" si="11"/>
        <v>515</v>
      </c>
      <c r="P75" s="53">
        <f t="shared" ca="1" si="12"/>
        <v>16.487852249409613</v>
      </c>
      <c r="Q75" s="41">
        <f t="shared" ca="1" si="13"/>
        <v>8491</v>
      </c>
      <c r="R75" s="41"/>
      <c r="S75" s="41"/>
      <c r="T75" s="41"/>
      <c r="U75" s="41"/>
    </row>
    <row r="76" spans="1:22" ht="15" x14ac:dyDescent="0.25">
      <c r="A76" s="49">
        <v>74</v>
      </c>
      <c r="B76" s="50">
        <f t="shared" ca="1" si="7"/>
        <v>5085</v>
      </c>
      <c r="C76" s="51">
        <f t="shared" ca="1" si="9"/>
        <v>8418</v>
      </c>
      <c r="D76" s="52">
        <f t="shared" ca="1" si="10"/>
        <v>8090</v>
      </c>
      <c r="E76" s="55"/>
      <c r="F76" s="14">
        <v>74</v>
      </c>
      <c r="G76" s="36">
        <v>2490</v>
      </c>
      <c r="H76" s="36">
        <v>11930</v>
      </c>
      <c r="I76" s="36">
        <v>12037</v>
      </c>
      <c r="L76" s="41">
        <f t="shared" ca="1" si="8"/>
        <v>0.54748162602669836</v>
      </c>
      <c r="M76" s="44">
        <v>73</v>
      </c>
      <c r="N76" s="44">
        <v>74</v>
      </c>
      <c r="O76" s="44">
        <f t="shared" ca="1" si="11"/>
        <v>520</v>
      </c>
      <c r="P76" s="53">
        <f t="shared" ca="1" si="12"/>
        <v>15.557705279184777</v>
      </c>
      <c r="Q76" s="41">
        <f t="shared" ca="1" si="13"/>
        <v>8090</v>
      </c>
      <c r="R76" s="41"/>
      <c r="S76" s="41"/>
      <c r="T76" s="41"/>
      <c r="U76" s="41"/>
    </row>
    <row r="77" spans="1:22" ht="15" x14ac:dyDescent="0.25">
      <c r="A77" s="49">
        <v>75</v>
      </c>
      <c r="B77" s="50">
        <f t="shared" ca="1" si="7"/>
        <v>5990</v>
      </c>
      <c r="C77" s="51">
        <f t="shared" ca="1" si="9"/>
        <v>8491</v>
      </c>
      <c r="D77" s="52">
        <f t="shared" ca="1" si="10"/>
        <v>8876</v>
      </c>
      <c r="E77" s="55"/>
      <c r="F77" s="14">
        <v>75</v>
      </c>
      <c r="G77" s="36">
        <v>2452</v>
      </c>
      <c r="H77" s="36">
        <v>12037</v>
      </c>
      <c r="I77" s="36">
        <v>12275</v>
      </c>
      <c r="L77" s="41">
        <f t="shared" ca="1" si="8"/>
        <v>0.46689604934738471</v>
      </c>
      <c r="M77" s="44">
        <v>74</v>
      </c>
      <c r="N77" s="44">
        <v>75</v>
      </c>
      <c r="O77" s="44">
        <f t="shared" ca="1" si="11"/>
        <v>525</v>
      </c>
      <c r="P77" s="53">
        <f t="shared" ca="1" si="12"/>
        <v>16.907552992011365</v>
      </c>
      <c r="Q77" s="41">
        <f ca="1">ROUND(O77*P77,0)</f>
        <v>8876</v>
      </c>
      <c r="R77" s="41"/>
      <c r="S77" s="41"/>
      <c r="T77" s="41"/>
      <c r="U77" s="41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7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0"/>
  <sheetViews>
    <sheetView workbookViewId="0">
      <selection activeCell="AA25" sqref="AA25"/>
    </sheetView>
  </sheetViews>
  <sheetFormatPr defaultColWidth="9.140625" defaultRowHeight="12.75" x14ac:dyDescent="0.2"/>
  <cols>
    <col min="1" max="1" width="4.42578125" style="3" bestFit="1" customWidth="1"/>
    <col min="2" max="5" width="9.140625" style="3"/>
    <col min="6" max="6" width="10.7109375" style="3" bestFit="1" customWidth="1"/>
    <col min="7" max="8" width="5" style="3" bestFit="1" customWidth="1"/>
    <col min="9" max="9" width="9.7109375" style="3" bestFit="1" customWidth="1"/>
    <col min="10" max="10" width="5.85546875" style="3" bestFit="1" customWidth="1"/>
    <col min="11" max="11" width="4.7109375" style="3" bestFit="1" customWidth="1"/>
    <col min="12" max="12" width="8.5703125" style="3" bestFit="1" customWidth="1"/>
    <col min="13" max="16384" width="9.140625" style="3"/>
  </cols>
  <sheetData>
    <row r="1" spans="1:17" ht="13.5" thickBot="1" x14ac:dyDescent="0.25">
      <c r="A1" s="2" t="s">
        <v>5</v>
      </c>
      <c r="B1" s="3" t="s">
        <v>6</v>
      </c>
      <c r="C1" s="3" t="s">
        <v>7</v>
      </c>
      <c r="D1" s="3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</row>
    <row r="2" spans="1:17" ht="13.5" thickBot="1" x14ac:dyDescent="0.25">
      <c r="F2" s="5" t="str">
        <f>G2&amp;" - "&amp;H2</f>
        <v>100 - 200</v>
      </c>
      <c r="G2" s="6">
        <v>100</v>
      </c>
      <c r="H2" s="7">
        <f>G2+100</f>
        <v>200</v>
      </c>
      <c r="I2" s="8">
        <f t="shared" ref="I2:I14" si="0">COUNTIF($C$3:$C$77, "&lt;"&amp;H2)</f>
        <v>1</v>
      </c>
      <c r="J2" s="7">
        <f>I2</f>
        <v>1</v>
      </c>
      <c r="K2" s="9">
        <f>J2/$J$15</f>
        <v>1.3333333333333334E-2</v>
      </c>
      <c r="L2" s="10">
        <f>I2/$J$15</f>
        <v>1.3333333333333334E-2</v>
      </c>
      <c r="N2" s="11" t="s">
        <v>16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5" thickBot="1" x14ac:dyDescent="0.25">
      <c r="A3" s="14">
        <v>1</v>
      </c>
      <c r="B3" s="15">
        <v>495</v>
      </c>
      <c r="C3" s="16">
        <v>176</v>
      </c>
      <c r="D3" s="17">
        <v>346</v>
      </c>
      <c r="F3" s="18" t="str">
        <f t="shared" ref="F3:F14" si="1">G3&amp;" - "&amp;H3</f>
        <v>200 - 300</v>
      </c>
      <c r="G3" s="19">
        <f>H2</f>
        <v>200</v>
      </c>
      <c r="H3" s="19">
        <f t="shared" ref="H3:H14" si="2">G3+100</f>
        <v>300</v>
      </c>
      <c r="I3" s="8">
        <f t="shared" si="0"/>
        <v>11</v>
      </c>
      <c r="J3" s="19">
        <f>I3-I2</f>
        <v>10</v>
      </c>
      <c r="K3" s="20">
        <f t="shared" ref="K3:K14" si="3">J3/$J$15</f>
        <v>0.13333333333333333</v>
      </c>
      <c r="L3" s="21">
        <f t="shared" ref="L3:L14" si="4">I3/$J$15</f>
        <v>0.14666666666666667</v>
      </c>
      <c r="N3" s="22" t="s">
        <v>17</v>
      </c>
      <c r="O3" s="23">
        <f>MAX(B$3:B$77)</f>
        <v>1330</v>
      </c>
      <c r="P3" s="23">
        <f>MAX(C$3:C$77)</f>
        <v>1330</v>
      </c>
      <c r="Q3" s="24">
        <f>MAX(D$3:D$77)</f>
        <v>1330</v>
      </c>
    </row>
    <row r="4" spans="1:17" ht="13.5" thickBot="1" x14ac:dyDescent="0.25">
      <c r="A4" s="14">
        <v>2</v>
      </c>
      <c r="B4" s="25">
        <v>204</v>
      </c>
      <c r="C4" s="26">
        <v>204</v>
      </c>
      <c r="D4" s="27">
        <v>775</v>
      </c>
      <c r="F4" s="18" t="str">
        <f t="shared" si="1"/>
        <v>300 - 400</v>
      </c>
      <c r="G4" s="19">
        <f t="shared" ref="G4:G13" si="5">H3</f>
        <v>300</v>
      </c>
      <c r="H4" s="19">
        <f t="shared" si="2"/>
        <v>400</v>
      </c>
      <c r="I4" s="8">
        <f t="shared" si="0"/>
        <v>24</v>
      </c>
      <c r="J4" s="19">
        <f t="shared" ref="J4:J14" si="6">I4-I3</f>
        <v>13</v>
      </c>
      <c r="K4" s="20">
        <f t="shared" si="3"/>
        <v>0.17333333333333334</v>
      </c>
      <c r="L4" s="21">
        <f t="shared" si="4"/>
        <v>0.32</v>
      </c>
      <c r="N4" s="22" t="s">
        <v>18</v>
      </c>
      <c r="O4" s="23">
        <f>MIN(B$3:B$77)</f>
        <v>176</v>
      </c>
      <c r="P4" s="23">
        <f>MIN(C$3:C$77)</f>
        <v>176</v>
      </c>
      <c r="Q4" s="24">
        <f>MIN(D$3:D$77)</f>
        <v>176</v>
      </c>
    </row>
    <row r="5" spans="1:17" ht="13.5" thickBot="1" x14ac:dyDescent="0.25">
      <c r="A5" s="14">
        <v>3</v>
      </c>
      <c r="B5" s="25">
        <v>318</v>
      </c>
      <c r="C5" s="26">
        <v>218</v>
      </c>
      <c r="D5" s="27">
        <v>572</v>
      </c>
      <c r="F5" s="18" t="str">
        <f t="shared" si="1"/>
        <v>400 - 500</v>
      </c>
      <c r="G5" s="19">
        <f t="shared" si="5"/>
        <v>400</v>
      </c>
      <c r="H5" s="19">
        <f t="shared" si="2"/>
        <v>500</v>
      </c>
      <c r="I5" s="8">
        <f t="shared" si="0"/>
        <v>33</v>
      </c>
      <c r="J5" s="19">
        <f t="shared" si="6"/>
        <v>9</v>
      </c>
      <c r="K5" s="20">
        <f t="shared" si="3"/>
        <v>0.12</v>
      </c>
      <c r="L5" s="21">
        <f t="shared" si="4"/>
        <v>0.44</v>
      </c>
      <c r="N5" s="22" t="s">
        <v>9</v>
      </c>
      <c r="O5" s="23">
        <f>O3-O4</f>
        <v>1154</v>
      </c>
      <c r="P5" s="23">
        <f>P3-P4</f>
        <v>1154</v>
      </c>
      <c r="Q5" s="24">
        <f>Q3-Q4</f>
        <v>1154</v>
      </c>
    </row>
    <row r="6" spans="1:17" ht="13.5" thickBot="1" x14ac:dyDescent="0.25">
      <c r="A6" s="14">
        <v>4</v>
      </c>
      <c r="B6" s="25">
        <v>802</v>
      </c>
      <c r="C6" s="26">
        <v>439</v>
      </c>
      <c r="D6" s="27">
        <v>455</v>
      </c>
      <c r="F6" s="18" t="str">
        <f t="shared" si="1"/>
        <v>500 - 600</v>
      </c>
      <c r="G6" s="19">
        <f t="shared" si="5"/>
        <v>500</v>
      </c>
      <c r="H6" s="19">
        <f t="shared" si="2"/>
        <v>600</v>
      </c>
      <c r="I6" s="8">
        <f t="shared" si="0"/>
        <v>49</v>
      </c>
      <c r="J6" s="19">
        <f t="shared" si="6"/>
        <v>16</v>
      </c>
      <c r="K6" s="20">
        <f t="shared" si="3"/>
        <v>0.21333333333333335</v>
      </c>
      <c r="L6" s="21">
        <f t="shared" si="4"/>
        <v>0.65333333333333332</v>
      </c>
      <c r="N6" s="22" t="s">
        <v>19</v>
      </c>
      <c r="O6" s="23">
        <f>_xlfn.STDEV.S(B$3:B$77)</f>
        <v>244.87626954727034</v>
      </c>
      <c r="P6" s="23">
        <f>_xlfn.STDEV.S(C$3:C$77)</f>
        <v>244.87626954727034</v>
      </c>
      <c r="Q6" s="24">
        <f>_xlfn.STDEV.S(D$3:D$77)</f>
        <v>244.87626954727034</v>
      </c>
    </row>
    <row r="7" spans="1:17" ht="13.5" thickBot="1" x14ac:dyDescent="0.25">
      <c r="A7" s="14">
        <v>5</v>
      </c>
      <c r="B7" s="25">
        <v>446</v>
      </c>
      <c r="C7" s="26">
        <v>229</v>
      </c>
      <c r="D7" s="27">
        <v>176</v>
      </c>
      <c r="F7" s="18" t="str">
        <f t="shared" si="1"/>
        <v>600 - 700</v>
      </c>
      <c r="G7" s="19">
        <f t="shared" si="5"/>
        <v>600</v>
      </c>
      <c r="H7" s="19">
        <f t="shared" si="2"/>
        <v>700</v>
      </c>
      <c r="I7" s="8">
        <f t="shared" si="0"/>
        <v>54</v>
      </c>
      <c r="J7" s="19">
        <f t="shared" si="6"/>
        <v>5</v>
      </c>
      <c r="K7" s="20">
        <f t="shared" si="3"/>
        <v>6.6666666666666666E-2</v>
      </c>
      <c r="L7" s="21">
        <f t="shared" si="4"/>
        <v>0.72</v>
      </c>
      <c r="N7" s="22" t="s">
        <v>20</v>
      </c>
      <c r="O7" s="23">
        <f>O6/O2</f>
        <v>0.44549958074094059</v>
      </c>
      <c r="P7" s="23">
        <f>P6/P2</f>
        <v>0.44549958074094059</v>
      </c>
      <c r="Q7" s="24">
        <f>Q6/Q2</f>
        <v>0.44549958074094059</v>
      </c>
    </row>
    <row r="8" spans="1:17" ht="13.5" thickBot="1" x14ac:dyDescent="0.25">
      <c r="A8" s="14">
        <v>6</v>
      </c>
      <c r="B8" s="25">
        <v>568</v>
      </c>
      <c r="C8" s="26">
        <v>249</v>
      </c>
      <c r="D8" s="27">
        <v>412</v>
      </c>
      <c r="F8" s="18" t="str">
        <f t="shared" si="1"/>
        <v>700 - 800</v>
      </c>
      <c r="G8" s="19">
        <f t="shared" si="5"/>
        <v>700</v>
      </c>
      <c r="H8" s="19">
        <f t="shared" si="2"/>
        <v>800</v>
      </c>
      <c r="I8" s="8">
        <f t="shared" si="0"/>
        <v>61</v>
      </c>
      <c r="J8" s="19">
        <f t="shared" si="6"/>
        <v>7</v>
      </c>
      <c r="K8" s="20">
        <f t="shared" si="3"/>
        <v>9.3333333333333338E-2</v>
      </c>
      <c r="L8" s="21">
        <f t="shared" si="4"/>
        <v>0.81333333333333335</v>
      </c>
      <c r="N8" s="22" t="s">
        <v>21</v>
      </c>
      <c r="O8" s="23">
        <f>O5/O2</f>
        <v>2.099454214675561</v>
      </c>
      <c r="P8" s="23">
        <f>P5/P2</f>
        <v>2.099454214675561</v>
      </c>
      <c r="Q8" s="24">
        <f>Q5/Q2</f>
        <v>2.099454214675561</v>
      </c>
    </row>
    <row r="9" spans="1:17" ht="13.5" thickBot="1" x14ac:dyDescent="0.25">
      <c r="A9" s="14">
        <v>7</v>
      </c>
      <c r="B9" s="25">
        <v>372</v>
      </c>
      <c r="C9" s="26">
        <v>227</v>
      </c>
      <c r="D9" s="27">
        <v>926</v>
      </c>
      <c r="F9" s="18" t="str">
        <f t="shared" si="1"/>
        <v>800 - 900</v>
      </c>
      <c r="G9" s="19">
        <f t="shared" si="5"/>
        <v>800</v>
      </c>
      <c r="H9" s="19">
        <f t="shared" si="2"/>
        <v>900</v>
      </c>
      <c r="I9" s="8">
        <f t="shared" si="0"/>
        <v>69</v>
      </c>
      <c r="J9" s="19">
        <f t="shared" si="6"/>
        <v>8</v>
      </c>
      <c r="K9" s="20">
        <f t="shared" si="3"/>
        <v>0.10666666666666667</v>
      </c>
      <c r="L9" s="21">
        <f t="shared" si="4"/>
        <v>0.92</v>
      </c>
      <c r="N9" s="28" t="s">
        <v>22</v>
      </c>
      <c r="O9" s="29">
        <f>SKEW(B$3:B$77)</f>
        <v>0.77576152004140142</v>
      </c>
      <c r="P9" s="29">
        <f>SKEW(C$3:C$77)</f>
        <v>0.77576152004140153</v>
      </c>
      <c r="Q9" s="30">
        <f>SKEW(D$3:D$77)</f>
        <v>0.77576152004140153</v>
      </c>
    </row>
    <row r="10" spans="1:17" ht="13.5" thickBot="1" x14ac:dyDescent="0.25">
      <c r="A10" s="14">
        <v>8</v>
      </c>
      <c r="B10" s="25">
        <v>281</v>
      </c>
      <c r="C10" s="26">
        <v>256</v>
      </c>
      <c r="D10" s="27">
        <v>710</v>
      </c>
      <c r="F10" s="18" t="str">
        <f t="shared" si="1"/>
        <v>900 - 1000</v>
      </c>
      <c r="G10" s="19">
        <f t="shared" si="5"/>
        <v>900</v>
      </c>
      <c r="H10" s="19">
        <f t="shared" si="2"/>
        <v>1000</v>
      </c>
      <c r="I10" s="8">
        <f t="shared" si="0"/>
        <v>71</v>
      </c>
      <c r="J10" s="19">
        <f t="shared" si="6"/>
        <v>2</v>
      </c>
      <c r="K10" s="20">
        <f t="shared" si="3"/>
        <v>2.6666666666666668E-2</v>
      </c>
      <c r="L10" s="21">
        <f t="shared" si="4"/>
        <v>0.94666666666666666</v>
      </c>
    </row>
    <row r="11" spans="1:17" ht="13.5" thickBot="1" x14ac:dyDescent="0.25">
      <c r="A11" s="14">
        <v>9</v>
      </c>
      <c r="B11" s="25">
        <v>676</v>
      </c>
      <c r="C11" s="26">
        <v>304</v>
      </c>
      <c r="D11" s="27">
        <v>514</v>
      </c>
      <c r="F11" s="18" t="str">
        <f t="shared" si="1"/>
        <v>1000 - 1100</v>
      </c>
      <c r="G11" s="19">
        <f t="shared" si="5"/>
        <v>1000</v>
      </c>
      <c r="H11" s="19">
        <f t="shared" si="2"/>
        <v>1100</v>
      </c>
      <c r="I11" s="8">
        <f t="shared" si="0"/>
        <v>73</v>
      </c>
      <c r="J11" s="19">
        <f t="shared" si="6"/>
        <v>2</v>
      </c>
      <c r="K11" s="20">
        <f t="shared" si="3"/>
        <v>2.6666666666666668E-2</v>
      </c>
      <c r="L11" s="21">
        <f t="shared" si="4"/>
        <v>0.97333333333333338</v>
      </c>
    </row>
    <row r="12" spans="1:17" ht="13.5" thickBot="1" x14ac:dyDescent="0.25">
      <c r="A12" s="14">
        <v>10</v>
      </c>
      <c r="B12" s="25">
        <v>755</v>
      </c>
      <c r="C12" s="26">
        <v>354</v>
      </c>
      <c r="D12" s="27">
        <v>281</v>
      </c>
      <c r="F12" s="18" t="str">
        <f t="shared" si="1"/>
        <v>1100 - 1200</v>
      </c>
      <c r="G12" s="19">
        <f t="shared" si="5"/>
        <v>1100</v>
      </c>
      <c r="H12" s="19">
        <f t="shared" si="2"/>
        <v>1200</v>
      </c>
      <c r="I12" s="8">
        <f t="shared" si="0"/>
        <v>74</v>
      </c>
      <c r="J12" s="19">
        <f t="shared" si="6"/>
        <v>1</v>
      </c>
      <c r="K12" s="20">
        <f t="shared" si="3"/>
        <v>1.3333333333333334E-2</v>
      </c>
      <c r="L12" s="21">
        <f t="shared" si="4"/>
        <v>0.98666666666666669</v>
      </c>
    </row>
    <row r="13" spans="1:17" ht="13.5" thickBot="1" x14ac:dyDescent="0.25">
      <c r="A13" s="14">
        <v>11</v>
      </c>
      <c r="B13" s="25">
        <v>503</v>
      </c>
      <c r="C13" s="26">
        <v>289</v>
      </c>
      <c r="D13" s="27">
        <v>412</v>
      </c>
      <c r="F13" s="18" t="str">
        <f t="shared" si="1"/>
        <v>1200 - 1300</v>
      </c>
      <c r="G13" s="19">
        <f t="shared" si="5"/>
        <v>1200</v>
      </c>
      <c r="H13" s="19">
        <f t="shared" si="2"/>
        <v>1300</v>
      </c>
      <c r="I13" s="8">
        <f t="shared" si="0"/>
        <v>74</v>
      </c>
      <c r="J13" s="19">
        <f t="shared" si="6"/>
        <v>0</v>
      </c>
      <c r="K13" s="20">
        <f t="shared" si="3"/>
        <v>0</v>
      </c>
      <c r="L13" s="21">
        <f t="shared" si="4"/>
        <v>0.98666666666666669</v>
      </c>
    </row>
    <row r="14" spans="1:17" ht="13.5" thickBot="1" x14ac:dyDescent="0.25">
      <c r="A14" s="14">
        <v>12</v>
      </c>
      <c r="B14" s="25">
        <v>511</v>
      </c>
      <c r="C14" s="26">
        <v>273</v>
      </c>
      <c r="D14" s="27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3">
        <f t="shared" si="0"/>
        <v>75</v>
      </c>
      <c r="J14" s="32">
        <f t="shared" si="6"/>
        <v>1</v>
      </c>
      <c r="K14" s="34">
        <f t="shared" si="3"/>
        <v>1.3333333333333334E-2</v>
      </c>
      <c r="L14" s="35">
        <f t="shared" si="4"/>
        <v>1</v>
      </c>
    </row>
    <row r="15" spans="1:17" x14ac:dyDescent="0.2">
      <c r="A15" s="14">
        <v>13</v>
      </c>
      <c r="B15" s="25">
        <v>229</v>
      </c>
      <c r="C15" s="26">
        <v>315</v>
      </c>
      <c r="D15" s="27">
        <v>718</v>
      </c>
      <c r="J15" s="36">
        <f>SUM(J2:J14)</f>
        <v>75</v>
      </c>
      <c r="K15" s="36">
        <f>SUM(K2:K14)</f>
        <v>0.99999999999999989</v>
      </c>
      <c r="L15" s="36"/>
    </row>
    <row r="16" spans="1:17" x14ac:dyDescent="0.2">
      <c r="A16" s="14">
        <v>14</v>
      </c>
      <c r="B16" s="25">
        <v>439</v>
      </c>
      <c r="C16" s="26">
        <v>346</v>
      </c>
      <c r="D16" s="27">
        <v>520</v>
      </c>
    </row>
    <row r="17" spans="1:4" x14ac:dyDescent="0.2">
      <c r="A17" s="14">
        <v>15</v>
      </c>
      <c r="B17" s="25">
        <v>412</v>
      </c>
      <c r="C17" s="26">
        <v>318</v>
      </c>
      <c r="D17" s="27">
        <v>289</v>
      </c>
    </row>
    <row r="18" spans="1:4" x14ac:dyDescent="0.2">
      <c r="A18" s="14">
        <v>16</v>
      </c>
      <c r="B18" s="25">
        <v>775</v>
      </c>
      <c r="C18" s="26">
        <v>330</v>
      </c>
      <c r="D18" s="27">
        <v>434</v>
      </c>
    </row>
    <row r="19" spans="1:4" x14ac:dyDescent="0.2">
      <c r="A19" s="14">
        <v>17</v>
      </c>
      <c r="B19" s="25">
        <v>330</v>
      </c>
      <c r="C19" s="26">
        <v>359</v>
      </c>
      <c r="D19" s="27">
        <v>1045</v>
      </c>
    </row>
    <row r="20" spans="1:4" x14ac:dyDescent="0.2">
      <c r="A20" s="14">
        <v>18</v>
      </c>
      <c r="B20" s="25">
        <v>289</v>
      </c>
      <c r="C20" s="26">
        <v>370</v>
      </c>
      <c r="D20" s="27">
        <v>719</v>
      </c>
    </row>
    <row r="21" spans="1:4" x14ac:dyDescent="0.2">
      <c r="A21" s="14">
        <v>19</v>
      </c>
      <c r="B21" s="25">
        <v>1045</v>
      </c>
      <c r="C21" s="26">
        <v>348</v>
      </c>
      <c r="D21" s="27">
        <v>529</v>
      </c>
    </row>
    <row r="22" spans="1:4" x14ac:dyDescent="0.2">
      <c r="A22" s="14">
        <v>20</v>
      </c>
      <c r="B22" s="25">
        <v>348</v>
      </c>
      <c r="C22" s="26">
        <v>281</v>
      </c>
      <c r="D22" s="27">
        <v>304</v>
      </c>
    </row>
    <row r="23" spans="1:4" x14ac:dyDescent="0.2">
      <c r="A23" s="14">
        <v>21</v>
      </c>
      <c r="B23" s="25">
        <v>249</v>
      </c>
      <c r="C23" s="26">
        <v>356</v>
      </c>
      <c r="D23" s="27">
        <v>439</v>
      </c>
    </row>
    <row r="24" spans="1:4" x14ac:dyDescent="0.2">
      <c r="A24" s="14">
        <v>22</v>
      </c>
      <c r="B24" s="25">
        <v>218</v>
      </c>
      <c r="C24" s="26">
        <v>372</v>
      </c>
      <c r="D24" s="27">
        <v>1045</v>
      </c>
    </row>
    <row r="25" spans="1:4" x14ac:dyDescent="0.2">
      <c r="A25" s="14">
        <v>23</v>
      </c>
      <c r="B25" s="25">
        <v>603</v>
      </c>
      <c r="C25" s="26">
        <v>377</v>
      </c>
      <c r="D25" s="27">
        <v>730</v>
      </c>
    </row>
    <row r="26" spans="1:4" x14ac:dyDescent="0.2">
      <c r="A26" s="14">
        <v>24</v>
      </c>
      <c r="B26" s="25">
        <v>412</v>
      </c>
      <c r="C26" s="26">
        <v>412</v>
      </c>
      <c r="D26" s="27">
        <v>532</v>
      </c>
    </row>
    <row r="27" spans="1:4" x14ac:dyDescent="0.2">
      <c r="A27" s="14">
        <v>25</v>
      </c>
      <c r="B27" s="25">
        <v>608</v>
      </c>
      <c r="C27" s="26">
        <v>503</v>
      </c>
      <c r="D27" s="27">
        <v>315</v>
      </c>
    </row>
    <row r="28" spans="1:4" x14ac:dyDescent="0.2">
      <c r="A28" s="14">
        <v>26</v>
      </c>
      <c r="B28" s="25">
        <v>540</v>
      </c>
      <c r="C28" s="26">
        <v>381</v>
      </c>
      <c r="D28" s="27">
        <v>446</v>
      </c>
    </row>
    <row r="29" spans="1:4" x14ac:dyDescent="0.2">
      <c r="A29" s="14">
        <v>27</v>
      </c>
      <c r="B29" s="25">
        <v>744</v>
      </c>
      <c r="C29" s="26">
        <v>434</v>
      </c>
      <c r="D29" s="27">
        <v>1133</v>
      </c>
    </row>
    <row r="30" spans="1:4" x14ac:dyDescent="0.2">
      <c r="A30" s="14">
        <v>28</v>
      </c>
      <c r="B30" s="25">
        <v>465</v>
      </c>
      <c r="C30" s="26">
        <v>229</v>
      </c>
      <c r="D30" s="27">
        <v>744</v>
      </c>
    </row>
    <row r="31" spans="1:4" x14ac:dyDescent="0.2">
      <c r="A31" s="14">
        <v>29</v>
      </c>
      <c r="B31" s="25">
        <v>577</v>
      </c>
      <c r="C31" s="26">
        <v>446</v>
      </c>
      <c r="D31" s="27">
        <v>540</v>
      </c>
    </row>
    <row r="32" spans="1:4" x14ac:dyDescent="0.2">
      <c r="A32" s="14">
        <v>30</v>
      </c>
      <c r="B32" s="25">
        <v>576</v>
      </c>
      <c r="C32" s="26">
        <v>450</v>
      </c>
      <c r="D32" s="27">
        <v>318</v>
      </c>
    </row>
    <row r="33" spans="1:4" x14ac:dyDescent="0.2">
      <c r="A33" s="14">
        <v>31</v>
      </c>
      <c r="B33" s="25">
        <v>681</v>
      </c>
      <c r="C33" s="26">
        <v>455</v>
      </c>
      <c r="D33" s="27">
        <v>450</v>
      </c>
    </row>
    <row r="34" spans="1:4" x14ac:dyDescent="0.2">
      <c r="A34" s="14">
        <v>32</v>
      </c>
      <c r="B34" s="25">
        <v>842</v>
      </c>
      <c r="C34" s="26">
        <v>465</v>
      </c>
      <c r="D34" s="27">
        <v>1330</v>
      </c>
    </row>
    <row r="35" spans="1:4" x14ac:dyDescent="0.2">
      <c r="A35" s="14">
        <v>33</v>
      </c>
      <c r="B35" s="25">
        <v>256</v>
      </c>
      <c r="C35" s="26">
        <v>495</v>
      </c>
      <c r="D35" s="27">
        <v>755</v>
      </c>
    </row>
    <row r="36" spans="1:4" x14ac:dyDescent="0.2">
      <c r="A36" s="14">
        <v>34</v>
      </c>
      <c r="B36" s="25">
        <v>851</v>
      </c>
      <c r="C36" s="26">
        <v>500</v>
      </c>
      <c r="D36" s="27">
        <v>568</v>
      </c>
    </row>
    <row r="37" spans="1:4" x14ac:dyDescent="0.2">
      <c r="A37" s="14">
        <v>35</v>
      </c>
      <c r="B37" s="25">
        <v>273</v>
      </c>
      <c r="C37" s="26">
        <v>412</v>
      </c>
      <c r="D37" s="27">
        <v>330</v>
      </c>
    </row>
    <row r="38" spans="1:4" x14ac:dyDescent="0.2">
      <c r="A38" s="14">
        <v>36</v>
      </c>
      <c r="B38" s="25">
        <v>856</v>
      </c>
      <c r="C38" s="26">
        <v>508</v>
      </c>
      <c r="D38" s="27">
        <v>348</v>
      </c>
    </row>
    <row r="39" spans="1:4" x14ac:dyDescent="0.2">
      <c r="A39" s="14">
        <v>37</v>
      </c>
      <c r="B39" s="25">
        <v>532</v>
      </c>
      <c r="C39" s="26">
        <v>511</v>
      </c>
      <c r="D39" s="27">
        <v>802</v>
      </c>
    </row>
    <row r="40" spans="1:4" x14ac:dyDescent="0.2">
      <c r="A40" s="14">
        <v>38</v>
      </c>
      <c r="B40" s="25">
        <v>508</v>
      </c>
      <c r="C40" s="26">
        <v>612</v>
      </c>
      <c r="D40" s="27">
        <v>576</v>
      </c>
    </row>
    <row r="41" spans="1:4" x14ac:dyDescent="0.2">
      <c r="A41" s="14">
        <v>39</v>
      </c>
      <c r="B41" s="25">
        <v>434</v>
      </c>
      <c r="C41" s="26">
        <v>511</v>
      </c>
      <c r="D41" s="27">
        <v>465</v>
      </c>
    </row>
    <row r="42" spans="1:4" x14ac:dyDescent="0.2">
      <c r="A42" s="14">
        <v>40</v>
      </c>
      <c r="B42" s="25">
        <v>597</v>
      </c>
      <c r="C42" s="26">
        <v>514</v>
      </c>
      <c r="D42" s="27">
        <v>204</v>
      </c>
    </row>
    <row r="43" spans="1:4" x14ac:dyDescent="0.2">
      <c r="A43" s="14">
        <v>41</v>
      </c>
      <c r="B43" s="25">
        <v>315</v>
      </c>
      <c r="C43" s="26">
        <v>520</v>
      </c>
      <c r="D43" s="27">
        <v>354</v>
      </c>
    </row>
    <row r="44" spans="1:4" x14ac:dyDescent="0.2">
      <c r="A44" s="14">
        <v>42</v>
      </c>
      <c r="B44" s="25">
        <v>1045</v>
      </c>
      <c r="C44" s="26">
        <v>710</v>
      </c>
      <c r="D44" s="27">
        <v>836</v>
      </c>
    </row>
    <row r="45" spans="1:4" x14ac:dyDescent="0.2">
      <c r="A45" s="14">
        <v>43</v>
      </c>
      <c r="B45" s="25">
        <v>370</v>
      </c>
      <c r="C45" s="26">
        <v>532</v>
      </c>
      <c r="D45" s="27">
        <v>577</v>
      </c>
    </row>
    <row r="46" spans="1:4" x14ac:dyDescent="0.2">
      <c r="A46" s="14">
        <v>44</v>
      </c>
      <c r="B46" s="25">
        <v>354</v>
      </c>
      <c r="C46" s="26">
        <v>540</v>
      </c>
      <c r="D46" s="27">
        <v>495</v>
      </c>
    </row>
    <row r="47" spans="1:4" x14ac:dyDescent="0.2">
      <c r="A47" s="14">
        <v>45</v>
      </c>
      <c r="B47" s="25">
        <v>500</v>
      </c>
      <c r="C47" s="26">
        <v>568</v>
      </c>
      <c r="D47" s="27">
        <v>218</v>
      </c>
    </row>
    <row r="48" spans="1:4" x14ac:dyDescent="0.2">
      <c r="A48" s="14">
        <v>46</v>
      </c>
      <c r="B48" s="25">
        <v>520</v>
      </c>
      <c r="C48" s="26">
        <v>572</v>
      </c>
      <c r="D48" s="27">
        <v>356</v>
      </c>
    </row>
    <row r="49" spans="1:4" x14ac:dyDescent="0.2">
      <c r="A49" s="14">
        <v>47</v>
      </c>
      <c r="B49" s="25">
        <v>356</v>
      </c>
      <c r="C49" s="26">
        <v>576</v>
      </c>
      <c r="D49" s="27">
        <v>842</v>
      </c>
    </row>
    <row r="50" spans="1:4" x14ac:dyDescent="0.2">
      <c r="A50" s="14">
        <v>48</v>
      </c>
      <c r="B50" s="25">
        <v>572</v>
      </c>
      <c r="C50" s="26">
        <v>577</v>
      </c>
      <c r="D50" s="27">
        <v>597</v>
      </c>
    </row>
    <row r="51" spans="1:4" x14ac:dyDescent="0.2">
      <c r="A51" s="14">
        <v>49</v>
      </c>
      <c r="B51" s="25">
        <v>514</v>
      </c>
      <c r="C51" s="26">
        <v>836</v>
      </c>
      <c r="D51" s="27">
        <v>500</v>
      </c>
    </row>
    <row r="52" spans="1:4" x14ac:dyDescent="0.2">
      <c r="A52" s="14">
        <v>50</v>
      </c>
      <c r="B52" s="25">
        <v>842</v>
      </c>
      <c r="C52" s="26">
        <v>603</v>
      </c>
      <c r="D52" s="27">
        <v>227</v>
      </c>
    </row>
    <row r="53" spans="1:4" x14ac:dyDescent="0.2">
      <c r="A53" s="14">
        <v>51</v>
      </c>
      <c r="B53" s="25">
        <v>176</v>
      </c>
      <c r="C53" s="26">
        <v>608</v>
      </c>
      <c r="D53" s="27">
        <v>359</v>
      </c>
    </row>
    <row r="54" spans="1:4" x14ac:dyDescent="0.2">
      <c r="A54" s="14">
        <v>52</v>
      </c>
      <c r="B54" s="25">
        <v>730</v>
      </c>
      <c r="C54" s="26">
        <v>511</v>
      </c>
      <c r="D54" s="27">
        <v>842</v>
      </c>
    </row>
    <row r="55" spans="1:4" x14ac:dyDescent="0.2">
      <c r="A55" s="14">
        <v>53</v>
      </c>
      <c r="B55" s="25">
        <v>377</v>
      </c>
      <c r="C55" s="26">
        <v>676</v>
      </c>
      <c r="D55" s="27">
        <v>603</v>
      </c>
    </row>
    <row r="56" spans="1:4" x14ac:dyDescent="0.2">
      <c r="A56" s="14">
        <v>54</v>
      </c>
      <c r="B56" s="25">
        <v>866</v>
      </c>
      <c r="C56" s="26">
        <v>681</v>
      </c>
      <c r="D56" s="27">
        <v>503</v>
      </c>
    </row>
    <row r="57" spans="1:4" x14ac:dyDescent="0.2">
      <c r="A57" s="14">
        <v>55</v>
      </c>
      <c r="B57" s="25">
        <v>939</v>
      </c>
      <c r="C57" s="26">
        <v>529</v>
      </c>
      <c r="D57" s="27">
        <v>229</v>
      </c>
    </row>
    <row r="58" spans="1:4" x14ac:dyDescent="0.2">
      <c r="A58" s="14">
        <v>56</v>
      </c>
      <c r="B58" s="25">
        <v>926</v>
      </c>
      <c r="C58" s="26">
        <v>718</v>
      </c>
      <c r="D58" s="27">
        <v>370</v>
      </c>
    </row>
    <row r="59" spans="1:4" x14ac:dyDescent="0.2">
      <c r="A59" s="14">
        <v>57</v>
      </c>
      <c r="B59" s="25">
        <v>229</v>
      </c>
      <c r="C59" s="26">
        <v>719</v>
      </c>
      <c r="D59" s="27">
        <v>843</v>
      </c>
    </row>
    <row r="60" spans="1:4" x14ac:dyDescent="0.2">
      <c r="A60" s="14">
        <v>58</v>
      </c>
      <c r="B60" s="25">
        <v>304</v>
      </c>
      <c r="C60" s="26">
        <v>730</v>
      </c>
      <c r="D60" s="27">
        <v>608</v>
      </c>
    </row>
    <row r="61" spans="1:4" x14ac:dyDescent="0.2">
      <c r="A61" s="14">
        <v>59</v>
      </c>
      <c r="B61" s="25">
        <v>450</v>
      </c>
      <c r="C61" s="26">
        <v>866</v>
      </c>
      <c r="D61" s="27">
        <v>508</v>
      </c>
    </row>
    <row r="62" spans="1:4" x14ac:dyDescent="0.2">
      <c r="A62" s="14">
        <v>60</v>
      </c>
      <c r="B62" s="25">
        <v>843</v>
      </c>
      <c r="C62" s="26">
        <v>755</v>
      </c>
      <c r="D62" s="27">
        <v>229</v>
      </c>
    </row>
    <row r="63" spans="1:4" x14ac:dyDescent="0.2">
      <c r="A63" s="14">
        <v>61</v>
      </c>
      <c r="B63" s="25">
        <v>1330</v>
      </c>
      <c r="C63" s="26">
        <v>775</v>
      </c>
      <c r="D63" s="27">
        <v>372</v>
      </c>
    </row>
    <row r="64" spans="1:4" x14ac:dyDescent="0.2">
      <c r="A64" s="14">
        <v>62</v>
      </c>
      <c r="B64" s="25">
        <v>455</v>
      </c>
      <c r="C64" s="26">
        <v>802</v>
      </c>
      <c r="D64" s="27">
        <v>851</v>
      </c>
    </row>
    <row r="65" spans="1:5" x14ac:dyDescent="0.2">
      <c r="A65" s="14">
        <v>63</v>
      </c>
      <c r="B65" s="25">
        <v>359</v>
      </c>
      <c r="C65" s="26">
        <v>597</v>
      </c>
      <c r="D65" s="27">
        <v>612</v>
      </c>
    </row>
    <row r="66" spans="1:5" x14ac:dyDescent="0.2">
      <c r="A66" s="14">
        <v>64</v>
      </c>
      <c r="B66" s="25">
        <v>1133</v>
      </c>
      <c r="C66" s="26">
        <v>842</v>
      </c>
      <c r="D66" s="27">
        <v>511</v>
      </c>
    </row>
    <row r="67" spans="1:5" x14ac:dyDescent="0.2">
      <c r="A67" s="14">
        <v>65</v>
      </c>
      <c r="B67" s="25">
        <v>710</v>
      </c>
      <c r="C67" s="26">
        <v>851</v>
      </c>
      <c r="D67" s="27">
        <v>249</v>
      </c>
    </row>
    <row r="68" spans="1:5" x14ac:dyDescent="0.2">
      <c r="A68" s="14">
        <v>66</v>
      </c>
      <c r="B68" s="25">
        <v>719</v>
      </c>
      <c r="C68" s="26">
        <v>843</v>
      </c>
      <c r="D68" s="27">
        <v>377</v>
      </c>
    </row>
    <row r="69" spans="1:5" x14ac:dyDescent="0.2">
      <c r="A69" s="14">
        <v>67</v>
      </c>
      <c r="B69" s="25">
        <v>346</v>
      </c>
      <c r="C69" s="26">
        <v>842</v>
      </c>
      <c r="D69" s="27">
        <v>856</v>
      </c>
    </row>
    <row r="70" spans="1:5" x14ac:dyDescent="0.2">
      <c r="A70" s="14">
        <v>68</v>
      </c>
      <c r="B70" s="25">
        <v>511</v>
      </c>
      <c r="C70" s="26">
        <v>856</v>
      </c>
      <c r="D70" s="27">
        <v>676</v>
      </c>
    </row>
    <row r="71" spans="1:5" x14ac:dyDescent="0.2">
      <c r="A71" s="14">
        <v>69</v>
      </c>
      <c r="B71" s="25">
        <v>718</v>
      </c>
      <c r="C71" s="26">
        <v>744</v>
      </c>
      <c r="D71" s="27">
        <v>511</v>
      </c>
    </row>
    <row r="72" spans="1:5" x14ac:dyDescent="0.2">
      <c r="A72" s="14">
        <v>70</v>
      </c>
      <c r="B72" s="25">
        <v>381</v>
      </c>
      <c r="C72" s="26">
        <v>926</v>
      </c>
      <c r="D72" s="27">
        <v>256</v>
      </c>
    </row>
    <row r="73" spans="1:5" x14ac:dyDescent="0.2">
      <c r="A73" s="14">
        <v>71</v>
      </c>
      <c r="B73" s="25">
        <v>529</v>
      </c>
      <c r="C73" s="26">
        <v>939</v>
      </c>
      <c r="D73" s="27">
        <v>381</v>
      </c>
    </row>
    <row r="74" spans="1:5" x14ac:dyDescent="0.2">
      <c r="A74" s="14">
        <v>72</v>
      </c>
      <c r="B74" s="25">
        <v>227</v>
      </c>
      <c r="C74" s="26">
        <v>1045</v>
      </c>
      <c r="D74" s="27">
        <v>866</v>
      </c>
    </row>
    <row r="75" spans="1:5" x14ac:dyDescent="0.2">
      <c r="A75" s="14">
        <v>73</v>
      </c>
      <c r="B75" s="25">
        <v>612</v>
      </c>
      <c r="C75" s="26">
        <v>1330</v>
      </c>
      <c r="D75" s="27">
        <v>681</v>
      </c>
    </row>
    <row r="76" spans="1:5" x14ac:dyDescent="0.2">
      <c r="A76" s="14">
        <v>74</v>
      </c>
      <c r="B76" s="25">
        <v>836</v>
      </c>
      <c r="C76" s="26">
        <v>1133</v>
      </c>
      <c r="D76" s="27">
        <v>511</v>
      </c>
    </row>
    <row r="77" spans="1:5" x14ac:dyDescent="0.2">
      <c r="A77" s="14">
        <v>75</v>
      </c>
      <c r="B77" s="25">
        <v>511</v>
      </c>
      <c r="C77" s="26">
        <v>1045</v>
      </c>
      <c r="D77" s="27">
        <v>273</v>
      </c>
    </row>
    <row r="80" spans="1:5" x14ac:dyDescent="0.2">
      <c r="E80" s="3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0.ArdiData</vt:lpstr>
      <vt:lpstr>1.Expo</vt:lpstr>
      <vt:lpstr>2.ES-MAD-TS</vt:lpstr>
      <vt:lpstr>3.ES-OptDataTab</vt:lpstr>
      <vt:lpstr>5.DatTabSolver</vt:lpstr>
      <vt:lpstr>6.1.25MAD&amp;MSE</vt:lpstr>
      <vt:lpstr>7.Game</vt:lpstr>
      <vt:lpstr>8a.Ga42ForcES-MAD.TS</vt:lpstr>
      <vt:lpstr>8b.Ga42ForcES-MSE</vt:lpstr>
      <vt:lpstr>8c.Ga42ForcReg</vt:lpstr>
      <vt:lpstr>9.GManyDays</vt:lpstr>
      <vt:lpstr>0.ArdiData&amp;FixedData</vt:lpstr>
      <vt:lpstr>00.BookData</vt:lpstr>
      <vt:lpstr>'8b.Ga42ForcES-MSE'!Page2</vt:lpstr>
      <vt:lpstr>Page2</vt:lpstr>
      <vt:lpstr>Page2b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2021-01-31T16:49:15Z</dcterms:modified>
</cp:coreProperties>
</file>