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Forecasting\Slides\"/>
    </mc:Choice>
  </mc:AlternateContent>
  <bookViews>
    <workbookView xWindow="0" yWindow="0" windowWidth="23040" windowHeight="8904" activeTab="1"/>
  </bookViews>
  <sheets>
    <sheet name="0.ArdiData" sheetId="24" r:id="rId1"/>
    <sheet name="1.AveMA-MAD-MSE-MAPE" sheetId="28" r:id="rId2"/>
    <sheet name="2.TraSig" sheetId="22" r:id="rId3"/>
    <sheet name="2b.TS-Large" sheetId="25" r:id="rId4"/>
    <sheet name="3.Dyn-MA" sheetId="21" r:id="rId5"/>
    <sheet name="WeightedMA" sheetId="27" r:id="rId6"/>
    <sheet name="4.DynMA-TS" sheetId="8" r:id="rId7"/>
    <sheet name="1b.MAvs6MA" sheetId="4" r:id="rId8"/>
    <sheet name="1bH.SeveralDynMA" sheetId="26" r:id="rId9"/>
    <sheet name="BookData" sheetId="6" r:id="rId10"/>
  </sheets>
  <externalReferences>
    <externalReference r:id="rId11"/>
  </externalReferences>
  <definedNames>
    <definedName name="Page0">'0.ArdiData'!#REF!</definedName>
    <definedName name="Page1">'1.AveMA-MAD-MSE-MAPE'!$P$22</definedName>
    <definedName name="Page2">'2.TraSig'!$V$14</definedName>
    <definedName name="Page2b">'2b.TS-Large'!$AA$13</definedName>
    <definedName name="Page3">'3.Dyn-MA'!$L$17</definedName>
    <definedName name="Page4">'4.DynMA-TS'!$P$24</definedName>
    <definedName name="solver_typ" localSheetId="3" hidden="1">2</definedName>
    <definedName name="solver_typ" localSheetId="6" hidden="1">2</definedName>
    <definedName name="solver_ver" localSheetId="3" hidden="1">16</definedName>
    <definedName name="solver_ver" localSheetId="6" hidden="1">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8" l="1"/>
  <c r="E14" i="28"/>
  <c r="Q14" i="28" s="1"/>
  <c r="A14" i="28"/>
  <c r="E13" i="28"/>
  <c r="H15" i="28" s="1"/>
  <c r="A13" i="28"/>
  <c r="E12" i="28"/>
  <c r="H14" i="28" s="1"/>
  <c r="A12" i="28"/>
  <c r="G11" i="28"/>
  <c r="P11" i="28" s="1"/>
  <c r="E11" i="28"/>
  <c r="O11" i="28" s="1"/>
  <c r="A11" i="28"/>
  <c r="G10" i="28"/>
  <c r="E10" i="28"/>
  <c r="Q10" i="28" s="1"/>
  <c r="A10" i="28"/>
  <c r="E9" i="28"/>
  <c r="A9" i="28"/>
  <c r="E8" i="28"/>
  <c r="H10" i="28" s="1"/>
  <c r="A8" i="28"/>
  <c r="G7" i="28"/>
  <c r="P7" i="28" s="1"/>
  <c r="E7" i="28"/>
  <c r="A7" i="28"/>
  <c r="I6" i="28"/>
  <c r="R6" i="28" s="1"/>
  <c r="E6" i="28"/>
  <c r="A6" i="28"/>
  <c r="E5" i="28"/>
  <c r="G6" i="28" s="1"/>
  <c r="A5" i="28"/>
  <c r="G4" i="28"/>
  <c r="E4" i="28"/>
  <c r="F7" i="28" s="1"/>
  <c r="A4" i="28"/>
  <c r="E3" i="28"/>
  <c r="F11" i="28" s="1"/>
  <c r="A3" i="28"/>
  <c r="K24" i="28"/>
  <c r="K23" i="28"/>
  <c r="K26" i="28"/>
  <c r="K25" i="28"/>
  <c r="Q6" i="28" l="1"/>
  <c r="O7" i="28"/>
  <c r="I10" i="28"/>
  <c r="R10" i="28" s="1"/>
  <c r="I14" i="28"/>
  <c r="R14" i="28" s="1"/>
  <c r="I15" i="28"/>
  <c r="T6" i="28"/>
  <c r="H7" i="28"/>
  <c r="F8" i="28"/>
  <c r="O8" i="28"/>
  <c r="H11" i="28"/>
  <c r="V11" i="28" s="1"/>
  <c r="Q11" i="28"/>
  <c r="F12" i="28"/>
  <c r="O12" i="28" s="1"/>
  <c r="V13" i="28"/>
  <c r="J6" i="28"/>
  <c r="Q7" i="28"/>
  <c r="K4" i="28"/>
  <c r="L5" i="28"/>
  <c r="K6" i="28"/>
  <c r="U6" i="28"/>
  <c r="I7" i="28"/>
  <c r="M7" i="28" s="1"/>
  <c r="R7" i="28"/>
  <c r="G8" i="28"/>
  <c r="P8" i="28" s="1"/>
  <c r="K10" i="28"/>
  <c r="U10" i="28"/>
  <c r="I11" i="28"/>
  <c r="R11" i="28"/>
  <c r="G12" i="28"/>
  <c r="K12" i="28" s="1"/>
  <c r="P12" i="28"/>
  <c r="K14" i="28"/>
  <c r="U14" i="28"/>
  <c r="F3" i="28"/>
  <c r="J3" i="28" s="1"/>
  <c r="L6" i="28"/>
  <c r="V6" i="28"/>
  <c r="J7" i="28"/>
  <c r="T7" i="28"/>
  <c r="H8" i="28"/>
  <c r="Q8" i="28"/>
  <c r="F9" i="28"/>
  <c r="L10" i="28"/>
  <c r="V10" i="28"/>
  <c r="J11" i="28"/>
  <c r="T11" i="28"/>
  <c r="H12" i="28"/>
  <c r="Q12" i="28"/>
  <c r="F13" i="28"/>
  <c r="O13" i="28" s="1"/>
  <c r="L14" i="28"/>
  <c r="V14" i="28"/>
  <c r="W6" i="28"/>
  <c r="U7" i="28"/>
  <c r="R8" i="28"/>
  <c r="K11" i="28"/>
  <c r="I12" i="28"/>
  <c r="M12" i="28" s="1"/>
  <c r="M14" i="28"/>
  <c r="W14" i="28"/>
  <c r="M6" i="28"/>
  <c r="K7" i="28"/>
  <c r="I8" i="28"/>
  <c r="G9" i="28"/>
  <c r="W10" i="28"/>
  <c r="U11" i="28"/>
  <c r="G13" i="28"/>
  <c r="F5" i="28"/>
  <c r="J5" i="28" s="1"/>
  <c r="F6" i="28"/>
  <c r="O6" i="28"/>
  <c r="L7" i="28"/>
  <c r="V7" i="28"/>
  <c r="J8" i="28"/>
  <c r="T8" i="28"/>
  <c r="H9" i="28"/>
  <c r="F10" i="28"/>
  <c r="J10" i="28" s="1"/>
  <c r="O10" i="28"/>
  <c r="L11" i="28"/>
  <c r="H13" i="28"/>
  <c r="L13" i="28" s="1"/>
  <c r="F14" i="28"/>
  <c r="J14" i="28" s="1"/>
  <c r="O14" i="28"/>
  <c r="F15" i="28"/>
  <c r="P6" i="28"/>
  <c r="I9" i="28"/>
  <c r="R9" i="28" s="1"/>
  <c r="M11" i="28"/>
  <c r="U12" i="28"/>
  <c r="I13" i="28"/>
  <c r="R13" i="28" s="1"/>
  <c r="P14" i="28"/>
  <c r="G15" i="28"/>
  <c r="G5" i="28"/>
  <c r="K5" i="28" s="1"/>
  <c r="P10" i="28"/>
  <c r="W11" i="28"/>
  <c r="F4" i="28"/>
  <c r="J4" i="28" s="1"/>
  <c r="H5" i="28"/>
  <c r="H6" i="28"/>
  <c r="L8" i="28"/>
  <c r="V8" i="28"/>
  <c r="L12" i="28"/>
  <c r="V12" i="28"/>
  <c r="J13" i="28"/>
  <c r="T13" i="28"/>
  <c r="R16" i="28" l="1"/>
  <c r="L16" i="28"/>
  <c r="W12" i="28"/>
  <c r="U8" i="28"/>
  <c r="Q13" i="28"/>
  <c r="Q9" i="28"/>
  <c r="Q16" i="28" s="1"/>
  <c r="V9" i="28"/>
  <c r="V16" i="28" s="1"/>
  <c r="L9" i="28"/>
  <c r="P13" i="28"/>
  <c r="U13" i="28"/>
  <c r="K13" i="28"/>
  <c r="T14" i="28"/>
  <c r="T10" i="28"/>
  <c r="O16" i="28"/>
  <c r="W7" i="28"/>
  <c r="W16" i="28" s="1"/>
  <c r="R12" i="28"/>
  <c r="T9" i="28"/>
  <c r="T16" i="28" s="1"/>
  <c r="J9" i="28"/>
  <c r="J16" i="28" s="1"/>
  <c r="O9" i="28"/>
  <c r="K16" i="28"/>
  <c r="K8" i="28"/>
  <c r="T12" i="28"/>
  <c r="J12" i="28"/>
  <c r="P9" i="28"/>
  <c r="P16" i="28" s="1"/>
  <c r="U9" i="28"/>
  <c r="U16" i="28" s="1"/>
  <c r="K9" i="28"/>
  <c r="W13" i="28"/>
  <c r="M9" i="28"/>
  <c r="W8" i="28"/>
  <c r="M8" i="28"/>
  <c r="M16" i="28" s="1"/>
  <c r="M10" i="28"/>
  <c r="M13" i="28"/>
  <c r="W9" i="28"/>
  <c r="U17" i="28" l="1"/>
  <c r="J18" i="28"/>
  <c r="M17" i="28" s="1"/>
  <c r="T18" i="28"/>
  <c r="V17" i="28" s="1"/>
  <c r="O18" i="28"/>
  <c r="Q17" i="28" s="1"/>
  <c r="O17" i="28"/>
  <c r="R17" i="28"/>
  <c r="J17" i="28" l="1"/>
  <c r="K17" i="28"/>
  <c r="L17" i="28"/>
  <c r="W17" i="28"/>
  <c r="P17" i="28"/>
  <c r="T17" i="28"/>
  <c r="A3" i="22" l="1"/>
  <c r="A4" i="22"/>
  <c r="A5" i="22"/>
  <c r="A6" i="22"/>
  <c r="A7" i="22"/>
  <c r="A8" i="22"/>
  <c r="A9" i="22"/>
  <c r="A10" i="22"/>
  <c r="A11" i="22"/>
  <c r="A12" i="22"/>
  <c r="A13" i="22"/>
  <c r="A2" i="22"/>
  <c r="F6" i="22" l="1"/>
  <c r="F7" i="22"/>
  <c r="F8" i="22"/>
  <c r="F9" i="22"/>
  <c r="F10" i="22"/>
  <c r="F11" i="22"/>
  <c r="F12" i="22"/>
  <c r="F13" i="22"/>
  <c r="F5" i="22"/>
  <c r="Q9" i="6" l="1"/>
  <c r="P9" i="6"/>
  <c r="O9" i="6"/>
  <c r="P7" i="6"/>
  <c r="Q6" i="6"/>
  <c r="Q7" i="6" s="1"/>
  <c r="P6" i="6"/>
  <c r="O6" i="6"/>
  <c r="O7" i="6" s="1"/>
  <c r="Q4" i="6"/>
  <c r="P4" i="6"/>
  <c r="O4" i="6"/>
  <c r="Q3" i="6"/>
  <c r="Q5" i="6" s="1"/>
  <c r="Q8" i="6" s="1"/>
  <c r="P3" i="6"/>
  <c r="P5" i="6" s="1"/>
  <c r="P8" i="6" s="1"/>
  <c r="O3" i="6"/>
  <c r="O5" i="6" s="1"/>
  <c r="O8" i="6" s="1"/>
  <c r="Q2" i="6"/>
  <c r="P2" i="6"/>
  <c r="O2" i="6"/>
  <c r="H2" i="6"/>
  <c r="G3" i="6" s="1"/>
  <c r="G52" i="26"/>
  <c r="F52" i="26"/>
  <c r="E52" i="26"/>
  <c r="D52" i="26"/>
  <c r="G51" i="26"/>
  <c r="F51" i="26"/>
  <c r="E51" i="26"/>
  <c r="D51" i="26"/>
  <c r="G50" i="26"/>
  <c r="F50" i="26"/>
  <c r="E50" i="26"/>
  <c r="D50" i="26"/>
  <c r="G49" i="26"/>
  <c r="F49" i="26"/>
  <c r="E49" i="26"/>
  <c r="D49" i="26"/>
  <c r="G48" i="26"/>
  <c r="F48" i="26"/>
  <c r="E48" i="26"/>
  <c r="D48" i="26"/>
  <c r="G47" i="26"/>
  <c r="F47" i="26"/>
  <c r="E47" i="26"/>
  <c r="D47" i="26"/>
  <c r="G46" i="26"/>
  <c r="F46" i="26"/>
  <c r="E46" i="26"/>
  <c r="D46" i="26"/>
  <c r="G45" i="26"/>
  <c r="F45" i="26"/>
  <c r="E45" i="26"/>
  <c r="D45" i="26"/>
  <c r="G44" i="26"/>
  <c r="F44" i="26"/>
  <c r="E44" i="26"/>
  <c r="D44" i="26"/>
  <c r="G43" i="26"/>
  <c r="F43" i="26"/>
  <c r="E43" i="26"/>
  <c r="D43" i="26"/>
  <c r="G42" i="26"/>
  <c r="F42" i="26"/>
  <c r="E42" i="26"/>
  <c r="D42" i="26"/>
  <c r="G41" i="26"/>
  <c r="F41" i="26"/>
  <c r="E41" i="26"/>
  <c r="D41" i="26"/>
  <c r="G40" i="26"/>
  <c r="F40" i="26"/>
  <c r="E40" i="26"/>
  <c r="D40" i="26"/>
  <c r="G39" i="26"/>
  <c r="F39" i="26"/>
  <c r="E39" i="26"/>
  <c r="D39" i="26"/>
  <c r="G38" i="26"/>
  <c r="F38" i="26"/>
  <c r="E38" i="26"/>
  <c r="D38" i="26"/>
  <c r="G37" i="26"/>
  <c r="F37" i="26"/>
  <c r="E37" i="26"/>
  <c r="D37" i="26"/>
  <c r="G36" i="26"/>
  <c r="F36" i="26"/>
  <c r="E36" i="26"/>
  <c r="D36" i="26"/>
  <c r="G35" i="26"/>
  <c r="F35" i="26"/>
  <c r="E35" i="26"/>
  <c r="D35" i="26"/>
  <c r="G34" i="26"/>
  <c r="F34" i="26"/>
  <c r="E34" i="26"/>
  <c r="D34" i="26"/>
  <c r="G33" i="26"/>
  <c r="F33" i="26"/>
  <c r="E33" i="26"/>
  <c r="D33" i="26"/>
  <c r="G32" i="26"/>
  <c r="F32" i="26"/>
  <c r="E32" i="26"/>
  <c r="D32" i="26"/>
  <c r="G31" i="26"/>
  <c r="F31" i="26"/>
  <c r="E31" i="26"/>
  <c r="D31" i="26"/>
  <c r="G30" i="26"/>
  <c r="F30" i="26"/>
  <c r="E30" i="26"/>
  <c r="D30" i="26"/>
  <c r="G29" i="26"/>
  <c r="F29" i="26"/>
  <c r="E29" i="26"/>
  <c r="D29" i="26"/>
  <c r="G28" i="26"/>
  <c r="F28" i="26"/>
  <c r="E28" i="26"/>
  <c r="D28" i="26"/>
  <c r="G27" i="26"/>
  <c r="F27" i="26"/>
  <c r="E27" i="26"/>
  <c r="D27" i="26"/>
  <c r="G26" i="26"/>
  <c r="F26" i="26"/>
  <c r="E26" i="26"/>
  <c r="D26" i="26"/>
  <c r="G25" i="26"/>
  <c r="F25" i="26"/>
  <c r="E25" i="26"/>
  <c r="D25" i="26"/>
  <c r="G24" i="26"/>
  <c r="F24" i="26"/>
  <c r="E24" i="26"/>
  <c r="D24" i="26"/>
  <c r="G23" i="26"/>
  <c r="F23" i="26"/>
  <c r="E23" i="26"/>
  <c r="D23" i="26"/>
  <c r="G22" i="26"/>
  <c r="F22" i="26"/>
  <c r="E22" i="26"/>
  <c r="D22" i="26"/>
  <c r="G21" i="26"/>
  <c r="F21" i="26"/>
  <c r="E21" i="26"/>
  <c r="D21" i="26"/>
  <c r="G20" i="26"/>
  <c r="F20" i="26"/>
  <c r="E20" i="26"/>
  <c r="D20" i="26"/>
  <c r="G19" i="26"/>
  <c r="F19" i="26"/>
  <c r="E19" i="26"/>
  <c r="D19" i="26"/>
  <c r="G18" i="26"/>
  <c r="F18" i="26"/>
  <c r="E18" i="26"/>
  <c r="D18" i="26"/>
  <c r="G17" i="26"/>
  <c r="F17" i="26"/>
  <c r="E17" i="26"/>
  <c r="D17" i="26"/>
  <c r="G16" i="26"/>
  <c r="F16" i="26"/>
  <c r="E16" i="26"/>
  <c r="D16" i="26"/>
  <c r="G15" i="26"/>
  <c r="F15" i="26"/>
  <c r="E15" i="26"/>
  <c r="D15" i="26"/>
  <c r="G14" i="26"/>
  <c r="F14" i="26"/>
  <c r="E14" i="26"/>
  <c r="D14" i="26"/>
  <c r="G13" i="26"/>
  <c r="F13" i="26"/>
  <c r="E13" i="26"/>
  <c r="D13" i="26"/>
  <c r="G12" i="26"/>
  <c r="F12" i="26"/>
  <c r="E12" i="26"/>
  <c r="D12" i="26"/>
  <c r="G11" i="26"/>
  <c r="F11" i="26"/>
  <c r="E11" i="26"/>
  <c r="D11" i="26"/>
  <c r="G10" i="26"/>
  <c r="F10" i="26"/>
  <c r="E10" i="26"/>
  <c r="D10" i="26"/>
  <c r="C10" i="26"/>
  <c r="C11" i="26" s="1"/>
  <c r="C12" i="26" s="1"/>
  <c r="C13" i="26" s="1"/>
  <c r="C14" i="26" s="1"/>
  <c r="C15" i="26" s="1"/>
  <c r="C16" i="26" s="1"/>
  <c r="C17" i="26" s="1"/>
  <c r="C18" i="26" s="1"/>
  <c r="C19" i="26" s="1"/>
  <c r="C20" i="26" s="1"/>
  <c r="C21" i="26" s="1"/>
  <c r="C22" i="26" s="1"/>
  <c r="C23" i="26" s="1"/>
  <c r="C24" i="26" s="1"/>
  <c r="C25" i="26" s="1"/>
  <c r="C26" i="26" s="1"/>
  <c r="C27" i="26" s="1"/>
  <c r="C28" i="26" s="1"/>
  <c r="C29" i="26" s="1"/>
  <c r="C30" i="26" s="1"/>
  <c r="C31" i="26" s="1"/>
  <c r="C32" i="26" s="1"/>
  <c r="C33" i="26" s="1"/>
  <c r="C34" i="26" s="1"/>
  <c r="C35" i="26" s="1"/>
  <c r="C36" i="26" s="1"/>
  <c r="C37" i="26" s="1"/>
  <c r="C38" i="26" s="1"/>
  <c r="C39" i="26" s="1"/>
  <c r="C40" i="26" s="1"/>
  <c r="C41" i="26" s="1"/>
  <c r="C42" i="26" s="1"/>
  <c r="C43" i="26" s="1"/>
  <c r="C44" i="26" s="1"/>
  <c r="C45" i="26" s="1"/>
  <c r="C46" i="26" s="1"/>
  <c r="C47" i="26" s="1"/>
  <c r="C48" i="26" s="1"/>
  <c r="C49" i="26" s="1"/>
  <c r="C50" i="26" s="1"/>
  <c r="C51" i="26" s="1"/>
  <c r="C52" i="26" s="1"/>
  <c r="G9" i="26"/>
  <c r="F9" i="26"/>
  <c r="E9" i="26"/>
  <c r="D9" i="26"/>
  <c r="C9" i="26"/>
  <c r="G8" i="26"/>
  <c r="F8" i="26"/>
  <c r="E8" i="26"/>
  <c r="D8" i="26"/>
  <c r="C8" i="26"/>
  <c r="G7" i="26"/>
  <c r="F7" i="26"/>
  <c r="E7" i="26"/>
  <c r="D7" i="26"/>
  <c r="C7" i="26"/>
  <c r="G6" i="26"/>
  <c r="F6" i="26"/>
  <c r="E6" i="26"/>
  <c r="D6" i="26"/>
  <c r="C6" i="26"/>
  <c r="G5" i="26"/>
  <c r="F5" i="26"/>
  <c r="E5" i="26"/>
  <c r="D5" i="26"/>
  <c r="C5" i="26"/>
  <c r="G4" i="26"/>
  <c r="F4" i="26"/>
  <c r="E4" i="26"/>
  <c r="D4" i="26"/>
  <c r="C4" i="26"/>
  <c r="G3" i="26"/>
  <c r="F3" i="26"/>
  <c r="E3" i="26"/>
  <c r="D3" i="26"/>
  <c r="J36" i="4"/>
  <c r="F36" i="4"/>
  <c r="I34" i="4"/>
  <c r="J34" i="4" s="1"/>
  <c r="G34" i="4"/>
  <c r="C34" i="4"/>
  <c r="I33" i="4"/>
  <c r="J33" i="4" s="1"/>
  <c r="G33" i="4"/>
  <c r="H34" i="4" s="1"/>
  <c r="C33" i="4"/>
  <c r="D34" i="4" s="1"/>
  <c r="E34" i="4" s="1"/>
  <c r="F34" i="4" s="1"/>
  <c r="I32" i="4"/>
  <c r="J32" i="4" s="1"/>
  <c r="G32" i="4"/>
  <c r="H33" i="4" s="1"/>
  <c r="C32" i="4"/>
  <c r="D33" i="4" s="1"/>
  <c r="E33" i="4" s="1"/>
  <c r="F33" i="4" s="1"/>
  <c r="I31" i="4"/>
  <c r="J31" i="4" s="1"/>
  <c r="G31" i="4"/>
  <c r="H32" i="4" s="1"/>
  <c r="C31" i="4"/>
  <c r="D32" i="4" s="1"/>
  <c r="E32" i="4" s="1"/>
  <c r="F32" i="4" s="1"/>
  <c r="I30" i="4"/>
  <c r="J30" i="4" s="1"/>
  <c r="G30" i="4"/>
  <c r="H31" i="4" s="1"/>
  <c r="C30" i="4"/>
  <c r="D31" i="4" s="1"/>
  <c r="E31" i="4" s="1"/>
  <c r="F31" i="4" s="1"/>
  <c r="G29" i="4"/>
  <c r="H30" i="4" s="1"/>
  <c r="C29" i="4"/>
  <c r="D30" i="4" s="1"/>
  <c r="E30" i="4" s="1"/>
  <c r="F30" i="4" s="1"/>
  <c r="G28" i="4"/>
  <c r="H29" i="4" s="1"/>
  <c r="I29" i="4" s="1"/>
  <c r="J29" i="4" s="1"/>
  <c r="J35" i="4" s="1"/>
  <c r="C28" i="4"/>
  <c r="D29" i="4" s="1"/>
  <c r="E29" i="4" s="1"/>
  <c r="F29" i="4" s="1"/>
  <c r="F27" i="4"/>
  <c r="C27" i="4"/>
  <c r="D28" i="4" s="1"/>
  <c r="E28" i="4" s="1"/>
  <c r="F28" i="4" s="1"/>
  <c r="C26" i="4"/>
  <c r="D27" i="4" s="1"/>
  <c r="E27" i="4" s="1"/>
  <c r="C25" i="4"/>
  <c r="D26" i="4" s="1"/>
  <c r="E26" i="4" s="1"/>
  <c r="F26" i="4" s="1"/>
  <c r="G16" i="4"/>
  <c r="J18" i="4" s="1"/>
  <c r="C16" i="4"/>
  <c r="F18" i="4" s="1"/>
  <c r="G15" i="4"/>
  <c r="H16" i="4" s="1"/>
  <c r="I16" i="4" s="1"/>
  <c r="J16" i="4" s="1"/>
  <c r="C15" i="4"/>
  <c r="D16" i="4" s="1"/>
  <c r="E16" i="4" s="1"/>
  <c r="F16" i="4" s="1"/>
  <c r="G14" i="4"/>
  <c r="H15" i="4" s="1"/>
  <c r="I15" i="4" s="1"/>
  <c r="J15" i="4" s="1"/>
  <c r="C14" i="4"/>
  <c r="D15" i="4" s="1"/>
  <c r="E15" i="4" s="1"/>
  <c r="F15" i="4" s="1"/>
  <c r="G13" i="4"/>
  <c r="H14" i="4" s="1"/>
  <c r="I14" i="4" s="1"/>
  <c r="J14" i="4" s="1"/>
  <c r="C13" i="4"/>
  <c r="D14" i="4" s="1"/>
  <c r="E14" i="4" s="1"/>
  <c r="F14" i="4" s="1"/>
  <c r="G12" i="4"/>
  <c r="H13" i="4" s="1"/>
  <c r="I13" i="4" s="1"/>
  <c r="J13" i="4" s="1"/>
  <c r="C12" i="4"/>
  <c r="D13" i="4" s="1"/>
  <c r="E13" i="4" s="1"/>
  <c r="F13" i="4" s="1"/>
  <c r="H11" i="4"/>
  <c r="I11" i="4" s="1"/>
  <c r="J11" i="4" s="1"/>
  <c r="J17" i="4" s="1"/>
  <c r="G11" i="4"/>
  <c r="H12" i="4" s="1"/>
  <c r="I12" i="4" s="1"/>
  <c r="J12" i="4" s="1"/>
  <c r="D11" i="4"/>
  <c r="E11" i="4" s="1"/>
  <c r="F11" i="4" s="1"/>
  <c r="C11" i="4"/>
  <c r="D12" i="4" s="1"/>
  <c r="E12" i="4" s="1"/>
  <c r="F12" i="4" s="1"/>
  <c r="F17" i="4" s="1"/>
  <c r="G10" i="4"/>
  <c r="E10" i="4"/>
  <c r="F10" i="4" s="1"/>
  <c r="D10" i="4"/>
  <c r="C10" i="4"/>
  <c r="E9" i="4"/>
  <c r="F9" i="4" s="1"/>
  <c r="D9" i="4"/>
  <c r="C9" i="4"/>
  <c r="D8" i="4"/>
  <c r="E8" i="4" s="1"/>
  <c r="F8" i="4" s="1"/>
  <c r="C8" i="4"/>
  <c r="C7" i="4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5" i="8"/>
  <c r="Y4" i="8"/>
  <c r="Y3" i="8"/>
  <c r="F3" i="8"/>
  <c r="G3" i="8" s="1"/>
  <c r="E3" i="8"/>
  <c r="Y2" i="8"/>
  <c r="Y1" i="8"/>
  <c r="B1" i="8"/>
  <c r="B14" i="27"/>
  <c r="B13" i="27"/>
  <c r="B12" i="27"/>
  <c r="B11" i="27"/>
  <c r="B10" i="27"/>
  <c r="B9" i="27"/>
  <c r="B8" i="27"/>
  <c r="B7" i="27"/>
  <c r="B6" i="27"/>
  <c r="B5" i="27"/>
  <c r="B4" i="27"/>
  <c r="B3" i="27"/>
  <c r="E52" i="21"/>
  <c r="C52" i="21"/>
  <c r="E51" i="21"/>
  <c r="C51" i="21"/>
  <c r="E50" i="21"/>
  <c r="C50" i="21"/>
  <c r="E49" i="21"/>
  <c r="C49" i="21"/>
  <c r="E48" i="21"/>
  <c r="C48" i="21"/>
  <c r="E47" i="21"/>
  <c r="C47" i="21"/>
  <c r="E46" i="21"/>
  <c r="C46" i="21"/>
  <c r="E45" i="21"/>
  <c r="C45" i="21"/>
  <c r="E44" i="21"/>
  <c r="C44" i="21"/>
  <c r="E43" i="21"/>
  <c r="C43" i="21"/>
  <c r="E42" i="21"/>
  <c r="C42" i="21"/>
  <c r="E41" i="21"/>
  <c r="C41" i="21"/>
  <c r="E40" i="21"/>
  <c r="C40" i="21"/>
  <c r="E39" i="21"/>
  <c r="C39" i="21"/>
  <c r="E38" i="21"/>
  <c r="C38" i="21"/>
  <c r="E37" i="21"/>
  <c r="C37" i="21"/>
  <c r="E36" i="21"/>
  <c r="C36" i="21"/>
  <c r="E35" i="21"/>
  <c r="C35" i="21"/>
  <c r="E34" i="21"/>
  <c r="C34" i="21"/>
  <c r="E33" i="21"/>
  <c r="C33" i="21"/>
  <c r="E32" i="21"/>
  <c r="C32" i="21"/>
  <c r="E31" i="21"/>
  <c r="C31" i="21"/>
  <c r="E30" i="21"/>
  <c r="C30" i="21"/>
  <c r="E29" i="21"/>
  <c r="C29" i="21"/>
  <c r="E28" i="21"/>
  <c r="C28" i="21"/>
  <c r="E27" i="21"/>
  <c r="C27" i="21"/>
  <c r="E26" i="21"/>
  <c r="C26" i="21"/>
  <c r="E25" i="21"/>
  <c r="C25" i="21"/>
  <c r="E24" i="21"/>
  <c r="C24" i="21"/>
  <c r="E23" i="21"/>
  <c r="C23" i="21"/>
  <c r="E22" i="21"/>
  <c r="C22" i="21"/>
  <c r="E21" i="21"/>
  <c r="C21" i="21"/>
  <c r="E20" i="21"/>
  <c r="C20" i="21"/>
  <c r="E19" i="21"/>
  <c r="C19" i="21"/>
  <c r="E18" i="21"/>
  <c r="C18" i="21"/>
  <c r="E17" i="21"/>
  <c r="C17" i="21"/>
  <c r="E16" i="21"/>
  <c r="C16" i="21"/>
  <c r="E15" i="21"/>
  <c r="C15" i="21"/>
  <c r="E14" i="21"/>
  <c r="C14" i="21"/>
  <c r="E13" i="21"/>
  <c r="C13" i="21"/>
  <c r="E12" i="21"/>
  <c r="C12" i="21"/>
  <c r="E11" i="21"/>
  <c r="C11" i="21"/>
  <c r="F10" i="21"/>
  <c r="E10" i="21"/>
  <c r="C10" i="21"/>
  <c r="E9" i="21"/>
  <c r="C9" i="21"/>
  <c r="F8" i="21"/>
  <c r="E8" i="21"/>
  <c r="C8" i="21"/>
  <c r="F7" i="21"/>
  <c r="E7" i="21"/>
  <c r="F6" i="21"/>
  <c r="E6" i="21"/>
  <c r="D6" i="21"/>
  <c r="D7" i="21" s="1"/>
  <c r="D8" i="21" s="1"/>
  <c r="D9" i="21" s="1"/>
  <c r="D10" i="21" s="1"/>
  <c r="F5" i="21"/>
  <c r="E5" i="21"/>
  <c r="D5" i="21"/>
  <c r="F4" i="21"/>
  <c r="E4" i="21"/>
  <c r="D4" i="21"/>
  <c r="F3" i="21"/>
  <c r="E3" i="21"/>
  <c r="D3" i="21"/>
  <c r="D8" i="25"/>
  <c r="E9" i="25" s="1"/>
  <c r="F9" i="25" s="1"/>
  <c r="G9" i="25" s="1"/>
  <c r="D7" i="25"/>
  <c r="E8" i="25" s="1"/>
  <c r="F8" i="25" s="1"/>
  <c r="G8" i="25" s="1"/>
  <c r="D6" i="25"/>
  <c r="E7" i="25" s="1"/>
  <c r="F7" i="25" s="1"/>
  <c r="G7" i="25" s="1"/>
  <c r="D5" i="25"/>
  <c r="E6" i="25" s="1"/>
  <c r="F6" i="25" s="1"/>
  <c r="G6" i="25" s="1"/>
  <c r="D4" i="25"/>
  <c r="E5" i="25" s="1"/>
  <c r="F5" i="25" s="1"/>
  <c r="G5" i="25" s="1"/>
  <c r="H3" i="25"/>
  <c r="I3" i="25" s="1"/>
  <c r="E3" i="25"/>
  <c r="F3" i="25" s="1"/>
  <c r="G3" i="25" s="1"/>
  <c r="D3" i="25"/>
  <c r="E4" i="25" s="1"/>
  <c r="F4" i="25" s="1"/>
  <c r="G4" i="25" s="1"/>
  <c r="H4" i="25" s="1"/>
  <c r="I4" i="25" s="1"/>
  <c r="E13" i="22"/>
  <c r="E12" i="22"/>
  <c r="E11" i="22"/>
  <c r="E10" i="22"/>
  <c r="E9" i="22"/>
  <c r="E8" i="22"/>
  <c r="E7" i="22"/>
  <c r="E6" i="22"/>
  <c r="E5" i="22"/>
  <c r="E4" i="22"/>
  <c r="E3" i="22"/>
  <c r="E2" i="22"/>
  <c r="C14" i="27"/>
  <c r="C12" i="27"/>
  <c r="C8" i="27"/>
  <c r="C7" i="27"/>
  <c r="C6" i="27"/>
  <c r="C5" i="27"/>
  <c r="C4" i="27"/>
  <c r="AF77" i="24"/>
  <c r="AB77" i="24"/>
  <c r="AF76" i="24"/>
  <c r="AB76" i="24"/>
  <c r="AF75" i="24"/>
  <c r="AB75" i="24"/>
  <c r="AF74" i="24"/>
  <c r="AB74" i="24"/>
  <c r="AF73" i="24"/>
  <c r="AB73" i="24"/>
  <c r="AF72" i="24"/>
  <c r="AB72" i="24"/>
  <c r="AF71" i="24"/>
  <c r="AB71" i="24"/>
  <c r="AF70" i="24"/>
  <c r="AB70" i="24"/>
  <c r="AF69" i="24"/>
  <c r="AB69" i="24"/>
  <c r="AF68" i="24"/>
  <c r="AB68" i="24"/>
  <c r="AF67" i="24"/>
  <c r="AB67" i="24"/>
  <c r="AF66" i="24"/>
  <c r="AB66" i="24"/>
  <c r="AF65" i="24"/>
  <c r="AB65" i="24"/>
  <c r="AF64" i="24"/>
  <c r="AB64" i="24"/>
  <c r="AF63" i="24"/>
  <c r="AB63" i="24"/>
  <c r="AF62" i="24"/>
  <c r="AB62" i="24"/>
  <c r="AF61" i="24"/>
  <c r="AB61" i="24"/>
  <c r="AF60" i="24"/>
  <c r="AB60" i="24"/>
  <c r="AF59" i="24"/>
  <c r="AB59" i="24"/>
  <c r="AF58" i="24"/>
  <c r="AB58" i="24"/>
  <c r="AF57" i="24"/>
  <c r="AB57" i="24"/>
  <c r="AF56" i="24"/>
  <c r="AB56" i="24"/>
  <c r="AF55" i="24"/>
  <c r="AB55" i="24"/>
  <c r="AF54" i="24"/>
  <c r="AB54" i="24"/>
  <c r="AF53" i="24"/>
  <c r="AB53" i="24"/>
  <c r="AF52" i="24"/>
  <c r="AB52" i="24"/>
  <c r="AF51" i="24"/>
  <c r="AB51" i="24"/>
  <c r="AF50" i="24"/>
  <c r="AB50" i="24"/>
  <c r="AF49" i="24"/>
  <c r="AB49" i="24"/>
  <c r="AF48" i="24"/>
  <c r="AB48" i="24"/>
  <c r="AF47" i="24"/>
  <c r="AB47" i="24"/>
  <c r="AF46" i="24"/>
  <c r="AB46" i="24"/>
  <c r="AF45" i="24"/>
  <c r="AB45" i="24"/>
  <c r="AF44" i="24"/>
  <c r="AB44" i="24"/>
  <c r="AF43" i="24"/>
  <c r="AB43" i="24"/>
  <c r="AF42" i="24"/>
  <c r="AB42" i="24"/>
  <c r="AF41" i="24"/>
  <c r="AB41" i="24"/>
  <c r="AF40" i="24"/>
  <c r="AB40" i="24"/>
  <c r="AF39" i="24"/>
  <c r="AB39" i="24"/>
  <c r="AF38" i="24"/>
  <c r="AB38" i="24"/>
  <c r="AF37" i="24"/>
  <c r="AB37" i="24"/>
  <c r="AF36" i="24"/>
  <c r="AB36" i="24"/>
  <c r="AF35" i="24"/>
  <c r="AB35" i="24"/>
  <c r="AF34" i="24"/>
  <c r="AB34" i="24"/>
  <c r="AF33" i="24"/>
  <c r="AB33" i="24"/>
  <c r="AF32" i="24"/>
  <c r="AB32" i="24"/>
  <c r="AF31" i="24"/>
  <c r="AB31" i="24"/>
  <c r="AF30" i="24"/>
  <c r="AB30" i="24"/>
  <c r="AF29" i="24"/>
  <c r="AB29" i="24"/>
  <c r="AF28" i="24"/>
  <c r="AB28" i="24"/>
  <c r="AF27" i="24"/>
  <c r="AB27" i="24"/>
  <c r="AF26" i="24"/>
  <c r="AB26" i="24"/>
  <c r="AF25" i="24"/>
  <c r="AB25" i="24"/>
  <c r="AF24" i="24"/>
  <c r="AB24" i="24"/>
  <c r="AF23" i="24"/>
  <c r="AB23" i="24"/>
  <c r="AF22" i="24"/>
  <c r="AB22" i="24"/>
  <c r="AF21" i="24"/>
  <c r="AB21" i="24"/>
  <c r="AF20" i="24"/>
  <c r="AB20" i="24"/>
  <c r="AF19" i="24"/>
  <c r="AB19" i="24"/>
  <c r="AF18" i="24"/>
  <c r="AB18" i="24"/>
  <c r="AF17" i="24"/>
  <c r="AB17" i="24"/>
  <c r="AF16" i="24"/>
  <c r="AB16" i="24"/>
  <c r="AF15" i="24"/>
  <c r="AB15" i="24"/>
  <c r="AF14" i="24"/>
  <c r="AB14" i="24"/>
  <c r="AF13" i="24"/>
  <c r="AB13" i="24"/>
  <c r="AF12" i="24"/>
  <c r="AB12" i="24"/>
  <c r="AF11" i="24"/>
  <c r="AB11" i="24"/>
  <c r="AF10" i="24"/>
  <c r="AB10" i="24"/>
  <c r="AF9" i="24"/>
  <c r="AB9" i="24"/>
  <c r="AF8" i="24"/>
  <c r="AB8" i="24"/>
  <c r="AF7" i="24"/>
  <c r="AB7" i="24"/>
  <c r="AF6" i="24"/>
  <c r="AB6" i="24"/>
  <c r="AF5" i="24"/>
  <c r="AB5" i="24"/>
  <c r="AF4" i="24"/>
  <c r="AB4" i="24"/>
  <c r="AF3" i="24"/>
  <c r="AB3" i="24"/>
  <c r="AI1" i="24"/>
  <c r="AH1" i="24"/>
  <c r="E15" i="27"/>
  <c r="E11" i="27"/>
  <c r="E14" i="27"/>
  <c r="G11" i="21"/>
  <c r="G12" i="21"/>
  <c r="E10" i="27"/>
  <c r="P18" i="24"/>
  <c r="G10" i="21"/>
  <c r="E7" i="27"/>
  <c r="E8" i="27"/>
  <c r="G3" i="21"/>
  <c r="E9" i="27"/>
  <c r="E12" i="27"/>
  <c r="G4" i="21"/>
  <c r="M2" i="8"/>
  <c r="P15" i="24"/>
  <c r="P14" i="24"/>
  <c r="E13" i="27"/>
  <c r="G5" i="21"/>
  <c r="M2" i="25"/>
  <c r="P16" i="24"/>
  <c r="P17" i="24"/>
  <c r="D9" i="27" l="1"/>
  <c r="D8" i="27"/>
  <c r="AE53" i="24"/>
  <c r="AG53" i="24" s="1"/>
  <c r="AE7" i="24"/>
  <c r="AG7" i="24" s="1"/>
  <c r="D7" i="24" s="1"/>
  <c r="AE4" i="24"/>
  <c r="AG4" i="24" s="1"/>
  <c r="D4" i="24" s="1"/>
  <c r="AE3" i="24"/>
  <c r="AG3" i="24" s="1"/>
  <c r="AE6" i="24"/>
  <c r="AG6" i="24" s="1"/>
  <c r="D6" i="24" s="1"/>
  <c r="AE10" i="24"/>
  <c r="AG10" i="24" s="1"/>
  <c r="D10" i="24" s="1"/>
  <c r="AE17" i="24"/>
  <c r="AG17" i="24" s="1"/>
  <c r="D17" i="24" s="1"/>
  <c r="AE19" i="24"/>
  <c r="AG19" i="24" s="1"/>
  <c r="D19" i="24" s="1"/>
  <c r="AE23" i="24"/>
  <c r="AG23" i="24" s="1"/>
  <c r="D23" i="24" s="1"/>
  <c r="AE27" i="24"/>
  <c r="AG27" i="24" s="1"/>
  <c r="D27" i="24" s="1"/>
  <c r="AE31" i="24"/>
  <c r="AG31" i="24" s="1"/>
  <c r="D31" i="24" s="1"/>
  <c r="AE35" i="24"/>
  <c r="AG35" i="24" s="1"/>
  <c r="D35" i="24" s="1"/>
  <c r="AE39" i="24"/>
  <c r="AG39" i="24" s="1"/>
  <c r="D39" i="24" s="1"/>
  <c r="AE43" i="24"/>
  <c r="AG43" i="24" s="1"/>
  <c r="D43" i="24" s="1"/>
  <c r="AE74" i="24"/>
  <c r="AG74" i="24" s="1"/>
  <c r="D74" i="24" s="1"/>
  <c r="AE70" i="24"/>
  <c r="AG70" i="24" s="1"/>
  <c r="D70" i="24" s="1"/>
  <c r="AE66" i="24"/>
  <c r="AG66" i="24" s="1"/>
  <c r="D66" i="24" s="1"/>
  <c r="AE62" i="24"/>
  <c r="AG62" i="24" s="1"/>
  <c r="D62" i="24" s="1"/>
  <c r="AE58" i="24"/>
  <c r="AG58" i="24" s="1"/>
  <c r="D58" i="24" s="1"/>
  <c r="AE54" i="24"/>
  <c r="AG54" i="24" s="1"/>
  <c r="D54" i="24" s="1"/>
  <c r="AE50" i="24"/>
  <c r="AG50" i="24" s="1"/>
  <c r="D50" i="24" s="1"/>
  <c r="AE75" i="24"/>
  <c r="AG75" i="24" s="1"/>
  <c r="D75" i="24" s="1"/>
  <c r="AE71" i="24"/>
  <c r="AG71" i="24" s="1"/>
  <c r="D71" i="24" s="1"/>
  <c r="AE67" i="24"/>
  <c r="AG67" i="24" s="1"/>
  <c r="D67" i="24" s="1"/>
  <c r="AE63" i="24"/>
  <c r="AG63" i="24" s="1"/>
  <c r="D63" i="24" s="1"/>
  <c r="AE59" i="24"/>
  <c r="AG59" i="24" s="1"/>
  <c r="D59" i="24" s="1"/>
  <c r="AE76" i="24"/>
  <c r="AG76" i="24" s="1"/>
  <c r="D76" i="24" s="1"/>
  <c r="AE72" i="24"/>
  <c r="AG72" i="24" s="1"/>
  <c r="D72" i="24" s="1"/>
  <c r="AE68" i="24"/>
  <c r="AG68" i="24" s="1"/>
  <c r="D68" i="24" s="1"/>
  <c r="AE64" i="24"/>
  <c r="AG64" i="24" s="1"/>
  <c r="D64" i="24" s="1"/>
  <c r="AE60" i="24"/>
  <c r="AG60" i="24" s="1"/>
  <c r="D60" i="24" s="1"/>
  <c r="AE56" i="24"/>
  <c r="AG56" i="24" s="1"/>
  <c r="D56" i="24" s="1"/>
  <c r="AE52" i="24"/>
  <c r="AG52" i="24" s="1"/>
  <c r="D52" i="24" s="1"/>
  <c r="AE48" i="24"/>
  <c r="AG48" i="24" s="1"/>
  <c r="D48" i="24" s="1"/>
  <c r="AE77" i="24"/>
  <c r="AG77" i="24" s="1"/>
  <c r="D77" i="24" s="1"/>
  <c r="AE73" i="24"/>
  <c r="AG73" i="24" s="1"/>
  <c r="D73" i="24" s="1"/>
  <c r="AE69" i="24"/>
  <c r="AG69" i="24" s="1"/>
  <c r="D69" i="24" s="1"/>
  <c r="AE65" i="24"/>
  <c r="AG65" i="24" s="1"/>
  <c r="D65" i="24" s="1"/>
  <c r="AE61" i="24"/>
  <c r="AG61" i="24" s="1"/>
  <c r="D61" i="24" s="1"/>
  <c r="AE5" i="24"/>
  <c r="AG5" i="24" s="1"/>
  <c r="D5" i="24" s="1"/>
  <c r="AE9" i="24"/>
  <c r="AG9" i="24" s="1"/>
  <c r="D9" i="24" s="1"/>
  <c r="AE12" i="24"/>
  <c r="AG12" i="24" s="1"/>
  <c r="D12" i="24" s="1"/>
  <c r="AE18" i="24"/>
  <c r="AG18" i="24" s="1"/>
  <c r="D18" i="24" s="1"/>
  <c r="AE22" i="24"/>
  <c r="AG22" i="24" s="1"/>
  <c r="D22" i="24" s="1"/>
  <c r="AE26" i="24"/>
  <c r="AG26" i="24" s="1"/>
  <c r="D26" i="24" s="1"/>
  <c r="AE30" i="24"/>
  <c r="AG30" i="24" s="1"/>
  <c r="D30" i="24" s="1"/>
  <c r="AE34" i="24"/>
  <c r="AG34" i="24" s="1"/>
  <c r="D34" i="24" s="1"/>
  <c r="AE38" i="24"/>
  <c r="AG38" i="24" s="1"/>
  <c r="D38" i="24" s="1"/>
  <c r="AE42" i="24"/>
  <c r="AG42" i="24" s="1"/>
  <c r="D42" i="24" s="1"/>
  <c r="AE45" i="24"/>
  <c r="AG45" i="24" s="1"/>
  <c r="D45" i="24" s="1"/>
  <c r="AE47" i="24"/>
  <c r="AG47" i="24" s="1"/>
  <c r="D47" i="24" s="1"/>
  <c r="AE55" i="24"/>
  <c r="AG55" i="24" s="1"/>
  <c r="D55" i="24" s="1"/>
  <c r="AE8" i="24"/>
  <c r="AG8" i="24" s="1"/>
  <c r="D8" i="24" s="1"/>
  <c r="AE15" i="24"/>
  <c r="AG15" i="24" s="1"/>
  <c r="D15" i="24" s="1"/>
  <c r="AE21" i="24"/>
  <c r="AG21" i="24" s="1"/>
  <c r="D21" i="24" s="1"/>
  <c r="AE25" i="24"/>
  <c r="AG25" i="24" s="1"/>
  <c r="D25" i="24" s="1"/>
  <c r="AE29" i="24"/>
  <c r="AG29" i="24" s="1"/>
  <c r="D29" i="24" s="1"/>
  <c r="AE33" i="24"/>
  <c r="AG33" i="24" s="1"/>
  <c r="D33" i="24" s="1"/>
  <c r="AE37" i="24"/>
  <c r="AG37" i="24" s="1"/>
  <c r="D37" i="24" s="1"/>
  <c r="AE41" i="24"/>
  <c r="AG41" i="24" s="1"/>
  <c r="D41" i="24" s="1"/>
  <c r="AE49" i="24"/>
  <c r="AG49" i="24" s="1"/>
  <c r="D49" i="24" s="1"/>
  <c r="AE57" i="24"/>
  <c r="AG57" i="24" s="1"/>
  <c r="D57" i="24" s="1"/>
  <c r="AE11" i="24"/>
  <c r="AG11" i="24" s="1"/>
  <c r="D11" i="24" s="1"/>
  <c r="AE13" i="24"/>
  <c r="AG13" i="24" s="1"/>
  <c r="D13" i="24" s="1"/>
  <c r="AE14" i="24"/>
  <c r="AG14" i="24" s="1"/>
  <c r="D14" i="24" s="1"/>
  <c r="AE16" i="24"/>
  <c r="AG16" i="24" s="1"/>
  <c r="AE20" i="24"/>
  <c r="AG20" i="24" s="1"/>
  <c r="D20" i="24" s="1"/>
  <c r="AE24" i="24"/>
  <c r="AG24" i="24" s="1"/>
  <c r="D24" i="24" s="1"/>
  <c r="AE28" i="24"/>
  <c r="AG28" i="24" s="1"/>
  <c r="D28" i="24" s="1"/>
  <c r="AE32" i="24"/>
  <c r="AG32" i="24" s="1"/>
  <c r="D32" i="24" s="1"/>
  <c r="AE36" i="24"/>
  <c r="AG36" i="24" s="1"/>
  <c r="D36" i="24" s="1"/>
  <c r="AE40" i="24"/>
  <c r="AG40" i="24" s="1"/>
  <c r="D40" i="24" s="1"/>
  <c r="AE44" i="24"/>
  <c r="AG44" i="24" s="1"/>
  <c r="D44" i="24" s="1"/>
  <c r="AE46" i="24"/>
  <c r="AG46" i="24" s="1"/>
  <c r="D46" i="24" s="1"/>
  <c r="AE51" i="24"/>
  <c r="AG51" i="24" s="1"/>
  <c r="D51" i="24" s="1"/>
  <c r="C3" i="27"/>
  <c r="D7" i="27" s="1"/>
  <c r="C9" i="27"/>
  <c r="D10" i="27" s="1"/>
  <c r="G5" i="22"/>
  <c r="G6" i="22"/>
  <c r="H6" i="22" s="1"/>
  <c r="G7" i="22"/>
  <c r="H7" i="22" s="1"/>
  <c r="G8" i="22"/>
  <c r="H8" i="22" s="1"/>
  <c r="G9" i="22"/>
  <c r="H9" i="22" s="1"/>
  <c r="G10" i="22"/>
  <c r="H10" i="22" s="1"/>
  <c r="G11" i="22"/>
  <c r="H11" i="22" s="1"/>
  <c r="G13" i="22"/>
  <c r="H13" i="22" s="1"/>
  <c r="G12" i="22"/>
  <c r="H12" i="22" s="1"/>
  <c r="H6" i="25"/>
  <c r="I6" i="25" s="1"/>
  <c r="H8" i="25"/>
  <c r="I8" i="25" s="1"/>
  <c r="F9" i="21"/>
  <c r="C10" i="27"/>
  <c r="C11" i="27"/>
  <c r="C13" i="27"/>
  <c r="H5" i="25"/>
  <c r="I5" i="25" s="1"/>
  <c r="H7" i="25"/>
  <c r="I7" i="25" s="1"/>
  <c r="H9" i="25"/>
  <c r="I9" i="25" s="1"/>
  <c r="F11" i="21"/>
  <c r="D11" i="21"/>
  <c r="H3" i="8"/>
  <c r="I3" i="8" s="1"/>
  <c r="F35" i="4"/>
  <c r="H3" i="6"/>
  <c r="F3" i="6" s="1"/>
  <c r="F2" i="6"/>
  <c r="I2" i="6"/>
  <c r="D11" i="27" l="1"/>
  <c r="D15" i="27"/>
  <c r="B14" i="24"/>
  <c r="B14" i="25" s="1"/>
  <c r="C14" i="25" s="1"/>
  <c r="B71" i="24"/>
  <c r="B72" i="24"/>
  <c r="B70" i="24"/>
  <c r="B29" i="24"/>
  <c r="B29" i="25" s="1"/>
  <c r="C29" i="25" s="1"/>
  <c r="B17" i="24"/>
  <c r="B17" i="25" s="1"/>
  <c r="C17" i="25" s="1"/>
  <c r="B41" i="24"/>
  <c r="B26" i="24"/>
  <c r="B26" i="8" s="1"/>
  <c r="C26" i="8" s="1"/>
  <c r="B51" i="24"/>
  <c r="B73" i="24"/>
  <c r="D53" i="24"/>
  <c r="B18" i="24"/>
  <c r="B18" i="25" s="1"/>
  <c r="C18" i="25" s="1"/>
  <c r="B67" i="24"/>
  <c r="B50" i="24"/>
  <c r="B75" i="24"/>
  <c r="B21" i="24"/>
  <c r="B21" i="8" s="1"/>
  <c r="C21" i="8" s="1"/>
  <c r="B74" i="24"/>
  <c r="B22" i="24"/>
  <c r="B22" i="25" s="1"/>
  <c r="C22" i="25" s="1"/>
  <c r="B13" i="24"/>
  <c r="B13" i="25" s="1"/>
  <c r="C13" i="25" s="1"/>
  <c r="B69" i="24"/>
  <c r="B33" i="24"/>
  <c r="B25" i="24"/>
  <c r="B25" i="25" s="1"/>
  <c r="C25" i="25" s="1"/>
  <c r="B53" i="24"/>
  <c r="B62" i="24"/>
  <c r="B34" i="24"/>
  <c r="B23" i="24"/>
  <c r="B23" i="8" s="1"/>
  <c r="C23" i="8" s="1"/>
  <c r="B49" i="24"/>
  <c r="B12" i="24"/>
  <c r="B12" i="8" s="1"/>
  <c r="C12" i="8" s="1"/>
  <c r="B60" i="24"/>
  <c r="B77" i="24"/>
  <c r="B45" i="24"/>
  <c r="B58" i="24"/>
  <c r="B38" i="24"/>
  <c r="B30" i="24"/>
  <c r="B30" i="25" s="1"/>
  <c r="C30" i="25" s="1"/>
  <c r="B57" i="24"/>
  <c r="B65" i="24"/>
  <c r="B63" i="24"/>
  <c r="B8" i="24"/>
  <c r="B8" i="8" s="1"/>
  <c r="C8" i="8" s="1"/>
  <c r="B68" i="24"/>
  <c r="B56" i="24"/>
  <c r="F12" i="21"/>
  <c r="D12" i="21"/>
  <c r="D12" i="27"/>
  <c r="D13" i="27"/>
  <c r="B52" i="24"/>
  <c r="D16" i="24"/>
  <c r="B4" i="24"/>
  <c r="B61" i="24"/>
  <c r="B15" i="24"/>
  <c r="B66" i="24"/>
  <c r="B48" i="24"/>
  <c r="B7" i="24"/>
  <c r="B46" i="24"/>
  <c r="B32" i="24"/>
  <c r="B10" i="24"/>
  <c r="B27" i="24"/>
  <c r="J2" i="6"/>
  <c r="B59" i="24"/>
  <c r="B37" i="24"/>
  <c r="B64" i="24"/>
  <c r="B42" i="24"/>
  <c r="B35" i="24"/>
  <c r="B55" i="24"/>
  <c r="B44" i="24"/>
  <c r="B28" i="24"/>
  <c r="B43" i="24"/>
  <c r="B19" i="24"/>
  <c r="G4" i="6"/>
  <c r="I3" i="6"/>
  <c r="B47" i="24"/>
  <c r="B54" i="24"/>
  <c r="C75" i="24"/>
  <c r="C71" i="24"/>
  <c r="C67" i="24"/>
  <c r="C63" i="24"/>
  <c r="C59" i="24"/>
  <c r="C55" i="24"/>
  <c r="C51" i="24"/>
  <c r="C76" i="24"/>
  <c r="C72" i="24"/>
  <c r="C68" i="24"/>
  <c r="C64" i="24"/>
  <c r="C60" i="24"/>
  <c r="C77" i="24"/>
  <c r="C73" i="24"/>
  <c r="C69" i="24"/>
  <c r="C65" i="24"/>
  <c r="C61" i="24"/>
  <c r="C57" i="24"/>
  <c r="C53" i="24"/>
  <c r="C49" i="24"/>
  <c r="C45" i="24"/>
  <c r="C74" i="24"/>
  <c r="C70" i="24"/>
  <c r="C66" i="24"/>
  <c r="C62" i="24"/>
  <c r="C54" i="24"/>
  <c r="C41" i="24"/>
  <c r="C37" i="24"/>
  <c r="C33" i="24"/>
  <c r="C29" i="24"/>
  <c r="C25" i="24"/>
  <c r="C21" i="24"/>
  <c r="C17" i="24"/>
  <c r="C15" i="24"/>
  <c r="C14" i="24"/>
  <c r="C12" i="24"/>
  <c r="C8" i="24"/>
  <c r="C4" i="24"/>
  <c r="C5" i="24"/>
  <c r="C52" i="24"/>
  <c r="C47" i="24"/>
  <c r="C42" i="24"/>
  <c r="C38" i="24"/>
  <c r="C34" i="24"/>
  <c r="C30" i="24"/>
  <c r="C26" i="24"/>
  <c r="C22" i="24"/>
  <c r="C16" i="24"/>
  <c r="C9" i="24"/>
  <c r="C50" i="24"/>
  <c r="C46" i="24"/>
  <c r="C43" i="24"/>
  <c r="C39" i="24"/>
  <c r="C35" i="24"/>
  <c r="C31" i="24"/>
  <c r="C27" i="24"/>
  <c r="C23" i="24"/>
  <c r="C19" i="24"/>
  <c r="C13" i="24"/>
  <c r="C10" i="24"/>
  <c r="C6" i="24"/>
  <c r="D3" i="24"/>
  <c r="C58" i="24"/>
  <c r="C56" i="24"/>
  <c r="C48" i="24"/>
  <c r="C44" i="24"/>
  <c r="C40" i="24"/>
  <c r="C36" i="24"/>
  <c r="C32" i="24"/>
  <c r="C28" i="24"/>
  <c r="C24" i="24"/>
  <c r="C20" i="24"/>
  <c r="C18" i="24"/>
  <c r="C11" i="24"/>
  <c r="C7" i="24"/>
  <c r="C3" i="24"/>
  <c r="B16" i="24"/>
  <c r="B40" i="24"/>
  <c r="B24" i="24"/>
  <c r="B39" i="24"/>
  <c r="B11" i="24"/>
  <c r="D14" i="27"/>
  <c r="I13" i="22"/>
  <c r="I12" i="22"/>
  <c r="I11" i="22"/>
  <c r="I10" i="22"/>
  <c r="I9" i="22"/>
  <c r="I8" i="22"/>
  <c r="I7" i="22"/>
  <c r="I6" i="22"/>
  <c r="I5" i="22"/>
  <c r="H5" i="22"/>
  <c r="B76" i="24"/>
  <c r="B9" i="24"/>
  <c r="B3" i="24"/>
  <c r="B6" i="24"/>
  <c r="B36" i="24"/>
  <c r="B20" i="24"/>
  <c r="B31" i="24"/>
  <c r="B5" i="24"/>
  <c r="B13" i="8" l="1"/>
  <c r="C13" i="8" s="1"/>
  <c r="B14" i="8"/>
  <c r="C14" i="8" s="1"/>
  <c r="B26" i="25"/>
  <c r="C26" i="25" s="1"/>
  <c r="B18" i="8"/>
  <c r="C18" i="8" s="1"/>
  <c r="B29" i="8"/>
  <c r="C29" i="8" s="1"/>
  <c r="B22" i="8"/>
  <c r="C22" i="8" s="1"/>
  <c r="B17" i="8"/>
  <c r="C17" i="8" s="1"/>
  <c r="B25" i="8"/>
  <c r="C25" i="8" s="1"/>
  <c r="B23" i="25"/>
  <c r="C23" i="25" s="1"/>
  <c r="B21" i="25"/>
  <c r="C21" i="25" s="1"/>
  <c r="B12" i="25"/>
  <c r="C12" i="25" s="1"/>
  <c r="B30" i="8"/>
  <c r="C30" i="8" s="1"/>
  <c r="B8" i="25"/>
  <c r="C8" i="25" s="1"/>
  <c r="B19" i="8"/>
  <c r="C19" i="8" s="1"/>
  <c r="B19" i="25"/>
  <c r="C19" i="25" s="1"/>
  <c r="B32" i="8"/>
  <c r="C32" i="8" s="1"/>
  <c r="B32" i="25"/>
  <c r="C32" i="25" s="1"/>
  <c r="B24" i="8"/>
  <c r="C24" i="8" s="1"/>
  <c r="B24" i="25"/>
  <c r="C24" i="25" s="1"/>
  <c r="B5" i="8"/>
  <c r="C5" i="8" s="1"/>
  <c r="B5" i="25"/>
  <c r="C5" i="25" s="1"/>
  <c r="B6" i="8"/>
  <c r="C6" i="8" s="1"/>
  <c r="B6" i="25"/>
  <c r="C6" i="25" s="1"/>
  <c r="B9" i="8"/>
  <c r="C9" i="8" s="1"/>
  <c r="B9" i="25"/>
  <c r="C9" i="25" s="1"/>
  <c r="P2" i="24"/>
  <c r="P3" i="24"/>
  <c r="P11" i="24"/>
  <c r="P8" i="24"/>
  <c r="P4" i="24"/>
  <c r="P5" i="24"/>
  <c r="P6" i="24"/>
  <c r="B4" i="8"/>
  <c r="C4" i="8" s="1"/>
  <c r="B4" i="25"/>
  <c r="C4" i="25" s="1"/>
  <c r="B3" i="8"/>
  <c r="C3" i="8" s="1"/>
  <c r="D3" i="8" s="1"/>
  <c r="E4" i="8" s="1"/>
  <c r="B3" i="25"/>
  <c r="C3" i="25" s="1"/>
  <c r="O5" i="24"/>
  <c r="O2" i="24"/>
  <c r="O6" i="24"/>
  <c r="O11" i="24"/>
  <c r="O3" i="24"/>
  <c r="O4" i="24"/>
  <c r="O8" i="24"/>
  <c r="J13" i="22"/>
  <c r="K13" i="22" s="1"/>
  <c r="J12" i="22"/>
  <c r="K12" i="22" s="1"/>
  <c r="J11" i="22"/>
  <c r="K11" i="22" s="1"/>
  <c r="J10" i="22"/>
  <c r="J9" i="22"/>
  <c r="K9" i="22" s="1"/>
  <c r="J8" i="22"/>
  <c r="K8" i="22" s="1"/>
  <c r="J7" i="22"/>
  <c r="J6" i="22"/>
  <c r="K6" i="22" s="1"/>
  <c r="J5" i="22"/>
  <c r="K5" i="22" s="1"/>
  <c r="B31" i="8"/>
  <c r="C31" i="8" s="1"/>
  <c r="B31" i="25"/>
  <c r="C31" i="25" s="1"/>
  <c r="B11" i="8"/>
  <c r="C11" i="8" s="1"/>
  <c r="B11" i="25"/>
  <c r="C11" i="25" s="1"/>
  <c r="J3" i="6"/>
  <c r="B28" i="8"/>
  <c r="C28" i="8" s="1"/>
  <c r="B28" i="25"/>
  <c r="C28" i="25" s="1"/>
  <c r="B27" i="8"/>
  <c r="C27" i="8" s="1"/>
  <c r="B27" i="25"/>
  <c r="C27" i="25" s="1"/>
  <c r="B7" i="8"/>
  <c r="C7" i="8" s="1"/>
  <c r="B7" i="25"/>
  <c r="C7" i="25" s="1"/>
  <c r="D13" i="21"/>
  <c r="F13" i="21"/>
  <c r="K10" i="22"/>
  <c r="B16" i="8"/>
  <c r="C16" i="8" s="1"/>
  <c r="B16" i="25"/>
  <c r="C16" i="25" s="1"/>
  <c r="B20" i="8"/>
  <c r="C20" i="8" s="1"/>
  <c r="B20" i="25"/>
  <c r="C20" i="25" s="1"/>
  <c r="K7" i="22"/>
  <c r="Q11" i="24"/>
  <c r="Q3" i="24"/>
  <c r="Q4" i="24"/>
  <c r="Q8" i="24"/>
  <c r="Q5" i="24"/>
  <c r="Q6" i="24"/>
  <c r="Q2" i="24"/>
  <c r="H4" i="6"/>
  <c r="B10" i="8"/>
  <c r="C10" i="8" s="1"/>
  <c r="B10" i="25"/>
  <c r="C10" i="25" s="1"/>
  <c r="B15" i="8"/>
  <c r="C15" i="8" s="1"/>
  <c r="B15" i="25"/>
  <c r="C15" i="25" s="1"/>
  <c r="F4" i="8" l="1"/>
  <c r="G4" i="8" s="1"/>
  <c r="H4" i="8" s="1"/>
  <c r="I4" i="8" s="1"/>
  <c r="T6" i="24"/>
  <c r="J4" i="8"/>
  <c r="D4" i="8"/>
  <c r="E5" i="8" s="1"/>
  <c r="F5" i="8" s="1"/>
  <c r="G5" i="8" s="1"/>
  <c r="Q9" i="24"/>
  <c r="T2" i="24"/>
  <c r="D29" i="25"/>
  <c r="E30" i="25" s="1"/>
  <c r="F30" i="25" s="1"/>
  <c r="G30" i="25" s="1"/>
  <c r="D28" i="25"/>
  <c r="E29" i="25" s="1"/>
  <c r="F29" i="25" s="1"/>
  <c r="G29" i="25" s="1"/>
  <c r="D13" i="25"/>
  <c r="E14" i="25" s="1"/>
  <c r="F14" i="25" s="1"/>
  <c r="G14" i="25" s="1"/>
  <c r="D32" i="25"/>
  <c r="E33" i="25" s="1"/>
  <c r="T5" i="24"/>
  <c r="T11" i="24"/>
  <c r="D26" i="25"/>
  <c r="E27" i="25" s="1"/>
  <c r="F27" i="25" s="1"/>
  <c r="G27" i="25" s="1"/>
  <c r="O9" i="24"/>
  <c r="T8" i="24"/>
  <c r="P9" i="24"/>
  <c r="U8" i="24"/>
  <c r="D21" i="25"/>
  <c r="E22" i="25" s="1"/>
  <c r="F22" i="25" s="1"/>
  <c r="G22" i="25" s="1"/>
  <c r="T4" i="24"/>
  <c r="D10" i="25"/>
  <c r="E11" i="25" s="1"/>
  <c r="F11" i="25" s="1"/>
  <c r="G11" i="25" s="1"/>
  <c r="U6" i="24"/>
  <c r="U11" i="24"/>
  <c r="D15" i="25"/>
  <c r="E16" i="25" s="1"/>
  <c r="F16" i="25" s="1"/>
  <c r="G16" i="25" s="1"/>
  <c r="D11" i="25"/>
  <c r="E12" i="25" s="1"/>
  <c r="F12" i="25" s="1"/>
  <c r="G12" i="25" s="1"/>
  <c r="D25" i="25"/>
  <c r="E26" i="25" s="1"/>
  <c r="F26" i="25" s="1"/>
  <c r="G26" i="25" s="1"/>
  <c r="Q7" i="24"/>
  <c r="Q10" i="24" s="1"/>
  <c r="D31" i="25"/>
  <c r="E32" i="25" s="1"/>
  <c r="F32" i="25" s="1"/>
  <c r="G32" i="25" s="1"/>
  <c r="D22" i="25"/>
  <c r="E23" i="25" s="1"/>
  <c r="F23" i="25" s="1"/>
  <c r="G23" i="25" s="1"/>
  <c r="O7" i="24"/>
  <c r="T3" i="24"/>
  <c r="U5" i="24"/>
  <c r="P7" i="24"/>
  <c r="U3" i="24"/>
  <c r="G5" i="6"/>
  <c r="I4" i="6"/>
  <c r="F4" i="6"/>
  <c r="D16" i="25"/>
  <c r="E17" i="25" s="1"/>
  <c r="F17" i="25" s="1"/>
  <c r="G17" i="25" s="1"/>
  <c r="D18" i="25"/>
  <c r="E19" i="25" s="1"/>
  <c r="F19" i="25" s="1"/>
  <c r="G19" i="25" s="1"/>
  <c r="D14" i="21"/>
  <c r="F14" i="21"/>
  <c r="D20" i="25"/>
  <c r="E21" i="25" s="1"/>
  <c r="F21" i="25" s="1"/>
  <c r="G21" i="25" s="1"/>
  <c r="D17" i="25"/>
  <c r="E18" i="25" s="1"/>
  <c r="F18" i="25" s="1"/>
  <c r="G18" i="25" s="1"/>
  <c r="D19" i="25"/>
  <c r="E20" i="25" s="1"/>
  <c r="F20" i="25" s="1"/>
  <c r="G20" i="25" s="1"/>
  <c r="D9" i="25"/>
  <c r="E10" i="25" s="1"/>
  <c r="F10" i="25" s="1"/>
  <c r="G10" i="25" s="1"/>
  <c r="D14" i="25"/>
  <c r="E15" i="25" s="1"/>
  <c r="F15" i="25" s="1"/>
  <c r="G15" i="25" s="1"/>
  <c r="D23" i="25"/>
  <c r="E24" i="25" s="1"/>
  <c r="F24" i="25" s="1"/>
  <c r="G24" i="25" s="1"/>
  <c r="U4" i="24"/>
  <c r="U2" i="24"/>
  <c r="D24" i="25"/>
  <c r="E25" i="25" s="1"/>
  <c r="F25" i="25" s="1"/>
  <c r="G25" i="25" s="1"/>
  <c r="D12" i="25"/>
  <c r="E13" i="25" s="1"/>
  <c r="F13" i="25" s="1"/>
  <c r="G13" i="25" s="1"/>
  <c r="D30" i="25"/>
  <c r="E31" i="25" s="1"/>
  <c r="F31" i="25" s="1"/>
  <c r="G31" i="25" s="1"/>
  <c r="D27" i="25"/>
  <c r="E28" i="25" s="1"/>
  <c r="F28" i="25" s="1"/>
  <c r="G28" i="25" s="1"/>
  <c r="H5" i="8" l="1"/>
  <c r="I5" i="8" s="1"/>
  <c r="D5" i="8"/>
  <c r="E6" i="8" s="1"/>
  <c r="F6" i="8" s="1"/>
  <c r="G6" i="8" s="1"/>
  <c r="J5" i="8"/>
  <c r="U9" i="24"/>
  <c r="H14" i="25"/>
  <c r="I14" i="25" s="1"/>
  <c r="H22" i="25"/>
  <c r="I22" i="25" s="1"/>
  <c r="H30" i="25"/>
  <c r="I30" i="25" s="1"/>
  <c r="H19" i="25"/>
  <c r="I19" i="25" s="1"/>
  <c r="H16" i="25"/>
  <c r="I16" i="25" s="1"/>
  <c r="H24" i="25"/>
  <c r="I24" i="25" s="1"/>
  <c r="H32" i="25"/>
  <c r="H13" i="25"/>
  <c r="I13" i="25" s="1"/>
  <c r="H21" i="25"/>
  <c r="I21" i="25" s="1"/>
  <c r="H29" i="25"/>
  <c r="I29" i="25" s="1"/>
  <c r="H31" i="25"/>
  <c r="I31" i="25" s="1"/>
  <c r="H10" i="25"/>
  <c r="I10" i="25" s="1"/>
  <c r="H18" i="25"/>
  <c r="I18" i="25" s="1"/>
  <c r="H26" i="25"/>
  <c r="I26" i="25" s="1"/>
  <c r="H15" i="25"/>
  <c r="I15" i="25" s="1"/>
  <c r="H23" i="25"/>
  <c r="I23" i="25" s="1"/>
  <c r="H11" i="25"/>
  <c r="I11" i="25" s="1"/>
  <c r="H12" i="25"/>
  <c r="I12" i="25" s="1"/>
  <c r="H20" i="25"/>
  <c r="I20" i="25" s="1"/>
  <c r="H28" i="25"/>
  <c r="I28" i="25" s="1"/>
  <c r="H17" i="25"/>
  <c r="I17" i="25" s="1"/>
  <c r="H25" i="25"/>
  <c r="I25" i="25" s="1"/>
  <c r="H27" i="25"/>
  <c r="I27" i="25" s="1"/>
  <c r="J4" i="6"/>
  <c r="P10" i="24"/>
  <c r="U10" i="24" s="1"/>
  <c r="U7" i="24"/>
  <c r="D15" i="21"/>
  <c r="F15" i="21"/>
  <c r="H5" i="6"/>
  <c r="F5" i="6"/>
  <c r="O10" i="24"/>
  <c r="O14" i="24"/>
  <c r="O15" i="24" s="1"/>
  <c r="T7" i="24"/>
  <c r="T9" i="24"/>
  <c r="D6" i="8" l="1"/>
  <c r="E7" i="8" s="1"/>
  <c r="F7" i="8" s="1"/>
  <c r="G7" i="8" s="1"/>
  <c r="H7" i="8" s="1"/>
  <c r="I7" i="8" s="1"/>
  <c r="J6" i="8"/>
  <c r="H6" i="8"/>
  <c r="I6" i="8" s="1"/>
  <c r="O17" i="24"/>
  <c r="O16" i="24"/>
  <c r="G2" i="24" s="1"/>
  <c r="T10" i="24"/>
  <c r="D16" i="21"/>
  <c r="F16" i="21"/>
  <c r="I32" i="25"/>
  <c r="M1" i="25"/>
  <c r="G6" i="6"/>
  <c r="I5" i="6"/>
  <c r="D7" i="8" l="1"/>
  <c r="E8" i="8" s="1"/>
  <c r="F8" i="8" s="1"/>
  <c r="G8" i="8" s="1"/>
  <c r="O18" i="24"/>
  <c r="F6" i="6"/>
  <c r="H6" i="6"/>
  <c r="D17" i="21"/>
  <c r="F17" i="21"/>
  <c r="H2" i="24"/>
  <c r="F2" i="24" s="1"/>
  <c r="J5" i="6"/>
  <c r="D8" i="8" l="1"/>
  <c r="E9" i="8" s="1"/>
  <c r="F9" i="8" s="1"/>
  <c r="G9" i="8" s="1"/>
  <c r="H9" i="8" s="1"/>
  <c r="I9" i="8" s="1"/>
  <c r="H8" i="8"/>
  <c r="I8" i="8" s="1"/>
  <c r="I2" i="24"/>
  <c r="G3" i="24"/>
  <c r="G7" i="6"/>
  <c r="I6" i="6"/>
  <c r="D18" i="21"/>
  <c r="F18" i="21"/>
  <c r="D9" i="8" l="1"/>
  <c r="D10" i="8" s="1"/>
  <c r="D19" i="21"/>
  <c r="F19" i="21"/>
  <c r="H3" i="24"/>
  <c r="F3" i="24" s="1"/>
  <c r="J6" i="6"/>
  <c r="J2" i="24"/>
  <c r="H7" i="6"/>
  <c r="F7" i="6"/>
  <c r="E10" i="8" l="1"/>
  <c r="F10" i="8" s="1"/>
  <c r="G10" i="8" s="1"/>
  <c r="H10" i="8" s="1"/>
  <c r="I10" i="8" s="1"/>
  <c r="D11" i="8"/>
  <c r="E11" i="8"/>
  <c r="F11" i="8" s="1"/>
  <c r="G11" i="8" s="1"/>
  <c r="G8" i="6"/>
  <c r="I7" i="6"/>
  <c r="G4" i="24"/>
  <c r="I3" i="24"/>
  <c r="D20" i="21"/>
  <c r="F20" i="21"/>
  <c r="H11" i="8" l="1"/>
  <c r="I11" i="8" s="1"/>
  <c r="E12" i="8"/>
  <c r="F12" i="8" s="1"/>
  <c r="G12" i="8" s="1"/>
  <c r="D12" i="8"/>
  <c r="J3" i="24"/>
  <c r="H4" i="24"/>
  <c r="F4" i="24" s="1"/>
  <c r="J7" i="6"/>
  <c r="D21" i="21"/>
  <c r="F21" i="21"/>
  <c r="F8" i="6"/>
  <c r="H8" i="6"/>
  <c r="D13" i="8" l="1"/>
  <c r="E13" i="8"/>
  <c r="F13" i="8" s="1"/>
  <c r="G13" i="8" s="1"/>
  <c r="H13" i="8" s="1"/>
  <c r="I13" i="8" s="1"/>
  <c r="H12" i="8"/>
  <c r="I12" i="8" s="1"/>
  <c r="D22" i="21"/>
  <c r="F22" i="21"/>
  <c r="G9" i="6"/>
  <c r="I8" i="6"/>
  <c r="G5" i="24"/>
  <c r="I4" i="24"/>
  <c r="E14" i="8" l="1"/>
  <c r="F14" i="8" s="1"/>
  <c r="G14" i="8" s="1"/>
  <c r="H14" i="8" s="1"/>
  <c r="I14" i="8" s="1"/>
  <c r="D14" i="8"/>
  <c r="J4" i="24"/>
  <c r="J8" i="6"/>
  <c r="H5" i="24"/>
  <c r="F5" i="24" s="1"/>
  <c r="H9" i="6"/>
  <c r="F9" i="6" s="1"/>
  <c r="D23" i="21"/>
  <c r="F23" i="21"/>
  <c r="E15" i="8" l="1"/>
  <c r="F15" i="8" s="1"/>
  <c r="G15" i="8" s="1"/>
  <c r="H15" i="8" s="1"/>
  <c r="I15" i="8" s="1"/>
  <c r="D15" i="8"/>
  <c r="D24" i="21"/>
  <c r="F24" i="21"/>
  <c r="G10" i="6"/>
  <c r="I9" i="6"/>
  <c r="G6" i="24"/>
  <c r="I5" i="24"/>
  <c r="E16" i="8" l="1"/>
  <c r="F16" i="8" s="1"/>
  <c r="G16" i="8" s="1"/>
  <c r="H16" i="8" s="1"/>
  <c r="I16" i="8" s="1"/>
  <c r="D16" i="8"/>
  <c r="J9" i="6"/>
  <c r="J5" i="24"/>
  <c r="H10" i="6"/>
  <c r="H6" i="24"/>
  <c r="F6" i="24" s="1"/>
  <c r="D25" i="21"/>
  <c r="F25" i="21"/>
  <c r="E17" i="8" l="1"/>
  <c r="F17" i="8" s="1"/>
  <c r="G17" i="8" s="1"/>
  <c r="H17" i="8" s="1"/>
  <c r="I17" i="8" s="1"/>
  <c r="D17" i="8"/>
  <c r="G11" i="6"/>
  <c r="I10" i="6"/>
  <c r="G7" i="24"/>
  <c r="I6" i="24"/>
  <c r="D26" i="21"/>
  <c r="F26" i="21"/>
  <c r="F10" i="6"/>
  <c r="E18" i="8" l="1"/>
  <c r="F18" i="8" s="1"/>
  <c r="G18" i="8" s="1"/>
  <c r="H18" i="8" s="1"/>
  <c r="I18" i="8" s="1"/>
  <c r="D18" i="8"/>
  <c r="J6" i="24"/>
  <c r="D27" i="21"/>
  <c r="F27" i="21"/>
  <c r="J10" i="6"/>
  <c r="H7" i="24"/>
  <c r="F11" i="6"/>
  <c r="H11" i="6"/>
  <c r="E19" i="8" l="1"/>
  <c r="F19" i="8" s="1"/>
  <c r="G19" i="8" s="1"/>
  <c r="H19" i="8" s="1"/>
  <c r="I19" i="8" s="1"/>
  <c r="D19" i="8"/>
  <c r="G12" i="6"/>
  <c r="I11" i="6"/>
  <c r="G8" i="24"/>
  <c r="I7" i="24"/>
  <c r="F7" i="24"/>
  <c r="D28" i="21"/>
  <c r="F28" i="21"/>
  <c r="E20" i="8" l="1"/>
  <c r="F20" i="8" s="1"/>
  <c r="G20" i="8" s="1"/>
  <c r="H20" i="8" s="1"/>
  <c r="I20" i="8" s="1"/>
  <c r="D20" i="8"/>
  <c r="J11" i="6"/>
  <c r="J7" i="24"/>
  <c r="H8" i="24"/>
  <c r="F8" i="24" s="1"/>
  <c r="D29" i="21"/>
  <c r="F29" i="21"/>
  <c r="H12" i="6"/>
  <c r="F12" i="6" s="1"/>
  <c r="E21" i="8" l="1"/>
  <c r="F21" i="8" s="1"/>
  <c r="G21" i="8" s="1"/>
  <c r="H21" i="8" s="1"/>
  <c r="I21" i="8" s="1"/>
  <c r="D21" i="8"/>
  <c r="G13" i="6"/>
  <c r="I12" i="6"/>
  <c r="G9" i="24"/>
  <c r="I8" i="24"/>
  <c r="D30" i="21"/>
  <c r="F30" i="21"/>
  <c r="E22" i="8" l="1"/>
  <c r="F22" i="8" s="1"/>
  <c r="G22" i="8" s="1"/>
  <c r="H22" i="8" s="1"/>
  <c r="I22" i="8" s="1"/>
  <c r="D22" i="8"/>
  <c r="J8" i="24"/>
  <c r="D31" i="21"/>
  <c r="F31" i="21"/>
  <c r="H9" i="24"/>
  <c r="F9" i="24" s="1"/>
  <c r="J12" i="6"/>
  <c r="H13" i="6"/>
  <c r="F13" i="6" s="1"/>
  <c r="E23" i="8" l="1"/>
  <c r="F23" i="8" s="1"/>
  <c r="G23" i="8" s="1"/>
  <c r="H23" i="8" s="1"/>
  <c r="I23" i="8" s="1"/>
  <c r="D23" i="8"/>
  <c r="I13" i="6"/>
  <c r="G14" i="6"/>
  <c r="I9" i="24"/>
  <c r="G10" i="24"/>
  <c r="D32" i="21"/>
  <c r="F32" i="21"/>
  <c r="E24" i="8" l="1"/>
  <c r="F24" i="8" s="1"/>
  <c r="G24" i="8" s="1"/>
  <c r="H24" i="8" s="1"/>
  <c r="I24" i="8" s="1"/>
  <c r="D24" i="8"/>
  <c r="H14" i="6"/>
  <c r="I14" i="6" s="1"/>
  <c r="J13" i="6"/>
  <c r="D33" i="21"/>
  <c r="F33" i="21"/>
  <c r="H10" i="24"/>
  <c r="J9" i="24"/>
  <c r="E25" i="8" l="1"/>
  <c r="F25" i="8" s="1"/>
  <c r="G25" i="8" s="1"/>
  <c r="H25" i="8" s="1"/>
  <c r="I25" i="8" s="1"/>
  <c r="D25" i="8"/>
  <c r="J14" i="6"/>
  <c r="G11" i="24"/>
  <c r="I10" i="24"/>
  <c r="F10" i="24"/>
  <c r="D34" i="21"/>
  <c r="F34" i="21"/>
  <c r="F14" i="6"/>
  <c r="E26" i="8" l="1"/>
  <c r="F26" i="8" s="1"/>
  <c r="G26" i="8" s="1"/>
  <c r="H26" i="8" s="1"/>
  <c r="I26" i="8" s="1"/>
  <c r="D26" i="8"/>
  <c r="J10" i="24"/>
  <c r="H11" i="24"/>
  <c r="D35" i="21"/>
  <c r="F35" i="21"/>
  <c r="K14" i="6"/>
  <c r="J15" i="6"/>
  <c r="E27" i="8" l="1"/>
  <c r="F27" i="8" s="1"/>
  <c r="G27" i="8" s="1"/>
  <c r="H27" i="8" s="1"/>
  <c r="I27" i="8" s="1"/>
  <c r="D27" i="8"/>
  <c r="G12" i="24"/>
  <c r="I11" i="24"/>
  <c r="D36" i="21"/>
  <c r="F36" i="21"/>
  <c r="F11" i="24"/>
  <c r="L2" i="6"/>
  <c r="L3" i="6"/>
  <c r="K2" i="6"/>
  <c r="K15" i="6" s="1"/>
  <c r="K3" i="6"/>
  <c r="L4" i="6"/>
  <c r="K4" i="6"/>
  <c r="L5" i="6"/>
  <c r="K5" i="6"/>
  <c r="L6" i="6"/>
  <c r="K6" i="6"/>
  <c r="L7" i="6"/>
  <c r="K7" i="6"/>
  <c r="L8" i="6"/>
  <c r="K8" i="6"/>
  <c r="L9" i="6"/>
  <c r="K9" i="6"/>
  <c r="L10" i="6"/>
  <c r="K10" i="6"/>
  <c r="L11" i="6"/>
  <c r="K11" i="6"/>
  <c r="L12" i="6"/>
  <c r="K12" i="6"/>
  <c r="L13" i="6"/>
  <c r="L14" i="6"/>
  <c r="K13" i="6"/>
  <c r="E28" i="8" l="1"/>
  <c r="F28" i="8" s="1"/>
  <c r="G28" i="8" s="1"/>
  <c r="H28" i="8" s="1"/>
  <c r="I28" i="8" s="1"/>
  <c r="D28" i="8"/>
  <c r="D37" i="21"/>
  <c r="F37" i="21"/>
  <c r="J11" i="24"/>
  <c r="H12" i="24"/>
  <c r="F12" i="24" s="1"/>
  <c r="E29" i="8" l="1"/>
  <c r="F29" i="8" s="1"/>
  <c r="G29" i="8" s="1"/>
  <c r="H29" i="8" s="1"/>
  <c r="I29" i="8" s="1"/>
  <c r="D29" i="8"/>
  <c r="G13" i="24"/>
  <c r="I12" i="24"/>
  <c r="D38" i="21"/>
  <c r="F38" i="21"/>
  <c r="E30" i="8" l="1"/>
  <c r="F30" i="8" s="1"/>
  <c r="G30" i="8" s="1"/>
  <c r="H30" i="8" s="1"/>
  <c r="I30" i="8" s="1"/>
  <c r="D30" i="8"/>
  <c r="H13" i="24"/>
  <c r="D39" i="21"/>
  <c r="F39" i="21"/>
  <c r="J12" i="24"/>
  <c r="E31" i="8" l="1"/>
  <c r="F31" i="8" s="1"/>
  <c r="G31" i="8" s="1"/>
  <c r="H31" i="8" s="1"/>
  <c r="I31" i="8" s="1"/>
  <c r="D31" i="8"/>
  <c r="D40" i="21"/>
  <c r="F40" i="21"/>
  <c r="G14" i="24"/>
  <c r="I13" i="24"/>
  <c r="F13" i="24"/>
  <c r="E32" i="8" l="1"/>
  <c r="F32" i="8" s="1"/>
  <c r="G32" i="8" s="1"/>
  <c r="H32" i="8" s="1"/>
  <c r="I32" i="8" s="1"/>
  <c r="D32" i="8"/>
  <c r="E33" i="8" s="1"/>
  <c r="H14" i="24"/>
  <c r="I14" i="24" s="1"/>
  <c r="D41" i="21"/>
  <c r="F41" i="21"/>
  <c r="J13" i="24"/>
  <c r="M1" i="8" l="1"/>
  <c r="F14" i="24"/>
  <c r="F42" i="21"/>
  <c r="D42" i="21"/>
  <c r="J14" i="24"/>
  <c r="F43" i="21" l="1"/>
  <c r="D43" i="21"/>
  <c r="J15" i="24"/>
  <c r="L2" i="24" l="1"/>
  <c r="K2" i="24"/>
  <c r="L3" i="24"/>
  <c r="K3" i="24"/>
  <c r="L4" i="24"/>
  <c r="K4" i="24"/>
  <c r="L5" i="24"/>
  <c r="K5" i="24"/>
  <c r="L6" i="24"/>
  <c r="K6" i="24"/>
  <c r="L7" i="24"/>
  <c r="K7" i="24"/>
  <c r="L8" i="24"/>
  <c r="K8" i="24"/>
  <c r="L9" i="24"/>
  <c r="K9" i="24"/>
  <c r="L10" i="24"/>
  <c r="K10" i="24"/>
  <c r="L11" i="24"/>
  <c r="K11" i="24"/>
  <c r="L12" i="24"/>
  <c r="K12" i="24"/>
  <c r="L13" i="24"/>
  <c r="K13" i="24"/>
  <c r="L14" i="24"/>
  <c r="K14" i="24"/>
  <c r="F44" i="21"/>
  <c r="D44" i="21"/>
  <c r="F45" i="21" l="1"/>
  <c r="D45" i="21"/>
  <c r="F46" i="21" l="1"/>
  <c r="D46" i="21"/>
  <c r="F47" i="21" l="1"/>
  <c r="D47" i="21"/>
  <c r="F48" i="21" l="1"/>
  <c r="D48" i="21"/>
  <c r="F49" i="21" l="1"/>
  <c r="D49" i="21"/>
  <c r="F50" i="21" l="1"/>
  <c r="D50" i="21"/>
  <c r="F51" i="21" l="1"/>
  <c r="D51" i="21"/>
  <c r="F52" i="21" l="1"/>
  <c r="D52" i="21"/>
  <c r="K15" i="24" l="1"/>
</calcChain>
</file>

<file path=xl/sharedStrings.xml><?xml version="1.0" encoding="utf-8"?>
<sst xmlns="http://schemas.openxmlformats.org/spreadsheetml/2006/main" count="177" uniqueCount="104">
  <si>
    <t>Feb</t>
  </si>
  <si>
    <t>Mar</t>
  </si>
  <si>
    <t>Apr</t>
  </si>
  <si>
    <t>May</t>
  </si>
  <si>
    <t>Jun</t>
  </si>
  <si>
    <t>Jul</t>
  </si>
  <si>
    <t>Jan</t>
  </si>
  <si>
    <t>Aug</t>
  </si>
  <si>
    <t>Sep</t>
  </si>
  <si>
    <t>Oct</t>
  </si>
  <si>
    <t>Nov</t>
  </si>
  <si>
    <t>Dec</t>
  </si>
  <si>
    <t>At</t>
  </si>
  <si>
    <t>t</t>
  </si>
  <si>
    <t>3-P</t>
  </si>
  <si>
    <t>MAD</t>
  </si>
  <si>
    <t>|E|</t>
  </si>
  <si>
    <t>Changing</t>
  </si>
  <si>
    <t>Forecast</t>
  </si>
  <si>
    <t>E</t>
  </si>
  <si>
    <t>Ft</t>
  </si>
  <si>
    <t xml:space="preserve">6-W-MA </t>
  </si>
  <si>
    <t>3W-MA</t>
  </si>
  <si>
    <t>A</t>
  </si>
  <si>
    <t>Given the data  in columns A and B, Examine 3-P-MA and 6-P-MA based on MAD (MAE)</t>
  </si>
  <si>
    <t>Per.</t>
  </si>
  <si>
    <t>Office 1</t>
  </si>
  <si>
    <t>Office 2</t>
  </si>
  <si>
    <t>Office 3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</si>
  <si>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</si>
  <si>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</si>
  <si>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</si>
  <si>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</si>
  <si>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</si>
  <si>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</si>
  <si>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</si>
  <si>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</si>
  <si>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</si>
  <si>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</si>
  <si>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</si>
  <si>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</si>
  <si>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Rg/Mean</t>
  </si>
  <si>
    <t>Skew</t>
  </si>
  <si>
    <t>These data were generated using the procedure in columns AB to AI</t>
  </si>
  <si>
    <t>Do Not Write on these four columns A-D</t>
  </si>
  <si>
    <t>Trend</t>
  </si>
  <si>
    <t>Seas</t>
  </si>
  <si>
    <t>T&amp;RanS</t>
  </si>
  <si>
    <t>Period MA</t>
  </si>
  <si>
    <t>Actual</t>
  </si>
  <si>
    <t>MA</t>
  </si>
  <si>
    <t>F(MA)</t>
  </si>
  <si>
    <t>Trend&amp;Seas</t>
  </si>
  <si>
    <t>Fixed</t>
  </si>
  <si>
    <t>=RANDBETWEEN(INT((ROWS($AC$3:AC15)/($AA$2)))*$AA$2,(INT((ROWS($AC$3:AC15)/($AA$2))+1)*$AA$2-1))</t>
  </si>
  <si>
    <t>TrendForSEason</t>
  </si>
  <si>
    <t xml:space="preserve">No Trend </t>
  </si>
  <si>
    <t>TS</t>
  </si>
  <si>
    <t>input</t>
  </si>
  <si>
    <t>days</t>
  </si>
  <si>
    <t>Two Formulasformulations for Dynamic Moving Average</t>
  </si>
  <si>
    <t>3P-MA</t>
  </si>
  <si>
    <t xml:space="preserve">6P-MA </t>
  </si>
  <si>
    <t>Sum(E)</t>
  </si>
  <si>
    <t>Range/Mean</t>
  </si>
  <si>
    <t>Set 3</t>
  </si>
  <si>
    <t>Set 2</t>
  </si>
  <si>
    <t>Set 1</t>
  </si>
  <si>
    <t>Statistics</t>
  </si>
  <si>
    <t xml:space="preserve">The Purpose of this example is to show that for one set of data 3P-MA may be better thatn 6P-MA, </t>
  </si>
  <si>
    <t>while for another set, the reverse is true</t>
  </si>
  <si>
    <t>`</t>
  </si>
  <si>
    <t>Here are several formulations for Dynamic Moving Average</t>
  </si>
  <si>
    <t>Median</t>
  </si>
  <si>
    <t>Mode</t>
  </si>
  <si>
    <t>w</t>
  </si>
  <si>
    <r>
      <t>E</t>
    </r>
    <r>
      <rPr>
        <b/>
        <vertAlign val="superscript"/>
        <sz val="14"/>
        <color theme="0"/>
        <rFont val="Book Antiqua"/>
        <family val="1"/>
      </rPr>
      <t>2</t>
    </r>
  </si>
  <si>
    <t>|E|/A</t>
  </si>
  <si>
    <t>Ave</t>
  </si>
  <si>
    <t>1-P</t>
  </si>
  <si>
    <t>2-P</t>
  </si>
  <si>
    <t>|E|(Ave)</t>
  </si>
  <si>
    <t>|E|(1P)</t>
  </si>
  <si>
    <t>|E|(2P)</t>
  </si>
  <si>
    <t>|E|(3P)</t>
  </si>
  <si>
    <r>
      <t>E</t>
    </r>
    <r>
      <rPr>
        <vertAlign val="superscript"/>
        <sz val="11"/>
        <color rgb="FF4472C4"/>
        <rFont val="Book Antiqua"/>
        <family val="1"/>
      </rPr>
      <t>2</t>
    </r>
    <r>
      <rPr>
        <sz val="11"/>
        <color rgb="FF4472C4"/>
        <rFont val="Book Antiqua"/>
        <family val="1"/>
      </rPr>
      <t>(Ave)</t>
    </r>
  </si>
  <si>
    <r>
      <t>E</t>
    </r>
    <r>
      <rPr>
        <vertAlign val="superscript"/>
        <sz val="11"/>
        <color rgb="FFED7D31"/>
        <rFont val="Book Antiqua"/>
        <family val="1"/>
      </rPr>
      <t>2</t>
    </r>
    <r>
      <rPr>
        <sz val="11"/>
        <color rgb="FFED7D31"/>
        <rFont val="Book Antiqua"/>
        <family val="1"/>
      </rPr>
      <t>(1P)</t>
    </r>
  </si>
  <si>
    <r>
      <t>E</t>
    </r>
    <r>
      <rPr>
        <vertAlign val="superscript"/>
        <sz val="11"/>
        <color rgb="FF00B050"/>
        <rFont val="Book Antiqua"/>
        <family val="1"/>
      </rPr>
      <t>2</t>
    </r>
    <r>
      <rPr>
        <sz val="11"/>
        <color rgb="FF00B050"/>
        <rFont val="Book Antiqua"/>
        <family val="1"/>
      </rPr>
      <t>(2P)</t>
    </r>
  </si>
  <si>
    <r>
      <t>E</t>
    </r>
    <r>
      <rPr>
        <vertAlign val="superscript"/>
        <sz val="11"/>
        <color rgb="FFFFC000"/>
        <rFont val="Book Antiqua"/>
        <family val="1"/>
      </rPr>
      <t>2</t>
    </r>
    <r>
      <rPr>
        <sz val="11"/>
        <color rgb="FFFFC000"/>
        <rFont val="Book Antiqua"/>
        <family val="1"/>
      </rPr>
      <t>(3P)</t>
    </r>
  </si>
  <si>
    <t>|E|/A(Ave)</t>
  </si>
  <si>
    <t>|E|/A (1P)</t>
  </si>
  <si>
    <t>|E|/A(2P)</t>
  </si>
  <si>
    <t>|E|/A(3P)</t>
  </si>
  <si>
    <t>MAD (Mean Absolute Deviation)</t>
  </si>
  <si>
    <t>MSE (Mean Square Error)</t>
  </si>
  <si>
    <t>MAPE (Mean Absolute Percentage Error)</t>
  </si>
  <si>
    <t>F6</t>
  </si>
  <si>
    <t>G6</t>
  </si>
  <si>
    <t>H6</t>
  </si>
  <si>
    <t>I6</t>
  </si>
  <si>
    <t>https://www.youtube.com/watch?v=0OZRbgA82vU&amp;t=63s</t>
  </si>
  <si>
    <t>The Lecture is recorded at</t>
  </si>
  <si>
    <t>YOU ONLY NEED THE TWO YELLOW TABS.</t>
  </si>
  <si>
    <t>The ther tabs are for additional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</si>
</sst>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C00000"/>
      <name val="MS Reference Sans Serif"/>
      <family val="2"/>
    </font>
    <font>
      <b/>
      <sz val="16"/>
      <color rgb="FF1A1A70"/>
      <name val="MS Reference Sans Serif"/>
      <family val="2"/>
    </font>
    <font>
      <b/>
      <sz val="16"/>
      <color rgb="FF00B050"/>
      <name val="MS Reference Sans Serif"/>
      <family val="2"/>
    </font>
    <font>
      <b/>
      <sz val="11"/>
      <color theme="1"/>
      <name val="MS Reference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Book Antiqua"/>
      <family val="1"/>
    </font>
    <font>
      <b/>
      <sz val="11"/>
      <color theme="0"/>
      <name val="Book Antiqua"/>
      <family val="1"/>
    </font>
    <font>
      <sz val="11"/>
      <color rgb="FFFF0000"/>
      <name val="Book Antiqua"/>
      <family val="1"/>
    </font>
    <font>
      <sz val="11"/>
      <color rgb="FF4472C4"/>
      <name val="Book Antiqua"/>
      <family val="1"/>
    </font>
    <font>
      <sz val="11"/>
      <color rgb="FFED7D31"/>
      <name val="Book Antiqua"/>
      <family val="1"/>
    </font>
    <font>
      <sz val="11"/>
      <color rgb="FF00B050"/>
      <name val="Book Antiqua"/>
      <family val="1"/>
    </font>
    <font>
      <b/>
      <sz val="11"/>
      <color rgb="FF4472C4"/>
      <name val="Book Antiqua"/>
      <family val="1"/>
    </font>
    <font>
      <b/>
      <sz val="11"/>
      <color rgb="FFED7D31"/>
      <name val="Book Antiqua"/>
      <family val="1"/>
    </font>
    <font>
      <b/>
      <sz val="11"/>
      <color rgb="FF00B050"/>
      <name val="Book Antiqua"/>
      <family val="1"/>
    </font>
    <font>
      <b/>
      <sz val="11"/>
      <color rgb="FFFFC000"/>
      <name val="Book Antiqua"/>
      <family val="1"/>
    </font>
    <font>
      <b/>
      <sz val="11"/>
      <color rgb="FFFF0000"/>
      <name val="Book Antiqua"/>
      <family val="1"/>
    </font>
    <font>
      <sz val="11"/>
      <color rgb="FF7030A0"/>
      <name val="Book Antiqua"/>
      <family val="1"/>
    </font>
    <font>
      <sz val="10"/>
      <name val="Book Antiqua"/>
      <family val="1"/>
    </font>
    <font>
      <sz val="11"/>
      <color theme="7" tint="-0.249977111117893"/>
      <name val="Book Antiqua"/>
      <family val="1"/>
    </font>
    <font>
      <sz val="11"/>
      <color theme="7" tint="-0.499984740745262"/>
      <name val="Book Antiqua"/>
      <family val="1"/>
    </font>
    <font>
      <sz val="11"/>
      <color theme="5" tint="-0.249977111117893"/>
      <name val="Book Antiqua"/>
      <family val="1"/>
    </font>
    <font>
      <sz val="11"/>
      <name val="Book Antiqua"/>
      <family val="1"/>
    </font>
    <font>
      <b/>
      <sz val="11"/>
      <color theme="7" tint="-0.499984740745262"/>
      <name val="Book Antiqua"/>
      <family val="1"/>
    </font>
    <font>
      <b/>
      <sz val="11"/>
      <color rgb="FF7030A0"/>
      <name val="Book Antiqua"/>
      <family val="1"/>
    </font>
    <font>
      <u/>
      <sz val="11"/>
      <color theme="10"/>
      <name val="Calibri"/>
      <family val="2"/>
      <scheme val="minor"/>
    </font>
    <font>
      <b/>
      <sz val="12"/>
      <name val="Book Antiqua"/>
      <family val="1"/>
    </font>
    <font>
      <sz val="11"/>
      <color rgb="FF0070C0"/>
      <name val="Book Antiqua"/>
      <family val="1"/>
    </font>
    <font>
      <sz val="10"/>
      <color theme="1"/>
      <name val="Book Antiqua"/>
      <family val="1"/>
    </font>
    <font>
      <b/>
      <sz val="11"/>
      <color theme="1"/>
      <name val="Book Antiqua"/>
      <family val="1"/>
    </font>
    <font>
      <b/>
      <sz val="10"/>
      <name val="Book Antiqua"/>
      <family val="1"/>
    </font>
    <font>
      <b/>
      <vertAlign val="superscript"/>
      <sz val="14"/>
      <color theme="0"/>
      <name val="Book Antiqua"/>
      <family val="1"/>
    </font>
    <font>
      <sz val="11"/>
      <color rgb="FFFFC000"/>
      <name val="Book Antiqua"/>
      <family val="1"/>
    </font>
    <font>
      <vertAlign val="superscript"/>
      <sz val="11"/>
      <color rgb="FF4472C4"/>
      <name val="Book Antiqua"/>
      <family val="1"/>
    </font>
    <font>
      <vertAlign val="superscript"/>
      <sz val="11"/>
      <color rgb="FFED7D31"/>
      <name val="Book Antiqua"/>
      <family val="1"/>
    </font>
    <font>
      <vertAlign val="superscript"/>
      <sz val="11"/>
      <color rgb="FF00B050"/>
      <name val="Book Antiqua"/>
      <family val="1"/>
    </font>
    <font>
      <vertAlign val="superscript"/>
      <sz val="11"/>
      <color rgb="FFFFC000"/>
      <name val="Book Antiqua"/>
      <family val="1"/>
    </font>
    <font>
      <sz val="11"/>
      <color theme="0"/>
      <name val="Book Antiqua"/>
      <family val="1"/>
    </font>
    <font>
      <b/>
      <sz val="16"/>
      <color theme="0"/>
      <name val="Book Antiqua"/>
      <family val="1"/>
    </font>
    <font>
      <u/>
      <sz val="16"/>
      <color theme="10"/>
      <name val="Calibri"/>
      <family val="2"/>
      <scheme val="minor"/>
    </font>
    <font>
      <b/>
      <sz val="20"/>
      <color rgb="FFFF0000"/>
      <name val="Book Antiqua"/>
      <family val="1"/>
    </font>
  </fonts>
  <fills count="1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28" fillId="0" borderId="0" applyNumberFormat="0" applyFill="0" applyBorder="0" applyAlignment="0" applyProtection="0"/>
  </cellStyleXfs>
  <cellXfs count="300">
    <xf numFmtId="0" fontId="0" fillId="0" borderId="0" xfId="0"/>
    <xf numFmtId="164" fontId="2" fillId="0" borderId="11" xfId="0" applyNumberFormat="1" applyFont="1" applyBorder="1" applyAlignment="1">
      <alignment horizontal="center" wrapText="1" readingOrder="1"/>
    </xf>
    <xf numFmtId="0" fontId="2" fillId="0" borderId="12" xfId="0" applyFont="1" applyBorder="1" applyAlignment="1">
      <alignment horizontal="center" wrapText="1" readingOrder="1"/>
    </xf>
    <xf numFmtId="164" fontId="2" fillId="0" borderId="12" xfId="0" applyNumberFormat="1" applyFont="1" applyBorder="1" applyAlignment="1">
      <alignment horizontal="center" wrapText="1" readingOrder="1"/>
    </xf>
    <xf numFmtId="0" fontId="2" fillId="0" borderId="12" xfId="0" applyFont="1" applyBorder="1" applyAlignment="1">
      <alignment horizontal="left" wrapText="1" readingOrder="1"/>
    </xf>
    <xf numFmtId="2" fontId="3" fillId="0" borderId="0" xfId="0" applyNumberFormat="1" applyFont="1" applyBorder="1" applyAlignment="1">
      <alignment horizontal="center" wrapText="1" readingOrder="1"/>
    </xf>
    <xf numFmtId="0" fontId="3" fillId="0" borderId="0" xfId="0" applyFont="1" applyBorder="1" applyAlignment="1">
      <alignment horizontal="center" wrapText="1" readingOrder="1"/>
    </xf>
    <xf numFmtId="0" fontId="3" fillId="0" borderId="0" xfId="0" applyFont="1" applyAlignment="1">
      <alignment horizontal="center" wrapText="1" readingOrder="1"/>
    </xf>
    <xf numFmtId="0" fontId="4" fillId="0" borderId="0" xfId="0" applyFont="1" applyAlignment="1">
      <alignment horizontal="center" wrapText="1" readingOrder="1"/>
    </xf>
    <xf numFmtId="0" fontId="3" fillId="0" borderId="0" xfId="0" applyFont="1" applyAlignment="1">
      <alignment horizontal="left" vertical="top" readingOrder="1"/>
    </xf>
    <xf numFmtId="1" fontId="2" fillId="0" borderId="11" xfId="0" applyNumberFormat="1" applyFont="1" applyBorder="1" applyAlignment="1">
      <alignment horizontal="center" wrapText="1" readingOrder="1"/>
    </xf>
    <xf numFmtId="1" fontId="2" fillId="0" borderId="12" xfId="0" applyNumberFormat="1" applyFont="1" applyBorder="1" applyAlignment="1">
      <alignment horizontal="center" wrapText="1" readingOrder="1"/>
    </xf>
    <xf numFmtId="0" fontId="5" fillId="0" borderId="1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" fontId="3" fillId="0" borderId="5" xfId="0" applyNumberFormat="1" applyFont="1" applyBorder="1" applyAlignment="1">
      <alignment horizontal="center" wrapText="1" readingOrder="1"/>
    </xf>
    <xf numFmtId="1" fontId="3" fillId="0" borderId="0" xfId="0" applyNumberFormat="1" applyFont="1" applyBorder="1" applyAlignment="1">
      <alignment horizontal="center" wrapText="1" readingOrder="1"/>
    </xf>
    <xf numFmtId="0" fontId="4" fillId="0" borderId="0" xfId="0" applyFont="1" applyBorder="1" applyAlignment="1">
      <alignment horizontal="center" wrapText="1" readingOrder="1"/>
    </xf>
    <xf numFmtId="0" fontId="2" fillId="0" borderId="10" xfId="0" applyFont="1" applyBorder="1" applyAlignment="1">
      <alignment horizontal="left" wrapText="1" readingOrder="1"/>
    </xf>
    <xf numFmtId="1" fontId="4" fillId="0" borderId="0" xfId="0" applyNumberFormat="1" applyFont="1" applyBorder="1" applyAlignment="1">
      <alignment horizontal="center" wrapText="1" readingOrder="1"/>
    </xf>
    <xf numFmtId="0" fontId="4" fillId="0" borderId="4" xfId="0" applyFont="1" applyBorder="1" applyAlignment="1">
      <alignment horizontal="left" wrapText="1" readingOrder="1"/>
    </xf>
    <xf numFmtId="0" fontId="3" fillId="0" borderId="5" xfId="0" applyFont="1" applyBorder="1" applyAlignment="1">
      <alignment horizontal="center" wrapText="1" readingOrder="1"/>
    </xf>
    <xf numFmtId="0" fontId="5" fillId="0" borderId="12" xfId="0" applyFont="1" applyBorder="1" applyAlignment="1">
      <alignment horizontal="left" readingOrder="1"/>
    </xf>
    <xf numFmtId="0" fontId="5" fillId="0" borderId="10" xfId="0" applyFont="1" applyBorder="1" applyAlignment="1">
      <alignment horizontal="left" readingOrder="1"/>
    </xf>
    <xf numFmtId="0" fontId="6" fillId="0" borderId="0" xfId="2" applyFont="1" applyAlignment="1">
      <alignment horizontal="left"/>
    </xf>
    <xf numFmtId="0" fontId="6" fillId="0" borderId="0" xfId="2"/>
    <xf numFmtId="0" fontId="7" fillId="0" borderId="0" xfId="2" applyFont="1" applyAlignment="1">
      <alignment horizontal="center"/>
    </xf>
    <xf numFmtId="0" fontId="6" fillId="0" borderId="2" xfId="2" applyBorder="1" applyAlignment="1">
      <alignment horizontal="center"/>
    </xf>
    <xf numFmtId="1" fontId="6" fillId="0" borderId="13" xfId="2" applyNumberFormat="1" applyFill="1" applyBorder="1" applyAlignment="1">
      <alignment horizontal="center"/>
    </xf>
    <xf numFmtId="1" fontId="6" fillId="0" borderId="13" xfId="2" applyNumberFormat="1" applyBorder="1" applyAlignment="1">
      <alignment horizontal="center"/>
    </xf>
    <xf numFmtId="1" fontId="6" fillId="0" borderId="8" xfId="2" applyNumberFormat="1" applyBorder="1" applyAlignment="1">
      <alignment horizontal="center"/>
    </xf>
    <xf numFmtId="2" fontId="6" fillId="0" borderId="13" xfId="2" applyNumberFormat="1" applyBorder="1" applyAlignment="1">
      <alignment horizontal="center"/>
    </xf>
    <xf numFmtId="2" fontId="6" fillId="0" borderId="3" xfId="2" applyNumberFormat="1" applyBorder="1" applyAlignment="1">
      <alignment horizontal="center"/>
    </xf>
    <xf numFmtId="0" fontId="8" fillId="5" borderId="2" xfId="2" applyFont="1" applyFill="1" applyBorder="1"/>
    <xf numFmtId="164" fontId="8" fillId="5" borderId="13" xfId="2" applyNumberFormat="1" applyFont="1" applyFill="1" applyBorder="1"/>
    <xf numFmtId="164" fontId="8" fillId="5" borderId="3" xfId="2" applyNumberFormat="1" applyFont="1" applyFill="1" applyBorder="1"/>
    <xf numFmtId="0" fontId="6" fillId="0" borderId="0" xfId="2" applyAlignment="1">
      <alignment horizontal="left"/>
    </xf>
    <xf numFmtId="1" fontId="6" fillId="0" borderId="2" xfId="2" applyNumberFormat="1" applyBorder="1"/>
    <xf numFmtId="1" fontId="6" fillId="0" borderId="13" xfId="2" applyNumberFormat="1" applyBorder="1"/>
    <xf numFmtId="1" fontId="6" fillId="0" borderId="3" xfId="2" applyNumberFormat="1" applyBorder="1"/>
    <xf numFmtId="0" fontId="6" fillId="0" borderId="4" xfId="2" applyBorder="1" applyAlignment="1">
      <alignment horizontal="center"/>
    </xf>
    <xf numFmtId="1" fontId="6" fillId="0" borderId="0" xfId="2" applyNumberFormat="1" applyBorder="1" applyAlignment="1">
      <alignment horizontal="center"/>
    </xf>
    <xf numFmtId="2" fontId="6" fillId="0" borderId="0" xfId="2" applyNumberFormat="1" applyBorder="1" applyAlignment="1">
      <alignment horizontal="center"/>
    </xf>
    <xf numFmtId="2" fontId="6" fillId="0" borderId="5" xfId="2" applyNumberFormat="1" applyBorder="1" applyAlignment="1">
      <alignment horizontal="center"/>
    </xf>
    <xf numFmtId="0" fontId="8" fillId="5" borderId="4" xfId="2" applyFont="1" applyFill="1" applyBorder="1"/>
    <xf numFmtId="164" fontId="8" fillId="5" borderId="0" xfId="2" applyNumberFormat="1" applyFont="1" applyFill="1" applyBorder="1"/>
    <xf numFmtId="164" fontId="8" fillId="5" borderId="5" xfId="2" applyNumberFormat="1" applyFont="1" applyFill="1" applyBorder="1"/>
    <xf numFmtId="1" fontId="6" fillId="0" borderId="4" xfId="2" applyNumberFormat="1" applyBorder="1"/>
    <xf numFmtId="1" fontId="6" fillId="0" borderId="0" xfId="2" applyNumberFormat="1" applyBorder="1"/>
    <xf numFmtId="1" fontId="6" fillId="0" borderId="5" xfId="2" applyNumberFormat="1" applyBorder="1"/>
    <xf numFmtId="0" fontId="8" fillId="5" borderId="6" xfId="2" applyFont="1" applyFill="1" applyBorder="1"/>
    <xf numFmtId="164" fontId="8" fillId="5" borderId="14" xfId="2" applyNumberFormat="1" applyFont="1" applyFill="1" applyBorder="1"/>
    <xf numFmtId="164" fontId="8" fillId="5" borderId="7" xfId="2" applyNumberFormat="1" applyFont="1" applyFill="1" applyBorder="1"/>
    <xf numFmtId="0" fontId="6" fillId="0" borderId="6" xfId="2" applyBorder="1" applyAlignment="1">
      <alignment horizontal="center"/>
    </xf>
    <xf numFmtId="1" fontId="6" fillId="0" borderId="14" xfId="2" applyNumberFormat="1" applyBorder="1" applyAlignment="1">
      <alignment horizontal="center"/>
    </xf>
    <xf numFmtId="1" fontId="6" fillId="0" borderId="1" xfId="2" applyNumberFormat="1" applyBorder="1" applyAlignment="1">
      <alignment horizontal="center"/>
    </xf>
    <xf numFmtId="2" fontId="6" fillId="0" borderId="14" xfId="2" applyNumberFormat="1" applyBorder="1" applyAlignment="1">
      <alignment horizontal="center"/>
    </xf>
    <xf numFmtId="2" fontId="6" fillId="0" borderId="7" xfId="2" applyNumberFormat="1" applyBorder="1" applyAlignment="1">
      <alignment horizontal="center"/>
    </xf>
    <xf numFmtId="0" fontId="6" fillId="0" borderId="0" xfId="2" applyAlignment="1">
      <alignment horizontal="center"/>
    </xf>
    <xf numFmtId="0" fontId="6" fillId="0" borderId="0" xfId="2" applyFont="1"/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14" fillId="0" borderId="8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164" fontId="14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2" fontId="17" fillId="0" borderId="9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12" borderId="8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0" fontId="0" fillId="0" borderId="0" xfId="0" applyBorder="1"/>
    <xf numFmtId="2" fontId="15" fillId="0" borderId="6" xfId="0" applyNumberFormat="1" applyFont="1" applyFill="1" applyBorder="1" applyAlignment="1">
      <alignment horizontal="center"/>
    </xf>
    <xf numFmtId="2" fontId="17" fillId="0" borderId="15" xfId="0" applyNumberFormat="1" applyFont="1" applyBorder="1" applyAlignment="1">
      <alignment horizontal="center"/>
    </xf>
    <xf numFmtId="0" fontId="9" fillId="0" borderId="0" xfId="1" applyFont="1"/>
    <xf numFmtId="0" fontId="21" fillId="0" borderId="0" xfId="3" applyFont="1"/>
    <xf numFmtId="0" fontId="9" fillId="0" borderId="0" xfId="1" applyFont="1" applyFill="1"/>
    <xf numFmtId="1" fontId="22" fillId="0" borderId="0" xfId="1" applyNumberFormat="1" applyFont="1" applyFill="1" applyAlignment="1">
      <alignment horizontal="center"/>
    </xf>
    <xf numFmtId="0" fontId="19" fillId="0" borderId="0" xfId="1" applyFont="1"/>
    <xf numFmtId="0" fontId="9" fillId="0" borderId="8" xfId="1" applyFont="1" applyBorder="1"/>
    <xf numFmtId="0" fontId="10" fillId="2" borderId="1" xfId="1" applyFont="1" applyFill="1" applyBorder="1" applyAlignment="1">
      <alignment horizontal="left"/>
    </xf>
    <xf numFmtId="0" fontId="10" fillId="10" borderId="12" xfId="1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23" fillId="0" borderId="11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24" fillId="0" borderId="0" xfId="1" applyFont="1" applyFill="1" applyAlignment="1">
      <alignment horizontal="center"/>
    </xf>
    <xf numFmtId="0" fontId="25" fillId="0" borderId="0" xfId="1" applyFont="1" applyFill="1"/>
    <xf numFmtId="1" fontId="10" fillId="2" borderId="9" xfId="1" applyNumberFormat="1" applyFont="1" applyFill="1" applyBorder="1" applyAlignment="1">
      <alignment horizontal="left"/>
    </xf>
    <xf numFmtId="1" fontId="10" fillId="10" borderId="0" xfId="1" applyNumberFormat="1" applyFont="1" applyFill="1" applyAlignment="1">
      <alignment horizontal="left"/>
    </xf>
    <xf numFmtId="0" fontId="12" fillId="0" borderId="4" xfId="0" applyFont="1" applyFill="1" applyBorder="1" applyAlignment="1">
      <alignment horizontal="left"/>
    </xf>
    <xf numFmtId="2" fontId="16" fillId="0" borderId="4" xfId="0" applyNumberFormat="1" applyFont="1" applyBorder="1" applyAlignment="1">
      <alignment horizontal="left"/>
    </xf>
    <xf numFmtId="2" fontId="19" fillId="0" borderId="9" xfId="0" applyNumberFormat="1" applyFont="1" applyBorder="1" applyAlignment="1">
      <alignment horizontal="left"/>
    </xf>
    <xf numFmtId="2" fontId="26" fillId="0" borderId="5" xfId="0" applyNumberFormat="1" applyFont="1" applyBorder="1" applyAlignment="1">
      <alignment horizontal="left"/>
    </xf>
    <xf numFmtId="2" fontId="27" fillId="0" borderId="5" xfId="0" applyNumberFormat="1" applyFont="1" applyBorder="1" applyAlignment="1">
      <alignment horizontal="left"/>
    </xf>
    <xf numFmtId="2" fontId="17" fillId="0" borderId="5" xfId="0" applyNumberFormat="1" applyFont="1" applyBorder="1" applyAlignment="1">
      <alignment horizontal="left"/>
    </xf>
    <xf numFmtId="164" fontId="9" fillId="0" borderId="0" xfId="1" applyNumberFormat="1" applyFont="1" applyFill="1"/>
    <xf numFmtId="0" fontId="9" fillId="0" borderId="9" xfId="1" applyFont="1" applyBorder="1"/>
    <xf numFmtId="2" fontId="15" fillId="0" borderId="4" xfId="0" applyNumberFormat="1" applyFont="1" applyFill="1" applyBorder="1" applyAlignment="1">
      <alignment horizontal="left"/>
    </xf>
    <xf numFmtId="1" fontId="9" fillId="0" borderId="0" xfId="1" applyNumberFormat="1" applyFont="1"/>
    <xf numFmtId="0" fontId="9" fillId="0" borderId="15" xfId="1" applyFont="1" applyBorder="1"/>
    <xf numFmtId="2" fontId="15" fillId="0" borderId="6" xfId="0" applyNumberFormat="1" applyFont="1" applyFill="1" applyBorder="1" applyAlignment="1">
      <alignment horizontal="left"/>
    </xf>
    <xf numFmtId="2" fontId="16" fillId="0" borderId="6" xfId="0" applyNumberFormat="1" applyFont="1" applyBorder="1" applyAlignment="1">
      <alignment horizontal="left"/>
    </xf>
    <xf numFmtId="2" fontId="19" fillId="0" borderId="15" xfId="0" applyNumberFormat="1" applyFont="1" applyBorder="1" applyAlignment="1">
      <alignment horizontal="left"/>
    </xf>
    <xf numFmtId="2" fontId="26" fillId="0" borderId="7" xfId="0" applyNumberFormat="1" applyFont="1" applyBorder="1" applyAlignment="1">
      <alignment horizontal="left"/>
    </xf>
    <xf numFmtId="2" fontId="27" fillId="0" borderId="7" xfId="0" applyNumberFormat="1" applyFont="1" applyBorder="1" applyAlignment="1">
      <alignment horizontal="left"/>
    </xf>
    <xf numFmtId="2" fontId="17" fillId="0" borderId="7" xfId="0" applyNumberFormat="1" applyFont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2" fontId="16" fillId="0" borderId="1" xfId="0" applyNumberFormat="1" applyFont="1" applyBorder="1" applyAlignment="1">
      <alignment horizontal="left"/>
    </xf>
    <xf numFmtId="2" fontId="17" fillId="0" borderId="0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164" fontId="24" fillId="0" borderId="0" xfId="1" applyNumberFormat="1" applyFont="1" applyFill="1" applyAlignment="1">
      <alignment horizontal="center"/>
    </xf>
    <xf numFmtId="0" fontId="9" fillId="0" borderId="0" xfId="0" applyFont="1" applyFill="1"/>
    <xf numFmtId="0" fontId="0" fillId="0" borderId="16" xfId="0" applyBorder="1" applyAlignment="1">
      <alignment wrapText="1"/>
    </xf>
    <xf numFmtId="0" fontId="0" fillId="0" borderId="16" xfId="0" applyBorder="1"/>
    <xf numFmtId="0" fontId="0" fillId="4" borderId="0" xfId="0" applyFill="1"/>
    <xf numFmtId="0" fontId="28" fillId="0" borderId="0" xfId="5"/>
    <xf numFmtId="0" fontId="0" fillId="5" borderId="0" xfId="0" applyFill="1"/>
    <xf numFmtId="0" fontId="29" fillId="5" borderId="1" xfId="3" applyFont="1" applyFill="1" applyBorder="1" applyAlignment="1">
      <alignment horizontal="center"/>
    </xf>
    <xf numFmtId="0" fontId="3" fillId="5" borderId="0" xfId="0" applyFont="1" applyFill="1" applyAlignment="1">
      <alignment horizontal="center" wrapText="1" readingOrder="1"/>
    </xf>
    <xf numFmtId="0" fontId="3" fillId="5" borderId="0" xfId="0" applyFont="1" applyFill="1" applyBorder="1" applyAlignment="1">
      <alignment horizontal="center" wrapText="1" readingOrder="1"/>
    </xf>
    <xf numFmtId="1" fontId="3" fillId="5" borderId="0" xfId="0" applyNumberFormat="1" applyFont="1" applyFill="1" applyBorder="1" applyAlignment="1">
      <alignment horizontal="center" wrapText="1" readingOrder="1"/>
    </xf>
    <xf numFmtId="1" fontId="3" fillId="13" borderId="0" xfId="0" applyNumberFormat="1" applyFont="1" applyFill="1" applyBorder="1" applyAlignment="1">
      <alignment horizontal="center" wrapText="1" readingOrder="1"/>
    </xf>
    <xf numFmtId="0" fontId="4" fillId="0" borderId="2" xfId="0" applyFont="1" applyBorder="1" applyAlignment="1">
      <alignment horizontal="left" wrapText="1" readingOrder="1"/>
    </xf>
    <xf numFmtId="1" fontId="4" fillId="0" borderId="13" xfId="0" applyNumberFormat="1" applyFont="1" applyBorder="1" applyAlignment="1">
      <alignment horizontal="center" wrapText="1" readingOrder="1"/>
    </xf>
    <xf numFmtId="1" fontId="3" fillId="13" borderId="13" xfId="0" applyNumberFormat="1" applyFont="1" applyFill="1" applyBorder="1" applyAlignment="1">
      <alignment horizontal="center" wrapText="1" readingOrder="1"/>
    </xf>
    <xf numFmtId="0" fontId="4" fillId="0" borderId="6" xfId="0" applyFont="1" applyBorder="1" applyAlignment="1">
      <alignment horizontal="left" wrapText="1" readingOrder="1"/>
    </xf>
    <xf numFmtId="1" fontId="4" fillId="0" borderId="14" xfId="0" applyNumberFormat="1" applyFont="1" applyBorder="1" applyAlignment="1">
      <alignment horizontal="center" wrapText="1" readingOrder="1"/>
    </xf>
    <xf numFmtId="1" fontId="3" fillId="13" borderId="14" xfId="0" applyNumberFormat="1" applyFont="1" applyFill="1" applyBorder="1" applyAlignment="1">
      <alignment horizontal="center" wrapText="1" readingOrder="1"/>
    </xf>
    <xf numFmtId="1" fontId="3" fillId="11" borderId="8" xfId="0" applyNumberFormat="1" applyFont="1" applyFill="1" applyBorder="1" applyAlignment="1">
      <alignment horizontal="center" wrapText="1" readingOrder="1"/>
    </xf>
    <xf numFmtId="1" fontId="3" fillId="11" borderId="9" xfId="0" applyNumberFormat="1" applyFont="1" applyFill="1" applyBorder="1" applyAlignment="1">
      <alignment horizontal="center" wrapText="1" readingOrder="1"/>
    </xf>
    <xf numFmtId="1" fontId="3" fillId="11" borderId="15" xfId="0" applyNumberFormat="1" applyFont="1" applyFill="1" applyBorder="1" applyAlignment="1">
      <alignment horizontal="center" wrapText="1" readingOrder="1"/>
    </xf>
    <xf numFmtId="164" fontId="2" fillId="11" borderId="1" xfId="0" applyNumberFormat="1" applyFont="1" applyFill="1" applyBorder="1" applyAlignment="1">
      <alignment horizontal="center" wrapText="1" readingOrder="1"/>
    </xf>
    <xf numFmtId="0" fontId="10" fillId="9" borderId="2" xfId="0" applyFont="1" applyFill="1" applyBorder="1" applyAlignment="1">
      <alignment horizontal="center"/>
    </xf>
    <xf numFmtId="0" fontId="30" fillId="0" borderId="11" xfId="0" applyFont="1" applyBorder="1" applyAlignment="1">
      <alignment horizontal="center"/>
    </xf>
    <xf numFmtId="2" fontId="30" fillId="0" borderId="0" xfId="0" applyNumberFormat="1" applyFont="1" applyBorder="1" applyAlignment="1">
      <alignment horizontal="center"/>
    </xf>
    <xf numFmtId="2" fontId="30" fillId="0" borderId="14" xfId="0" applyNumberFormat="1" applyFont="1" applyBorder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2" fontId="19" fillId="0" borderId="15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6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2" fontId="15" fillId="0" borderId="8" xfId="0" applyNumberFormat="1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2" fontId="15" fillId="0" borderId="15" xfId="0" applyNumberFormat="1" applyFont="1" applyFill="1" applyBorder="1" applyAlignment="1">
      <alignment horizontal="center"/>
    </xf>
    <xf numFmtId="0" fontId="21" fillId="0" borderId="0" xfId="2" applyFont="1"/>
    <xf numFmtId="0" fontId="21" fillId="0" borderId="0" xfId="2" applyFont="1" applyFill="1"/>
    <xf numFmtId="0" fontId="9" fillId="0" borderId="0" xfId="4" applyFont="1"/>
    <xf numFmtId="0" fontId="9" fillId="6" borderId="0" xfId="1" applyFont="1" applyFill="1"/>
    <xf numFmtId="0" fontId="9" fillId="0" borderId="0" xfId="1" applyFont="1" applyFill="1" applyAlignment="1">
      <alignment horizontal="center"/>
    </xf>
    <xf numFmtId="0" fontId="9" fillId="8" borderId="0" xfId="1" applyFont="1" applyFill="1" applyAlignment="1">
      <alignment horizontal="center"/>
    </xf>
    <xf numFmtId="0" fontId="9" fillId="7" borderId="0" xfId="1" applyFont="1" applyFill="1" applyAlignment="1">
      <alignment horizontal="center"/>
    </xf>
    <xf numFmtId="0" fontId="9" fillId="3" borderId="0" xfId="1" applyFont="1" applyFill="1" applyAlignment="1">
      <alignment horizontal="center"/>
    </xf>
    <xf numFmtId="0" fontId="21" fillId="12" borderId="0" xfId="2" applyFont="1" applyFill="1"/>
    <xf numFmtId="0" fontId="9" fillId="12" borderId="0" xfId="1" applyFont="1" applyFill="1" applyAlignment="1">
      <alignment horizontal="center"/>
    </xf>
    <xf numFmtId="2" fontId="21" fillId="0" borderId="0" xfId="2" applyNumberFormat="1" applyFont="1" applyBorder="1" applyAlignment="1">
      <alignment horizontal="center"/>
    </xf>
    <xf numFmtId="1" fontId="21" fillId="0" borderId="0" xfId="2" applyNumberFormat="1" applyFont="1" applyBorder="1" applyAlignment="1">
      <alignment horizontal="center"/>
    </xf>
    <xf numFmtId="2" fontId="21" fillId="0" borderId="7" xfId="2" applyNumberFormat="1" applyFont="1" applyBorder="1" applyAlignment="1">
      <alignment horizontal="center"/>
    </xf>
    <xf numFmtId="2" fontId="21" fillId="0" borderId="14" xfId="2" applyNumberFormat="1" applyFont="1" applyBorder="1" applyAlignment="1">
      <alignment horizontal="center"/>
    </xf>
    <xf numFmtId="1" fontId="21" fillId="0" borderId="14" xfId="2" applyNumberFormat="1" applyFont="1" applyBorder="1" applyAlignment="1">
      <alignment horizontal="center"/>
    </xf>
    <xf numFmtId="1" fontId="21" fillId="0" borderId="6" xfId="2" applyNumberFormat="1" applyFont="1" applyBorder="1" applyAlignment="1">
      <alignment horizontal="center"/>
    </xf>
    <xf numFmtId="2" fontId="21" fillId="0" borderId="5" xfId="2" applyNumberFormat="1" applyFont="1" applyBorder="1" applyAlignment="1">
      <alignment horizontal="center"/>
    </xf>
    <xf numFmtId="1" fontId="21" fillId="0" borderId="4" xfId="2" applyNumberFormat="1" applyFont="1" applyBorder="1" applyAlignment="1">
      <alignment horizontal="center"/>
    </xf>
    <xf numFmtId="165" fontId="31" fillId="0" borderId="15" xfId="2" applyNumberFormat="1" applyFont="1" applyFill="1" applyBorder="1"/>
    <xf numFmtId="0" fontId="31" fillId="0" borderId="15" xfId="2" applyFont="1" applyFill="1" applyBorder="1"/>
    <xf numFmtId="165" fontId="31" fillId="0" borderId="9" xfId="2" applyNumberFormat="1" applyFont="1" applyFill="1" applyBorder="1"/>
    <xf numFmtId="0" fontId="31" fillId="0" borderId="9" xfId="2" applyFont="1" applyFill="1" applyBorder="1"/>
    <xf numFmtId="165" fontId="31" fillId="0" borderId="8" xfId="2" applyNumberFormat="1" applyFont="1" applyFill="1" applyBorder="1"/>
    <xf numFmtId="0" fontId="31" fillId="0" borderId="8" xfId="2" applyFont="1" applyFill="1" applyBorder="1"/>
    <xf numFmtId="2" fontId="21" fillId="0" borderId="3" xfId="2" applyNumberFormat="1" applyFont="1" applyBorder="1" applyAlignment="1">
      <alignment horizontal="center"/>
    </xf>
    <xf numFmtId="2" fontId="21" fillId="0" borderId="13" xfId="2" applyNumberFormat="1" applyFont="1" applyBorder="1" applyAlignment="1">
      <alignment horizontal="center"/>
    </xf>
    <xf numFmtId="1" fontId="21" fillId="0" borderId="13" xfId="2" applyNumberFormat="1" applyFont="1" applyBorder="1" applyAlignment="1">
      <alignment horizontal="center"/>
    </xf>
    <xf numFmtId="1" fontId="21" fillId="0" borderId="2" xfId="2" applyNumberFormat="1" applyFont="1" applyFill="1" applyBorder="1" applyAlignment="1">
      <alignment horizontal="center"/>
    </xf>
    <xf numFmtId="0" fontId="9" fillId="8" borderId="11" xfId="1" applyFont="1" applyFill="1" applyBorder="1" applyAlignment="1">
      <alignment horizontal="center"/>
    </xf>
    <xf numFmtId="0" fontId="9" fillId="7" borderId="12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0" fontId="9" fillId="0" borderId="10" xfId="1" applyFont="1" applyBorder="1" applyAlignment="1">
      <alignment horizontal="left"/>
    </xf>
    <xf numFmtId="0" fontId="32" fillId="0" borderId="0" xfId="1" applyFont="1"/>
    <xf numFmtId="0" fontId="21" fillId="0" borderId="0" xfId="2" quotePrefix="1" applyFont="1"/>
    <xf numFmtId="0" fontId="21" fillId="0" borderId="1" xfId="2" applyFont="1" applyBorder="1"/>
    <xf numFmtId="0" fontId="33" fillId="0" borderId="0" xfId="2" applyFont="1" applyAlignment="1">
      <alignment horizontal="center"/>
    </xf>
    <xf numFmtId="0" fontId="33" fillId="0" borderId="2" xfId="2" applyFont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5" borderId="0" xfId="1" applyFont="1" applyFill="1" applyAlignment="1">
      <alignment horizontal="right"/>
    </xf>
    <xf numFmtId="0" fontId="9" fillId="5" borderId="0" xfId="1" applyFont="1" applyFill="1" applyAlignment="1">
      <alignment horizontal="left"/>
    </xf>
    <xf numFmtId="0" fontId="19" fillId="5" borderId="0" xfId="1" applyFont="1" applyFill="1"/>
    <xf numFmtId="1" fontId="15" fillId="0" borderId="4" xfId="0" applyNumberFormat="1" applyFont="1" applyFill="1" applyBorder="1" applyAlignment="1">
      <alignment horizontal="left"/>
    </xf>
    <xf numFmtId="1" fontId="16" fillId="0" borderId="4" xfId="0" applyNumberFormat="1" applyFont="1" applyBorder="1" applyAlignment="1">
      <alignment horizontal="left"/>
    </xf>
    <xf numFmtId="1" fontId="16" fillId="0" borderId="6" xfId="0" applyNumberFormat="1" applyFont="1" applyBorder="1" applyAlignment="1">
      <alignment horizontal="left"/>
    </xf>
    <xf numFmtId="1" fontId="16" fillId="0" borderId="1" xfId="0" applyNumberFormat="1" applyFont="1" applyBorder="1" applyAlignment="1">
      <alignment horizontal="left"/>
    </xf>
    <xf numFmtId="1" fontId="19" fillId="0" borderId="9" xfId="0" applyNumberFormat="1" applyFont="1" applyBorder="1" applyAlignment="1">
      <alignment horizontal="left"/>
    </xf>
    <xf numFmtId="1" fontId="26" fillId="0" borderId="5" xfId="0" applyNumberFormat="1" applyFont="1" applyBorder="1" applyAlignment="1">
      <alignment horizontal="left"/>
    </xf>
    <xf numFmtId="1" fontId="9" fillId="0" borderId="0" xfId="1" applyNumberFormat="1" applyFont="1" applyFill="1"/>
    <xf numFmtId="0" fontId="0" fillId="14" borderId="0" xfId="0" applyFill="1"/>
    <xf numFmtId="0" fontId="0" fillId="15" borderId="0" xfId="0" applyFill="1"/>
    <xf numFmtId="0" fontId="21" fillId="0" borderId="8" xfId="2" applyFont="1" applyBorder="1" applyAlignment="1">
      <alignment horizontal="center"/>
    </xf>
    <xf numFmtId="0" fontId="21" fillId="0" borderId="9" xfId="2" applyFont="1" applyBorder="1" applyAlignment="1">
      <alignment horizontal="center"/>
    </xf>
    <xf numFmtId="0" fontId="21" fillId="0" borderId="15" xfId="2" applyFont="1" applyBorder="1" applyAlignment="1">
      <alignment horizontal="center"/>
    </xf>
    <xf numFmtId="0" fontId="33" fillId="0" borderId="8" xfId="2" applyFont="1" applyBorder="1" applyAlignment="1">
      <alignment horizontal="center"/>
    </xf>
    <xf numFmtId="1" fontId="21" fillId="0" borderId="8" xfId="2" applyNumberFormat="1" applyFont="1" applyBorder="1" applyAlignment="1">
      <alignment horizontal="center"/>
    </xf>
    <xf numFmtId="1" fontId="21" fillId="0" borderId="9" xfId="2" applyNumberFormat="1" applyFont="1" applyBorder="1" applyAlignment="1">
      <alignment horizontal="center"/>
    </xf>
    <xf numFmtId="1" fontId="21" fillId="0" borderId="15" xfId="2" applyNumberFormat="1" applyFont="1" applyBorder="1" applyAlignment="1">
      <alignment horizontal="center"/>
    </xf>
    <xf numFmtId="0" fontId="0" fillId="0" borderId="0" xfId="0" applyFill="1"/>
    <xf numFmtId="0" fontId="0" fillId="12" borderId="0" xfId="0" applyFill="1"/>
    <xf numFmtId="0" fontId="21" fillId="0" borderId="9" xfId="2" applyFont="1" applyBorder="1"/>
    <xf numFmtId="0" fontId="0" fillId="0" borderId="0" xfId="0" applyBorder="1" applyAlignment="1">
      <alignment wrapText="1"/>
    </xf>
    <xf numFmtId="0" fontId="10" fillId="9" borderId="8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12" fillId="0" borderId="2" xfId="0" applyFont="1" applyFill="1" applyBorder="1" applyAlignment="1"/>
    <xf numFmtId="0" fontId="13" fillId="0" borderId="8" xfId="0" applyFont="1" applyBorder="1" applyAlignment="1"/>
    <xf numFmtId="0" fontId="14" fillId="0" borderId="8" xfId="0" applyFont="1" applyBorder="1" applyAlignment="1"/>
    <xf numFmtId="0" fontId="35" fillId="0" borderId="8" xfId="0" applyFont="1" applyBorder="1" applyAlignment="1"/>
    <xf numFmtId="2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11" fillId="12" borderId="9" xfId="0" applyFont="1" applyFill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2" fontId="35" fillId="0" borderId="0" xfId="0" applyNumberFormat="1" applyFont="1" applyAlignment="1">
      <alignment horizontal="center"/>
    </xf>
    <xf numFmtId="2" fontId="18" fillId="0" borderId="5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2" fontId="12" fillId="0" borderId="13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164" fontId="14" fillId="0" borderId="13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0" fontId="0" fillId="0" borderId="13" xfId="0" applyBorder="1"/>
    <xf numFmtId="2" fontId="16" fillId="0" borderId="2" xfId="0" applyNumberFormat="1" applyFont="1" applyBorder="1" applyAlignment="1">
      <alignment horizontal="center"/>
    </xf>
    <xf numFmtId="2" fontId="17" fillId="0" borderId="8" xfId="0" applyNumberFormat="1" applyFont="1" applyBorder="1" applyAlignment="1">
      <alignment horizontal="center"/>
    </xf>
    <xf numFmtId="0" fontId="9" fillId="0" borderId="13" xfId="0" applyFont="1" applyBorder="1"/>
    <xf numFmtId="2" fontId="12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2" fontId="35" fillId="0" borderId="5" xfId="0" applyNumberFormat="1" applyFont="1" applyBorder="1" applyAlignment="1">
      <alignment horizontal="center"/>
    </xf>
    <xf numFmtId="0" fontId="9" fillId="0" borderId="0" xfId="0" applyFont="1" applyBorder="1"/>
    <xf numFmtId="0" fontId="10" fillId="9" borderId="15" xfId="0" applyFont="1" applyFill="1" applyBorder="1" applyAlignment="1">
      <alignment horizontal="center"/>
    </xf>
    <xf numFmtId="0" fontId="11" fillId="12" borderId="15" xfId="0" applyFont="1" applyFill="1" applyBorder="1" applyAlignment="1">
      <alignment horizontal="center"/>
    </xf>
    <xf numFmtId="2" fontId="12" fillId="0" borderId="14" xfId="0" applyNumberFormat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64" fontId="14" fillId="0" borderId="14" xfId="0" applyNumberFormat="1" applyFont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0" fontId="0" fillId="0" borderId="14" xfId="0" applyBorder="1"/>
    <xf numFmtId="2" fontId="16" fillId="0" borderId="6" xfId="0" applyNumberFormat="1" applyFont="1" applyBorder="1" applyAlignment="1">
      <alignment horizontal="center"/>
    </xf>
    <xf numFmtId="0" fontId="9" fillId="0" borderId="14" xfId="0" applyFont="1" applyBorder="1"/>
    <xf numFmtId="0" fontId="11" fillId="0" borderId="0" xfId="0" applyFont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5" fillId="0" borderId="10" xfId="0" applyNumberFormat="1" applyFont="1" applyFill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18" fillId="0" borderId="11" xfId="0" applyNumberFormat="1" applyFont="1" applyBorder="1" applyAlignment="1">
      <alignment horizontal="center"/>
    </xf>
    <xf numFmtId="2" fontId="40" fillId="0" borderId="0" xfId="0" applyNumberFormat="1" applyFont="1"/>
    <xf numFmtId="0" fontId="40" fillId="2" borderId="0" xfId="0" applyFont="1" applyFill="1"/>
    <xf numFmtId="0" fontId="41" fillId="2" borderId="6" xfId="0" applyFont="1" applyFill="1" applyBorder="1" applyAlignment="1"/>
    <xf numFmtId="0" fontId="41" fillId="2" borderId="14" xfId="0" applyFont="1" applyFill="1" applyBorder="1" applyAlignment="1"/>
    <xf numFmtId="0" fontId="41" fillId="2" borderId="7" xfId="0" applyFont="1" applyFill="1" applyBorder="1" applyAlignment="1"/>
    <xf numFmtId="0" fontId="42" fillId="0" borderId="0" xfId="5" applyFont="1"/>
    <xf numFmtId="0" fontId="10" fillId="2" borderId="10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43" fillId="0" borderId="0" xfId="0" applyFont="1"/>
  </cellXfs>
  <cellStyles count="6">
    <cellStyle name="Hyperlink" xfId="5" builtinId="8"/>
    <cellStyle name="Normal" xfId="0" builtinId="0"/>
    <cellStyle name="Normal 2" xfId="2"/>
    <cellStyle name="Normal 2 2" xfId="1"/>
    <cellStyle name="Normal 3 2" xfId="4"/>
    <cellStyle name="Normal 4" xfId="3"/>
  </cellStyles>
  <dxfs count="0"/>
  <tableStyles count="0" defaultTableStyle="TableStyleMedium2" defaultPivotStyle="PivotStyleLight16"/>
  <colors>
    <mruColors>
      <color rgb="FF4472C4"/>
      <color rgb="FFED7D31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'0.ArdiData'!$B$2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1200 - 1800</c:v>
                </c:pt>
                <c:pt idx="1">
                  <c:v>1800 - 2400</c:v>
                </c:pt>
                <c:pt idx="2">
                  <c:v>2400 - 3000</c:v>
                </c:pt>
                <c:pt idx="3">
                  <c:v>3000 - 3600</c:v>
                </c:pt>
                <c:pt idx="4">
                  <c:v>3600 - 4200</c:v>
                </c:pt>
                <c:pt idx="5">
                  <c:v>4200 - 4800</c:v>
                </c:pt>
                <c:pt idx="6">
                  <c:v>4800 - 5400</c:v>
                </c:pt>
                <c:pt idx="7">
                  <c:v>5400 - 6000</c:v>
                </c:pt>
                <c:pt idx="8">
                  <c:v>6000 - 6600</c:v>
                </c:pt>
                <c:pt idx="9">
                  <c:v>6600 - 7200</c:v>
                </c:pt>
                <c:pt idx="10">
                  <c:v>7200 - 7800</c:v>
                </c:pt>
                <c:pt idx="11">
                  <c:v>7800 - 8400</c:v>
                </c:pt>
                <c:pt idx="12">
                  <c:v>8400 - 9000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0.10666666666666667</c:v>
                </c:pt>
                <c:pt idx="2">
                  <c:v>6.6666666666666666E-2</c:v>
                </c:pt>
                <c:pt idx="3">
                  <c:v>0.12</c:v>
                </c:pt>
                <c:pt idx="4">
                  <c:v>0.16</c:v>
                </c:pt>
                <c:pt idx="5">
                  <c:v>0.08</c:v>
                </c:pt>
                <c:pt idx="6">
                  <c:v>0.12</c:v>
                </c:pt>
                <c:pt idx="7">
                  <c:v>0.10666666666666667</c:v>
                </c:pt>
                <c:pt idx="8">
                  <c:v>6.6666666666666666E-2</c:v>
                </c:pt>
                <c:pt idx="9">
                  <c:v>0.08</c:v>
                </c:pt>
                <c:pt idx="10">
                  <c:v>0.04</c:v>
                </c:pt>
                <c:pt idx="11">
                  <c:v>0.04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A-46F9-B941-FB0128DC0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'2b.TS-Large'!$A$10:$A$32</c:f>
              <c:numCache>
                <c:formatCode>General</c:formatCode>
                <c:ptCount val="2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</c:numCache>
            </c:numRef>
          </c:xVal>
          <c:yVal>
            <c:numRef>
              <c:f>'2b.TS-Large'!$I$10:$I$32</c:f>
              <c:numCache>
                <c:formatCode>0.00</c:formatCode>
                <c:ptCount val="23"/>
                <c:pt idx="0">
                  <c:v>-1</c:v>
                </c:pt>
                <c:pt idx="1">
                  <c:v>-0.11290128169070653</c:v>
                </c:pt>
                <c:pt idx="2">
                  <c:v>-0.62580036395497707</c:v>
                </c:pt>
                <c:pt idx="3">
                  <c:v>-1.0792861140476335</c:v>
                </c:pt>
                <c:pt idx="4">
                  <c:v>-2.3393455995649415</c:v>
                </c:pt>
                <c:pt idx="5">
                  <c:v>-3.6192214111922141</c:v>
                </c:pt>
                <c:pt idx="6">
                  <c:v>-4.2252848341632205</c:v>
                </c:pt>
                <c:pt idx="7">
                  <c:v>-4.9298950877537022</c:v>
                </c:pt>
                <c:pt idx="8">
                  <c:v>-1.4687397092722403</c:v>
                </c:pt>
                <c:pt idx="9">
                  <c:v>-2.2517695742132209</c:v>
                </c:pt>
                <c:pt idx="10">
                  <c:v>-2.6926146857154989</c:v>
                </c:pt>
                <c:pt idx="11">
                  <c:v>-2.6804502258431309</c:v>
                </c:pt>
                <c:pt idx="12">
                  <c:v>-4.075693170187459</c:v>
                </c:pt>
                <c:pt idx="13">
                  <c:v>-4.8240969795142234</c:v>
                </c:pt>
                <c:pt idx="14">
                  <c:v>-3.9233971552706799</c:v>
                </c:pt>
                <c:pt idx="15">
                  <c:v>-5.2796114758521462</c:v>
                </c:pt>
                <c:pt idx="16">
                  <c:v>-4.6006873836459992</c:v>
                </c:pt>
                <c:pt idx="17">
                  <c:v>-1.2440717177559295</c:v>
                </c:pt>
                <c:pt idx="18">
                  <c:v>1.5884272767177046</c:v>
                </c:pt>
                <c:pt idx="19">
                  <c:v>3.5571657570675388</c:v>
                </c:pt>
                <c:pt idx="20">
                  <c:v>1.2406458546826955</c:v>
                </c:pt>
                <c:pt idx="21">
                  <c:v>0.72648298111812148</c:v>
                </c:pt>
                <c:pt idx="22">
                  <c:v>0.12845299496883067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13-4382-9F70-A43C7CE7D327}"/>
            </c:ext>
          </c:extLst>
        </c:ser>
        <c:ser>
          <c:idx val="1"/>
          <c:order val="1"/>
          <c:tx>
            <c:v>Zero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'2b.TS-Large'!$Z$19:$Z$20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xVal>
          <c:yVal>
            <c:numRef>
              <c:f>'2b.TS-Large'!$AA$19:$AA$20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13-4382-9F70-A43C7CE7D327}"/>
            </c:ext>
          </c:extLst>
        </c:ser>
        <c:ser>
          <c:idx val="2"/>
          <c:order val="2"/>
          <c:tx>
            <c:v>LCL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'2b.TS-Large'!$Z$19:$Z$20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xVal>
          <c:yVal>
            <c:numRef>
              <c:f>'2b.TS-Large'!$AB$19:$AB$20</c:f>
              <c:numCache>
                <c:formatCode>General</c:formatCode>
                <c:ptCount val="2"/>
                <c:pt idx="0">
                  <c:v>-4</c:v>
                </c:pt>
                <c:pt idx="1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13-4382-9F70-A43C7CE7D327}"/>
            </c:ext>
          </c:extLst>
        </c:ser>
        <c:ser>
          <c:idx val="3"/>
          <c:order val="3"/>
          <c:tx>
            <c:v>UCL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'2b.TS-Large'!$Z$19:$Z$20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xVal>
          <c:yVal>
            <c:numRef>
              <c:f>'2b.TS-Large'!$AC$19:$AC$20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13-4382-9F70-A43C7CE7D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632296"/>
        <c:axId val="574631968"/>
      </c:scatterChart>
      <c:valAx>
        <c:axId val="574632296"/>
        <c:scaling>
          <c:orientation val="minMax"/>
          <c:max val="30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631968"/>
        <c:crosses val="autoZero"/>
        <c:crossBetween val="midCat"/>
      </c:valAx>
      <c:valAx>
        <c:axId val="57463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632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'4.DynMA-TS'!$M$1</c:f>
          <c:strCache>
            <c:ptCount val="1"/>
            <c:pt idx="0">
              <c:v>6-Period MA: F (31) = Mean: 5451, CV 0.36</c:v>
            </c:pt>
          </c:strCache>
        </c:strRef>
      </c:tx>
      <c:layout>
        <c:manualLayout>
          <c:xMode val="edge"/>
          <c:yMode val="edge"/>
          <c:x val="0.17078456823910323"/>
          <c:y val="2.7579197558432206E-2"/>
        </c:manualLayout>
      </c:layout>
      <c:overlay val="0"/>
      <c:txPr>
        <a:bodyPr/>
        <a:lstStyle/>
        <a:p>
          <a:pPr>
            <a:defRPr sz="1400">
              <a:latin typeface="Book Antiqua" panose="0204060205030503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'4.DynMA-TS'!$C$2</c:f>
              <c:strCache>
                <c:ptCount val="1"/>
                <c:pt idx="0">
                  <c:v>Actual</c:v>
                </c:pt>
              </c:strCache>
            </c:strRef>
          </c:tx>
          <c:xVal>
            <c:numRef>
              <c:f>'4.DynMA-TS'!$A$3:$A$33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'4.DynMA-TS'!$C$3:$C$33</c:f>
              <c:numCache>
                <c:formatCode>0</c:formatCode>
                <c:ptCount val="31"/>
                <c:pt idx="0">
                  <c:v>2569</c:v>
                </c:pt>
                <c:pt idx="1">
                  <c:v>3159</c:v>
                </c:pt>
                <c:pt idx="2">
                  <c:v>5191</c:v>
                </c:pt>
                <c:pt idx="3">
                  <c:v>5706</c:v>
                </c:pt>
                <c:pt idx="4">
                  <c:v>5527</c:v>
                </c:pt>
                <c:pt idx="5">
                  <c:v>3838</c:v>
                </c:pt>
                <c:pt idx="6">
                  <c:v>5112</c:v>
                </c:pt>
                <c:pt idx="7">
                  <c:v>2565</c:v>
                </c:pt>
                <c:pt idx="8">
                  <c:v>6120</c:v>
                </c:pt>
                <c:pt idx="9">
                  <c:v>4182</c:v>
                </c:pt>
                <c:pt idx="10">
                  <c:v>4366</c:v>
                </c:pt>
                <c:pt idx="11">
                  <c:v>2820</c:v>
                </c:pt>
                <c:pt idx="12">
                  <c:v>1993</c:v>
                </c:pt>
                <c:pt idx="13">
                  <c:v>3871</c:v>
                </c:pt>
                <c:pt idx="14">
                  <c:v>3424</c:v>
                </c:pt>
                <c:pt idx="15">
                  <c:v>7230</c:v>
                </c:pt>
                <c:pt idx="16">
                  <c:v>3012</c:v>
                </c:pt>
                <c:pt idx="17">
                  <c:v>3476</c:v>
                </c:pt>
                <c:pt idx="18">
                  <c:v>3925</c:v>
                </c:pt>
                <c:pt idx="19">
                  <c:v>2049</c:v>
                </c:pt>
                <c:pt idx="20">
                  <c:v>3121</c:v>
                </c:pt>
                <c:pt idx="21">
                  <c:v>4816</c:v>
                </c:pt>
                <c:pt idx="22">
                  <c:v>2181</c:v>
                </c:pt>
                <c:pt idx="23">
                  <c:v>4116</c:v>
                </c:pt>
                <c:pt idx="24">
                  <c:v>7144</c:v>
                </c:pt>
                <c:pt idx="25">
                  <c:v>7859</c:v>
                </c:pt>
                <c:pt idx="26">
                  <c:v>7641</c:v>
                </c:pt>
                <c:pt idx="27">
                  <c:v>1810</c:v>
                </c:pt>
                <c:pt idx="28">
                  <c:v>4216</c:v>
                </c:pt>
                <c:pt idx="29">
                  <c:v>4036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16-44C3-9464-33B304EA9A1D}"/>
            </c:ext>
          </c:extLst>
        </c:ser>
        <c:ser>
          <c:idx val="1"/>
          <c:order val="1"/>
          <c:tx>
            <c:strRef>
              <c:f>'4.DynMA-TS'!$E$2</c:f>
              <c:strCache>
                <c:ptCount val="1"/>
                <c:pt idx="0">
                  <c:v>F(MA)</c:v>
                </c:pt>
              </c:strCache>
            </c:strRef>
          </c:tx>
          <c:xVal>
            <c:numRef>
              <c:f>'4.DynMA-TS'!$A$3:$A$33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'4.DynMA-TS'!$E$3:$E$33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4331.666666666667</c:v>
                </c:pt>
                <c:pt idx="7">
                  <c:v>4755.5</c:v>
                </c:pt>
                <c:pt idx="8">
                  <c:v>4656.5</c:v>
                </c:pt>
                <c:pt idx="9">
                  <c:v>4811.333333333333</c:v>
                </c:pt>
                <c:pt idx="10">
                  <c:v>4557.333333333333</c:v>
                </c:pt>
                <c:pt idx="11">
                  <c:v>4363.833333333333</c:v>
                </c:pt>
                <c:pt idx="12">
                  <c:v>4194.1666666666661</c:v>
                </c:pt>
                <c:pt idx="13">
                  <c:v>3674.3333333333326</c:v>
                </c:pt>
                <c:pt idx="14">
                  <c:v>3891.9999999999991</c:v>
                </c:pt>
                <c:pt idx="15">
                  <c:v>3442.6666666666656</c:v>
                </c:pt>
                <c:pt idx="16">
                  <c:v>3950.6666666666656</c:v>
                </c:pt>
                <c:pt idx="17">
                  <c:v>3724.9999999999991</c:v>
                </c:pt>
                <c:pt idx="18">
                  <c:v>3834.3333333333326</c:v>
                </c:pt>
                <c:pt idx="19">
                  <c:v>4156.3333333333321</c:v>
                </c:pt>
                <c:pt idx="20">
                  <c:v>3852.6666666666656</c:v>
                </c:pt>
                <c:pt idx="21">
                  <c:v>3802.1666666666656</c:v>
                </c:pt>
                <c:pt idx="22">
                  <c:v>3399.8333333333321</c:v>
                </c:pt>
                <c:pt idx="23">
                  <c:v>3261.3333333333321</c:v>
                </c:pt>
                <c:pt idx="24">
                  <c:v>3367.9999999999986</c:v>
                </c:pt>
                <c:pt idx="25">
                  <c:v>3904.4999999999986</c:v>
                </c:pt>
                <c:pt idx="26">
                  <c:v>4872.8333333333321</c:v>
                </c:pt>
                <c:pt idx="27">
                  <c:v>5626.1666666666652</c:v>
                </c:pt>
                <c:pt idx="28">
                  <c:v>5125.1666666666652</c:v>
                </c:pt>
                <c:pt idx="29">
                  <c:v>5464.3333333333321</c:v>
                </c:pt>
                <c:pt idx="30">
                  <c:v>5450.9999999999991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16-44C3-9464-33B304EA9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233640"/>
        <c:axId val="663234032"/>
      </c:scatterChart>
      <c:valAx>
        <c:axId val="663233640"/>
        <c:scaling>
          <c:orientation val="minMax"/>
          <c:max val="30"/>
        </c:scaling>
        <c:delete val="0"/>
        <c:axPos val="b"/>
        <c:numFmt formatCode="General" sourceLinked="1"/>
        <c:majorTickMark val="out"/>
        <c:minorTickMark val="none"/>
        <c:tickLblPos val="nextTo"/>
        <c:crossAx val="663234032"/>
        <c:crosses val="autoZero"/>
        <c:crossBetween val="midCat"/>
      </c:valAx>
      <c:valAx>
        <c:axId val="6632340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3233640"/>
        <c:crosses val="autoZero"/>
        <c:crossBetween val="midCat"/>
      </c:valAx>
    </c:plotArea>
    <c:legend>
      <c:legendPos val="b"/>
      <c:overlay val="0"/>
      <c:txPr>
        <a:bodyPr/>
        <a:lstStyle/>
        <a:p>
          <a:pPr>
            <a:defRPr>
              <a:latin typeface="Book Antiqua" panose="0204060205030503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Tracking Signal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'4.DynMA-TS'!$I$3:$I$32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-0.94934081346423593</c:v>
                </c:pt>
                <c:pt idx="8">
                  <c:v>3.6082086747350015E-2</c:v>
                </c:pt>
                <c:pt idx="9">
                  <c:v>-0.45500625370285042</c:v>
                </c:pt>
                <c:pt idx="10">
                  <c:v>-0.73009831906121136</c:v>
                </c:pt>
                <c:pt idx="11">
                  <c:v>-2.0396146397666266</c:v>
                </c:pt>
                <c:pt idx="12">
                  <c:v>-3.5095925925925919</c:v>
                </c:pt>
                <c:pt idx="13">
                  <c:v>-3.7541138093512125</c:v>
                </c:pt>
                <c:pt idx="14">
                  <c:v>-4.4546802786783459</c:v>
                </c:pt>
                <c:pt idx="15">
                  <c:v>-0.74065814253146678</c:v>
                </c:pt>
                <c:pt idx="16">
                  <c:v>-1.4790836653386414</c:v>
                </c:pt>
                <c:pt idx="17">
                  <c:v>-1.7902046950067121</c:v>
                </c:pt>
                <c:pt idx="18">
                  <c:v>-1.8474349980765254</c:v>
                </c:pt>
                <c:pt idx="19">
                  <c:v>-3.4927246451408491</c:v>
                </c:pt>
                <c:pt idx="20">
                  <c:v>-4.2110305835926178</c:v>
                </c:pt>
                <c:pt idx="21">
                  <c:v>-3.3738060431035177</c:v>
                </c:pt>
                <c:pt idx="22">
                  <c:v>-4.4103962562704027</c:v>
                </c:pt>
                <c:pt idx="23">
                  <c:v>-3.731870259803121</c:v>
                </c:pt>
                <c:pt idx="24">
                  <c:v>-0.39400802204697627</c:v>
                </c:pt>
                <c:pt idx="25">
                  <c:v>2.42914932217024</c:v>
                </c:pt>
                <c:pt idx="26">
                  <c:v>4.1898444354096789</c:v>
                </c:pt>
                <c:pt idx="27">
                  <c:v>1.5096959905446925</c:v>
                </c:pt>
                <c:pt idx="28">
                  <c:v>0.95553780123001508</c:v>
                </c:pt>
                <c:pt idx="29">
                  <c:v>4.009756359056723E-2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83-42ED-9E3C-77F154657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234816"/>
        <c:axId val="663235208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'4.DynMA-TS'!$X$1:$X$30</c:f>
              <c:numCache>
                <c:formatCode>0</c:formatCode>
                <c:ptCount val="3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83-42ED-9E3C-77F154657F4F}"/>
            </c:ext>
          </c:extLst>
        </c:ser>
        <c:ser>
          <c:idx val="2"/>
          <c:order val="2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'4.DynMA-TS'!$Y$1:$Y$30</c:f>
              <c:numCache>
                <c:formatCode>0</c:formatCode>
                <c:ptCount val="30"/>
                <c:pt idx="0">
                  <c:v>-4</c:v>
                </c:pt>
                <c:pt idx="1">
                  <c:v>-4</c:v>
                </c:pt>
                <c:pt idx="2">
                  <c:v>-4</c:v>
                </c:pt>
                <c:pt idx="3">
                  <c:v>-4</c:v>
                </c:pt>
                <c:pt idx="4">
                  <c:v>-4</c:v>
                </c:pt>
                <c:pt idx="5">
                  <c:v>-4</c:v>
                </c:pt>
                <c:pt idx="6">
                  <c:v>-4</c:v>
                </c:pt>
                <c:pt idx="7">
                  <c:v>-4</c:v>
                </c:pt>
                <c:pt idx="8">
                  <c:v>-4</c:v>
                </c:pt>
                <c:pt idx="9">
                  <c:v>-4</c:v>
                </c:pt>
                <c:pt idx="10">
                  <c:v>-4</c:v>
                </c:pt>
                <c:pt idx="11">
                  <c:v>-4</c:v>
                </c:pt>
                <c:pt idx="12">
                  <c:v>-4</c:v>
                </c:pt>
                <c:pt idx="13">
                  <c:v>-4</c:v>
                </c:pt>
                <c:pt idx="14">
                  <c:v>-4</c:v>
                </c:pt>
                <c:pt idx="15">
                  <c:v>-4</c:v>
                </c:pt>
                <c:pt idx="16">
                  <c:v>-4</c:v>
                </c:pt>
                <c:pt idx="17">
                  <c:v>-4</c:v>
                </c:pt>
                <c:pt idx="18">
                  <c:v>-4</c:v>
                </c:pt>
                <c:pt idx="19">
                  <c:v>-4</c:v>
                </c:pt>
                <c:pt idx="20">
                  <c:v>-4</c:v>
                </c:pt>
                <c:pt idx="21">
                  <c:v>-4</c:v>
                </c:pt>
                <c:pt idx="22">
                  <c:v>-4</c:v>
                </c:pt>
                <c:pt idx="23">
                  <c:v>-4</c:v>
                </c:pt>
                <c:pt idx="24">
                  <c:v>-4</c:v>
                </c:pt>
                <c:pt idx="25">
                  <c:v>-4</c:v>
                </c:pt>
                <c:pt idx="26">
                  <c:v>-4</c:v>
                </c:pt>
                <c:pt idx="27">
                  <c:v>-4</c:v>
                </c:pt>
                <c:pt idx="28">
                  <c:v>-4</c:v>
                </c:pt>
                <c:pt idx="29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83-42ED-9E3C-77F154657F4F}"/>
            </c:ext>
          </c:extLst>
        </c:ser>
        <c:ser>
          <c:idx val="3"/>
          <c:order val="3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'4.DynMA-TS'!$W$1:$W$30</c:f>
              <c:numCache>
                <c:formatCode>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83-42ED-9E3C-77F154657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235992"/>
        <c:axId val="663235600"/>
      </c:lineChart>
      <c:catAx>
        <c:axId val="663234816"/>
        <c:scaling>
          <c:orientation val="minMax"/>
        </c:scaling>
        <c:delete val="1"/>
        <c:axPos val="b"/>
        <c:majorTickMark val="none"/>
        <c:minorTickMark val="none"/>
        <c:tickLblPos val="nextTo"/>
        <c:crossAx val="663235208"/>
        <c:crosses val="autoZero"/>
        <c:auto val="1"/>
        <c:lblAlgn val="ctr"/>
        <c:lblOffset val="100"/>
        <c:noMultiLvlLbl val="0"/>
      </c:catAx>
      <c:valAx>
        <c:axId val="663235208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663234816"/>
        <c:crosses val="autoZero"/>
        <c:crossBetween val="between"/>
      </c:valAx>
      <c:valAx>
        <c:axId val="663235600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5992"/>
        <c:crosses val="max"/>
        <c:crossBetween val="between"/>
      </c:valAx>
      <c:catAx>
        <c:axId val="663235992"/>
        <c:scaling>
          <c:orientation val="minMax"/>
        </c:scaling>
        <c:delete val="1"/>
        <c:axPos val="b"/>
        <c:majorTickMark val="out"/>
        <c:minorTickMark val="none"/>
        <c:tickLblPos val="nextTo"/>
        <c:crossAx val="663235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</c:v>
          </c:tx>
          <c:xVal>
            <c:numRef>
              <c:f>'1b.MAvs6MA'!$A$11:$A$16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xVal>
          <c:yVal>
            <c:numRef>
              <c:f>'1b.MAvs6MA'!$B$11:$B$16</c:f>
              <c:numCache>
                <c:formatCode>0</c:formatCode>
                <c:ptCount val="6"/>
                <c:pt idx="0">
                  <c:v>1572</c:v>
                </c:pt>
                <c:pt idx="1">
                  <c:v>1488</c:v>
                </c:pt>
                <c:pt idx="2">
                  <c:v>1704</c:v>
                </c:pt>
                <c:pt idx="3">
                  <c:v>1566</c:v>
                </c:pt>
                <c:pt idx="4">
                  <c:v>1548</c:v>
                </c:pt>
                <c:pt idx="5">
                  <c:v>1236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F5-4749-9C79-D5B5E51DCC70}"/>
            </c:ext>
          </c:extLst>
        </c:ser>
        <c:ser>
          <c:idx val="1"/>
          <c:order val="1"/>
          <c:tx>
            <c:v>3-P-MA</c:v>
          </c:tx>
          <c:xVal>
            <c:numRef>
              <c:f>'1b.MAvs6MA'!$A$11:$A$16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xVal>
          <c:yVal>
            <c:numRef>
              <c:f>'1b.MAvs6MA'!$D$11:$D$16</c:f>
              <c:numCache>
                <c:formatCode>0</c:formatCode>
                <c:ptCount val="6"/>
                <c:pt idx="0">
                  <c:v>1336</c:v>
                </c:pt>
                <c:pt idx="1">
                  <c:v>1370</c:v>
                </c:pt>
                <c:pt idx="2">
                  <c:v>1530</c:v>
                </c:pt>
                <c:pt idx="3">
                  <c:v>1588</c:v>
                </c:pt>
                <c:pt idx="4">
                  <c:v>1586</c:v>
                </c:pt>
                <c:pt idx="5">
                  <c:v>1606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F5-4749-9C79-D5B5E51DCC70}"/>
            </c:ext>
          </c:extLst>
        </c:ser>
        <c:ser>
          <c:idx val="2"/>
          <c:order val="2"/>
          <c:tx>
            <c:v>6-P-MA</c:v>
          </c:tx>
          <c:xVal>
            <c:numRef>
              <c:f>'1b.MAvs6MA'!$A$11:$A$16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xVal>
          <c:yVal>
            <c:numRef>
              <c:f>'1b.MAvs6MA'!$H$11:$H$16</c:f>
              <c:numCache>
                <c:formatCode>0</c:formatCode>
                <c:ptCount val="6"/>
                <c:pt idx="0">
                  <c:v>1359</c:v>
                </c:pt>
                <c:pt idx="1">
                  <c:v>1393</c:v>
                </c:pt>
                <c:pt idx="2">
                  <c:v>1348</c:v>
                </c:pt>
                <c:pt idx="3">
                  <c:v>1462</c:v>
                </c:pt>
                <c:pt idx="4">
                  <c:v>1478</c:v>
                </c:pt>
                <c:pt idx="5">
                  <c:v>1568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F5-4749-9C79-D5B5E51DC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7752"/>
        <c:axId val="663608144"/>
      </c:scatterChart>
      <c:valAx>
        <c:axId val="663607752"/>
        <c:scaling>
          <c:orientation val="minMax"/>
          <c:max val="12"/>
          <c:min val="7"/>
        </c:scaling>
        <c:delete val="0"/>
        <c:axPos val="b"/>
        <c:numFmt formatCode="General" sourceLinked="1"/>
        <c:majorTickMark val="out"/>
        <c:minorTickMark val="none"/>
        <c:tickLblPos val="nextTo"/>
        <c:crossAx val="663608144"/>
        <c:crosses val="autoZero"/>
        <c:crossBetween val="midCat"/>
      </c:valAx>
      <c:valAx>
        <c:axId val="663608144"/>
        <c:scaling>
          <c:orientation val="minMax"/>
          <c:max val="1800"/>
          <c:min val="1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36077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'1b.MAvs6MA'!$A$29:$A$34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xVal>
          <c:yVal>
            <c:numRef>
              <c:f>'1b.MAvs6MA'!$B$29:$B$34</c:f>
              <c:numCache>
                <c:formatCode>0</c:formatCode>
                <c:ptCount val="6"/>
                <c:pt idx="0">
                  <c:v>1104</c:v>
                </c:pt>
                <c:pt idx="1">
                  <c:v>1716</c:v>
                </c:pt>
                <c:pt idx="2">
                  <c:v>1650</c:v>
                </c:pt>
                <c:pt idx="3">
                  <c:v>1692</c:v>
                </c:pt>
                <c:pt idx="4">
                  <c:v>1320</c:v>
                </c:pt>
                <c:pt idx="5">
                  <c:v>1758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F5-4749-9C79-D5B5E51DCC70}"/>
            </c:ext>
          </c:extLst>
        </c:ser>
        <c:ser>
          <c:idx val="1"/>
          <c:order val="1"/>
          <c:xVal>
            <c:numRef>
              <c:f>'1b.MAvs6MA'!$A$29:$A$34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xVal>
          <c:yVal>
            <c:numRef>
              <c:f>'1b.MAvs6MA'!$D$29:$D$34</c:f>
              <c:numCache>
                <c:formatCode>0</c:formatCode>
                <c:ptCount val="6"/>
                <c:pt idx="0">
                  <c:v>1554</c:v>
                </c:pt>
                <c:pt idx="1">
                  <c:v>1444</c:v>
                </c:pt>
                <c:pt idx="2">
                  <c:v>1386</c:v>
                </c:pt>
                <c:pt idx="3">
                  <c:v>1490</c:v>
                </c:pt>
                <c:pt idx="4">
                  <c:v>1686</c:v>
                </c:pt>
                <c:pt idx="5">
                  <c:v>1554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F5-4749-9C79-D5B5E51DCC70}"/>
            </c:ext>
          </c:extLst>
        </c:ser>
        <c:ser>
          <c:idx val="2"/>
          <c:order val="2"/>
          <c:xVal>
            <c:numRef>
              <c:f>'1b.MAvs6MA'!$A$29:$A$34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xVal>
          <c:yVal>
            <c:numRef>
              <c:f>'1b.MAvs6MA'!$H$29:$H$34</c:f>
              <c:numCache>
                <c:formatCode>0</c:formatCode>
                <c:ptCount val="6"/>
                <c:pt idx="0">
                  <c:v>1473</c:v>
                </c:pt>
                <c:pt idx="1">
                  <c:v>1469</c:v>
                </c:pt>
                <c:pt idx="2">
                  <c:v>1444</c:v>
                </c:pt>
                <c:pt idx="3">
                  <c:v>1522</c:v>
                </c:pt>
                <c:pt idx="4">
                  <c:v>1565</c:v>
                </c:pt>
                <c:pt idx="5">
                  <c:v>1470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F5-4749-9C79-D5B5E51DC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8928"/>
        <c:axId val="663609320"/>
      </c:scatterChart>
      <c:valAx>
        <c:axId val="663608928"/>
        <c:scaling>
          <c:orientation val="minMax"/>
          <c:max val="12"/>
          <c:min val="7"/>
        </c:scaling>
        <c:delete val="0"/>
        <c:axPos val="b"/>
        <c:numFmt formatCode="General" sourceLinked="1"/>
        <c:majorTickMark val="out"/>
        <c:minorTickMark val="none"/>
        <c:tickLblPos val="nextTo"/>
        <c:crossAx val="663609320"/>
        <c:crosses val="autoZero"/>
        <c:crossBetween val="midCat"/>
      </c:valAx>
      <c:valAx>
        <c:axId val="663609320"/>
        <c:scaling>
          <c:orientation val="minMax"/>
          <c:max val="1800"/>
          <c:min val="1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36089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BookData!$B$1</c:f>
          <c:strCache>
            <c:ptCount val="1"/>
            <c:pt idx="0">
              <c:v>Office 1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BookData!$K$1</c:f>
              <c:strCache>
                <c:ptCount val="1"/>
                <c:pt idx="0">
                  <c:v>Freq</c:v>
                </c:pt>
              </c:strCache>
            </c:strRef>
          </c:tx>
          <c:invertIfNegative val="0"/>
          <c:val>
            <c:numRef>
              <c:f>BookData!$K$2:$K$14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0.17333333333333334</c:v>
                </c:pt>
                <c:pt idx="3">
                  <c:v>0.12</c:v>
                </c:pt>
                <c:pt idx="4">
                  <c:v>0.21333333333333335</c:v>
                </c:pt>
                <c:pt idx="5">
                  <c:v>6.6666666666666666E-2</c:v>
                </c:pt>
                <c:pt idx="6">
                  <c:v>9.3333333333333338E-2</c:v>
                </c:pt>
                <c:pt idx="7">
                  <c:v>0.10666666666666667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A-423D-A506-AB199EC6F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241480"/>
        <c:axId val="663241872"/>
      </c:barChart>
      <c:catAx>
        <c:axId val="663241480"/>
        <c:scaling>
          <c:orientation val="minMax"/>
        </c:scaling>
        <c:delete val="0"/>
        <c:axPos val="b"/>
        <c:majorTickMark val="out"/>
        <c:minorTickMark val="none"/>
        <c:tickLblPos val="nextTo"/>
        <c:crossAx val="663241872"/>
        <c:crosses val="autoZero"/>
        <c:auto val="1"/>
        <c:lblAlgn val="ctr"/>
        <c:lblOffset val="100"/>
        <c:noMultiLvlLbl val="0"/>
      </c:catAx>
      <c:valAx>
        <c:axId val="66324187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241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BookData!$C$1</c:f>
          <c:strCache>
            <c:ptCount val="1"/>
            <c:pt idx="0">
              <c:v>Office 2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BookData!$K$1</c:f>
              <c:strCache>
                <c:ptCount val="1"/>
                <c:pt idx="0">
                  <c:v>Freq</c:v>
                </c:pt>
              </c:strCache>
            </c:strRef>
          </c:tx>
          <c:invertIfNegative val="0"/>
          <c:val>
            <c:numRef>
              <c:f>BookData!$K$2:$K$14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0.17333333333333334</c:v>
                </c:pt>
                <c:pt idx="3">
                  <c:v>0.12</c:v>
                </c:pt>
                <c:pt idx="4">
                  <c:v>0.21333333333333335</c:v>
                </c:pt>
                <c:pt idx="5">
                  <c:v>6.6666666666666666E-2</c:v>
                </c:pt>
                <c:pt idx="6">
                  <c:v>9.3333333333333338E-2</c:v>
                </c:pt>
                <c:pt idx="7">
                  <c:v>0.10666666666666667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0-4F9C-A4D8-A042C346B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242656"/>
        <c:axId val="663243048"/>
      </c:barChart>
      <c:catAx>
        <c:axId val="66324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663243048"/>
        <c:crosses val="autoZero"/>
        <c:auto val="1"/>
        <c:lblAlgn val="ctr"/>
        <c:lblOffset val="100"/>
        <c:noMultiLvlLbl val="0"/>
      </c:catAx>
      <c:valAx>
        <c:axId val="66324304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24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BookData!$D$1</c:f>
          <c:strCache>
            <c:ptCount val="1"/>
            <c:pt idx="0">
              <c:v>Office 3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BookData!$K$1</c:f>
              <c:strCache>
                <c:ptCount val="1"/>
                <c:pt idx="0">
                  <c:v>Freq</c:v>
                </c:pt>
              </c:strCache>
            </c:strRef>
          </c:tx>
          <c:invertIfNegative val="0"/>
          <c:val>
            <c:numRef>
              <c:f>BookData!$K$2:$K$14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0.17333333333333334</c:v>
                </c:pt>
                <c:pt idx="3">
                  <c:v>0.12</c:v>
                </c:pt>
                <c:pt idx="4">
                  <c:v>0.21333333333333335</c:v>
                </c:pt>
                <c:pt idx="5">
                  <c:v>6.6666666666666666E-2</c:v>
                </c:pt>
                <c:pt idx="6">
                  <c:v>9.3333333333333338E-2</c:v>
                </c:pt>
                <c:pt idx="7">
                  <c:v>0.10666666666666667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F-4DA7-94EB-870607BEF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243832"/>
        <c:axId val="666687416"/>
      </c:barChart>
      <c:catAx>
        <c:axId val="663243832"/>
        <c:scaling>
          <c:orientation val="minMax"/>
        </c:scaling>
        <c:delete val="0"/>
        <c:axPos val="b"/>
        <c:majorTickMark val="out"/>
        <c:minorTickMark val="none"/>
        <c:tickLblPos val="nextTo"/>
        <c:crossAx val="666687416"/>
        <c:crosses val="autoZero"/>
        <c:auto val="1"/>
        <c:lblAlgn val="ctr"/>
        <c:lblOffset val="100"/>
        <c:noMultiLvlLbl val="0"/>
      </c:catAx>
      <c:valAx>
        <c:axId val="66668741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243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BookData!$B$1</c:f>
              <c:strCache>
                <c:ptCount val="1"/>
                <c:pt idx="0">
                  <c:v>Office 1</c:v>
                </c:pt>
              </c:strCache>
            </c:strRef>
          </c:tx>
          <c:xVal>
            <c:numRef>
              <c:f>BookData!$A$3:$A$77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BookData!$B$3:$B$77</c:f>
              <c:numCache>
                <c:formatCode>0</c:formatCode>
                <c:ptCount val="75"/>
                <c:pt idx="0">
                  <c:v>495</c:v>
                </c:pt>
                <c:pt idx="1">
                  <c:v>204</c:v>
                </c:pt>
                <c:pt idx="2">
                  <c:v>318</c:v>
                </c:pt>
                <c:pt idx="3">
                  <c:v>802</c:v>
                </c:pt>
                <c:pt idx="4">
                  <c:v>446</c:v>
                </c:pt>
                <c:pt idx="5">
                  <c:v>568</c:v>
                </c:pt>
                <c:pt idx="6">
                  <c:v>372</c:v>
                </c:pt>
                <c:pt idx="7">
                  <c:v>281</c:v>
                </c:pt>
                <c:pt idx="8">
                  <c:v>676</c:v>
                </c:pt>
                <c:pt idx="9">
                  <c:v>755</c:v>
                </c:pt>
                <c:pt idx="10">
                  <c:v>503</c:v>
                </c:pt>
                <c:pt idx="11">
                  <c:v>511</c:v>
                </c:pt>
                <c:pt idx="12">
                  <c:v>229</c:v>
                </c:pt>
                <c:pt idx="13">
                  <c:v>439</c:v>
                </c:pt>
                <c:pt idx="14">
                  <c:v>412</c:v>
                </c:pt>
                <c:pt idx="15">
                  <c:v>775</c:v>
                </c:pt>
                <c:pt idx="16">
                  <c:v>330</c:v>
                </c:pt>
                <c:pt idx="17">
                  <c:v>289</c:v>
                </c:pt>
                <c:pt idx="18">
                  <c:v>1045</c:v>
                </c:pt>
                <c:pt idx="19">
                  <c:v>348</c:v>
                </c:pt>
                <c:pt idx="20">
                  <c:v>249</c:v>
                </c:pt>
                <c:pt idx="21">
                  <c:v>218</c:v>
                </c:pt>
                <c:pt idx="22">
                  <c:v>603</c:v>
                </c:pt>
                <c:pt idx="23">
                  <c:v>412</c:v>
                </c:pt>
                <c:pt idx="24">
                  <c:v>608</c:v>
                </c:pt>
                <c:pt idx="25">
                  <c:v>540</c:v>
                </c:pt>
                <c:pt idx="26">
                  <c:v>744</c:v>
                </c:pt>
                <c:pt idx="27">
                  <c:v>465</c:v>
                </c:pt>
                <c:pt idx="28">
                  <c:v>577</c:v>
                </c:pt>
                <c:pt idx="29">
                  <c:v>576</c:v>
                </c:pt>
                <c:pt idx="30">
                  <c:v>681</c:v>
                </c:pt>
                <c:pt idx="31">
                  <c:v>842</c:v>
                </c:pt>
                <c:pt idx="32">
                  <c:v>256</c:v>
                </c:pt>
                <c:pt idx="33">
                  <c:v>851</c:v>
                </c:pt>
                <c:pt idx="34">
                  <c:v>273</c:v>
                </c:pt>
                <c:pt idx="35">
                  <c:v>856</c:v>
                </c:pt>
                <c:pt idx="36">
                  <c:v>532</c:v>
                </c:pt>
                <c:pt idx="37">
                  <c:v>508</c:v>
                </c:pt>
                <c:pt idx="38">
                  <c:v>434</c:v>
                </c:pt>
                <c:pt idx="39">
                  <c:v>597</c:v>
                </c:pt>
                <c:pt idx="40">
                  <c:v>315</c:v>
                </c:pt>
                <c:pt idx="41">
                  <c:v>1045</c:v>
                </c:pt>
                <c:pt idx="42">
                  <c:v>370</c:v>
                </c:pt>
                <c:pt idx="43">
                  <c:v>354</c:v>
                </c:pt>
                <c:pt idx="44">
                  <c:v>500</c:v>
                </c:pt>
                <c:pt idx="45">
                  <c:v>520</c:v>
                </c:pt>
                <c:pt idx="46">
                  <c:v>356</c:v>
                </c:pt>
                <c:pt idx="47">
                  <c:v>572</c:v>
                </c:pt>
                <c:pt idx="48">
                  <c:v>514</c:v>
                </c:pt>
                <c:pt idx="49">
                  <c:v>842</c:v>
                </c:pt>
                <c:pt idx="50">
                  <c:v>176</c:v>
                </c:pt>
                <c:pt idx="51">
                  <c:v>730</c:v>
                </c:pt>
                <c:pt idx="52">
                  <c:v>377</c:v>
                </c:pt>
                <c:pt idx="53">
                  <c:v>866</c:v>
                </c:pt>
                <c:pt idx="54">
                  <c:v>939</c:v>
                </c:pt>
                <c:pt idx="55">
                  <c:v>926</c:v>
                </c:pt>
                <c:pt idx="56">
                  <c:v>229</c:v>
                </c:pt>
                <c:pt idx="57">
                  <c:v>304</c:v>
                </c:pt>
                <c:pt idx="58">
                  <c:v>450</c:v>
                </c:pt>
                <c:pt idx="59">
                  <c:v>843</c:v>
                </c:pt>
                <c:pt idx="60">
                  <c:v>1330</c:v>
                </c:pt>
                <c:pt idx="61">
                  <c:v>455</c:v>
                </c:pt>
                <c:pt idx="62">
                  <c:v>359</c:v>
                </c:pt>
                <c:pt idx="63">
                  <c:v>1133</c:v>
                </c:pt>
                <c:pt idx="64">
                  <c:v>710</c:v>
                </c:pt>
                <c:pt idx="65">
                  <c:v>719</c:v>
                </c:pt>
                <c:pt idx="66">
                  <c:v>346</c:v>
                </c:pt>
                <c:pt idx="67">
                  <c:v>511</c:v>
                </c:pt>
                <c:pt idx="68">
                  <c:v>718</c:v>
                </c:pt>
                <c:pt idx="69">
                  <c:v>381</c:v>
                </c:pt>
                <c:pt idx="70">
                  <c:v>529</c:v>
                </c:pt>
                <c:pt idx="71">
                  <c:v>227</c:v>
                </c:pt>
                <c:pt idx="72">
                  <c:v>612</c:v>
                </c:pt>
                <c:pt idx="73">
                  <c:v>836</c:v>
                </c:pt>
                <c:pt idx="74">
                  <c:v>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9-437F-930B-8D0ECDDB8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688200"/>
        <c:axId val="666688592"/>
      </c:scatterChart>
      <c:valAx>
        <c:axId val="666688200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6688592"/>
        <c:crosses val="autoZero"/>
        <c:crossBetween val="midCat"/>
      </c:valAx>
      <c:valAx>
        <c:axId val="6666885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6688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BookData!$C$1</c:f>
          <c:strCache>
            <c:ptCount val="1"/>
            <c:pt idx="0">
              <c:v>Office 2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BookData!$B$1</c:f>
              <c:strCache>
                <c:ptCount val="1"/>
                <c:pt idx="0">
                  <c:v>Office 1</c:v>
                </c:pt>
              </c:strCache>
            </c:strRef>
          </c:tx>
          <c:xVal>
            <c:numRef>
              <c:f>BookData!$A$3:$A$77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BookData!$C$3:$C$77</c:f>
              <c:numCache>
                <c:formatCode>0</c:formatCode>
                <c:ptCount val="75"/>
                <c:pt idx="0">
                  <c:v>176</c:v>
                </c:pt>
                <c:pt idx="1">
                  <c:v>204</c:v>
                </c:pt>
                <c:pt idx="2">
                  <c:v>218</c:v>
                </c:pt>
                <c:pt idx="3">
                  <c:v>439</c:v>
                </c:pt>
                <c:pt idx="4">
                  <c:v>229</c:v>
                </c:pt>
                <c:pt idx="5">
                  <c:v>249</c:v>
                </c:pt>
                <c:pt idx="6">
                  <c:v>227</c:v>
                </c:pt>
                <c:pt idx="7">
                  <c:v>256</c:v>
                </c:pt>
                <c:pt idx="8">
                  <c:v>304</c:v>
                </c:pt>
                <c:pt idx="9">
                  <c:v>354</c:v>
                </c:pt>
                <c:pt idx="10">
                  <c:v>289</c:v>
                </c:pt>
                <c:pt idx="11">
                  <c:v>273</c:v>
                </c:pt>
                <c:pt idx="12">
                  <c:v>315</c:v>
                </c:pt>
                <c:pt idx="13">
                  <c:v>346</c:v>
                </c:pt>
                <c:pt idx="14">
                  <c:v>318</c:v>
                </c:pt>
                <c:pt idx="15">
                  <c:v>330</c:v>
                </c:pt>
                <c:pt idx="16">
                  <c:v>359</c:v>
                </c:pt>
                <c:pt idx="17">
                  <c:v>370</c:v>
                </c:pt>
                <c:pt idx="18">
                  <c:v>348</c:v>
                </c:pt>
                <c:pt idx="19">
                  <c:v>281</c:v>
                </c:pt>
                <c:pt idx="20">
                  <c:v>356</c:v>
                </c:pt>
                <c:pt idx="21">
                  <c:v>372</c:v>
                </c:pt>
                <c:pt idx="22">
                  <c:v>377</c:v>
                </c:pt>
                <c:pt idx="23">
                  <c:v>412</c:v>
                </c:pt>
                <c:pt idx="24">
                  <c:v>503</c:v>
                </c:pt>
                <c:pt idx="25">
                  <c:v>381</c:v>
                </c:pt>
                <c:pt idx="26">
                  <c:v>434</c:v>
                </c:pt>
                <c:pt idx="27">
                  <c:v>229</c:v>
                </c:pt>
                <c:pt idx="28">
                  <c:v>446</c:v>
                </c:pt>
                <c:pt idx="29">
                  <c:v>450</c:v>
                </c:pt>
                <c:pt idx="30">
                  <c:v>455</c:v>
                </c:pt>
                <c:pt idx="31">
                  <c:v>465</c:v>
                </c:pt>
                <c:pt idx="32">
                  <c:v>495</c:v>
                </c:pt>
                <c:pt idx="33">
                  <c:v>500</c:v>
                </c:pt>
                <c:pt idx="34">
                  <c:v>412</c:v>
                </c:pt>
                <c:pt idx="35">
                  <c:v>508</c:v>
                </c:pt>
                <c:pt idx="36">
                  <c:v>511</c:v>
                </c:pt>
                <c:pt idx="37">
                  <c:v>612</c:v>
                </c:pt>
                <c:pt idx="38">
                  <c:v>511</c:v>
                </c:pt>
                <c:pt idx="39">
                  <c:v>514</c:v>
                </c:pt>
                <c:pt idx="40">
                  <c:v>520</c:v>
                </c:pt>
                <c:pt idx="41">
                  <c:v>710</c:v>
                </c:pt>
                <c:pt idx="42">
                  <c:v>532</c:v>
                </c:pt>
                <c:pt idx="43">
                  <c:v>540</c:v>
                </c:pt>
                <c:pt idx="44">
                  <c:v>568</c:v>
                </c:pt>
                <c:pt idx="45">
                  <c:v>572</c:v>
                </c:pt>
                <c:pt idx="46">
                  <c:v>576</c:v>
                </c:pt>
                <c:pt idx="47">
                  <c:v>577</c:v>
                </c:pt>
                <c:pt idx="48">
                  <c:v>836</c:v>
                </c:pt>
                <c:pt idx="49">
                  <c:v>603</c:v>
                </c:pt>
                <c:pt idx="50">
                  <c:v>608</c:v>
                </c:pt>
                <c:pt idx="51">
                  <c:v>511</c:v>
                </c:pt>
                <c:pt idx="52">
                  <c:v>676</c:v>
                </c:pt>
                <c:pt idx="53">
                  <c:v>681</c:v>
                </c:pt>
                <c:pt idx="54">
                  <c:v>529</c:v>
                </c:pt>
                <c:pt idx="55">
                  <c:v>718</c:v>
                </c:pt>
                <c:pt idx="56">
                  <c:v>719</c:v>
                </c:pt>
                <c:pt idx="57">
                  <c:v>730</c:v>
                </c:pt>
                <c:pt idx="58">
                  <c:v>866</c:v>
                </c:pt>
                <c:pt idx="59">
                  <c:v>755</c:v>
                </c:pt>
                <c:pt idx="60">
                  <c:v>775</c:v>
                </c:pt>
                <c:pt idx="61">
                  <c:v>802</c:v>
                </c:pt>
                <c:pt idx="62">
                  <c:v>597</c:v>
                </c:pt>
                <c:pt idx="63">
                  <c:v>842</c:v>
                </c:pt>
                <c:pt idx="64">
                  <c:v>851</c:v>
                </c:pt>
                <c:pt idx="65">
                  <c:v>843</c:v>
                </c:pt>
                <c:pt idx="66">
                  <c:v>842</c:v>
                </c:pt>
                <c:pt idx="67">
                  <c:v>856</c:v>
                </c:pt>
                <c:pt idx="68">
                  <c:v>744</c:v>
                </c:pt>
                <c:pt idx="69">
                  <c:v>926</c:v>
                </c:pt>
                <c:pt idx="70">
                  <c:v>939</c:v>
                </c:pt>
                <c:pt idx="71">
                  <c:v>1045</c:v>
                </c:pt>
                <c:pt idx="72">
                  <c:v>1330</c:v>
                </c:pt>
                <c:pt idx="73">
                  <c:v>1133</c:v>
                </c:pt>
                <c:pt idx="74">
                  <c:v>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6A-4625-BC05-91AE3EF7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689376"/>
        <c:axId val="666689768"/>
      </c:scatterChart>
      <c:valAx>
        <c:axId val="6666893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6689768"/>
        <c:crosses val="autoZero"/>
        <c:crossBetween val="midCat"/>
      </c:valAx>
      <c:valAx>
        <c:axId val="6666897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6689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1200 - 1800</c:v>
                </c:pt>
                <c:pt idx="1">
                  <c:v>1800 - 2400</c:v>
                </c:pt>
                <c:pt idx="2">
                  <c:v>2400 - 3000</c:v>
                </c:pt>
                <c:pt idx="3">
                  <c:v>3000 - 3600</c:v>
                </c:pt>
                <c:pt idx="4">
                  <c:v>3600 - 4200</c:v>
                </c:pt>
                <c:pt idx="5">
                  <c:v>4200 - 4800</c:v>
                </c:pt>
                <c:pt idx="6">
                  <c:v>4800 - 5400</c:v>
                </c:pt>
                <c:pt idx="7">
                  <c:v>5400 - 6000</c:v>
                </c:pt>
                <c:pt idx="8">
                  <c:v>6000 - 6600</c:v>
                </c:pt>
                <c:pt idx="9">
                  <c:v>6600 - 7200</c:v>
                </c:pt>
                <c:pt idx="10">
                  <c:v>7200 - 7800</c:v>
                </c:pt>
                <c:pt idx="11">
                  <c:v>7800 - 8400</c:v>
                </c:pt>
                <c:pt idx="12">
                  <c:v>8400 - 9000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0.10666666666666667</c:v>
                </c:pt>
                <c:pt idx="2">
                  <c:v>6.6666666666666666E-2</c:v>
                </c:pt>
                <c:pt idx="3">
                  <c:v>0.12</c:v>
                </c:pt>
                <c:pt idx="4">
                  <c:v>0.16</c:v>
                </c:pt>
                <c:pt idx="5">
                  <c:v>0.08</c:v>
                </c:pt>
                <c:pt idx="6">
                  <c:v>0.12</c:v>
                </c:pt>
                <c:pt idx="7">
                  <c:v>0.10666666666666667</c:v>
                </c:pt>
                <c:pt idx="8">
                  <c:v>6.6666666666666666E-2</c:v>
                </c:pt>
                <c:pt idx="9">
                  <c:v>0.08</c:v>
                </c:pt>
                <c:pt idx="10">
                  <c:v>0.04</c:v>
                </c:pt>
                <c:pt idx="11">
                  <c:v>0.04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1-4646-80E6-2A1B42594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BookData!$D$1</c:f>
          <c:strCache>
            <c:ptCount val="1"/>
            <c:pt idx="0">
              <c:v>Office 3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BookData!$B$1</c:f>
              <c:strCache>
                <c:ptCount val="1"/>
                <c:pt idx="0">
                  <c:v>Office 1</c:v>
                </c:pt>
              </c:strCache>
            </c:strRef>
          </c:tx>
          <c:xVal>
            <c:numRef>
              <c:f>BookData!$A$3:$A$77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BookData!$D$3:$D$77</c:f>
              <c:numCache>
                <c:formatCode>0</c:formatCode>
                <c:ptCount val="75"/>
                <c:pt idx="0">
                  <c:v>346</c:v>
                </c:pt>
                <c:pt idx="1">
                  <c:v>775</c:v>
                </c:pt>
                <c:pt idx="2">
                  <c:v>572</c:v>
                </c:pt>
                <c:pt idx="3">
                  <c:v>455</c:v>
                </c:pt>
                <c:pt idx="4">
                  <c:v>176</c:v>
                </c:pt>
                <c:pt idx="5">
                  <c:v>412</c:v>
                </c:pt>
                <c:pt idx="6">
                  <c:v>926</c:v>
                </c:pt>
                <c:pt idx="7">
                  <c:v>710</c:v>
                </c:pt>
                <c:pt idx="8">
                  <c:v>514</c:v>
                </c:pt>
                <c:pt idx="9">
                  <c:v>281</c:v>
                </c:pt>
                <c:pt idx="10">
                  <c:v>412</c:v>
                </c:pt>
                <c:pt idx="11">
                  <c:v>939</c:v>
                </c:pt>
                <c:pt idx="12">
                  <c:v>718</c:v>
                </c:pt>
                <c:pt idx="13">
                  <c:v>520</c:v>
                </c:pt>
                <c:pt idx="14">
                  <c:v>289</c:v>
                </c:pt>
                <c:pt idx="15">
                  <c:v>434</c:v>
                </c:pt>
                <c:pt idx="16">
                  <c:v>1045</c:v>
                </c:pt>
                <c:pt idx="17">
                  <c:v>719</c:v>
                </c:pt>
                <c:pt idx="18">
                  <c:v>529</c:v>
                </c:pt>
                <c:pt idx="19">
                  <c:v>304</c:v>
                </c:pt>
                <c:pt idx="20">
                  <c:v>439</c:v>
                </c:pt>
                <c:pt idx="21">
                  <c:v>1045</c:v>
                </c:pt>
                <c:pt idx="22">
                  <c:v>730</c:v>
                </c:pt>
                <c:pt idx="23">
                  <c:v>532</c:v>
                </c:pt>
                <c:pt idx="24">
                  <c:v>315</c:v>
                </c:pt>
                <c:pt idx="25">
                  <c:v>446</c:v>
                </c:pt>
                <c:pt idx="26">
                  <c:v>1133</c:v>
                </c:pt>
                <c:pt idx="27">
                  <c:v>744</c:v>
                </c:pt>
                <c:pt idx="28">
                  <c:v>540</c:v>
                </c:pt>
                <c:pt idx="29">
                  <c:v>318</c:v>
                </c:pt>
                <c:pt idx="30">
                  <c:v>450</c:v>
                </c:pt>
                <c:pt idx="31">
                  <c:v>1330</c:v>
                </c:pt>
                <c:pt idx="32">
                  <c:v>755</c:v>
                </c:pt>
                <c:pt idx="33">
                  <c:v>568</c:v>
                </c:pt>
                <c:pt idx="34">
                  <c:v>330</c:v>
                </c:pt>
                <c:pt idx="35">
                  <c:v>348</c:v>
                </c:pt>
                <c:pt idx="36">
                  <c:v>802</c:v>
                </c:pt>
                <c:pt idx="37">
                  <c:v>576</c:v>
                </c:pt>
                <c:pt idx="38">
                  <c:v>465</c:v>
                </c:pt>
                <c:pt idx="39">
                  <c:v>204</c:v>
                </c:pt>
                <c:pt idx="40">
                  <c:v>354</c:v>
                </c:pt>
                <c:pt idx="41">
                  <c:v>836</c:v>
                </c:pt>
                <c:pt idx="42">
                  <c:v>577</c:v>
                </c:pt>
                <c:pt idx="43">
                  <c:v>495</c:v>
                </c:pt>
                <c:pt idx="44">
                  <c:v>218</c:v>
                </c:pt>
                <c:pt idx="45">
                  <c:v>356</c:v>
                </c:pt>
                <c:pt idx="46">
                  <c:v>842</c:v>
                </c:pt>
                <c:pt idx="47">
                  <c:v>597</c:v>
                </c:pt>
                <c:pt idx="48">
                  <c:v>500</c:v>
                </c:pt>
                <c:pt idx="49">
                  <c:v>227</c:v>
                </c:pt>
                <c:pt idx="50">
                  <c:v>359</c:v>
                </c:pt>
                <c:pt idx="51">
                  <c:v>842</c:v>
                </c:pt>
                <c:pt idx="52">
                  <c:v>603</c:v>
                </c:pt>
                <c:pt idx="53">
                  <c:v>503</c:v>
                </c:pt>
                <c:pt idx="54">
                  <c:v>229</c:v>
                </c:pt>
                <c:pt idx="55">
                  <c:v>370</c:v>
                </c:pt>
                <c:pt idx="56">
                  <c:v>843</c:v>
                </c:pt>
                <c:pt idx="57">
                  <c:v>608</c:v>
                </c:pt>
                <c:pt idx="58">
                  <c:v>508</c:v>
                </c:pt>
                <c:pt idx="59">
                  <c:v>229</c:v>
                </c:pt>
                <c:pt idx="60">
                  <c:v>372</c:v>
                </c:pt>
                <c:pt idx="61">
                  <c:v>851</c:v>
                </c:pt>
                <c:pt idx="62">
                  <c:v>612</c:v>
                </c:pt>
                <c:pt idx="63">
                  <c:v>511</c:v>
                </c:pt>
                <c:pt idx="64">
                  <c:v>249</c:v>
                </c:pt>
                <c:pt idx="65">
                  <c:v>377</c:v>
                </c:pt>
                <c:pt idx="66">
                  <c:v>856</c:v>
                </c:pt>
                <c:pt idx="67">
                  <c:v>676</c:v>
                </c:pt>
                <c:pt idx="68">
                  <c:v>511</c:v>
                </c:pt>
                <c:pt idx="69">
                  <c:v>256</c:v>
                </c:pt>
                <c:pt idx="70">
                  <c:v>381</c:v>
                </c:pt>
                <c:pt idx="71">
                  <c:v>866</c:v>
                </c:pt>
                <c:pt idx="72">
                  <c:v>681</c:v>
                </c:pt>
                <c:pt idx="73">
                  <c:v>511</c:v>
                </c:pt>
                <c:pt idx="74">
                  <c:v>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A4-4FCA-B067-77B36B993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690552"/>
        <c:axId val="666690944"/>
      </c:scatterChart>
      <c:valAx>
        <c:axId val="666690552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6690944"/>
        <c:crosses val="autoZero"/>
        <c:crossBetween val="midCat"/>
      </c:valAx>
      <c:valAx>
        <c:axId val="6666909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6690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1200 - 1800</c:v>
                </c:pt>
                <c:pt idx="1">
                  <c:v>1800 - 2400</c:v>
                </c:pt>
                <c:pt idx="2">
                  <c:v>2400 - 3000</c:v>
                </c:pt>
                <c:pt idx="3">
                  <c:v>3000 - 3600</c:v>
                </c:pt>
                <c:pt idx="4">
                  <c:v>3600 - 4200</c:v>
                </c:pt>
                <c:pt idx="5">
                  <c:v>4200 - 4800</c:v>
                </c:pt>
                <c:pt idx="6">
                  <c:v>4800 - 5400</c:v>
                </c:pt>
                <c:pt idx="7">
                  <c:v>5400 - 6000</c:v>
                </c:pt>
                <c:pt idx="8">
                  <c:v>6000 - 6600</c:v>
                </c:pt>
                <c:pt idx="9">
                  <c:v>6600 - 7200</c:v>
                </c:pt>
                <c:pt idx="10">
                  <c:v>7200 - 7800</c:v>
                </c:pt>
                <c:pt idx="11">
                  <c:v>7800 - 8400</c:v>
                </c:pt>
                <c:pt idx="12">
                  <c:v>8400 - 9000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0.10666666666666667</c:v>
                </c:pt>
                <c:pt idx="2">
                  <c:v>6.6666666666666666E-2</c:v>
                </c:pt>
                <c:pt idx="3">
                  <c:v>0.12</c:v>
                </c:pt>
                <c:pt idx="4">
                  <c:v>0.16</c:v>
                </c:pt>
                <c:pt idx="5">
                  <c:v>0.08</c:v>
                </c:pt>
                <c:pt idx="6">
                  <c:v>0.12</c:v>
                </c:pt>
                <c:pt idx="7">
                  <c:v>0.10666666666666667</c:v>
                </c:pt>
                <c:pt idx="8">
                  <c:v>6.6666666666666666E-2</c:v>
                </c:pt>
                <c:pt idx="9">
                  <c:v>0.08</c:v>
                </c:pt>
                <c:pt idx="10">
                  <c:v>0.04</c:v>
                </c:pt>
                <c:pt idx="11">
                  <c:v>0.04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6-4BD9-81FF-CDEE2A07B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'0.ArdiData'!$B$2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'0.ArdiData'!$B$3:$B$77</c:f>
              <c:numCache>
                <c:formatCode>General</c:formatCode>
                <c:ptCount val="75"/>
                <c:pt idx="0">
                  <c:v>2569</c:v>
                </c:pt>
                <c:pt idx="1">
                  <c:v>3159</c:v>
                </c:pt>
                <c:pt idx="2">
                  <c:v>5191</c:v>
                </c:pt>
                <c:pt idx="3">
                  <c:v>5706</c:v>
                </c:pt>
                <c:pt idx="4">
                  <c:v>5527</c:v>
                </c:pt>
                <c:pt idx="5">
                  <c:v>3838</c:v>
                </c:pt>
                <c:pt idx="6">
                  <c:v>5112</c:v>
                </c:pt>
                <c:pt idx="7">
                  <c:v>2565</c:v>
                </c:pt>
                <c:pt idx="8">
                  <c:v>6120</c:v>
                </c:pt>
                <c:pt idx="9">
                  <c:v>4182</c:v>
                </c:pt>
                <c:pt idx="10">
                  <c:v>4366</c:v>
                </c:pt>
                <c:pt idx="11">
                  <c:v>2820</c:v>
                </c:pt>
                <c:pt idx="12">
                  <c:v>1993</c:v>
                </c:pt>
                <c:pt idx="13">
                  <c:v>3871</c:v>
                </c:pt>
                <c:pt idx="14">
                  <c:v>3424</c:v>
                </c:pt>
                <c:pt idx="15">
                  <c:v>7230</c:v>
                </c:pt>
                <c:pt idx="16">
                  <c:v>3012</c:v>
                </c:pt>
                <c:pt idx="17">
                  <c:v>3476</c:v>
                </c:pt>
                <c:pt idx="18">
                  <c:v>3925</c:v>
                </c:pt>
                <c:pt idx="19">
                  <c:v>2049</c:v>
                </c:pt>
                <c:pt idx="20">
                  <c:v>3121</c:v>
                </c:pt>
                <c:pt idx="21">
                  <c:v>4816</c:v>
                </c:pt>
                <c:pt idx="22">
                  <c:v>2181</c:v>
                </c:pt>
                <c:pt idx="23">
                  <c:v>4116</c:v>
                </c:pt>
                <c:pt idx="24">
                  <c:v>7144</c:v>
                </c:pt>
                <c:pt idx="25">
                  <c:v>7859</c:v>
                </c:pt>
                <c:pt idx="26">
                  <c:v>7641</c:v>
                </c:pt>
                <c:pt idx="27">
                  <c:v>1810</c:v>
                </c:pt>
                <c:pt idx="28">
                  <c:v>4216</c:v>
                </c:pt>
                <c:pt idx="29">
                  <c:v>4036</c:v>
                </c:pt>
                <c:pt idx="30">
                  <c:v>3003</c:v>
                </c:pt>
                <c:pt idx="31">
                  <c:v>5759</c:v>
                </c:pt>
                <c:pt idx="32">
                  <c:v>2231</c:v>
                </c:pt>
                <c:pt idx="33">
                  <c:v>5052</c:v>
                </c:pt>
                <c:pt idx="34">
                  <c:v>6406</c:v>
                </c:pt>
                <c:pt idx="35">
                  <c:v>7249</c:v>
                </c:pt>
                <c:pt idx="36">
                  <c:v>5496</c:v>
                </c:pt>
                <c:pt idx="37">
                  <c:v>6491</c:v>
                </c:pt>
                <c:pt idx="38">
                  <c:v>2092</c:v>
                </c:pt>
                <c:pt idx="39">
                  <c:v>8045</c:v>
                </c:pt>
                <c:pt idx="40">
                  <c:v>5089</c:v>
                </c:pt>
                <c:pt idx="41">
                  <c:v>3066</c:v>
                </c:pt>
                <c:pt idx="42">
                  <c:v>3798</c:v>
                </c:pt>
                <c:pt idx="43">
                  <c:v>5252</c:v>
                </c:pt>
                <c:pt idx="44">
                  <c:v>5682</c:v>
                </c:pt>
                <c:pt idx="45">
                  <c:v>4014</c:v>
                </c:pt>
                <c:pt idx="46">
                  <c:v>3748</c:v>
                </c:pt>
                <c:pt idx="47">
                  <c:v>5783</c:v>
                </c:pt>
                <c:pt idx="48">
                  <c:v>3523</c:v>
                </c:pt>
                <c:pt idx="49">
                  <c:v>3290</c:v>
                </c:pt>
                <c:pt idx="50">
                  <c:v>7906</c:v>
                </c:pt>
                <c:pt idx="51">
                  <c:v>3682</c:v>
                </c:pt>
                <c:pt idx="52">
                  <c:v>5913</c:v>
                </c:pt>
                <c:pt idx="53">
                  <c:v>1593</c:v>
                </c:pt>
                <c:pt idx="54">
                  <c:v>6814</c:v>
                </c:pt>
                <c:pt idx="55">
                  <c:v>4365</c:v>
                </c:pt>
                <c:pt idx="56">
                  <c:v>6858</c:v>
                </c:pt>
                <c:pt idx="57">
                  <c:v>2250</c:v>
                </c:pt>
                <c:pt idx="58">
                  <c:v>6907</c:v>
                </c:pt>
                <c:pt idx="59">
                  <c:v>4977</c:v>
                </c:pt>
                <c:pt idx="60">
                  <c:v>6762</c:v>
                </c:pt>
                <c:pt idx="61">
                  <c:v>4103</c:v>
                </c:pt>
                <c:pt idx="62">
                  <c:v>6930</c:v>
                </c:pt>
                <c:pt idx="63">
                  <c:v>4960</c:v>
                </c:pt>
                <c:pt idx="64">
                  <c:v>4755</c:v>
                </c:pt>
                <c:pt idx="65">
                  <c:v>2993</c:v>
                </c:pt>
                <c:pt idx="66">
                  <c:v>2129</c:v>
                </c:pt>
                <c:pt idx="67">
                  <c:v>6228</c:v>
                </c:pt>
                <c:pt idx="68">
                  <c:v>4378</c:v>
                </c:pt>
                <c:pt idx="69">
                  <c:v>2676</c:v>
                </c:pt>
                <c:pt idx="70">
                  <c:v>6483</c:v>
                </c:pt>
                <c:pt idx="71">
                  <c:v>3999</c:v>
                </c:pt>
                <c:pt idx="72">
                  <c:v>5131</c:v>
                </c:pt>
                <c:pt idx="73">
                  <c:v>4213</c:v>
                </c:pt>
                <c:pt idx="74">
                  <c:v>5915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434-4066-87AA-E1215FF3F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'0.ArdiData'!$C$3:$C$77</c:f>
              <c:numCache>
                <c:formatCode>General</c:formatCode>
                <c:ptCount val="75"/>
                <c:pt idx="0">
                  <c:v>1593</c:v>
                </c:pt>
                <c:pt idx="1">
                  <c:v>1810</c:v>
                </c:pt>
                <c:pt idx="2">
                  <c:v>1993</c:v>
                </c:pt>
                <c:pt idx="3">
                  <c:v>2049</c:v>
                </c:pt>
                <c:pt idx="4">
                  <c:v>2092</c:v>
                </c:pt>
                <c:pt idx="5">
                  <c:v>2129</c:v>
                </c:pt>
                <c:pt idx="6">
                  <c:v>2231</c:v>
                </c:pt>
                <c:pt idx="7">
                  <c:v>2181</c:v>
                </c:pt>
                <c:pt idx="8">
                  <c:v>2676</c:v>
                </c:pt>
                <c:pt idx="9">
                  <c:v>2250</c:v>
                </c:pt>
                <c:pt idx="10">
                  <c:v>2565</c:v>
                </c:pt>
                <c:pt idx="11">
                  <c:v>2569</c:v>
                </c:pt>
                <c:pt idx="12">
                  <c:v>2993</c:v>
                </c:pt>
                <c:pt idx="13">
                  <c:v>3012</c:v>
                </c:pt>
                <c:pt idx="14">
                  <c:v>3121</c:v>
                </c:pt>
                <c:pt idx="15">
                  <c:v>2820</c:v>
                </c:pt>
                <c:pt idx="16">
                  <c:v>3066</c:v>
                </c:pt>
                <c:pt idx="17">
                  <c:v>3003</c:v>
                </c:pt>
                <c:pt idx="18">
                  <c:v>3159</c:v>
                </c:pt>
                <c:pt idx="19">
                  <c:v>3290</c:v>
                </c:pt>
                <c:pt idx="20">
                  <c:v>3682</c:v>
                </c:pt>
                <c:pt idx="21">
                  <c:v>3476</c:v>
                </c:pt>
                <c:pt idx="22">
                  <c:v>3523</c:v>
                </c:pt>
                <c:pt idx="23">
                  <c:v>3748</c:v>
                </c:pt>
                <c:pt idx="24">
                  <c:v>3424</c:v>
                </c:pt>
                <c:pt idx="25">
                  <c:v>3838</c:v>
                </c:pt>
                <c:pt idx="26">
                  <c:v>3798</c:v>
                </c:pt>
                <c:pt idx="27">
                  <c:v>4103</c:v>
                </c:pt>
                <c:pt idx="28">
                  <c:v>4116</c:v>
                </c:pt>
                <c:pt idx="29">
                  <c:v>3871</c:v>
                </c:pt>
                <c:pt idx="30">
                  <c:v>3999</c:v>
                </c:pt>
                <c:pt idx="31">
                  <c:v>3925</c:v>
                </c:pt>
                <c:pt idx="32">
                  <c:v>4014</c:v>
                </c:pt>
                <c:pt idx="33">
                  <c:v>4036</c:v>
                </c:pt>
                <c:pt idx="34">
                  <c:v>4182</c:v>
                </c:pt>
                <c:pt idx="35">
                  <c:v>4366</c:v>
                </c:pt>
                <c:pt idx="36">
                  <c:v>4213</c:v>
                </c:pt>
                <c:pt idx="37">
                  <c:v>4216</c:v>
                </c:pt>
                <c:pt idx="38">
                  <c:v>4365</c:v>
                </c:pt>
                <c:pt idx="39">
                  <c:v>4755</c:v>
                </c:pt>
                <c:pt idx="40">
                  <c:v>4378</c:v>
                </c:pt>
                <c:pt idx="41">
                  <c:v>5089</c:v>
                </c:pt>
                <c:pt idx="42">
                  <c:v>4977</c:v>
                </c:pt>
                <c:pt idx="43">
                  <c:v>5052</c:v>
                </c:pt>
                <c:pt idx="44">
                  <c:v>5112</c:v>
                </c:pt>
                <c:pt idx="45">
                  <c:v>5131</c:v>
                </c:pt>
                <c:pt idx="46">
                  <c:v>4816</c:v>
                </c:pt>
                <c:pt idx="47">
                  <c:v>4960</c:v>
                </c:pt>
                <c:pt idx="48">
                  <c:v>5252</c:v>
                </c:pt>
                <c:pt idx="49">
                  <c:v>5191</c:v>
                </c:pt>
                <c:pt idx="50">
                  <c:v>5496</c:v>
                </c:pt>
                <c:pt idx="51">
                  <c:v>5706</c:v>
                </c:pt>
                <c:pt idx="52">
                  <c:v>5682</c:v>
                </c:pt>
                <c:pt idx="53">
                  <c:v>5527</c:v>
                </c:pt>
                <c:pt idx="54">
                  <c:v>5759</c:v>
                </c:pt>
                <c:pt idx="55">
                  <c:v>5783</c:v>
                </c:pt>
                <c:pt idx="56">
                  <c:v>5915</c:v>
                </c:pt>
                <c:pt idx="57">
                  <c:v>6483</c:v>
                </c:pt>
                <c:pt idx="58">
                  <c:v>5913</c:v>
                </c:pt>
                <c:pt idx="59">
                  <c:v>6120</c:v>
                </c:pt>
                <c:pt idx="60">
                  <c:v>6228</c:v>
                </c:pt>
                <c:pt idx="61">
                  <c:v>6406</c:v>
                </c:pt>
                <c:pt idx="62">
                  <c:v>6762</c:v>
                </c:pt>
                <c:pt idx="63">
                  <c:v>6491</c:v>
                </c:pt>
                <c:pt idx="64">
                  <c:v>6930</c:v>
                </c:pt>
                <c:pt idx="65">
                  <c:v>6858</c:v>
                </c:pt>
                <c:pt idx="66">
                  <c:v>6907</c:v>
                </c:pt>
                <c:pt idx="67">
                  <c:v>6814</c:v>
                </c:pt>
                <c:pt idx="68">
                  <c:v>7144</c:v>
                </c:pt>
                <c:pt idx="69">
                  <c:v>7230</c:v>
                </c:pt>
                <c:pt idx="70">
                  <c:v>7641</c:v>
                </c:pt>
                <c:pt idx="71">
                  <c:v>8045</c:v>
                </c:pt>
                <c:pt idx="72">
                  <c:v>7249</c:v>
                </c:pt>
                <c:pt idx="73">
                  <c:v>7859</c:v>
                </c:pt>
                <c:pt idx="74">
                  <c:v>7906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34C-4FAE-A4A2-5DCD02B98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'0.ArdiData'!$D$3:$D$77</c:f>
              <c:numCache>
                <c:formatCode>General</c:formatCode>
                <c:ptCount val="75"/>
                <c:pt idx="0">
                  <c:v>1593</c:v>
                </c:pt>
                <c:pt idx="1">
                  <c:v>1993</c:v>
                </c:pt>
                <c:pt idx="2">
                  <c:v>2092</c:v>
                </c:pt>
                <c:pt idx="3">
                  <c:v>2181</c:v>
                </c:pt>
                <c:pt idx="4">
                  <c:v>2231</c:v>
                </c:pt>
                <c:pt idx="5">
                  <c:v>1810</c:v>
                </c:pt>
                <c:pt idx="6">
                  <c:v>2250</c:v>
                </c:pt>
                <c:pt idx="7">
                  <c:v>2049</c:v>
                </c:pt>
                <c:pt idx="8">
                  <c:v>2820</c:v>
                </c:pt>
                <c:pt idx="9">
                  <c:v>2676</c:v>
                </c:pt>
                <c:pt idx="10">
                  <c:v>2129</c:v>
                </c:pt>
                <c:pt idx="11">
                  <c:v>2569</c:v>
                </c:pt>
                <c:pt idx="12">
                  <c:v>3012</c:v>
                </c:pt>
                <c:pt idx="13">
                  <c:v>3159</c:v>
                </c:pt>
                <c:pt idx="14">
                  <c:v>3121</c:v>
                </c:pt>
                <c:pt idx="15">
                  <c:v>2565</c:v>
                </c:pt>
                <c:pt idx="16">
                  <c:v>3003</c:v>
                </c:pt>
                <c:pt idx="17">
                  <c:v>3290</c:v>
                </c:pt>
                <c:pt idx="18">
                  <c:v>3476</c:v>
                </c:pt>
                <c:pt idx="19">
                  <c:v>3925</c:v>
                </c:pt>
                <c:pt idx="20">
                  <c:v>2993</c:v>
                </c:pt>
                <c:pt idx="21">
                  <c:v>3523</c:v>
                </c:pt>
                <c:pt idx="22">
                  <c:v>3682</c:v>
                </c:pt>
                <c:pt idx="23">
                  <c:v>4014</c:v>
                </c:pt>
                <c:pt idx="24">
                  <c:v>4182</c:v>
                </c:pt>
                <c:pt idx="25">
                  <c:v>3424</c:v>
                </c:pt>
                <c:pt idx="26">
                  <c:v>4036</c:v>
                </c:pt>
                <c:pt idx="27">
                  <c:v>3838</c:v>
                </c:pt>
                <c:pt idx="28">
                  <c:v>3748</c:v>
                </c:pt>
                <c:pt idx="29">
                  <c:v>4213</c:v>
                </c:pt>
                <c:pt idx="30">
                  <c:v>3871</c:v>
                </c:pt>
                <c:pt idx="31">
                  <c:v>3798</c:v>
                </c:pt>
                <c:pt idx="32">
                  <c:v>4977</c:v>
                </c:pt>
                <c:pt idx="33">
                  <c:v>3999</c:v>
                </c:pt>
                <c:pt idx="34">
                  <c:v>5089</c:v>
                </c:pt>
                <c:pt idx="35">
                  <c:v>4103</c:v>
                </c:pt>
                <c:pt idx="36">
                  <c:v>3066</c:v>
                </c:pt>
                <c:pt idx="37">
                  <c:v>4216</c:v>
                </c:pt>
                <c:pt idx="38">
                  <c:v>4366</c:v>
                </c:pt>
                <c:pt idx="39">
                  <c:v>5913</c:v>
                </c:pt>
                <c:pt idx="40">
                  <c:v>4116</c:v>
                </c:pt>
                <c:pt idx="41">
                  <c:v>4365</c:v>
                </c:pt>
                <c:pt idx="42">
                  <c:v>4960</c:v>
                </c:pt>
                <c:pt idx="43">
                  <c:v>4816</c:v>
                </c:pt>
                <c:pt idx="44">
                  <c:v>5783</c:v>
                </c:pt>
                <c:pt idx="45">
                  <c:v>4755</c:v>
                </c:pt>
                <c:pt idx="46">
                  <c:v>5131</c:v>
                </c:pt>
                <c:pt idx="47">
                  <c:v>5191</c:v>
                </c:pt>
                <c:pt idx="48">
                  <c:v>6120</c:v>
                </c:pt>
                <c:pt idx="49">
                  <c:v>5706</c:v>
                </c:pt>
                <c:pt idx="50">
                  <c:v>4378</c:v>
                </c:pt>
                <c:pt idx="51">
                  <c:v>5252</c:v>
                </c:pt>
                <c:pt idx="52">
                  <c:v>6228</c:v>
                </c:pt>
                <c:pt idx="53">
                  <c:v>5682</c:v>
                </c:pt>
                <c:pt idx="54">
                  <c:v>6814</c:v>
                </c:pt>
                <c:pt idx="55">
                  <c:v>5052</c:v>
                </c:pt>
                <c:pt idx="56">
                  <c:v>5527</c:v>
                </c:pt>
                <c:pt idx="57">
                  <c:v>6491</c:v>
                </c:pt>
                <c:pt idx="58">
                  <c:v>6762</c:v>
                </c:pt>
                <c:pt idx="59">
                  <c:v>6406</c:v>
                </c:pt>
                <c:pt idx="60">
                  <c:v>5496</c:v>
                </c:pt>
                <c:pt idx="61">
                  <c:v>5112</c:v>
                </c:pt>
                <c:pt idx="62">
                  <c:v>6930</c:v>
                </c:pt>
                <c:pt idx="63">
                  <c:v>7230</c:v>
                </c:pt>
                <c:pt idx="64">
                  <c:v>7641</c:v>
                </c:pt>
                <c:pt idx="65">
                  <c:v>5915</c:v>
                </c:pt>
                <c:pt idx="66">
                  <c:v>6483</c:v>
                </c:pt>
                <c:pt idx="67">
                  <c:v>6858</c:v>
                </c:pt>
                <c:pt idx="68">
                  <c:v>7144</c:v>
                </c:pt>
                <c:pt idx="69">
                  <c:v>8045</c:v>
                </c:pt>
                <c:pt idx="70">
                  <c:v>5759</c:v>
                </c:pt>
                <c:pt idx="71">
                  <c:v>6907</c:v>
                </c:pt>
                <c:pt idx="72">
                  <c:v>7859</c:v>
                </c:pt>
                <c:pt idx="73">
                  <c:v>7249</c:v>
                </c:pt>
                <c:pt idx="74">
                  <c:v>7906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30E-49B9-94EB-09F3FB895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'1.AveMA-MAD-MSE-MAPE'!$E$2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'1.AveMA-MAD-MSE-MAPE'!$E$3:$E$14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13</c:v>
                </c:pt>
                <c:pt idx="3">
                  <c:v>10</c:v>
                </c:pt>
                <c:pt idx="4">
                  <c:v>10</c:v>
                </c:pt>
                <c:pt idx="5">
                  <c:v>18</c:v>
                </c:pt>
                <c:pt idx="6">
                  <c:v>19</c:v>
                </c:pt>
                <c:pt idx="7">
                  <c:v>44</c:v>
                </c:pt>
                <c:pt idx="8">
                  <c:v>36</c:v>
                </c:pt>
                <c:pt idx="9">
                  <c:v>56</c:v>
                </c:pt>
                <c:pt idx="10">
                  <c:v>49</c:v>
                </c:pt>
                <c:pt idx="11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20-43F4-A250-12861AAB0F83}"/>
            </c:ext>
          </c:extLst>
        </c:ser>
        <c:ser>
          <c:idx val="1"/>
          <c:order val="1"/>
          <c:tx>
            <c:strRef>
              <c:f>'1.AveMA-MAD-MSE-MAPE'!$G$2</c:f>
              <c:strCache>
                <c:ptCount val="1"/>
                <c:pt idx="0">
                  <c:v>1-P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val>
            <c:numRef>
              <c:f>'1.AveMA-MAD-MSE-MAPE'!$G$3:$G$14</c:f>
              <c:numCache>
                <c:formatCode>General</c:formatCode>
                <c:ptCount val="12"/>
                <c:pt idx="1">
                  <c:v>10</c:v>
                </c:pt>
                <c:pt idx="2">
                  <c:v>10</c:v>
                </c:pt>
                <c:pt idx="3">
                  <c:v>13</c:v>
                </c:pt>
                <c:pt idx="4">
                  <c:v>10</c:v>
                </c:pt>
                <c:pt idx="5">
                  <c:v>10</c:v>
                </c:pt>
                <c:pt idx="6">
                  <c:v>18</c:v>
                </c:pt>
                <c:pt idx="7">
                  <c:v>19</c:v>
                </c:pt>
                <c:pt idx="8">
                  <c:v>44</c:v>
                </c:pt>
                <c:pt idx="9">
                  <c:v>36</c:v>
                </c:pt>
                <c:pt idx="10">
                  <c:v>56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20-43F4-A250-12861AAB0F83}"/>
            </c:ext>
          </c:extLst>
        </c:ser>
        <c:ser>
          <c:idx val="2"/>
          <c:order val="2"/>
          <c:tx>
            <c:strRef>
              <c:f>'1.AveMA-MAD-MSE-MAPE'!$F$2</c:f>
              <c:strCache>
                <c:ptCount val="1"/>
                <c:pt idx="0">
                  <c:v>Ave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'1.AveMA-MAD-MSE-MAPE'!$F$3:$F$14</c:f>
              <c:numCache>
                <c:formatCode>0.00</c:formatCode>
                <c:ptCount val="12"/>
                <c:pt idx="0">
                  <c:v>29.166666666666668</c:v>
                </c:pt>
                <c:pt idx="1">
                  <c:v>29.166666666666668</c:v>
                </c:pt>
                <c:pt idx="2">
                  <c:v>29.166666666666668</c:v>
                </c:pt>
                <c:pt idx="3">
                  <c:v>29.166666666666668</c:v>
                </c:pt>
                <c:pt idx="4">
                  <c:v>29.166666666666668</c:v>
                </c:pt>
                <c:pt idx="5">
                  <c:v>29.166666666666668</c:v>
                </c:pt>
                <c:pt idx="6">
                  <c:v>29.166666666666668</c:v>
                </c:pt>
                <c:pt idx="7">
                  <c:v>29.166666666666668</c:v>
                </c:pt>
                <c:pt idx="8">
                  <c:v>29.166666666666668</c:v>
                </c:pt>
                <c:pt idx="9">
                  <c:v>29.166666666666668</c:v>
                </c:pt>
                <c:pt idx="10">
                  <c:v>29.166666666666668</c:v>
                </c:pt>
                <c:pt idx="11">
                  <c:v>29.166666666666668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20-43F4-A250-12861AAB0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285568"/>
        <c:axId val="808287864"/>
      </c:lineChart>
      <c:catAx>
        <c:axId val="808285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87864"/>
        <c:crosses val="autoZero"/>
        <c:auto val="1"/>
        <c:lblAlgn val="ctr"/>
        <c:lblOffset val="100"/>
        <c:noMultiLvlLbl val="0"/>
      </c:catAx>
      <c:valAx>
        <c:axId val="808287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8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'2.TraSig'!$K$1</c:f>
          <c:strCache>
            <c:ptCount val="1"/>
            <c:pt idx="0">
              <c:v>TS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'2.TraSig'!$C$5:$C$13</c:f>
              <c:numCache>
                <c:formatCode>General</c:formatCode>
                <c:ptCount val="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</c:numCache>
            </c:numRef>
          </c:xVal>
          <c:yVal>
            <c:numRef>
              <c:f>'2.TraSig'!$K$5:$K$13</c:f>
              <c:numCache>
                <c:formatCode>0.00</c:formatCode>
                <c:ptCount val="9"/>
                <c:pt idx="0">
                  <c:v>-1</c:v>
                </c:pt>
                <c:pt idx="1">
                  <c:v>1.4347826086956519</c:v>
                </c:pt>
                <c:pt idx="2">
                  <c:v>2.4135338345864659</c:v>
                </c:pt>
                <c:pt idx="3">
                  <c:v>3.4254143646408837</c:v>
                </c:pt>
                <c:pt idx="4">
                  <c:v>1.8016194331983806</c:v>
                </c:pt>
                <c:pt idx="5">
                  <c:v>1.9683794466403164</c:v>
                </c:pt>
                <c:pt idx="6">
                  <c:v>2.5597014925373136</c:v>
                </c:pt>
                <c:pt idx="7">
                  <c:v>3.5115511551155119</c:v>
                </c:pt>
                <c:pt idx="8">
                  <c:v>4.4191616766467066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CB-46F4-8F1B-45033E4421E0}"/>
            </c:ext>
          </c:extLst>
        </c:ser>
        <c:ser>
          <c:idx val="1"/>
          <c:order val="1"/>
          <c:tx>
            <c:v>LCL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'2.TraSig'!$M$3:$M$4</c:f>
              <c:numCache>
                <c:formatCode>General</c:formatCode>
                <c:ptCount val="2"/>
                <c:pt idx="0">
                  <c:v>4</c:v>
                </c:pt>
                <c:pt idx="1">
                  <c:v>12</c:v>
                </c:pt>
              </c:numCache>
            </c:numRef>
          </c:xVal>
          <c:yVal>
            <c:numRef>
              <c:f>'2.TraSig'!$N$3:$N$4</c:f>
              <c:numCache>
                <c:formatCode>General</c:formatCode>
                <c:ptCount val="2"/>
                <c:pt idx="0">
                  <c:v>-4</c:v>
                </c:pt>
                <c:pt idx="1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F5-4B3C-9091-ABC5F622469B}"/>
            </c:ext>
          </c:extLst>
        </c:ser>
        <c:ser>
          <c:idx val="2"/>
          <c:order val="2"/>
          <c:tx>
            <c:v>UCL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'2.TraSig'!$M$3:$M$4</c:f>
              <c:numCache>
                <c:formatCode>General</c:formatCode>
                <c:ptCount val="2"/>
                <c:pt idx="0">
                  <c:v>4</c:v>
                </c:pt>
                <c:pt idx="1">
                  <c:v>12</c:v>
                </c:pt>
              </c:numCache>
            </c:numRef>
          </c:xVal>
          <c:yVal>
            <c:numRef>
              <c:f>'2.TraSig'!$P$3:$P$4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F5-4B3C-9091-ABC5F622469B}"/>
            </c:ext>
          </c:extLst>
        </c:ser>
        <c:ser>
          <c:idx val="3"/>
          <c:order val="3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'2.TraSig'!$M$3:$M$4</c:f>
              <c:numCache>
                <c:formatCode>General</c:formatCode>
                <c:ptCount val="2"/>
                <c:pt idx="0">
                  <c:v>4</c:v>
                </c:pt>
                <c:pt idx="1">
                  <c:v>12</c:v>
                </c:pt>
              </c:numCache>
            </c:numRef>
          </c:xVal>
          <c:yVal>
            <c:numRef>
              <c:f>'2.TraSig'!$O$3:$O$4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B7-4E2C-B97F-920B5B456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855496"/>
        <c:axId val="779855168"/>
      </c:scatterChart>
      <c:valAx>
        <c:axId val="779855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855168"/>
        <c:crosses val="autoZero"/>
        <c:crossBetween val="midCat"/>
      </c:valAx>
      <c:valAx>
        <c:axId val="77985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855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'2b.TS-Large'!$M$1</c:f>
          <c:strCache>
            <c:ptCount val="1"/>
            <c:pt idx="0">
              <c:v>7-Period MA: F (31) = Mean: 5260, CV 0.39</c:v>
            </c:pt>
          </c:strCache>
        </c:strRef>
      </c:tx>
      <c:layout>
        <c:manualLayout>
          <c:xMode val="edge"/>
          <c:yMode val="edge"/>
          <c:x val="0.17078456823910323"/>
          <c:y val="2.7579197558432206E-2"/>
        </c:manualLayout>
      </c:layout>
      <c:overlay val="0"/>
      <c:txPr>
        <a:bodyPr/>
        <a:lstStyle/>
        <a:p>
          <a:pPr>
            <a:defRPr sz="1400">
              <a:latin typeface="Book Antiqua" panose="0204060205030503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'2b.TS-Large'!$C$2</c:f>
              <c:strCache>
                <c:ptCount val="1"/>
                <c:pt idx="0">
                  <c:v>Actual</c:v>
                </c:pt>
              </c:strCache>
            </c:strRef>
          </c:tx>
          <c:xVal>
            <c:numRef>
              <c:f>'2b.TS-Large'!$A$3:$A$33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'2b.TS-Large'!$C$3:$C$33</c:f>
              <c:numCache>
                <c:formatCode>0</c:formatCode>
                <c:ptCount val="31"/>
                <c:pt idx="0">
                  <c:v>2569</c:v>
                </c:pt>
                <c:pt idx="1">
                  <c:v>3159</c:v>
                </c:pt>
                <c:pt idx="2">
                  <c:v>5191</c:v>
                </c:pt>
                <c:pt idx="3">
                  <c:v>5706</c:v>
                </c:pt>
                <c:pt idx="4">
                  <c:v>5527</c:v>
                </c:pt>
                <c:pt idx="5">
                  <c:v>3838</c:v>
                </c:pt>
                <c:pt idx="6">
                  <c:v>5112</c:v>
                </c:pt>
                <c:pt idx="7">
                  <c:v>2565</c:v>
                </c:pt>
                <c:pt idx="8">
                  <c:v>6120</c:v>
                </c:pt>
                <c:pt idx="9">
                  <c:v>4182</c:v>
                </c:pt>
                <c:pt idx="10">
                  <c:v>4366</c:v>
                </c:pt>
                <c:pt idx="11">
                  <c:v>2820</c:v>
                </c:pt>
                <c:pt idx="12">
                  <c:v>1993</c:v>
                </c:pt>
                <c:pt idx="13">
                  <c:v>3871</c:v>
                </c:pt>
                <c:pt idx="14">
                  <c:v>3424</c:v>
                </c:pt>
                <c:pt idx="15">
                  <c:v>7230</c:v>
                </c:pt>
                <c:pt idx="16">
                  <c:v>3012</c:v>
                </c:pt>
                <c:pt idx="17">
                  <c:v>3476</c:v>
                </c:pt>
                <c:pt idx="18">
                  <c:v>3925</c:v>
                </c:pt>
                <c:pt idx="19">
                  <c:v>2049</c:v>
                </c:pt>
                <c:pt idx="20">
                  <c:v>3121</c:v>
                </c:pt>
                <c:pt idx="21">
                  <c:v>4816</c:v>
                </c:pt>
                <c:pt idx="22">
                  <c:v>2181</c:v>
                </c:pt>
                <c:pt idx="23">
                  <c:v>4116</c:v>
                </c:pt>
                <c:pt idx="24">
                  <c:v>7144</c:v>
                </c:pt>
                <c:pt idx="25">
                  <c:v>7859</c:v>
                </c:pt>
                <c:pt idx="26">
                  <c:v>7641</c:v>
                </c:pt>
                <c:pt idx="27">
                  <c:v>1810</c:v>
                </c:pt>
                <c:pt idx="28">
                  <c:v>4216</c:v>
                </c:pt>
                <c:pt idx="29">
                  <c:v>4036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1B-4A9C-A3BC-F407B438DBB9}"/>
            </c:ext>
          </c:extLst>
        </c:ser>
        <c:ser>
          <c:idx val="1"/>
          <c:order val="1"/>
          <c:tx>
            <c:strRef>
              <c:f>'2b.TS-Large'!$E$2</c:f>
              <c:strCache>
                <c:ptCount val="1"/>
                <c:pt idx="0">
                  <c:v>F(MA)</c:v>
                </c:pt>
              </c:strCache>
            </c:strRef>
          </c:tx>
          <c:xVal>
            <c:numRef>
              <c:f>'2b.TS-Large'!$A$10:$A$33</c:f>
              <c:numCache>
                <c:formatCode>General</c:formatCode>
                <c:ptCount val="2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</c:numCache>
            </c:numRef>
          </c:xVal>
          <c:yVal>
            <c:numRef>
              <c:f>'2b.TS-Large'!$E$10:$E$33</c:f>
              <c:numCache>
                <c:formatCode>0</c:formatCode>
                <c:ptCount val="24"/>
                <c:pt idx="0">
                  <c:v>4443.1428571428569</c:v>
                </c:pt>
                <c:pt idx="1">
                  <c:v>4442.5714285714284</c:v>
                </c:pt>
                <c:pt idx="2">
                  <c:v>4865.5714285714284</c:v>
                </c:pt>
                <c:pt idx="3">
                  <c:v>4721.4285714285716</c:v>
                </c:pt>
                <c:pt idx="4">
                  <c:v>4530</c:v>
                </c:pt>
                <c:pt idx="5">
                  <c:v>4143.2857142857147</c:v>
                </c:pt>
                <c:pt idx="6">
                  <c:v>3879.7142857142858</c:v>
                </c:pt>
                <c:pt idx="7">
                  <c:v>3702.4285714285716</c:v>
                </c:pt>
                <c:pt idx="8">
                  <c:v>3825.1428571428573</c:v>
                </c:pt>
                <c:pt idx="9">
                  <c:v>3983.7142857142858</c:v>
                </c:pt>
                <c:pt idx="10">
                  <c:v>3816.5714285714284</c:v>
                </c:pt>
                <c:pt idx="11">
                  <c:v>3689.4285714285716</c:v>
                </c:pt>
                <c:pt idx="12">
                  <c:v>3847.2857142857142</c:v>
                </c:pt>
                <c:pt idx="13">
                  <c:v>3855.2857142857142</c:v>
                </c:pt>
                <c:pt idx="14">
                  <c:v>3748.1428571428573</c:v>
                </c:pt>
                <c:pt idx="15">
                  <c:v>3947</c:v>
                </c:pt>
                <c:pt idx="16">
                  <c:v>3225.7142857142858</c:v>
                </c:pt>
                <c:pt idx="17">
                  <c:v>3383.4285714285716</c:v>
                </c:pt>
                <c:pt idx="18">
                  <c:v>3907.4285714285716</c:v>
                </c:pt>
                <c:pt idx="19">
                  <c:v>4469.4285714285716</c:v>
                </c:pt>
                <c:pt idx="20">
                  <c:v>5268.2857142857147</c:v>
                </c:pt>
                <c:pt idx="21">
                  <c:v>5081</c:v>
                </c:pt>
                <c:pt idx="22">
                  <c:v>4995.2857142857147</c:v>
                </c:pt>
                <c:pt idx="23">
                  <c:v>5260.2857142857147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1B-4A9C-A3BC-F407B438D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233640"/>
        <c:axId val="663234032"/>
      </c:scatterChart>
      <c:valAx>
        <c:axId val="663233640"/>
        <c:scaling>
          <c:orientation val="minMax"/>
          <c:max val="30"/>
        </c:scaling>
        <c:delete val="0"/>
        <c:axPos val="b"/>
        <c:numFmt formatCode="General" sourceLinked="1"/>
        <c:majorTickMark val="out"/>
        <c:minorTickMark val="none"/>
        <c:tickLblPos val="nextTo"/>
        <c:crossAx val="663234032"/>
        <c:crosses val="autoZero"/>
        <c:crossBetween val="midCat"/>
      </c:valAx>
      <c:valAx>
        <c:axId val="6632340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3233640"/>
        <c:crosses val="autoZero"/>
        <c:crossBetween val="midCat"/>
      </c:valAx>
    </c:plotArea>
    <c:legend>
      <c:legendPos val="b"/>
      <c:overlay val="0"/>
      <c:txPr>
        <a:bodyPr/>
        <a:lstStyle/>
        <a:p>
          <a:pPr>
            <a:defRPr>
              <a:latin typeface="Book Antiqua" panose="0204060205030503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293531</xdr:colOff>
      <xdr:row>18</xdr:row>
      <xdr:rowOff>66676</xdr:rowOff>
    </xdr:from>
    <xdr:to>
      <xdr:col>12</xdr:col>
      <xdr:colOff>264956</xdr:colOff>
      <xdr:row>31</xdr:row>
      <xdr:rowOff>100011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378152</xdr:colOff>
      <xdr:row>18</xdr:row>
      <xdr:rowOff>79723</xdr:rowOff>
    </xdr:from>
    <xdr:to>
      <xdr:col>18</xdr:col>
      <xdr:colOff>130111</xdr:colOff>
      <xdr:row>31</xdr:row>
      <xdr:rowOff>108297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275075</xdr:colOff>
      <xdr:row>18</xdr:row>
      <xdr:rowOff>65940</xdr:rowOff>
    </xdr:from>
    <xdr:to>
      <xdr:col>25</xdr:col>
      <xdr:colOff>169256</xdr:colOff>
      <xdr:row>31</xdr:row>
      <xdr:rowOff>80226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316471</xdr:colOff>
      <xdr:row>32</xdr:row>
      <xdr:rowOff>18177</xdr:rowOff>
    </xdr:from>
    <xdr:to>
      <xdr:col>12</xdr:col>
      <xdr:colOff>262061</xdr:colOff>
      <xdr:row>47</xdr:row>
      <xdr:rowOff>78654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391204</xdr:colOff>
      <xdr:row>32</xdr:row>
      <xdr:rowOff>22574</xdr:rowOff>
    </xdr:from>
    <xdr:to>
      <xdr:col>18</xdr:col>
      <xdr:colOff>130113</xdr:colOff>
      <xdr:row>47</xdr:row>
      <xdr:rowOff>94012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307907</xdr:colOff>
      <xdr:row>32</xdr:row>
      <xdr:rowOff>12680</xdr:rowOff>
    </xdr:from>
    <xdr:to>
      <xdr:col>25</xdr:col>
      <xdr:colOff>222182</xdr:colOff>
      <xdr:row>47</xdr:row>
      <xdr:rowOff>90967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873332</xdr:colOff>
      <xdr:row>15</xdr:row>
      <xdr:rowOff>28698</xdr:rowOff>
    </xdr:from>
    <xdr:to>
      <xdr:col>26</xdr:col>
      <xdr:colOff>286988</xdr:colOff>
      <xdr:row>28</xdr:row>
      <xdr:rowOff>57892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336470</xdr:colOff>
      <xdr:row>8</xdr:row>
      <xdr:rowOff>38595</xdr:rowOff>
    </xdr:from>
    <xdr:to>
      <xdr:col>21</xdr:col>
      <xdr:colOff>59379</xdr:colOff>
      <xdr:row>21</xdr:row>
      <xdr:rowOff>47997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346806</xdr:colOff>
      <xdr:row>3</xdr:row>
      <xdr:rowOff>200093</xdr:rowOff>
    </xdr:from>
    <xdr:to>
      <xdr:col>21</xdr:col>
      <xdr:colOff>333640</xdr:colOff>
      <xdr:row>18</xdr:row>
      <xdr:rowOff>46153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1000795</xdr:colOff>
      <xdr:row>14</xdr:row>
      <xdr:rowOff>184598</xdr:rowOff>
    </xdr:from>
    <xdr:to>
      <xdr:col>21</xdr:col>
      <xdr:colOff>107324</xdr:colOff>
      <xdr:row>29</xdr:row>
      <xdr:rowOff>26831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360222</xdr:colOff>
      <xdr:row>3</xdr:row>
      <xdr:rowOff>186677</xdr:rowOff>
    </xdr:from>
    <xdr:to>
      <xdr:col>19</xdr:col>
      <xdr:colOff>347056</xdr:colOff>
      <xdr:row>18</xdr:row>
      <xdr:rowOff>32737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598198</xdr:colOff>
      <xdr:row>3</xdr:row>
      <xdr:rowOff>161454</xdr:rowOff>
    </xdr:from>
    <xdr:to>
      <xdr:col>29</xdr:col>
      <xdr:colOff>109440</xdr:colOff>
      <xdr:row>18</xdr:row>
      <xdr:rowOff>23006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39144</xdr:colOff>
      <xdr:row>5</xdr:row>
      <xdr:rowOff>78286</xdr:rowOff>
    </xdr:from>
    <xdr:to>
      <xdr:col>17</xdr:col>
      <xdr:colOff>156576</xdr:colOff>
      <xdr:row>15</xdr:row>
      <xdr:rowOff>208766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521918</xdr:colOff>
      <xdr:row>23</xdr:row>
      <xdr:rowOff>104383</xdr:rowOff>
    </xdr:from>
    <xdr:to>
      <xdr:col>21</xdr:col>
      <xdr:colOff>182671</xdr:colOff>
      <xdr:row>33</xdr:row>
      <xdr:rowOff>234863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14</xdr:row>
      <xdr:rowOff>114299</xdr:rowOff>
    </xdr:from>
    <xdr:to>
      <xdr:col>12</xdr:col>
      <xdr:colOff>523875</xdr:colOff>
      <xdr:row>27</xdr:row>
      <xdr:rowOff>61911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47625</xdr:colOff>
      <xdr:row>14</xdr:row>
      <xdr:rowOff>123825</xdr:rowOff>
    </xdr:from>
    <xdr:to>
      <xdr:col>19</xdr:col>
      <xdr:colOff>257175</xdr:colOff>
      <xdr:row>27</xdr:row>
      <xdr:rowOff>71437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371475</xdr:colOff>
      <xdr:row>14</xdr:row>
      <xdr:rowOff>123825</xdr:rowOff>
    </xdr:from>
    <xdr:to>
      <xdr:col>25</xdr:col>
      <xdr:colOff>581025</xdr:colOff>
      <xdr:row>27</xdr:row>
      <xdr:rowOff>71437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571500</xdr:colOff>
      <xdr:row>27</xdr:row>
      <xdr:rowOff>157162</xdr:rowOff>
    </xdr:from>
    <xdr:to>
      <xdr:col>12</xdr:col>
      <xdr:colOff>552450</xdr:colOff>
      <xdr:row>43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76200</xdr:colOff>
      <xdr:row>28</xdr:row>
      <xdr:rowOff>0</xdr:rowOff>
    </xdr:from>
    <xdr:to>
      <xdr:col>19</xdr:col>
      <xdr:colOff>314325</xdr:colOff>
      <xdr:row>43</xdr:row>
      <xdr:rowOff>71438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438150</xdr:colOff>
      <xdr:row>28</xdr:row>
      <xdr:rowOff>19050</xdr:rowOff>
    </xdr:from>
    <xdr:to>
      <xdr:col>26</xdr:col>
      <xdr:colOff>66675</xdr:colOff>
      <xdr:row>43</xdr:row>
      <xdr:rowOff>90488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Desktop\307MidTer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me"/>
      <sheetName val="1.AveMA-MAD-MSE-MAPE"/>
    </sheetNames>
    <sheetDataSet>
      <sheetData sheetId="0"/>
      <sheetData sheetId="1">
        <row r="6">
          <cell r="E6" t="str">
            <v>Actual</v>
          </cell>
        </row>
        <row r="7">
          <cell r="C7">
            <v>1</v>
          </cell>
          <cell r="E7">
            <v>20</v>
          </cell>
        </row>
        <row r="8">
          <cell r="C8">
            <v>2</v>
          </cell>
          <cell r="E8">
            <v>25</v>
          </cell>
        </row>
        <row r="9">
          <cell r="C9">
            <v>3</v>
          </cell>
          <cell r="E9">
            <v>10</v>
          </cell>
        </row>
        <row r="10">
          <cell r="C10">
            <v>4</v>
          </cell>
          <cell r="E10">
            <v>40</v>
          </cell>
        </row>
        <row r="23">
          <cell r="C23">
            <v>17</v>
          </cell>
          <cell r="E23">
            <v>89</v>
          </cell>
        </row>
        <row r="24">
          <cell r="C24">
            <v>18</v>
          </cell>
          <cell r="E24">
            <v>86</v>
          </cell>
        </row>
        <row r="25">
          <cell r="C25">
            <v>19</v>
          </cell>
          <cell r="E25">
            <v>103</v>
          </cell>
        </row>
        <row r="26">
          <cell r="C26">
            <v>20</v>
          </cell>
          <cell r="E26">
            <v>116</v>
          </cell>
        </row>
        <row r="27">
          <cell r="C27">
            <v>21</v>
          </cell>
          <cell r="E27">
            <v>121</v>
          </cell>
        </row>
        <row r="28">
          <cell r="C28">
            <v>22</v>
          </cell>
          <cell r="E28">
            <v>102</v>
          </cell>
        </row>
        <row r="29">
          <cell r="C29">
            <v>23</v>
          </cell>
          <cell r="E29">
            <v>120</v>
          </cell>
        </row>
        <row r="30">
          <cell r="C30">
            <v>24</v>
          </cell>
          <cell r="E30">
            <v>117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0OZRbgA82vU&amp;t=63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89"/>
  <sheetViews>
    <sheetView zoomScale="93" zoomScaleNormal="93" workbookViewId="0">
      <selection activeCell="W8" sqref="W8"/>
    </sheetView>
  </sheetViews>
  <sheetFormatPr defaultColWidth="9.109375" defaultRowHeight="13.8" x14ac:dyDescent="0.3"/>
  <cols>
    <col min="1" max="1" width="4.5546875" style="167" bestFit="1" customWidth="1"/>
    <col min="2" max="2" width="9.6640625" style="167" bestFit="1" customWidth="1"/>
    <col min="3" max="3" width="6.6640625" style="167" bestFit="1" customWidth="1"/>
    <col min="4" max="4" width="11.6640625" style="167" bestFit="1" customWidth="1"/>
    <col min="5" max="5" width="9.109375" style="168" customWidth="1"/>
    <col min="6" max="6" width="13" style="167" customWidth="1"/>
    <col min="7" max="8" width="6.33203125" style="167" bestFit="1" customWidth="1"/>
    <col min="9" max="9" width="10.88671875" style="167" bestFit="1" customWidth="1"/>
    <col min="10" max="10" width="6.5546875" style="167" bestFit="1" customWidth="1"/>
    <col min="11" max="11" width="5.109375" style="167" bestFit="1" customWidth="1"/>
    <col min="12" max="12" width="9.33203125" style="167" bestFit="1" customWidth="1"/>
    <col min="13" max="13" width="9.109375" style="167"/>
    <col min="14" max="14" width="12.109375" style="167" bestFit="1" customWidth="1"/>
    <col min="15" max="15" width="11.6640625" style="167" bestFit="1" customWidth="1"/>
    <col min="16" max="16" width="12.44140625" style="167" bestFit="1" customWidth="1"/>
    <col min="17" max="17" width="12.109375" style="167" bestFit="1" customWidth="1"/>
    <col min="18" max="21" width="9.33203125" style="167" bestFit="1" customWidth="1"/>
    <col min="22" max="23" width="9.109375" style="167"/>
    <col min="24" max="24" width="9.33203125" style="167" bestFit="1" customWidth="1"/>
    <col min="25" max="27" width="9.109375" style="167"/>
    <col min="28" max="30" width="9.33203125" style="167" bestFit="1" customWidth="1"/>
    <col min="31" max="31" width="12.33203125" style="167" customWidth="1"/>
    <col min="32" max="36" width="9.33203125" style="167" bestFit="1" customWidth="1"/>
    <col min="37" max="16384" width="9.109375" style="167"/>
  </cols>
  <sheetData>
    <row r="1" spans="1:37" ht="15" thickBot="1" x14ac:dyDescent="0.35">
      <c r="A1" s="207" t="s">
        <v>43</v>
      </c>
      <c r="B1" s="205"/>
      <c r="C1" s="206"/>
      <c r="D1" s="205"/>
      <c r="E1" s="204"/>
      <c r="F1" s="203" t="s">
        <v>29</v>
      </c>
      <c r="G1" s="203" t="s">
        <v>30</v>
      </c>
      <c r="H1" s="220" t="s">
        <v>31</v>
      </c>
      <c r="I1" s="202" t="s">
        <v>32</v>
      </c>
      <c r="J1" s="202" t="s">
        <v>33</v>
      </c>
      <c r="K1" s="202" t="s">
        <v>34</v>
      </c>
      <c r="L1" s="202" t="s">
        <v>35</v>
      </c>
      <c r="N1" s="201" t="s">
        <v>68</v>
      </c>
      <c r="O1" s="201" t="s">
        <v>67</v>
      </c>
      <c r="P1" s="201" t="s">
        <v>66</v>
      </c>
      <c r="Q1" s="201" t="s">
        <v>65</v>
      </c>
      <c r="R1" s="200" t="s">
        <v>54</v>
      </c>
      <c r="AB1" s="89"/>
      <c r="AC1" s="199" t="s">
        <v>44</v>
      </c>
      <c r="AD1" s="199"/>
      <c r="AE1" s="199"/>
      <c r="AF1" s="89"/>
      <c r="AG1" s="89"/>
      <c r="AH1" s="170">
        <f ca="1">RANDBETWEEN(100,150)</f>
        <v>118</v>
      </c>
      <c r="AI1" s="170">
        <f ca="1">RANDBETWEEN(5,15)</f>
        <v>5</v>
      </c>
      <c r="AJ1" s="170">
        <v>0.1</v>
      </c>
      <c r="AK1" s="89"/>
    </row>
    <row r="2" spans="1:37" ht="15" thickBot="1" x14ac:dyDescent="0.35">
      <c r="A2" s="198" t="s">
        <v>25</v>
      </c>
      <c r="B2" s="197" t="s">
        <v>56</v>
      </c>
      <c r="C2" s="196" t="s">
        <v>45</v>
      </c>
      <c r="D2" s="195" t="s">
        <v>52</v>
      </c>
      <c r="F2" s="217" t="str">
        <f ca="1">G2&amp;" - "&amp;H2</f>
        <v>1200 - 1800</v>
      </c>
      <c r="G2" s="194">
        <f ca="1">O16</f>
        <v>1200</v>
      </c>
      <c r="H2" s="221">
        <f t="shared" ref="H2:H14" ca="1" si="0">G2+$O$15</f>
        <v>1800</v>
      </c>
      <c r="I2" s="193">
        <f ca="1">COUNTIF($C$3:$C$77, "&lt;"&amp;H2)</f>
        <v>1</v>
      </c>
      <c r="J2" s="193">
        <f ca="1">I2</f>
        <v>1</v>
      </c>
      <c r="K2" s="192">
        <f t="shared" ref="K2:K14" ca="1" si="1">J2/$J$15</f>
        <v>1.3333333333333334E-2</v>
      </c>
      <c r="L2" s="191">
        <f t="shared" ref="L2:L14" ca="1" si="2">I2/$J$15</f>
        <v>1.3333333333333334E-2</v>
      </c>
      <c r="N2" s="190" t="s">
        <v>36</v>
      </c>
      <c r="O2" s="189">
        <f ca="1">AVERAGE(B$3:B$77)</f>
        <v>4600.8533333333335</v>
      </c>
      <c r="P2" s="189">
        <f ca="1">AVERAGE(C$3:C$77)</f>
        <v>4600.8533333333335</v>
      </c>
      <c r="Q2" s="189">
        <f ca="1">AVERAGE(D$3:D$77)</f>
        <v>4600.8533333333335</v>
      </c>
      <c r="T2" s="167" t="b">
        <f ca="1">O2=P2</f>
        <v>1</v>
      </c>
      <c r="U2" s="167" t="b">
        <f t="shared" ref="U2:U11" ca="1" si="3">P2=Q2</f>
        <v>1</v>
      </c>
      <c r="X2" s="167">
        <v>20</v>
      </c>
      <c r="AB2" s="89"/>
      <c r="AC2" s="170"/>
      <c r="AD2" s="170"/>
      <c r="AE2" s="170" t="s">
        <v>55</v>
      </c>
      <c r="AF2" s="89" t="s">
        <v>46</v>
      </c>
      <c r="AG2" s="89" t="s">
        <v>47</v>
      </c>
      <c r="AH2" s="89"/>
      <c r="AI2" s="90"/>
      <c r="AJ2" s="89"/>
      <c r="AK2" s="89"/>
    </row>
    <row r="3" spans="1:37" ht="14.4" x14ac:dyDescent="0.3">
      <c r="A3" s="62">
        <v>1</v>
      </c>
      <c r="B3" s="174">
        <f t="shared" ref="B3:B34" ca="1" si="4">INDEX($AG$3:$AG$77,RANK(AB3,$AB$3:$AB$77))</f>
        <v>2569</v>
      </c>
      <c r="C3" s="173">
        <f t="shared" ref="C3:C34" ca="1" si="5">SMALL($AG$3:$AG$77,AC3)</f>
        <v>1593</v>
      </c>
      <c r="D3" s="172">
        <f t="shared" ref="D3:D34" ca="1" si="6">AG3</f>
        <v>1593</v>
      </c>
      <c r="E3" s="171"/>
      <c r="F3" s="218" t="str">
        <f t="shared" ref="F3:F14" ca="1" si="7">G3&amp;" - "&amp;H3</f>
        <v>1800 - 2400</v>
      </c>
      <c r="G3" s="184">
        <f t="shared" ref="G3:G14" ca="1" si="8">H2</f>
        <v>1800</v>
      </c>
      <c r="H3" s="222">
        <f t="shared" ca="1" si="0"/>
        <v>2400</v>
      </c>
      <c r="I3" s="178">
        <f ca="1">COUNTIF($C$3:$C$77, "&lt;"&amp;H3)</f>
        <v>9</v>
      </c>
      <c r="J3" s="178">
        <f t="shared" ref="J3:J14" ca="1" si="9">I3-I2</f>
        <v>8</v>
      </c>
      <c r="K3" s="177">
        <f t="shared" ca="1" si="1"/>
        <v>0.10666666666666667</v>
      </c>
      <c r="L3" s="183">
        <f t="shared" ca="1" si="2"/>
        <v>0.12</v>
      </c>
      <c r="N3" s="188" t="s">
        <v>37</v>
      </c>
      <c r="O3" s="187">
        <f ca="1">MAX(B$3:B$77)</f>
        <v>8045</v>
      </c>
      <c r="P3" s="187">
        <f ca="1">MAX(C$3:C$77)</f>
        <v>8045</v>
      </c>
      <c r="Q3" s="187">
        <f ca="1">MAX(D$3:D$77)</f>
        <v>8045</v>
      </c>
      <c r="T3" s="167" t="b">
        <f t="shared" ref="T3:T11" ca="1" si="10">O3=P3</f>
        <v>1</v>
      </c>
      <c r="U3" s="167" t="b">
        <f t="shared" ca="1" si="3"/>
        <v>1</v>
      </c>
      <c r="AB3" s="89">
        <f t="shared" ref="AB3:AB34" ca="1" si="11">RAND()</f>
        <v>0.89098143445099676</v>
      </c>
      <c r="AC3" s="170">
        <v>1</v>
      </c>
      <c r="AD3" s="170">
        <v>1</v>
      </c>
      <c r="AE3" s="170">
        <f t="shared" ref="AE3:AE34" ca="1" si="12">INT($AH$1+$AI$1*AD3)</f>
        <v>123</v>
      </c>
      <c r="AF3" s="169">
        <f t="shared" ref="AF3:AF34" ca="1" si="13">(((IF(MOD(AD3,5)&lt;&gt;0,MOD(AD3,5),5))+12)+_xlfn.NORM.S.INV(RAND()))</f>
        <v>12.950712250347747</v>
      </c>
      <c r="AG3" s="89">
        <f t="shared" ref="AG3:AG34" ca="1" si="14">ROUND(AE3*AF3,0)</f>
        <v>1593</v>
      </c>
      <c r="AH3" s="89"/>
      <c r="AI3" s="90"/>
      <c r="AJ3" s="89"/>
      <c r="AK3" s="89"/>
    </row>
    <row r="4" spans="1:37" ht="14.4" x14ac:dyDescent="0.3">
      <c r="A4" s="62">
        <v>2</v>
      </c>
      <c r="B4" s="174">
        <f t="shared" ca="1" si="4"/>
        <v>3159</v>
      </c>
      <c r="C4" s="173">
        <f t="shared" ca="1" si="5"/>
        <v>1810</v>
      </c>
      <c r="D4" s="172">
        <f t="shared" ca="1" si="6"/>
        <v>1993</v>
      </c>
      <c r="E4" s="171"/>
      <c r="F4" s="218" t="str">
        <f t="shared" ca="1" si="7"/>
        <v>2400 - 3000</v>
      </c>
      <c r="G4" s="184">
        <f ca="1">H3</f>
        <v>2400</v>
      </c>
      <c r="H4" s="222">
        <f t="shared" ca="1" si="0"/>
        <v>3000</v>
      </c>
      <c r="I4" s="178">
        <f t="shared" ref="I4:I14" ca="1" si="15">COUNTIF($C$3:$C$77, "&lt;"&amp;H4)</f>
        <v>14</v>
      </c>
      <c r="J4" s="178">
        <f t="shared" ca="1" si="9"/>
        <v>5</v>
      </c>
      <c r="K4" s="177">
        <f t="shared" ca="1" si="1"/>
        <v>6.6666666666666666E-2</v>
      </c>
      <c r="L4" s="183">
        <f t="shared" ca="1" si="2"/>
        <v>0.18666666666666668</v>
      </c>
      <c r="N4" s="188" t="s">
        <v>38</v>
      </c>
      <c r="O4" s="187">
        <f ca="1">MIN(B$3:B$77)</f>
        <v>1593</v>
      </c>
      <c r="P4" s="187">
        <f ca="1">MIN(C$3:C$77)</f>
        <v>1593</v>
      </c>
      <c r="Q4" s="187">
        <f ca="1">MIN(D$3:D$77)</f>
        <v>1593</v>
      </c>
      <c r="T4" s="167" t="b">
        <f t="shared" ca="1" si="10"/>
        <v>1</v>
      </c>
      <c r="U4" s="167" t="b">
        <f t="shared" ca="1" si="3"/>
        <v>1</v>
      </c>
      <c r="AB4" s="89">
        <f t="shared" ca="1" si="11"/>
        <v>0.85875646205892198</v>
      </c>
      <c r="AC4" s="170">
        <v>2</v>
      </c>
      <c r="AD4" s="170">
        <v>2</v>
      </c>
      <c r="AE4" s="170">
        <f t="shared" ca="1" si="12"/>
        <v>128</v>
      </c>
      <c r="AF4" s="169">
        <f t="shared" ca="1" si="13"/>
        <v>15.568094435296228</v>
      </c>
      <c r="AG4" s="89">
        <f t="shared" ca="1" si="14"/>
        <v>1993</v>
      </c>
      <c r="AH4" s="89"/>
      <c r="AI4" s="90"/>
      <c r="AJ4" s="89"/>
      <c r="AK4" s="89"/>
    </row>
    <row r="5" spans="1:37" ht="14.4" x14ac:dyDescent="0.3">
      <c r="A5" s="62">
        <v>3</v>
      </c>
      <c r="B5" s="174">
        <f t="shared" ca="1" si="4"/>
        <v>5191</v>
      </c>
      <c r="C5" s="173">
        <f t="shared" ca="1" si="5"/>
        <v>1993</v>
      </c>
      <c r="D5" s="172">
        <f t="shared" ca="1" si="6"/>
        <v>2092</v>
      </c>
      <c r="E5" s="171"/>
      <c r="F5" s="218" t="str">
        <f t="shared" ca="1" si="7"/>
        <v>3000 - 3600</v>
      </c>
      <c r="G5" s="184">
        <f t="shared" ca="1" si="8"/>
        <v>3000</v>
      </c>
      <c r="H5" s="222">
        <f t="shared" ca="1" si="0"/>
        <v>3600</v>
      </c>
      <c r="I5" s="178">
        <f t="shared" ca="1" si="15"/>
        <v>23</v>
      </c>
      <c r="J5" s="178">
        <f t="shared" ca="1" si="9"/>
        <v>9</v>
      </c>
      <c r="K5" s="177">
        <f t="shared" ca="1" si="1"/>
        <v>0.12</v>
      </c>
      <c r="L5" s="183">
        <f t="shared" ca="1" si="2"/>
        <v>0.30666666666666664</v>
      </c>
      <c r="N5" s="226" t="s">
        <v>73</v>
      </c>
      <c r="O5" s="187">
        <f ca="1">MEDIAN(B$3:B$77)</f>
        <v>4365</v>
      </c>
      <c r="P5" s="187">
        <f ca="1">MEDIAN(C$3:C$77)</f>
        <v>4365</v>
      </c>
      <c r="Q5" s="187">
        <f ca="1">MEDIAN(D$3:D$77)</f>
        <v>4365</v>
      </c>
      <c r="T5" s="167" t="b">
        <f t="shared" ca="1" si="10"/>
        <v>1</v>
      </c>
      <c r="U5" s="167" t="b">
        <f t="shared" ca="1" si="3"/>
        <v>1</v>
      </c>
      <c r="AB5" s="89">
        <f t="shared" ca="1" si="11"/>
        <v>0.34958287117113873</v>
      </c>
      <c r="AC5" s="170">
        <v>3</v>
      </c>
      <c r="AD5" s="170">
        <v>3</v>
      </c>
      <c r="AE5" s="170">
        <f t="shared" ca="1" si="12"/>
        <v>133</v>
      </c>
      <c r="AF5" s="169">
        <f t="shared" ca="1" si="13"/>
        <v>15.731822356052369</v>
      </c>
      <c r="AG5" s="89">
        <f t="shared" ca="1" si="14"/>
        <v>2092</v>
      </c>
      <c r="AH5" s="89"/>
      <c r="AI5" s="90"/>
      <c r="AJ5" s="89"/>
      <c r="AK5" s="89"/>
    </row>
    <row r="6" spans="1:37" ht="14.4" x14ac:dyDescent="0.3">
      <c r="A6" s="62">
        <v>4</v>
      </c>
      <c r="B6" s="174">
        <f t="shared" ca="1" si="4"/>
        <v>5706</v>
      </c>
      <c r="C6" s="173">
        <f t="shared" ca="1" si="5"/>
        <v>2049</v>
      </c>
      <c r="D6" s="172">
        <f t="shared" ca="1" si="6"/>
        <v>2181</v>
      </c>
      <c r="E6" s="171"/>
      <c r="F6" s="218" t="str">
        <f t="shared" ca="1" si="7"/>
        <v>3600 - 4200</v>
      </c>
      <c r="G6" s="184">
        <f t="shared" ca="1" si="8"/>
        <v>3600</v>
      </c>
      <c r="H6" s="222">
        <f t="shared" ca="1" si="0"/>
        <v>4200</v>
      </c>
      <c r="I6" s="178">
        <f t="shared" ca="1" si="15"/>
        <v>35</v>
      </c>
      <c r="J6" s="178">
        <f t="shared" ca="1" si="9"/>
        <v>12</v>
      </c>
      <c r="K6" s="177">
        <f t="shared" ca="1" si="1"/>
        <v>0.16</v>
      </c>
      <c r="L6" s="183">
        <f t="shared" ca="1" si="2"/>
        <v>0.46666666666666667</v>
      </c>
      <c r="N6" s="226" t="s">
        <v>74</v>
      </c>
      <c r="O6" s="187" t="e">
        <f ca="1">MODE(B$3:B$77)</f>
        <v>#N/A</v>
      </c>
      <c r="P6" s="187" t="e">
        <f ca="1">MODE(C$3:C$77)</f>
        <v>#N/A</v>
      </c>
      <c r="Q6" s="187" t="e">
        <f ca="1">MODE(D$3:D$77)</f>
        <v>#N/A</v>
      </c>
      <c r="T6" s="167" t="e">
        <f t="shared" ca="1" si="10"/>
        <v>#N/A</v>
      </c>
      <c r="U6" s="167" t="e">
        <f t="shared" ca="1" si="3"/>
        <v>#N/A</v>
      </c>
      <c r="AB6" s="89">
        <f t="shared" ca="1" si="11"/>
        <v>0.34002117046399849</v>
      </c>
      <c r="AC6" s="170">
        <v>4</v>
      </c>
      <c r="AD6" s="170">
        <v>4</v>
      </c>
      <c r="AE6" s="170">
        <f t="shared" ca="1" si="12"/>
        <v>138</v>
      </c>
      <c r="AF6" s="169">
        <f t="shared" ca="1" si="13"/>
        <v>15.807184261434596</v>
      </c>
      <c r="AG6" s="89">
        <f t="shared" ca="1" si="14"/>
        <v>2181</v>
      </c>
      <c r="AH6" s="89"/>
      <c r="AI6" s="90"/>
      <c r="AJ6" s="89"/>
      <c r="AK6" s="89"/>
    </row>
    <row r="7" spans="1:37" ht="14.4" x14ac:dyDescent="0.3">
      <c r="A7" s="62">
        <v>5</v>
      </c>
      <c r="B7" s="174">
        <f t="shared" ca="1" si="4"/>
        <v>5527</v>
      </c>
      <c r="C7" s="173">
        <f t="shared" ca="1" si="5"/>
        <v>2092</v>
      </c>
      <c r="D7" s="172">
        <f t="shared" ca="1" si="6"/>
        <v>2231</v>
      </c>
      <c r="E7" s="171"/>
      <c r="F7" s="218" t="str">
        <f t="shared" ca="1" si="7"/>
        <v>4200 - 4800</v>
      </c>
      <c r="G7" s="184">
        <f t="shared" ca="1" si="8"/>
        <v>4200</v>
      </c>
      <c r="H7" s="222">
        <f t="shared" ca="1" si="0"/>
        <v>4800</v>
      </c>
      <c r="I7" s="178">
        <f t="shared" ca="1" si="15"/>
        <v>41</v>
      </c>
      <c r="J7" s="178">
        <f t="shared" ca="1" si="9"/>
        <v>6</v>
      </c>
      <c r="K7" s="177">
        <f t="shared" ca="1" si="1"/>
        <v>0.08</v>
      </c>
      <c r="L7" s="183">
        <f t="shared" ca="1" si="2"/>
        <v>0.54666666666666663</v>
      </c>
      <c r="N7" s="188" t="s">
        <v>29</v>
      </c>
      <c r="O7" s="187">
        <f ca="1">O3-O4</f>
        <v>6452</v>
      </c>
      <c r="P7" s="187">
        <f ca="1">P3-P4</f>
        <v>6452</v>
      </c>
      <c r="Q7" s="187">
        <f ca="1">Q3-Q4</f>
        <v>6452</v>
      </c>
      <c r="T7" s="167" t="b">
        <f t="shared" ca="1" si="10"/>
        <v>1</v>
      </c>
      <c r="U7" s="167" t="b">
        <f t="shared" ca="1" si="3"/>
        <v>1</v>
      </c>
      <c r="AB7" s="89">
        <f t="shared" ca="1" si="11"/>
        <v>0.23863954937549725</v>
      </c>
      <c r="AC7" s="170">
        <v>5</v>
      </c>
      <c r="AD7" s="170">
        <v>5</v>
      </c>
      <c r="AE7" s="170">
        <f t="shared" ca="1" si="12"/>
        <v>143</v>
      </c>
      <c r="AF7" s="169">
        <f t="shared" ca="1" si="13"/>
        <v>15.600883700672091</v>
      </c>
      <c r="AG7" s="89">
        <f t="shared" ca="1" si="14"/>
        <v>2231</v>
      </c>
      <c r="AH7" s="89"/>
      <c r="AI7" s="90"/>
      <c r="AJ7" s="89"/>
      <c r="AK7" s="89"/>
    </row>
    <row r="8" spans="1:37" ht="14.4" x14ac:dyDescent="0.3">
      <c r="A8" s="62">
        <v>6</v>
      </c>
      <c r="B8" s="174">
        <f t="shared" ca="1" si="4"/>
        <v>3838</v>
      </c>
      <c r="C8" s="173">
        <f t="shared" ca="1" si="5"/>
        <v>2129</v>
      </c>
      <c r="D8" s="172">
        <f t="shared" ca="1" si="6"/>
        <v>1810</v>
      </c>
      <c r="E8" s="171"/>
      <c r="F8" s="218" t="str">
        <f t="shared" ca="1" si="7"/>
        <v>4800 - 5400</v>
      </c>
      <c r="G8" s="184">
        <f t="shared" ca="1" si="8"/>
        <v>4800</v>
      </c>
      <c r="H8" s="222">
        <f t="shared" ca="1" si="0"/>
        <v>5400</v>
      </c>
      <c r="I8" s="178">
        <f t="shared" ca="1" si="15"/>
        <v>50</v>
      </c>
      <c r="J8" s="178">
        <f t="shared" ca="1" si="9"/>
        <v>9</v>
      </c>
      <c r="K8" s="177">
        <f t="shared" ca="1" si="1"/>
        <v>0.12</v>
      </c>
      <c r="L8" s="183">
        <f t="shared" ca="1" si="2"/>
        <v>0.66666666666666663</v>
      </c>
      <c r="N8" s="188" t="s">
        <v>39</v>
      </c>
      <c r="O8" s="187">
        <f ca="1">_xlfn.STDEV.S(B$3:B$77)</f>
        <v>1710.6818831171465</v>
      </c>
      <c r="P8" s="187">
        <f ca="1">_xlfn.STDEV.S(C$3:C$77)</f>
        <v>1710.6818831171465</v>
      </c>
      <c r="Q8" s="187">
        <f ca="1">_xlfn.STDEV.S(D$3:D$77)</f>
        <v>1710.6818831171465</v>
      </c>
      <c r="T8" s="167" t="b">
        <f t="shared" ca="1" si="10"/>
        <v>1</v>
      </c>
      <c r="U8" s="167" t="b">
        <f t="shared" ca="1" si="3"/>
        <v>1</v>
      </c>
      <c r="AB8" s="89">
        <f t="shared" ca="1" si="11"/>
        <v>0.6438991144320505</v>
      </c>
      <c r="AC8" s="170">
        <v>6</v>
      </c>
      <c r="AD8" s="170">
        <v>6</v>
      </c>
      <c r="AE8" s="170">
        <f t="shared" ca="1" si="12"/>
        <v>148</v>
      </c>
      <c r="AF8" s="169">
        <f t="shared" ca="1" si="13"/>
        <v>12.2306548487217</v>
      </c>
      <c r="AG8" s="89">
        <f t="shared" ca="1" si="14"/>
        <v>1810</v>
      </c>
      <c r="AH8" s="89"/>
      <c r="AI8" s="90"/>
      <c r="AJ8" s="89"/>
      <c r="AK8" s="89"/>
    </row>
    <row r="9" spans="1:37" ht="14.4" x14ac:dyDescent="0.3">
      <c r="A9" s="62">
        <v>7</v>
      </c>
      <c r="B9" s="174">
        <f t="shared" ca="1" si="4"/>
        <v>5112</v>
      </c>
      <c r="C9" s="173">
        <f t="shared" ca="1" si="5"/>
        <v>2231</v>
      </c>
      <c r="D9" s="172">
        <f t="shared" ca="1" si="6"/>
        <v>2250</v>
      </c>
      <c r="E9" s="171"/>
      <c r="F9" s="218" t="str">
        <f t="shared" ca="1" si="7"/>
        <v>5400 - 6000</v>
      </c>
      <c r="G9" s="184">
        <f t="shared" ca="1" si="8"/>
        <v>5400</v>
      </c>
      <c r="H9" s="222">
        <f t="shared" ca="1" si="0"/>
        <v>6000</v>
      </c>
      <c r="I9" s="178">
        <f t="shared" ca="1" si="15"/>
        <v>58</v>
      </c>
      <c r="J9" s="178">
        <f t="shared" ca="1" si="9"/>
        <v>8</v>
      </c>
      <c r="K9" s="177">
        <f t="shared" ca="1" si="1"/>
        <v>0.10666666666666667</v>
      </c>
      <c r="L9" s="183">
        <f t="shared" ca="1" si="2"/>
        <v>0.77333333333333332</v>
      </c>
      <c r="N9" s="188" t="s">
        <v>40</v>
      </c>
      <c r="O9" s="187">
        <f ca="1">O8/O2</f>
        <v>0.37181839088918572</v>
      </c>
      <c r="P9" s="187">
        <f ca="1">P8/P2</f>
        <v>0.37181839088918572</v>
      </c>
      <c r="Q9" s="187">
        <f ca="1">Q8/Q2</f>
        <v>0.37181839088918572</v>
      </c>
      <c r="T9" s="167" t="b">
        <f t="shared" ca="1" si="10"/>
        <v>1</v>
      </c>
      <c r="U9" s="167" t="b">
        <f t="shared" ca="1" si="3"/>
        <v>1</v>
      </c>
      <c r="AB9" s="89">
        <f t="shared" ca="1" si="11"/>
        <v>0.18034798987237399</v>
      </c>
      <c r="AC9" s="170">
        <v>8</v>
      </c>
      <c r="AD9" s="170">
        <v>7</v>
      </c>
      <c r="AE9" s="170">
        <f t="shared" ca="1" si="12"/>
        <v>153</v>
      </c>
      <c r="AF9" s="169">
        <f t="shared" ca="1" si="13"/>
        <v>14.708791472323657</v>
      </c>
      <c r="AG9" s="89">
        <f t="shared" ca="1" si="14"/>
        <v>2250</v>
      </c>
      <c r="AH9" s="89"/>
      <c r="AI9" s="90"/>
      <c r="AJ9" s="89"/>
      <c r="AK9" s="89"/>
    </row>
    <row r="10" spans="1:37" ht="14.4" x14ac:dyDescent="0.3">
      <c r="A10" s="62">
        <v>8</v>
      </c>
      <c r="B10" s="174">
        <f t="shared" ca="1" si="4"/>
        <v>2565</v>
      </c>
      <c r="C10" s="173">
        <f t="shared" ca="1" si="5"/>
        <v>2181</v>
      </c>
      <c r="D10" s="172">
        <f t="shared" ca="1" si="6"/>
        <v>2049</v>
      </c>
      <c r="E10" s="171"/>
      <c r="F10" s="218" t="str">
        <f t="shared" ca="1" si="7"/>
        <v>6000 - 6600</v>
      </c>
      <c r="G10" s="184">
        <f t="shared" ca="1" si="8"/>
        <v>6000</v>
      </c>
      <c r="H10" s="222">
        <f t="shared" ca="1" si="0"/>
        <v>6600</v>
      </c>
      <c r="I10" s="178">
        <f t="shared" ca="1" si="15"/>
        <v>63</v>
      </c>
      <c r="J10" s="178">
        <f t="shared" ca="1" si="9"/>
        <v>5</v>
      </c>
      <c r="K10" s="177">
        <f t="shared" ca="1" si="1"/>
        <v>6.6666666666666666E-2</v>
      </c>
      <c r="L10" s="183">
        <f t="shared" ca="1" si="2"/>
        <v>0.84</v>
      </c>
      <c r="N10" s="188" t="s">
        <v>64</v>
      </c>
      <c r="O10" s="187">
        <f ca="1">O7/O2</f>
        <v>1.4023485498342336</v>
      </c>
      <c r="P10" s="187">
        <f ca="1">P7/P2</f>
        <v>1.4023485498342336</v>
      </c>
      <c r="Q10" s="187">
        <f ca="1">Q7/Q2</f>
        <v>1.4023485498342336</v>
      </c>
      <c r="T10" s="167" t="b">
        <f t="shared" ca="1" si="10"/>
        <v>1</v>
      </c>
      <c r="U10" s="167" t="b">
        <f t="shared" ca="1" si="3"/>
        <v>1</v>
      </c>
      <c r="AB10" s="89">
        <f t="shared" ca="1" si="11"/>
        <v>0.77202040132513261</v>
      </c>
      <c r="AC10" s="170">
        <v>7</v>
      </c>
      <c r="AD10" s="170">
        <v>8</v>
      </c>
      <c r="AE10" s="170">
        <f t="shared" ca="1" si="12"/>
        <v>158</v>
      </c>
      <c r="AF10" s="169">
        <f t="shared" ca="1" si="13"/>
        <v>12.965343596239979</v>
      </c>
      <c r="AG10" s="89">
        <f t="shared" ca="1" si="14"/>
        <v>2049</v>
      </c>
      <c r="AH10" s="89"/>
      <c r="AI10" s="90"/>
      <c r="AJ10" s="89"/>
      <c r="AK10" s="89"/>
    </row>
    <row r="11" spans="1:37" ht="15" thickBot="1" x14ac:dyDescent="0.35">
      <c r="A11" s="62">
        <v>9</v>
      </c>
      <c r="B11" s="174">
        <f t="shared" ca="1" si="4"/>
        <v>6120</v>
      </c>
      <c r="C11" s="173">
        <f t="shared" ca="1" si="5"/>
        <v>2676</v>
      </c>
      <c r="D11" s="172">
        <f t="shared" ca="1" si="6"/>
        <v>2820</v>
      </c>
      <c r="E11" s="171"/>
      <c r="F11" s="218" t="str">
        <f t="shared" ca="1" si="7"/>
        <v>6600 - 7200</v>
      </c>
      <c r="G11" s="184">
        <f t="shared" ca="1" si="8"/>
        <v>6600</v>
      </c>
      <c r="H11" s="222">
        <f t="shared" ca="1" si="0"/>
        <v>7200</v>
      </c>
      <c r="I11" s="178">
        <f t="shared" ca="1" si="15"/>
        <v>69</v>
      </c>
      <c r="J11" s="178">
        <f t="shared" ca="1" si="9"/>
        <v>6</v>
      </c>
      <c r="K11" s="177">
        <f t="shared" ca="1" si="1"/>
        <v>0.08</v>
      </c>
      <c r="L11" s="183">
        <f t="shared" ca="1" si="2"/>
        <v>0.92</v>
      </c>
      <c r="N11" s="186" t="s">
        <v>42</v>
      </c>
      <c r="O11" s="185">
        <f ca="1">SKEW(B$3:B$77)</f>
        <v>0.20294933242960878</v>
      </c>
      <c r="P11" s="185">
        <f ca="1">SKEW(C$3:C$77)</f>
        <v>0.20294933242960908</v>
      </c>
      <c r="Q11" s="185">
        <f ca="1">SKEW(D$3:D$77)</f>
        <v>0.20294933242960897</v>
      </c>
      <c r="T11" s="167" t="b">
        <f t="shared" ca="1" si="10"/>
        <v>1</v>
      </c>
      <c r="U11" s="167" t="b">
        <f t="shared" ca="1" si="3"/>
        <v>1</v>
      </c>
      <c r="AB11" s="89">
        <f t="shared" ca="1" si="11"/>
        <v>0.34626641743060738</v>
      </c>
      <c r="AC11" s="170">
        <v>12</v>
      </c>
      <c r="AD11" s="170">
        <v>9</v>
      </c>
      <c r="AE11" s="170">
        <f t="shared" ca="1" si="12"/>
        <v>163</v>
      </c>
      <c r="AF11" s="169">
        <f t="shared" ca="1" si="13"/>
        <v>17.300070032062088</v>
      </c>
      <c r="AG11" s="89">
        <f t="shared" ca="1" si="14"/>
        <v>2820</v>
      </c>
      <c r="AH11" s="89"/>
      <c r="AI11" s="90"/>
      <c r="AJ11" s="89"/>
      <c r="AK11" s="89"/>
    </row>
    <row r="12" spans="1:37" ht="14.4" x14ac:dyDescent="0.3">
      <c r="A12" s="62">
        <v>10</v>
      </c>
      <c r="B12" s="174">
        <f t="shared" ca="1" si="4"/>
        <v>4182</v>
      </c>
      <c r="C12" s="173">
        <f t="shared" ca="1" si="5"/>
        <v>2250</v>
      </c>
      <c r="D12" s="172">
        <f t="shared" ca="1" si="6"/>
        <v>2676</v>
      </c>
      <c r="E12" s="171"/>
      <c r="F12" s="218" t="str">
        <f t="shared" ca="1" si="7"/>
        <v>7200 - 7800</v>
      </c>
      <c r="G12" s="184">
        <f t="shared" ca="1" si="8"/>
        <v>7200</v>
      </c>
      <c r="H12" s="222">
        <f t="shared" ca="1" si="0"/>
        <v>7800</v>
      </c>
      <c r="I12" s="178">
        <f t="shared" ca="1" si="15"/>
        <v>72</v>
      </c>
      <c r="J12" s="178">
        <f t="shared" ca="1" si="9"/>
        <v>3</v>
      </c>
      <c r="K12" s="177">
        <f t="shared" ca="1" si="1"/>
        <v>0.04</v>
      </c>
      <c r="L12" s="183">
        <f t="shared" ca="1" si="2"/>
        <v>0.96</v>
      </c>
      <c r="AB12" s="89">
        <f t="shared" ca="1" si="11"/>
        <v>0.66631641378545547</v>
      </c>
      <c r="AC12" s="170">
        <v>9</v>
      </c>
      <c r="AD12" s="170">
        <v>10</v>
      </c>
      <c r="AE12" s="170">
        <f t="shared" ca="1" si="12"/>
        <v>168</v>
      </c>
      <c r="AF12" s="169">
        <f t="shared" ca="1" si="13"/>
        <v>15.929964604830785</v>
      </c>
      <c r="AG12" s="89">
        <f t="shared" ca="1" si="14"/>
        <v>2676</v>
      </c>
      <c r="AH12" s="89"/>
      <c r="AI12" s="90"/>
      <c r="AJ12" s="89"/>
      <c r="AK12" s="89"/>
    </row>
    <row r="13" spans="1:37" ht="14.4" x14ac:dyDescent="0.3">
      <c r="A13" s="62">
        <v>11</v>
      </c>
      <c r="B13" s="174">
        <f t="shared" ca="1" si="4"/>
        <v>4366</v>
      </c>
      <c r="C13" s="173">
        <f t="shared" ca="1" si="5"/>
        <v>2565</v>
      </c>
      <c r="D13" s="172">
        <f t="shared" ca="1" si="6"/>
        <v>2129</v>
      </c>
      <c r="E13" s="171"/>
      <c r="F13" s="218" t="str">
        <f t="shared" ca="1" si="7"/>
        <v>7800 - 8400</v>
      </c>
      <c r="G13" s="184">
        <f t="shared" ca="1" si="8"/>
        <v>7800</v>
      </c>
      <c r="H13" s="222">
        <f t="shared" ca="1" si="0"/>
        <v>8400</v>
      </c>
      <c r="I13" s="178">
        <f t="shared" ca="1" si="15"/>
        <v>75</v>
      </c>
      <c r="J13" s="178">
        <f t="shared" ca="1" si="9"/>
        <v>3</v>
      </c>
      <c r="K13" s="177">
        <f t="shared" ca="1" si="1"/>
        <v>0.04</v>
      </c>
      <c r="L13" s="183">
        <f t="shared" ca="1" si="2"/>
        <v>1</v>
      </c>
      <c r="O13" s="167">
        <v>12</v>
      </c>
      <c r="AB13" s="89">
        <f t="shared" ca="1" si="11"/>
        <v>0.45959812447205572</v>
      </c>
      <c r="AC13" s="170">
        <v>10</v>
      </c>
      <c r="AD13" s="170">
        <v>11</v>
      </c>
      <c r="AE13" s="170">
        <f t="shared" ca="1" si="12"/>
        <v>173</v>
      </c>
      <c r="AF13" s="169">
        <f t="shared" ca="1" si="13"/>
        <v>12.307225820177262</v>
      </c>
      <c r="AG13" s="89">
        <f t="shared" ca="1" si="14"/>
        <v>2129</v>
      </c>
      <c r="AH13" s="89"/>
      <c r="AI13" s="90"/>
      <c r="AJ13" s="89"/>
      <c r="AK13" s="89"/>
    </row>
    <row r="14" spans="1:37" ht="15" thickBot="1" x14ac:dyDescent="0.35">
      <c r="A14" s="62">
        <v>12</v>
      </c>
      <c r="B14" s="174">
        <f t="shared" ca="1" si="4"/>
        <v>2820</v>
      </c>
      <c r="C14" s="173">
        <f t="shared" ca="1" si="5"/>
        <v>2569</v>
      </c>
      <c r="D14" s="172">
        <f t="shared" ca="1" si="6"/>
        <v>2569</v>
      </c>
      <c r="E14" s="171"/>
      <c r="F14" s="219" t="str">
        <f t="shared" ca="1" si="7"/>
        <v>8400 - 9000</v>
      </c>
      <c r="G14" s="182">
        <f t="shared" ca="1" si="8"/>
        <v>8400</v>
      </c>
      <c r="H14" s="223">
        <f t="shared" ca="1" si="0"/>
        <v>9000</v>
      </c>
      <c r="I14" s="181">
        <f t="shared" ca="1" si="15"/>
        <v>75</v>
      </c>
      <c r="J14" s="181">
        <f t="shared" ca="1" si="9"/>
        <v>0</v>
      </c>
      <c r="K14" s="180">
        <f t="shared" ca="1" si="1"/>
        <v>0</v>
      </c>
      <c r="L14" s="179">
        <f t="shared" ca="1" si="2"/>
        <v>1</v>
      </c>
      <c r="O14" s="167">
        <f ca="1">INT(O7/O13)</f>
        <v>537</v>
      </c>
      <c r="P14" s="167" t="str">
        <f ca="1">_xlfn.FORMULATEXT(O14)</f>
        <v>=INT(O7/O13)</v>
      </c>
      <c r="AB14" s="89">
        <f t="shared" ca="1" si="11"/>
        <v>0.90988184715702625</v>
      </c>
      <c r="AC14" s="170">
        <v>11</v>
      </c>
      <c r="AD14" s="170">
        <v>12</v>
      </c>
      <c r="AE14" s="170">
        <f t="shared" ca="1" si="12"/>
        <v>178</v>
      </c>
      <c r="AF14" s="169">
        <f t="shared" ca="1" si="13"/>
        <v>14.429800361060956</v>
      </c>
      <c r="AG14" s="89">
        <f t="shared" ca="1" si="14"/>
        <v>2569</v>
      </c>
      <c r="AH14" s="89"/>
      <c r="AI14" s="90"/>
      <c r="AJ14" s="89"/>
      <c r="AK14" s="89"/>
    </row>
    <row r="15" spans="1:37" ht="14.4" x14ac:dyDescent="0.3">
      <c r="A15" s="62">
        <v>13</v>
      </c>
      <c r="B15" s="174">
        <f t="shared" ca="1" si="4"/>
        <v>1993</v>
      </c>
      <c r="C15" s="173">
        <f t="shared" ca="1" si="5"/>
        <v>2993</v>
      </c>
      <c r="D15" s="172">
        <f t="shared" ca="1" si="6"/>
        <v>3012</v>
      </c>
      <c r="E15" s="171"/>
      <c r="F15"/>
      <c r="G15"/>
      <c r="H15"/>
      <c r="I15"/>
      <c r="J15" s="178">
        <f ca="1">SUM(J2:J14)</f>
        <v>75</v>
      </c>
      <c r="K15" s="177" t="e">
        <f ca="1">SUM(K2:K18)</f>
        <v>#DIV/0!</v>
      </c>
      <c r="L15"/>
      <c r="O15" s="167">
        <f ca="1">ROUNDUP(O14,-LEN(O14)+1)</f>
        <v>600</v>
      </c>
      <c r="P15" s="167" t="str">
        <f ca="1">_xlfn.FORMULATEXT(O15)</f>
        <v>=ROUNDUP(O14,-LEN(O14)+1)</v>
      </c>
      <c r="AB15" s="89">
        <f t="shared" ca="1" si="11"/>
        <v>0.96864997556122112</v>
      </c>
      <c r="AC15" s="170">
        <v>14</v>
      </c>
      <c r="AD15" s="170">
        <v>13</v>
      </c>
      <c r="AE15" s="170">
        <f t="shared" ca="1" si="12"/>
        <v>183</v>
      </c>
      <c r="AF15" s="169">
        <f t="shared" ca="1" si="13"/>
        <v>16.457321904693444</v>
      </c>
      <c r="AG15" s="89">
        <f t="shared" ca="1" si="14"/>
        <v>3012</v>
      </c>
      <c r="AH15" s="89"/>
      <c r="AI15" s="90"/>
      <c r="AJ15" s="89"/>
      <c r="AK15" s="89"/>
    </row>
    <row r="16" spans="1:37" ht="14.4" x14ac:dyDescent="0.3">
      <c r="A16" s="62">
        <v>14</v>
      </c>
      <c r="B16" s="174">
        <f t="shared" ca="1" si="4"/>
        <v>3871</v>
      </c>
      <c r="C16" s="173">
        <f t="shared" ca="1" si="5"/>
        <v>3012</v>
      </c>
      <c r="D16" s="172">
        <f t="shared" ca="1" si="6"/>
        <v>3159</v>
      </c>
      <c r="E16" s="171"/>
      <c r="F16"/>
      <c r="G16"/>
      <c r="H16"/>
      <c r="I16"/>
      <c r="J16"/>
      <c r="K16" s="224"/>
      <c r="L16" s="224"/>
      <c r="M16" s="168"/>
      <c r="O16" s="167">
        <f ca="1">INT(O4/O15)*O15</f>
        <v>1200</v>
      </c>
      <c r="P16" s="167" t="str">
        <f ca="1">_xlfn.FORMULATEXT(O16)</f>
        <v>=INT(O4/O15)*O15</v>
      </c>
      <c r="AB16" s="89">
        <f t="shared" ca="1" si="11"/>
        <v>0.57761759985851335</v>
      </c>
      <c r="AC16" s="170">
        <v>16</v>
      </c>
      <c r="AD16" s="170">
        <v>14</v>
      </c>
      <c r="AE16" s="170">
        <f t="shared" ca="1" si="12"/>
        <v>188</v>
      </c>
      <c r="AF16" s="169">
        <f t="shared" ca="1" si="13"/>
        <v>16.80572808234696</v>
      </c>
      <c r="AG16" s="89">
        <f t="shared" ca="1" si="14"/>
        <v>3159</v>
      </c>
      <c r="AH16" s="89"/>
      <c r="AI16" s="90"/>
      <c r="AJ16" s="89"/>
      <c r="AK16" s="89"/>
    </row>
    <row r="17" spans="1:37" ht="14.4" x14ac:dyDescent="0.3">
      <c r="A17" s="62">
        <v>15</v>
      </c>
      <c r="B17" s="174">
        <f t="shared" ca="1" si="4"/>
        <v>3424</v>
      </c>
      <c r="C17" s="173">
        <f t="shared" ca="1" si="5"/>
        <v>3121</v>
      </c>
      <c r="D17" s="172">
        <f t="shared" ca="1" si="6"/>
        <v>3121</v>
      </c>
      <c r="E17" s="171"/>
      <c r="K17"/>
      <c r="L17"/>
      <c r="N17" s="175"/>
      <c r="O17" s="167">
        <f ca="1">ROUNDUP(O3/O15,0)*O15</f>
        <v>8400</v>
      </c>
      <c r="P17" s="167" t="str">
        <f ca="1">_xlfn.FORMULATEXT(O17)</f>
        <v>=ROUNDUP(O3/O15,0)*O15</v>
      </c>
      <c r="AB17" s="89">
        <f t="shared" ca="1" si="11"/>
        <v>0.65948606889119332</v>
      </c>
      <c r="AC17" s="170">
        <v>18</v>
      </c>
      <c r="AD17" s="170">
        <v>15</v>
      </c>
      <c r="AE17" s="170">
        <f t="shared" ca="1" si="12"/>
        <v>193</v>
      </c>
      <c r="AF17" s="169">
        <f t="shared" ca="1" si="13"/>
        <v>16.169904741414413</v>
      </c>
      <c r="AG17" s="89">
        <f t="shared" ca="1" si="14"/>
        <v>3121</v>
      </c>
      <c r="AH17" s="89"/>
      <c r="AI17" s="90"/>
      <c r="AJ17" s="89"/>
      <c r="AK17" s="89"/>
    </row>
    <row r="18" spans="1:37" ht="14.4" x14ac:dyDescent="0.3">
      <c r="A18" s="62">
        <v>16</v>
      </c>
      <c r="B18" s="174">
        <f t="shared" ca="1" si="4"/>
        <v>7230</v>
      </c>
      <c r="C18" s="173">
        <f t="shared" ca="1" si="5"/>
        <v>2820</v>
      </c>
      <c r="D18" s="172">
        <f t="shared" ca="1" si="6"/>
        <v>2565</v>
      </c>
      <c r="E18" s="176"/>
      <c r="F18" s="175"/>
      <c r="G18" s="175"/>
      <c r="H18" s="175"/>
      <c r="I18" s="175"/>
      <c r="J18" s="175"/>
      <c r="K18" s="225"/>
      <c r="L18" s="225"/>
      <c r="M18" s="175"/>
      <c r="N18" s="175"/>
      <c r="O18" s="168">
        <f ca="1">(O17-O16)/O15</f>
        <v>12</v>
      </c>
      <c r="P18" s="168" t="str">
        <f ca="1">_xlfn.FORMULATEXT(O18)</f>
        <v>=(O17-O16)/O15</v>
      </c>
      <c r="Q18" s="168"/>
      <c r="R18" s="168"/>
      <c r="S18" s="175"/>
      <c r="T18" s="175"/>
      <c r="U18" s="175"/>
      <c r="V18" s="175"/>
      <c r="W18" s="175"/>
      <c r="X18" s="175"/>
      <c r="Y18" s="175"/>
      <c r="Z18" s="175"/>
      <c r="AA18" s="168"/>
      <c r="AB18" s="89">
        <f t="shared" ca="1" si="11"/>
        <v>0.17505162002084085</v>
      </c>
      <c r="AC18" s="170">
        <v>13</v>
      </c>
      <c r="AD18" s="170">
        <v>16</v>
      </c>
      <c r="AE18" s="170">
        <f t="shared" ca="1" si="12"/>
        <v>198</v>
      </c>
      <c r="AF18" s="169">
        <f t="shared" ca="1" si="13"/>
        <v>12.956644414944204</v>
      </c>
      <c r="AG18" s="89">
        <f t="shared" ca="1" si="14"/>
        <v>2565</v>
      </c>
      <c r="AH18" s="89"/>
      <c r="AI18" s="90"/>
      <c r="AJ18" s="89"/>
      <c r="AK18" s="89"/>
    </row>
    <row r="19" spans="1:37" ht="14.4" x14ac:dyDescent="0.3">
      <c r="A19" s="62">
        <v>17</v>
      </c>
      <c r="B19" s="174">
        <f t="shared" ca="1" si="4"/>
        <v>3012</v>
      </c>
      <c r="C19" s="173">
        <f t="shared" ca="1" si="5"/>
        <v>3066</v>
      </c>
      <c r="D19" s="172">
        <f t="shared" ca="1" si="6"/>
        <v>3003</v>
      </c>
      <c r="E19" s="176"/>
      <c r="F19" s="175"/>
      <c r="G19" s="175"/>
      <c r="H19" s="175"/>
      <c r="I19" s="175"/>
      <c r="J19" s="175"/>
      <c r="K19" s="175"/>
      <c r="L19" s="175"/>
      <c r="M19" s="175"/>
      <c r="R19" s="175"/>
      <c r="S19" s="175"/>
      <c r="T19" s="175"/>
      <c r="U19" s="175"/>
      <c r="V19" s="175"/>
      <c r="W19" s="175"/>
      <c r="X19" s="175"/>
      <c r="Y19" s="175"/>
      <c r="Z19" s="175"/>
      <c r="AA19" s="168"/>
      <c r="AB19" s="89">
        <f t="shared" ca="1" si="11"/>
        <v>0.86941111603433663</v>
      </c>
      <c r="AC19" s="170">
        <v>17</v>
      </c>
      <c r="AD19" s="170">
        <v>17</v>
      </c>
      <c r="AE19" s="170">
        <f t="shared" ca="1" si="12"/>
        <v>203</v>
      </c>
      <c r="AF19" s="169">
        <f t="shared" ca="1" si="13"/>
        <v>14.791145694825033</v>
      </c>
      <c r="AG19" s="89">
        <f t="shared" ca="1" si="14"/>
        <v>3003</v>
      </c>
      <c r="AH19" s="89"/>
      <c r="AI19" s="90"/>
      <c r="AJ19" s="89"/>
      <c r="AK19" s="89"/>
    </row>
    <row r="20" spans="1:37" ht="14.4" x14ac:dyDescent="0.3">
      <c r="A20" s="62">
        <v>18</v>
      </c>
      <c r="B20" s="174">
        <f t="shared" ca="1" si="4"/>
        <v>3476</v>
      </c>
      <c r="C20" s="173">
        <f t="shared" ca="1" si="5"/>
        <v>3003</v>
      </c>
      <c r="D20" s="172">
        <f t="shared" ca="1" si="6"/>
        <v>3290</v>
      </c>
      <c r="E20" s="176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68"/>
      <c r="AB20" s="89">
        <f t="shared" ca="1" si="11"/>
        <v>0.74823989424189552</v>
      </c>
      <c r="AC20" s="170">
        <v>15</v>
      </c>
      <c r="AD20" s="170">
        <v>18</v>
      </c>
      <c r="AE20" s="170">
        <f t="shared" ca="1" si="12"/>
        <v>208</v>
      </c>
      <c r="AF20" s="169">
        <f t="shared" ca="1" si="13"/>
        <v>15.816643319324459</v>
      </c>
      <c r="AG20" s="89">
        <f t="shared" ca="1" si="14"/>
        <v>3290</v>
      </c>
      <c r="AH20" s="89"/>
      <c r="AI20" s="90"/>
      <c r="AJ20" s="89"/>
      <c r="AK20" s="89"/>
    </row>
    <row r="21" spans="1:37" ht="14.4" x14ac:dyDescent="0.3">
      <c r="A21" s="62">
        <v>19</v>
      </c>
      <c r="B21" s="174">
        <f t="shared" ca="1" si="4"/>
        <v>3925</v>
      </c>
      <c r="C21" s="173">
        <f t="shared" ca="1" si="5"/>
        <v>3159</v>
      </c>
      <c r="D21" s="172">
        <f t="shared" ca="1" si="6"/>
        <v>3476</v>
      </c>
      <c r="E21" s="176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68"/>
      <c r="AB21" s="89">
        <f t="shared" ca="1" si="11"/>
        <v>0.7256995437444721</v>
      </c>
      <c r="AC21" s="170">
        <v>19</v>
      </c>
      <c r="AD21" s="170">
        <v>19</v>
      </c>
      <c r="AE21" s="170">
        <f t="shared" ca="1" si="12"/>
        <v>213</v>
      </c>
      <c r="AF21" s="169">
        <f t="shared" ca="1" si="13"/>
        <v>16.317063612992104</v>
      </c>
      <c r="AG21" s="89">
        <f t="shared" ca="1" si="14"/>
        <v>3476</v>
      </c>
      <c r="AH21" s="89"/>
      <c r="AI21" s="90"/>
      <c r="AJ21" s="89"/>
      <c r="AK21" s="89"/>
    </row>
    <row r="22" spans="1:37" ht="14.4" x14ac:dyDescent="0.3">
      <c r="A22" s="62">
        <v>20</v>
      </c>
      <c r="B22" s="174">
        <f t="shared" ca="1" si="4"/>
        <v>2049</v>
      </c>
      <c r="C22" s="173">
        <f t="shared" ca="1" si="5"/>
        <v>3290</v>
      </c>
      <c r="D22" s="172">
        <f t="shared" ca="1" si="6"/>
        <v>3925</v>
      </c>
      <c r="E22" s="176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68"/>
      <c r="AB22" s="89">
        <f t="shared" ca="1" si="11"/>
        <v>0.9105642984003296</v>
      </c>
      <c r="AC22" s="170">
        <v>20</v>
      </c>
      <c r="AD22" s="170">
        <v>20</v>
      </c>
      <c r="AE22" s="170">
        <f t="shared" ca="1" si="12"/>
        <v>218</v>
      </c>
      <c r="AF22" s="169">
        <f t="shared" ca="1" si="13"/>
        <v>18.006534718692667</v>
      </c>
      <c r="AG22" s="89">
        <f t="shared" ca="1" si="14"/>
        <v>3925</v>
      </c>
      <c r="AH22" s="89"/>
      <c r="AI22" s="90"/>
      <c r="AJ22" s="89"/>
      <c r="AK22" s="89"/>
    </row>
    <row r="23" spans="1:37" ht="14.4" x14ac:dyDescent="0.3">
      <c r="A23" s="62">
        <v>21</v>
      </c>
      <c r="B23" s="174">
        <f t="shared" ca="1" si="4"/>
        <v>3121</v>
      </c>
      <c r="C23" s="173">
        <f t="shared" ca="1" si="5"/>
        <v>3682</v>
      </c>
      <c r="D23" s="172">
        <f t="shared" ca="1" si="6"/>
        <v>2993</v>
      </c>
      <c r="E23" s="176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68"/>
      <c r="AB23" s="89">
        <f t="shared" ca="1" si="11"/>
        <v>0.82317980503415666</v>
      </c>
      <c r="AC23" s="170">
        <v>24</v>
      </c>
      <c r="AD23" s="170">
        <v>21</v>
      </c>
      <c r="AE23" s="170">
        <f t="shared" ca="1" si="12"/>
        <v>223</v>
      </c>
      <c r="AF23" s="169">
        <f t="shared" ca="1" si="13"/>
        <v>13.420434890594429</v>
      </c>
      <c r="AG23" s="89">
        <f t="shared" ca="1" si="14"/>
        <v>2993</v>
      </c>
      <c r="AH23" s="89"/>
      <c r="AI23" s="90"/>
      <c r="AJ23" s="89"/>
      <c r="AK23" s="89"/>
    </row>
    <row r="24" spans="1:37" ht="14.4" x14ac:dyDescent="0.3">
      <c r="A24" s="62">
        <v>22</v>
      </c>
      <c r="B24" s="174">
        <f t="shared" ca="1" si="4"/>
        <v>4816</v>
      </c>
      <c r="C24" s="173">
        <f t="shared" ca="1" si="5"/>
        <v>3476</v>
      </c>
      <c r="D24" s="172">
        <f t="shared" ca="1" si="6"/>
        <v>3523</v>
      </c>
      <c r="E24" s="176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68"/>
      <c r="AB24" s="89">
        <f t="shared" ca="1" si="11"/>
        <v>0.42743830390962845</v>
      </c>
      <c r="AC24" s="170">
        <v>22</v>
      </c>
      <c r="AD24" s="170">
        <v>22</v>
      </c>
      <c r="AE24" s="170">
        <f t="shared" ca="1" si="12"/>
        <v>228</v>
      </c>
      <c r="AF24" s="169">
        <f t="shared" ca="1" si="13"/>
        <v>15.450094426072393</v>
      </c>
      <c r="AG24" s="89">
        <f t="shared" ca="1" si="14"/>
        <v>3523</v>
      </c>
      <c r="AH24" s="89"/>
      <c r="AI24" s="90"/>
      <c r="AJ24" s="89"/>
      <c r="AK24" s="89"/>
    </row>
    <row r="25" spans="1:37" ht="14.4" x14ac:dyDescent="0.3">
      <c r="A25" s="62">
        <v>23</v>
      </c>
      <c r="B25" s="174">
        <f t="shared" ca="1" si="4"/>
        <v>2181</v>
      </c>
      <c r="C25" s="173">
        <f t="shared" ca="1" si="5"/>
        <v>3523</v>
      </c>
      <c r="D25" s="172">
        <f t="shared" ca="1" si="6"/>
        <v>3682</v>
      </c>
      <c r="E25" s="176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68"/>
      <c r="AB25" s="89">
        <f t="shared" ca="1" si="11"/>
        <v>0.94974315927294584</v>
      </c>
      <c r="AC25" s="170">
        <v>23</v>
      </c>
      <c r="AD25" s="170">
        <v>23</v>
      </c>
      <c r="AE25" s="170">
        <f t="shared" ca="1" si="12"/>
        <v>233</v>
      </c>
      <c r="AF25" s="169">
        <f t="shared" ca="1" si="13"/>
        <v>15.803155465753919</v>
      </c>
      <c r="AG25" s="89">
        <f t="shared" ca="1" si="14"/>
        <v>3682</v>
      </c>
      <c r="AH25" s="89"/>
      <c r="AI25" s="90"/>
      <c r="AJ25" s="89"/>
      <c r="AK25" s="89"/>
    </row>
    <row r="26" spans="1:37" ht="14.4" x14ac:dyDescent="0.3">
      <c r="A26" s="62">
        <v>24</v>
      </c>
      <c r="B26" s="174">
        <f t="shared" ca="1" si="4"/>
        <v>4116</v>
      </c>
      <c r="C26" s="173">
        <f t="shared" ca="1" si="5"/>
        <v>3748</v>
      </c>
      <c r="D26" s="172">
        <f t="shared" ca="1" si="6"/>
        <v>4014</v>
      </c>
      <c r="E26" s="176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68"/>
      <c r="AB26" s="89">
        <f t="shared" ca="1" si="11"/>
        <v>0.45142001766190454</v>
      </c>
      <c r="AC26" s="170">
        <v>25</v>
      </c>
      <c r="AD26" s="170">
        <v>24</v>
      </c>
      <c r="AE26" s="170">
        <f t="shared" ca="1" si="12"/>
        <v>238</v>
      </c>
      <c r="AF26" s="169">
        <f t="shared" ca="1" si="13"/>
        <v>16.86688129489756</v>
      </c>
      <c r="AG26" s="89">
        <f t="shared" ca="1" si="14"/>
        <v>4014</v>
      </c>
      <c r="AH26" s="89"/>
      <c r="AI26" s="90"/>
      <c r="AJ26" s="89"/>
      <c r="AK26" s="89"/>
    </row>
    <row r="27" spans="1:37" ht="14.4" x14ac:dyDescent="0.3">
      <c r="A27" s="62">
        <v>25</v>
      </c>
      <c r="B27" s="174">
        <f t="shared" ca="1" si="4"/>
        <v>7144</v>
      </c>
      <c r="C27" s="173">
        <f t="shared" ca="1" si="5"/>
        <v>3424</v>
      </c>
      <c r="D27" s="172">
        <f t="shared" ca="1" si="6"/>
        <v>4182</v>
      </c>
      <c r="E27" s="176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68"/>
      <c r="AB27" s="89">
        <f t="shared" ca="1" si="11"/>
        <v>0.12958579962706307</v>
      </c>
      <c r="AC27" s="170">
        <v>21</v>
      </c>
      <c r="AD27" s="170">
        <v>25</v>
      </c>
      <c r="AE27" s="170">
        <f t="shared" ca="1" si="12"/>
        <v>243</v>
      </c>
      <c r="AF27" s="169">
        <f t="shared" ca="1" si="13"/>
        <v>17.209392193656807</v>
      </c>
      <c r="AG27" s="89">
        <f t="shared" ca="1" si="14"/>
        <v>4182</v>
      </c>
      <c r="AH27" s="89"/>
      <c r="AI27" s="90"/>
      <c r="AJ27" s="89"/>
      <c r="AK27" s="89"/>
    </row>
    <row r="28" spans="1:37" ht="14.4" x14ac:dyDescent="0.3">
      <c r="A28" s="62">
        <v>26</v>
      </c>
      <c r="B28" s="174">
        <f t="shared" ca="1" si="4"/>
        <v>7859</v>
      </c>
      <c r="C28" s="173">
        <f t="shared" ca="1" si="5"/>
        <v>3838</v>
      </c>
      <c r="D28" s="172">
        <f t="shared" ca="1" si="6"/>
        <v>3424</v>
      </c>
      <c r="E28" s="176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68"/>
      <c r="AB28" s="89">
        <f t="shared" ca="1" si="11"/>
        <v>2.2449552614878021E-2</v>
      </c>
      <c r="AC28" s="170">
        <v>27</v>
      </c>
      <c r="AD28" s="170">
        <v>26</v>
      </c>
      <c r="AE28" s="170">
        <f t="shared" ca="1" si="12"/>
        <v>248</v>
      </c>
      <c r="AF28" s="169">
        <f t="shared" ca="1" si="13"/>
        <v>13.808407415893386</v>
      </c>
      <c r="AG28" s="89">
        <f t="shared" ca="1" si="14"/>
        <v>3424</v>
      </c>
      <c r="AH28" s="89"/>
      <c r="AI28" s="90"/>
      <c r="AJ28" s="89"/>
      <c r="AK28" s="89"/>
    </row>
    <row r="29" spans="1:37" ht="14.4" x14ac:dyDescent="0.3">
      <c r="A29" s="62">
        <v>27</v>
      </c>
      <c r="B29" s="174">
        <f t="shared" ca="1" si="4"/>
        <v>7641</v>
      </c>
      <c r="C29" s="173">
        <f t="shared" ca="1" si="5"/>
        <v>3798</v>
      </c>
      <c r="D29" s="172">
        <f t="shared" ca="1" si="6"/>
        <v>4036</v>
      </c>
      <c r="E29" s="176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68"/>
      <c r="AB29" s="89">
        <f t="shared" ca="1" si="11"/>
        <v>0.16805124893180012</v>
      </c>
      <c r="AC29" s="170">
        <v>26</v>
      </c>
      <c r="AD29" s="170">
        <v>27</v>
      </c>
      <c r="AE29" s="170">
        <f t="shared" ca="1" si="12"/>
        <v>253</v>
      </c>
      <c r="AF29" s="169">
        <f t="shared" ca="1" si="13"/>
        <v>15.953690709003906</v>
      </c>
      <c r="AG29" s="89">
        <f t="shared" ca="1" si="14"/>
        <v>4036</v>
      </c>
      <c r="AH29" s="89"/>
      <c r="AI29" s="90"/>
      <c r="AJ29" s="89"/>
      <c r="AK29" s="89"/>
    </row>
    <row r="30" spans="1:37" ht="14.4" x14ac:dyDescent="0.3">
      <c r="A30" s="62">
        <v>28</v>
      </c>
      <c r="B30" s="174">
        <f t="shared" ca="1" si="4"/>
        <v>1810</v>
      </c>
      <c r="C30" s="173">
        <f t="shared" ca="1" si="5"/>
        <v>4103</v>
      </c>
      <c r="D30" s="172">
        <f t="shared" ca="1" si="6"/>
        <v>3838</v>
      </c>
      <c r="E30" s="176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68"/>
      <c r="AB30" s="89">
        <f t="shared" ca="1" si="11"/>
        <v>0.92535554184460955</v>
      </c>
      <c r="AC30" s="170">
        <v>33</v>
      </c>
      <c r="AD30" s="170">
        <v>28</v>
      </c>
      <c r="AE30" s="170">
        <f t="shared" ca="1" si="12"/>
        <v>258</v>
      </c>
      <c r="AF30" s="169">
        <f t="shared" ca="1" si="13"/>
        <v>14.877590831643476</v>
      </c>
      <c r="AG30" s="89">
        <f t="shared" ca="1" si="14"/>
        <v>3838</v>
      </c>
      <c r="AH30" s="89"/>
      <c r="AI30" s="90"/>
      <c r="AJ30" s="89"/>
      <c r="AK30" s="89"/>
    </row>
    <row r="31" spans="1:37" ht="14.4" x14ac:dyDescent="0.3">
      <c r="A31" s="62">
        <v>29</v>
      </c>
      <c r="B31" s="174">
        <f t="shared" ca="1" si="4"/>
        <v>4216</v>
      </c>
      <c r="C31" s="173">
        <f t="shared" ca="1" si="5"/>
        <v>4116</v>
      </c>
      <c r="D31" s="172">
        <f t="shared" ca="1" si="6"/>
        <v>3748</v>
      </c>
      <c r="E31" s="176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68"/>
      <c r="AB31" s="89">
        <f t="shared" ca="1" si="11"/>
        <v>0.47139998441350339</v>
      </c>
      <c r="AC31" s="170">
        <v>34</v>
      </c>
      <c r="AD31" s="170">
        <v>29</v>
      </c>
      <c r="AE31" s="170">
        <f t="shared" ca="1" si="12"/>
        <v>263</v>
      </c>
      <c r="AF31" s="169">
        <f t="shared" ca="1" si="13"/>
        <v>14.250062138864436</v>
      </c>
      <c r="AG31" s="89">
        <f t="shared" ca="1" si="14"/>
        <v>3748</v>
      </c>
      <c r="AH31" s="89"/>
      <c r="AI31" s="90"/>
      <c r="AJ31" s="89"/>
      <c r="AK31" s="89"/>
    </row>
    <row r="32" spans="1:37" ht="14.4" x14ac:dyDescent="0.3">
      <c r="A32" s="62">
        <v>30</v>
      </c>
      <c r="B32" s="174">
        <f t="shared" ca="1" si="4"/>
        <v>4036</v>
      </c>
      <c r="C32" s="173">
        <f t="shared" ca="1" si="5"/>
        <v>3871</v>
      </c>
      <c r="D32" s="172">
        <f t="shared" ca="1" si="6"/>
        <v>4213</v>
      </c>
      <c r="E32" s="176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68"/>
      <c r="AB32" s="89">
        <f t="shared" ca="1" si="11"/>
        <v>0.65767941719149825</v>
      </c>
      <c r="AC32" s="170">
        <v>28</v>
      </c>
      <c r="AD32" s="170">
        <v>30</v>
      </c>
      <c r="AE32" s="170">
        <f t="shared" ca="1" si="12"/>
        <v>268</v>
      </c>
      <c r="AF32" s="169">
        <f t="shared" ca="1" si="13"/>
        <v>15.720098755171712</v>
      </c>
      <c r="AG32" s="89">
        <f t="shared" ca="1" si="14"/>
        <v>4213</v>
      </c>
      <c r="AH32" s="89"/>
      <c r="AI32" s="90"/>
      <c r="AJ32" s="89"/>
      <c r="AK32" s="89"/>
    </row>
    <row r="33" spans="1:37" ht="14.4" x14ac:dyDescent="0.3">
      <c r="A33" s="62">
        <v>31</v>
      </c>
      <c r="B33" s="174">
        <f t="shared" ca="1" si="4"/>
        <v>3003</v>
      </c>
      <c r="C33" s="173">
        <f t="shared" ca="1" si="5"/>
        <v>3999</v>
      </c>
      <c r="D33" s="172">
        <f t="shared" ca="1" si="6"/>
        <v>3871</v>
      </c>
      <c r="E33" s="176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68"/>
      <c r="AB33" s="89">
        <f t="shared" ca="1" si="11"/>
        <v>0.76459580047214704</v>
      </c>
      <c r="AC33" s="170">
        <v>30</v>
      </c>
      <c r="AD33" s="170">
        <v>31</v>
      </c>
      <c r="AE33" s="170">
        <f t="shared" ca="1" si="12"/>
        <v>273</v>
      </c>
      <c r="AF33" s="169">
        <f t="shared" ca="1" si="13"/>
        <v>14.178013827917884</v>
      </c>
      <c r="AG33" s="89">
        <f t="shared" ca="1" si="14"/>
        <v>3871</v>
      </c>
      <c r="AH33" s="89"/>
      <c r="AI33" s="90"/>
      <c r="AJ33" s="89"/>
      <c r="AK33" s="89"/>
    </row>
    <row r="34" spans="1:37" ht="14.4" x14ac:dyDescent="0.3">
      <c r="A34" s="62">
        <v>32</v>
      </c>
      <c r="B34" s="174">
        <f t="shared" ca="1" si="4"/>
        <v>5759</v>
      </c>
      <c r="C34" s="173">
        <f t="shared" ca="1" si="5"/>
        <v>3925</v>
      </c>
      <c r="D34" s="172">
        <f t="shared" ca="1" si="6"/>
        <v>3798</v>
      </c>
      <c r="E34" s="176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68"/>
      <c r="AB34" s="89">
        <f t="shared" ca="1" si="11"/>
        <v>7.4274369482438707E-2</v>
      </c>
      <c r="AC34" s="170">
        <v>29</v>
      </c>
      <c r="AD34" s="170">
        <v>32</v>
      </c>
      <c r="AE34" s="170">
        <f t="shared" ca="1" si="12"/>
        <v>278</v>
      </c>
      <c r="AF34" s="169">
        <f t="shared" ca="1" si="13"/>
        <v>13.660560781820511</v>
      </c>
      <c r="AG34" s="89">
        <f t="shared" ca="1" si="14"/>
        <v>3798</v>
      </c>
      <c r="AH34" s="89"/>
      <c r="AI34" s="90"/>
      <c r="AJ34" s="89"/>
      <c r="AK34" s="89"/>
    </row>
    <row r="35" spans="1:37" ht="14.4" x14ac:dyDescent="0.3">
      <c r="A35" s="62">
        <v>33</v>
      </c>
      <c r="B35" s="174">
        <f t="shared" ref="B35:B66" ca="1" si="16">INDEX($AG$3:$AG$77,RANK(AB35,$AB$3:$AB$77))</f>
        <v>2231</v>
      </c>
      <c r="C35" s="173">
        <f t="shared" ref="C35:C66" ca="1" si="17">SMALL($AG$3:$AG$77,AC35)</f>
        <v>4014</v>
      </c>
      <c r="D35" s="172">
        <f t="shared" ref="D35:D66" ca="1" si="18">AG35</f>
        <v>4977</v>
      </c>
      <c r="E35" s="176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68"/>
      <c r="AB35" s="89">
        <f t="shared" ref="AB35:AB66" ca="1" si="19">RAND()</f>
        <v>0.94492688725087903</v>
      </c>
      <c r="AC35" s="170">
        <v>31</v>
      </c>
      <c r="AD35" s="170">
        <v>33</v>
      </c>
      <c r="AE35" s="170">
        <f t="shared" ref="AE35:AE66" ca="1" si="20">INT($AH$1+$AI$1*AD35)</f>
        <v>283</v>
      </c>
      <c r="AF35" s="169">
        <f t="shared" ref="AF35:AF66" ca="1" si="21">(((IF(MOD(AD35,5)&lt;&gt;0,MOD(AD35,5),5))+12)+_xlfn.NORM.S.INV(RAND()))</f>
        <v>17.586308591168098</v>
      </c>
      <c r="AG35" s="89">
        <f t="shared" ref="AG35:AG66" ca="1" si="22">ROUND(AE35*AF35,0)</f>
        <v>4977</v>
      </c>
      <c r="AH35" s="89"/>
      <c r="AI35" s="90"/>
      <c r="AJ35" s="89"/>
      <c r="AK35" s="89"/>
    </row>
    <row r="36" spans="1:37" ht="14.4" x14ac:dyDescent="0.3">
      <c r="A36" s="62">
        <v>34</v>
      </c>
      <c r="B36" s="174">
        <f t="shared" ca="1" si="16"/>
        <v>5052</v>
      </c>
      <c r="C36" s="173">
        <f t="shared" ca="1" si="17"/>
        <v>4036</v>
      </c>
      <c r="D36" s="172">
        <f t="shared" ca="1" si="18"/>
        <v>3999</v>
      </c>
      <c r="E36" s="176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68"/>
      <c r="AB36" s="89">
        <f t="shared" ca="1" si="19"/>
        <v>0.2506644892297778</v>
      </c>
      <c r="AC36" s="170">
        <v>32</v>
      </c>
      <c r="AD36" s="170">
        <v>34</v>
      </c>
      <c r="AE36" s="170">
        <f t="shared" ca="1" si="20"/>
        <v>288</v>
      </c>
      <c r="AF36" s="169">
        <f t="shared" ca="1" si="21"/>
        <v>13.8861561666588</v>
      </c>
      <c r="AG36" s="89">
        <f t="shared" ca="1" si="22"/>
        <v>3999</v>
      </c>
      <c r="AH36" s="89"/>
      <c r="AI36" s="90"/>
      <c r="AJ36" s="89"/>
      <c r="AK36" s="89"/>
    </row>
    <row r="37" spans="1:37" ht="14.4" x14ac:dyDescent="0.3">
      <c r="A37" s="62">
        <v>35</v>
      </c>
      <c r="B37" s="174">
        <f t="shared" ca="1" si="16"/>
        <v>6406</v>
      </c>
      <c r="C37" s="173">
        <f t="shared" ca="1" si="17"/>
        <v>4182</v>
      </c>
      <c r="D37" s="172">
        <f t="shared" ca="1" si="18"/>
        <v>5089</v>
      </c>
      <c r="E37" s="176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68"/>
      <c r="AB37" s="89">
        <f t="shared" ca="1" si="19"/>
        <v>0.21313830046749893</v>
      </c>
      <c r="AC37" s="170">
        <v>35</v>
      </c>
      <c r="AD37" s="170">
        <v>35</v>
      </c>
      <c r="AE37" s="170">
        <f t="shared" ca="1" si="20"/>
        <v>293</v>
      </c>
      <c r="AF37" s="169">
        <f t="shared" ca="1" si="21"/>
        <v>17.367908020459915</v>
      </c>
      <c r="AG37" s="89">
        <f t="shared" ca="1" si="22"/>
        <v>5089</v>
      </c>
      <c r="AH37" s="89"/>
      <c r="AI37" s="90"/>
      <c r="AJ37" s="89"/>
      <c r="AK37" s="89"/>
    </row>
    <row r="38" spans="1:37" ht="14.4" x14ac:dyDescent="0.3">
      <c r="A38" s="62">
        <v>36</v>
      </c>
      <c r="B38" s="174">
        <f t="shared" ca="1" si="16"/>
        <v>7249</v>
      </c>
      <c r="C38" s="173">
        <f t="shared" ca="1" si="17"/>
        <v>4366</v>
      </c>
      <c r="D38" s="172">
        <f t="shared" ca="1" si="18"/>
        <v>4103</v>
      </c>
      <c r="E38" s="176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68"/>
      <c r="AB38" s="89">
        <f t="shared" ca="1" si="19"/>
        <v>1.5318427153255709E-2</v>
      </c>
      <c r="AC38" s="170">
        <v>39</v>
      </c>
      <c r="AD38" s="170">
        <v>36</v>
      </c>
      <c r="AE38" s="170">
        <f t="shared" ca="1" si="20"/>
        <v>298</v>
      </c>
      <c r="AF38" s="169">
        <f t="shared" ca="1" si="21"/>
        <v>13.768300456078231</v>
      </c>
      <c r="AG38" s="89">
        <f t="shared" ca="1" si="22"/>
        <v>4103</v>
      </c>
      <c r="AH38" s="89"/>
      <c r="AI38" s="90"/>
      <c r="AJ38" s="89"/>
      <c r="AK38" s="89"/>
    </row>
    <row r="39" spans="1:37" ht="14.4" x14ac:dyDescent="0.3">
      <c r="A39" s="62">
        <v>37</v>
      </c>
      <c r="B39" s="174">
        <f t="shared" ca="1" si="16"/>
        <v>5496</v>
      </c>
      <c r="C39" s="173">
        <f t="shared" ca="1" si="17"/>
        <v>4213</v>
      </c>
      <c r="D39" s="172">
        <f t="shared" ca="1" si="18"/>
        <v>3066</v>
      </c>
      <c r="E39" s="176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68"/>
      <c r="AB39" s="89">
        <f t="shared" ca="1" si="19"/>
        <v>0.20918012487020399</v>
      </c>
      <c r="AC39" s="170">
        <v>36</v>
      </c>
      <c r="AD39" s="170">
        <v>37</v>
      </c>
      <c r="AE39" s="170">
        <f t="shared" ca="1" si="20"/>
        <v>303</v>
      </c>
      <c r="AF39" s="169">
        <f t="shared" ca="1" si="21"/>
        <v>10.119466380660532</v>
      </c>
      <c r="AG39" s="89">
        <f t="shared" ca="1" si="22"/>
        <v>3066</v>
      </c>
      <c r="AH39" s="89"/>
      <c r="AI39" s="90"/>
      <c r="AJ39" s="89"/>
      <c r="AK39" s="89"/>
    </row>
    <row r="40" spans="1:37" ht="14.4" x14ac:dyDescent="0.3">
      <c r="A40" s="62">
        <v>38</v>
      </c>
      <c r="B40" s="174">
        <f t="shared" ca="1" si="16"/>
        <v>6491</v>
      </c>
      <c r="C40" s="173">
        <f t="shared" ca="1" si="17"/>
        <v>4216</v>
      </c>
      <c r="D40" s="172">
        <f t="shared" ca="1" si="18"/>
        <v>4216</v>
      </c>
      <c r="E40" s="176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68"/>
      <c r="AB40" s="89">
        <f t="shared" ca="1" si="19"/>
        <v>0.23268185939731834</v>
      </c>
      <c r="AC40" s="170">
        <v>37</v>
      </c>
      <c r="AD40" s="170">
        <v>38</v>
      </c>
      <c r="AE40" s="170">
        <f t="shared" ca="1" si="20"/>
        <v>308</v>
      </c>
      <c r="AF40" s="169">
        <f t="shared" ca="1" si="21"/>
        <v>13.68745619325046</v>
      </c>
      <c r="AG40" s="89">
        <f t="shared" ca="1" si="22"/>
        <v>4216</v>
      </c>
      <c r="AH40" s="89"/>
      <c r="AI40" s="90"/>
      <c r="AJ40" s="89"/>
      <c r="AK40" s="89"/>
    </row>
    <row r="41" spans="1:37" ht="14.4" x14ac:dyDescent="0.3">
      <c r="A41" s="62">
        <v>39</v>
      </c>
      <c r="B41" s="174">
        <f t="shared" ca="1" si="16"/>
        <v>2092</v>
      </c>
      <c r="C41" s="173">
        <f t="shared" ca="1" si="17"/>
        <v>4365</v>
      </c>
      <c r="D41" s="172">
        <f t="shared" ca="1" si="18"/>
        <v>4366</v>
      </c>
      <c r="E41" s="176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68"/>
      <c r="AB41" s="89">
        <f t="shared" ca="1" si="19"/>
        <v>0.95009439428889553</v>
      </c>
      <c r="AC41" s="170">
        <v>38</v>
      </c>
      <c r="AD41" s="170">
        <v>39</v>
      </c>
      <c r="AE41" s="170">
        <f t="shared" ca="1" si="20"/>
        <v>313</v>
      </c>
      <c r="AF41" s="169">
        <f t="shared" ca="1" si="21"/>
        <v>13.948335151049118</v>
      </c>
      <c r="AG41" s="89">
        <f t="shared" ca="1" si="22"/>
        <v>4366</v>
      </c>
      <c r="AH41" s="89"/>
      <c r="AI41" s="90"/>
      <c r="AJ41" s="89"/>
      <c r="AK41" s="89"/>
    </row>
    <row r="42" spans="1:37" ht="14.4" x14ac:dyDescent="0.3">
      <c r="A42" s="62">
        <v>40</v>
      </c>
      <c r="B42" s="174">
        <f t="shared" ca="1" si="16"/>
        <v>8045</v>
      </c>
      <c r="C42" s="173">
        <f t="shared" ca="1" si="17"/>
        <v>4755</v>
      </c>
      <c r="D42" s="172">
        <f t="shared" ca="1" si="18"/>
        <v>5913</v>
      </c>
      <c r="E42" s="176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68"/>
      <c r="AB42" s="89">
        <f t="shared" ca="1" si="19"/>
        <v>0.11874545440176476</v>
      </c>
      <c r="AC42" s="170">
        <v>41</v>
      </c>
      <c r="AD42" s="170">
        <v>40</v>
      </c>
      <c r="AE42" s="170">
        <f t="shared" ca="1" si="20"/>
        <v>318</v>
      </c>
      <c r="AF42" s="169">
        <f t="shared" ca="1" si="21"/>
        <v>18.595482694702973</v>
      </c>
      <c r="AG42" s="89">
        <f t="shared" ca="1" si="22"/>
        <v>5913</v>
      </c>
      <c r="AH42" s="89"/>
      <c r="AI42" s="90"/>
      <c r="AJ42" s="89"/>
      <c r="AK42" s="89"/>
    </row>
    <row r="43" spans="1:37" ht="14.4" x14ac:dyDescent="0.3">
      <c r="A43" s="62">
        <v>41</v>
      </c>
      <c r="B43" s="174">
        <f t="shared" ca="1" si="16"/>
        <v>5089</v>
      </c>
      <c r="C43" s="173">
        <f t="shared" ca="1" si="17"/>
        <v>4378</v>
      </c>
      <c r="D43" s="172">
        <f t="shared" ca="1" si="18"/>
        <v>4116</v>
      </c>
      <c r="E43" s="176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68"/>
      <c r="AB43" s="89">
        <f t="shared" ca="1" si="19"/>
        <v>0.53734053656648917</v>
      </c>
      <c r="AC43" s="170">
        <v>40</v>
      </c>
      <c r="AD43" s="170">
        <v>41</v>
      </c>
      <c r="AE43" s="170">
        <f t="shared" ca="1" si="20"/>
        <v>323</v>
      </c>
      <c r="AF43" s="169">
        <f t="shared" ca="1" si="21"/>
        <v>12.74337421521007</v>
      </c>
      <c r="AG43" s="89">
        <f t="shared" ca="1" si="22"/>
        <v>4116</v>
      </c>
      <c r="AH43" s="89"/>
      <c r="AI43" s="90"/>
      <c r="AJ43" s="89"/>
      <c r="AK43" s="89"/>
    </row>
    <row r="44" spans="1:37" ht="14.4" x14ac:dyDescent="0.3">
      <c r="A44" s="62">
        <v>42</v>
      </c>
      <c r="B44" s="174">
        <f t="shared" ca="1" si="16"/>
        <v>3066</v>
      </c>
      <c r="C44" s="173">
        <f t="shared" ca="1" si="17"/>
        <v>5089</v>
      </c>
      <c r="D44" s="172">
        <f t="shared" ca="1" si="18"/>
        <v>4365</v>
      </c>
      <c r="E44" s="176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68"/>
      <c r="AB44" s="89">
        <f t="shared" ca="1" si="19"/>
        <v>0.48225152717656783</v>
      </c>
      <c r="AC44" s="170">
        <v>46</v>
      </c>
      <c r="AD44" s="170">
        <v>42</v>
      </c>
      <c r="AE44" s="170">
        <f t="shared" ca="1" si="20"/>
        <v>328</v>
      </c>
      <c r="AF44" s="169">
        <f t="shared" ca="1" si="21"/>
        <v>13.307998690547461</v>
      </c>
      <c r="AG44" s="89">
        <f t="shared" ca="1" si="22"/>
        <v>4365</v>
      </c>
      <c r="AH44" s="89"/>
      <c r="AI44" s="90"/>
      <c r="AJ44" s="89"/>
      <c r="AK44" s="89"/>
    </row>
    <row r="45" spans="1:37" ht="14.4" x14ac:dyDescent="0.3">
      <c r="A45" s="62">
        <v>43</v>
      </c>
      <c r="B45" s="174">
        <f t="shared" ca="1" si="16"/>
        <v>3798</v>
      </c>
      <c r="C45" s="173">
        <f t="shared" ca="1" si="17"/>
        <v>4977</v>
      </c>
      <c r="D45" s="172">
        <f t="shared" ca="1" si="18"/>
        <v>4960</v>
      </c>
      <c r="E45" s="176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68"/>
      <c r="AB45" s="89">
        <f t="shared" ca="1" si="19"/>
        <v>0.56436996586417154</v>
      </c>
      <c r="AC45" s="170">
        <v>44</v>
      </c>
      <c r="AD45" s="170">
        <v>43</v>
      </c>
      <c r="AE45" s="170">
        <f t="shared" ca="1" si="20"/>
        <v>333</v>
      </c>
      <c r="AF45" s="169">
        <f t="shared" ca="1" si="21"/>
        <v>14.89552242365065</v>
      </c>
      <c r="AG45" s="89">
        <f t="shared" ca="1" si="22"/>
        <v>4960</v>
      </c>
      <c r="AH45" s="89"/>
      <c r="AI45" s="90"/>
      <c r="AJ45" s="89"/>
      <c r="AK45" s="89"/>
    </row>
    <row r="46" spans="1:37" ht="14.4" x14ac:dyDescent="0.3">
      <c r="A46" s="62">
        <v>44</v>
      </c>
      <c r="B46" s="174">
        <f t="shared" ca="1" si="16"/>
        <v>5252</v>
      </c>
      <c r="C46" s="173">
        <f t="shared" ca="1" si="17"/>
        <v>5052</v>
      </c>
      <c r="D46" s="172">
        <f t="shared" ca="1" si="18"/>
        <v>4816</v>
      </c>
      <c r="E46" s="176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68"/>
      <c r="AB46" s="89">
        <f t="shared" ca="1" si="19"/>
        <v>0.31938112622169068</v>
      </c>
      <c r="AC46" s="167">
        <v>45</v>
      </c>
      <c r="AD46" s="170">
        <v>44</v>
      </c>
      <c r="AE46" s="170">
        <f t="shared" ca="1" si="20"/>
        <v>338</v>
      </c>
      <c r="AF46" s="169">
        <f t="shared" ca="1" si="21"/>
        <v>14.249473994035398</v>
      </c>
      <c r="AG46" s="89">
        <f t="shared" ca="1" si="22"/>
        <v>4816</v>
      </c>
      <c r="AH46" s="89"/>
      <c r="AI46" s="90"/>
      <c r="AJ46" s="89"/>
      <c r="AK46" s="89"/>
    </row>
    <row r="47" spans="1:37" ht="14.4" x14ac:dyDescent="0.3">
      <c r="A47" s="62">
        <v>45</v>
      </c>
      <c r="B47" s="174">
        <f t="shared" ca="1" si="16"/>
        <v>5682</v>
      </c>
      <c r="C47" s="173">
        <f t="shared" ca="1" si="17"/>
        <v>5112</v>
      </c>
      <c r="D47" s="172">
        <f t="shared" ca="1" si="18"/>
        <v>5783</v>
      </c>
      <c r="E47" s="176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68"/>
      <c r="AB47" s="89">
        <f t="shared" ca="1" si="19"/>
        <v>0.30206931972250062</v>
      </c>
      <c r="AC47" s="170">
        <v>47</v>
      </c>
      <c r="AD47" s="170">
        <v>45</v>
      </c>
      <c r="AE47" s="170">
        <f t="shared" ca="1" si="20"/>
        <v>343</v>
      </c>
      <c r="AF47" s="169">
        <f t="shared" ca="1" si="21"/>
        <v>16.859175341052399</v>
      </c>
      <c r="AG47" s="89">
        <f t="shared" ca="1" si="22"/>
        <v>5783</v>
      </c>
      <c r="AH47" s="89"/>
      <c r="AI47" s="90"/>
      <c r="AJ47" s="89"/>
      <c r="AK47" s="89"/>
    </row>
    <row r="48" spans="1:37" ht="14.4" x14ac:dyDescent="0.3">
      <c r="A48" s="62">
        <v>46</v>
      </c>
      <c r="B48" s="174">
        <f t="shared" ca="1" si="16"/>
        <v>4014</v>
      </c>
      <c r="C48" s="173">
        <f t="shared" ca="1" si="17"/>
        <v>5131</v>
      </c>
      <c r="D48" s="172">
        <f t="shared" ca="1" si="18"/>
        <v>4755</v>
      </c>
      <c r="E48" s="176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68"/>
      <c r="AB48" s="89">
        <f t="shared" ca="1" si="19"/>
        <v>0.67539287836759954</v>
      </c>
      <c r="AC48" s="170">
        <v>48</v>
      </c>
      <c r="AD48" s="170">
        <v>46</v>
      </c>
      <c r="AE48" s="170">
        <f t="shared" ca="1" si="20"/>
        <v>348</v>
      </c>
      <c r="AF48" s="169">
        <f t="shared" ca="1" si="21"/>
        <v>13.662774288568302</v>
      </c>
      <c r="AG48" s="89">
        <f t="shared" ca="1" si="22"/>
        <v>4755</v>
      </c>
      <c r="AH48" s="89"/>
      <c r="AI48" s="90"/>
      <c r="AJ48" s="89"/>
      <c r="AK48" s="89"/>
    </row>
    <row r="49" spans="1:37" ht="14.4" x14ac:dyDescent="0.3">
      <c r="A49" s="62">
        <v>47</v>
      </c>
      <c r="B49" s="174">
        <f t="shared" ca="1" si="16"/>
        <v>3748</v>
      </c>
      <c r="C49" s="173">
        <f t="shared" ca="1" si="17"/>
        <v>4816</v>
      </c>
      <c r="D49" s="172">
        <f t="shared" ca="1" si="18"/>
        <v>5131</v>
      </c>
      <c r="E49" s="171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89">
        <f t="shared" ca="1" si="19"/>
        <v>0.61643718150896376</v>
      </c>
      <c r="AC49" s="170">
        <v>42</v>
      </c>
      <c r="AD49" s="170">
        <v>47</v>
      </c>
      <c r="AE49" s="170">
        <f t="shared" ca="1" si="20"/>
        <v>353</v>
      </c>
      <c r="AF49" s="169">
        <f t="shared" ca="1" si="21"/>
        <v>14.535890980431496</v>
      </c>
      <c r="AG49" s="89">
        <f t="shared" ca="1" si="22"/>
        <v>5131</v>
      </c>
      <c r="AH49" s="89"/>
      <c r="AI49" s="90"/>
      <c r="AJ49" s="89"/>
      <c r="AK49" s="89"/>
    </row>
    <row r="50" spans="1:37" ht="14.4" x14ac:dyDescent="0.3">
      <c r="A50" s="62">
        <v>48</v>
      </c>
      <c r="B50" s="174">
        <f t="shared" ca="1" si="16"/>
        <v>5783</v>
      </c>
      <c r="C50" s="173">
        <f t="shared" ca="1" si="17"/>
        <v>4960</v>
      </c>
      <c r="D50" s="172">
        <f t="shared" ca="1" si="18"/>
        <v>5191</v>
      </c>
      <c r="E50" s="171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89">
        <f t="shared" ca="1" si="19"/>
        <v>0.41835035507698826</v>
      </c>
      <c r="AC50" s="170">
        <v>43</v>
      </c>
      <c r="AD50" s="170">
        <v>48</v>
      </c>
      <c r="AE50" s="170">
        <f t="shared" ca="1" si="20"/>
        <v>358</v>
      </c>
      <c r="AF50" s="169">
        <f t="shared" ca="1" si="21"/>
        <v>14.49925309718739</v>
      </c>
      <c r="AG50" s="89">
        <f t="shared" ca="1" si="22"/>
        <v>5191</v>
      </c>
      <c r="AH50" s="89"/>
      <c r="AI50" s="90"/>
      <c r="AJ50" s="89"/>
      <c r="AK50" s="89"/>
    </row>
    <row r="51" spans="1:37" ht="14.4" x14ac:dyDescent="0.3">
      <c r="A51" s="62">
        <v>49</v>
      </c>
      <c r="B51" s="174">
        <f t="shared" ca="1" si="16"/>
        <v>3523</v>
      </c>
      <c r="C51" s="173">
        <f t="shared" ca="1" si="17"/>
        <v>5252</v>
      </c>
      <c r="D51" s="172">
        <f t="shared" ca="1" si="18"/>
        <v>6120</v>
      </c>
      <c r="E51" s="171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89">
        <f t="shared" ca="1" si="19"/>
        <v>0.70864943985700457</v>
      </c>
      <c r="AC51" s="170">
        <v>50</v>
      </c>
      <c r="AD51" s="170">
        <v>49</v>
      </c>
      <c r="AE51" s="170">
        <f t="shared" ca="1" si="20"/>
        <v>363</v>
      </c>
      <c r="AF51" s="169">
        <f t="shared" ca="1" si="21"/>
        <v>16.858556003129568</v>
      </c>
      <c r="AG51" s="89">
        <f t="shared" ca="1" si="22"/>
        <v>6120</v>
      </c>
      <c r="AH51" s="89"/>
      <c r="AI51" s="90"/>
      <c r="AJ51" s="89"/>
      <c r="AK51" s="89"/>
    </row>
    <row r="52" spans="1:37" ht="14.4" x14ac:dyDescent="0.3">
      <c r="A52" s="62">
        <v>50</v>
      </c>
      <c r="B52" s="174">
        <f t="shared" ca="1" si="16"/>
        <v>3290</v>
      </c>
      <c r="C52" s="173">
        <f t="shared" ca="1" si="17"/>
        <v>5191</v>
      </c>
      <c r="D52" s="172">
        <f t="shared" ca="1" si="18"/>
        <v>5706</v>
      </c>
      <c r="E52" s="171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89">
        <f t="shared" ca="1" si="19"/>
        <v>0.76219803437829403</v>
      </c>
      <c r="AC52" s="170">
        <v>49</v>
      </c>
      <c r="AD52" s="170">
        <v>50</v>
      </c>
      <c r="AE52" s="170">
        <f t="shared" ca="1" si="20"/>
        <v>368</v>
      </c>
      <c r="AF52" s="169">
        <f t="shared" ca="1" si="21"/>
        <v>15.506192402095312</v>
      </c>
      <c r="AG52" s="89">
        <f t="shared" ca="1" si="22"/>
        <v>5706</v>
      </c>
      <c r="AH52" s="89"/>
      <c r="AI52" s="90"/>
      <c r="AJ52" s="89"/>
      <c r="AK52" s="89"/>
    </row>
    <row r="53" spans="1:37" ht="14.4" x14ac:dyDescent="0.3">
      <c r="A53" s="62">
        <v>51</v>
      </c>
      <c r="B53" s="174">
        <f t="shared" ca="1" si="16"/>
        <v>7906</v>
      </c>
      <c r="C53" s="173">
        <f t="shared" ca="1" si="17"/>
        <v>5496</v>
      </c>
      <c r="D53" s="172">
        <f t="shared" ca="1" si="18"/>
        <v>4378</v>
      </c>
      <c r="E53" s="171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89">
        <f t="shared" ca="1" si="19"/>
        <v>2.0058953040621441E-3</v>
      </c>
      <c r="AC53" s="170">
        <v>51</v>
      </c>
      <c r="AD53" s="170">
        <v>51</v>
      </c>
      <c r="AE53" s="170">
        <f t="shared" ca="1" si="20"/>
        <v>373</v>
      </c>
      <c r="AF53" s="169">
        <f t="shared" ca="1" si="21"/>
        <v>11.73772617021592</v>
      </c>
      <c r="AG53" s="89">
        <f t="shared" ca="1" si="22"/>
        <v>4378</v>
      </c>
      <c r="AH53" s="89"/>
      <c r="AI53" s="90"/>
      <c r="AJ53" s="89"/>
      <c r="AK53" s="89"/>
    </row>
    <row r="54" spans="1:37" ht="14.4" x14ac:dyDescent="0.3">
      <c r="A54" s="62">
        <v>52</v>
      </c>
      <c r="B54" s="174">
        <f t="shared" ca="1" si="16"/>
        <v>3682</v>
      </c>
      <c r="C54" s="173">
        <f t="shared" ca="1" si="17"/>
        <v>5706</v>
      </c>
      <c r="D54" s="172">
        <f t="shared" ca="1" si="18"/>
        <v>5252</v>
      </c>
      <c r="E54" s="171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89">
        <f t="shared" ca="1" si="19"/>
        <v>0.68646766591606734</v>
      </c>
      <c r="AC54" s="170">
        <v>54</v>
      </c>
      <c r="AD54" s="170">
        <v>52</v>
      </c>
      <c r="AE54" s="170">
        <f t="shared" ca="1" si="20"/>
        <v>378</v>
      </c>
      <c r="AF54" s="169">
        <f t="shared" ca="1" si="21"/>
        <v>13.894664080231621</v>
      </c>
      <c r="AG54" s="89">
        <f t="shared" ca="1" si="22"/>
        <v>5252</v>
      </c>
      <c r="AH54" s="89"/>
      <c r="AI54" s="90"/>
      <c r="AJ54" s="89"/>
      <c r="AK54" s="89"/>
    </row>
    <row r="55" spans="1:37" ht="14.4" x14ac:dyDescent="0.3">
      <c r="A55" s="62">
        <v>53</v>
      </c>
      <c r="B55" s="174">
        <f t="shared" ca="1" si="16"/>
        <v>5913</v>
      </c>
      <c r="C55" s="173">
        <f t="shared" ca="1" si="17"/>
        <v>5682</v>
      </c>
      <c r="D55" s="172">
        <f t="shared" ca="1" si="18"/>
        <v>6228</v>
      </c>
      <c r="E55" s="171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89">
        <f t="shared" ca="1" si="19"/>
        <v>0.45351900415915813</v>
      </c>
      <c r="AC55" s="170">
        <v>53</v>
      </c>
      <c r="AD55" s="170">
        <v>53</v>
      </c>
      <c r="AE55" s="170">
        <f t="shared" ca="1" si="20"/>
        <v>383</v>
      </c>
      <c r="AF55" s="169">
        <f t="shared" ca="1" si="21"/>
        <v>16.261621116005731</v>
      </c>
      <c r="AG55" s="89">
        <f t="shared" ca="1" si="22"/>
        <v>6228</v>
      </c>
      <c r="AH55" s="89"/>
      <c r="AI55" s="89"/>
      <c r="AJ55" s="89"/>
      <c r="AK55" s="89"/>
    </row>
    <row r="56" spans="1:37" ht="14.4" x14ac:dyDescent="0.3">
      <c r="A56" s="62">
        <v>54</v>
      </c>
      <c r="B56" s="174">
        <f t="shared" ca="1" si="16"/>
        <v>1593</v>
      </c>
      <c r="C56" s="173">
        <f t="shared" ca="1" si="17"/>
        <v>5527</v>
      </c>
      <c r="D56" s="172">
        <f t="shared" ca="1" si="18"/>
        <v>5682</v>
      </c>
      <c r="E56" s="171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89">
        <f t="shared" ca="1" si="19"/>
        <v>0.98892451806908843</v>
      </c>
      <c r="AC56" s="170">
        <v>52</v>
      </c>
      <c r="AD56" s="170">
        <v>54</v>
      </c>
      <c r="AE56" s="170">
        <f t="shared" ca="1" si="20"/>
        <v>388</v>
      </c>
      <c r="AF56" s="169">
        <f t="shared" ca="1" si="21"/>
        <v>14.644581470632156</v>
      </c>
      <c r="AG56" s="89">
        <f t="shared" ca="1" si="22"/>
        <v>5682</v>
      </c>
      <c r="AH56" s="89"/>
      <c r="AI56" s="89"/>
      <c r="AJ56" s="89"/>
      <c r="AK56" s="89"/>
    </row>
    <row r="57" spans="1:37" ht="14.4" x14ac:dyDescent="0.3">
      <c r="A57" s="62">
        <v>55</v>
      </c>
      <c r="B57" s="174">
        <f t="shared" ca="1" si="16"/>
        <v>6814</v>
      </c>
      <c r="C57" s="173">
        <f t="shared" ca="1" si="17"/>
        <v>5759</v>
      </c>
      <c r="D57" s="172">
        <f t="shared" ca="1" si="18"/>
        <v>6814</v>
      </c>
      <c r="E57" s="171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89">
        <f t="shared" ca="1" si="19"/>
        <v>0.25185335767914208</v>
      </c>
      <c r="AC57" s="170">
        <v>55</v>
      </c>
      <c r="AD57" s="170">
        <v>55</v>
      </c>
      <c r="AE57" s="170">
        <f t="shared" ca="1" si="20"/>
        <v>393</v>
      </c>
      <c r="AF57" s="169">
        <f t="shared" ca="1" si="21"/>
        <v>17.338622048142046</v>
      </c>
      <c r="AG57" s="89">
        <f t="shared" ca="1" si="22"/>
        <v>6814</v>
      </c>
      <c r="AH57" s="89"/>
      <c r="AI57" s="89"/>
      <c r="AJ57" s="89"/>
      <c r="AK57" s="89"/>
    </row>
    <row r="58" spans="1:37" ht="14.4" x14ac:dyDescent="0.3">
      <c r="A58" s="62">
        <v>56</v>
      </c>
      <c r="B58" s="174">
        <f t="shared" ca="1" si="16"/>
        <v>4365</v>
      </c>
      <c r="C58" s="173">
        <f t="shared" ca="1" si="17"/>
        <v>5783</v>
      </c>
      <c r="D58" s="172">
        <f t="shared" ca="1" si="18"/>
        <v>5052</v>
      </c>
      <c r="E58" s="171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89">
        <f t="shared" ca="1" si="19"/>
        <v>0.45098000630050106</v>
      </c>
      <c r="AC58" s="170">
        <v>56</v>
      </c>
      <c r="AD58" s="170">
        <v>56</v>
      </c>
      <c r="AE58" s="170">
        <f t="shared" ca="1" si="20"/>
        <v>398</v>
      </c>
      <c r="AF58" s="169">
        <f t="shared" ca="1" si="21"/>
        <v>12.694158370608688</v>
      </c>
      <c r="AG58" s="89">
        <f t="shared" ca="1" si="22"/>
        <v>5052</v>
      </c>
      <c r="AH58" s="89"/>
      <c r="AI58" s="89"/>
      <c r="AJ58" s="89"/>
      <c r="AK58" s="89"/>
    </row>
    <row r="59" spans="1:37" ht="14.4" x14ac:dyDescent="0.3">
      <c r="A59" s="62">
        <v>57</v>
      </c>
      <c r="B59" s="174">
        <f t="shared" ca="1" si="16"/>
        <v>6858</v>
      </c>
      <c r="C59" s="173">
        <f t="shared" ca="1" si="17"/>
        <v>5915</v>
      </c>
      <c r="D59" s="172">
        <f t="shared" ca="1" si="18"/>
        <v>5527</v>
      </c>
      <c r="E59" s="171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89">
        <f t="shared" ca="1" si="19"/>
        <v>0.1475576373791766</v>
      </c>
      <c r="AC59" s="170">
        <v>58</v>
      </c>
      <c r="AD59" s="170">
        <v>57</v>
      </c>
      <c r="AE59" s="170">
        <f t="shared" ca="1" si="20"/>
        <v>403</v>
      </c>
      <c r="AF59" s="169">
        <f t="shared" ca="1" si="21"/>
        <v>13.715537877913093</v>
      </c>
      <c r="AG59" s="89">
        <f t="shared" ca="1" si="22"/>
        <v>5527</v>
      </c>
      <c r="AH59" s="89"/>
      <c r="AI59" s="89"/>
      <c r="AJ59" s="89"/>
      <c r="AK59" s="89"/>
    </row>
    <row r="60" spans="1:37" ht="14.4" x14ac:dyDescent="0.3">
      <c r="A60" s="62">
        <v>58</v>
      </c>
      <c r="B60" s="174">
        <f t="shared" ca="1" si="16"/>
        <v>2250</v>
      </c>
      <c r="C60" s="173">
        <f t="shared" ca="1" si="17"/>
        <v>6483</v>
      </c>
      <c r="D60" s="172">
        <f t="shared" ca="1" si="18"/>
        <v>6491</v>
      </c>
      <c r="E60" s="171"/>
      <c r="AB60" s="89">
        <f t="shared" ca="1" si="19"/>
        <v>0.91666251071315175</v>
      </c>
      <c r="AC60" s="170">
        <v>62</v>
      </c>
      <c r="AD60" s="170">
        <v>58</v>
      </c>
      <c r="AE60" s="170">
        <f t="shared" ca="1" si="20"/>
        <v>408</v>
      </c>
      <c r="AF60" s="169">
        <f t="shared" ca="1" si="21"/>
        <v>15.90888047870911</v>
      </c>
      <c r="AG60" s="89">
        <f t="shared" ca="1" si="22"/>
        <v>6491</v>
      </c>
      <c r="AH60" s="89"/>
      <c r="AI60" s="89"/>
      <c r="AJ60" s="89"/>
      <c r="AK60" s="89"/>
    </row>
    <row r="61" spans="1:37" ht="14.4" x14ac:dyDescent="0.3">
      <c r="A61" s="62">
        <v>59</v>
      </c>
      <c r="B61" s="174">
        <f t="shared" ca="1" si="16"/>
        <v>6907</v>
      </c>
      <c r="C61" s="173">
        <f t="shared" ca="1" si="17"/>
        <v>5913</v>
      </c>
      <c r="D61" s="172">
        <f t="shared" ca="1" si="18"/>
        <v>6762</v>
      </c>
      <c r="E61" s="171"/>
      <c r="AB61" s="89">
        <f t="shared" ca="1" si="19"/>
        <v>6.6325855953431101E-2</v>
      </c>
      <c r="AC61" s="170">
        <v>57</v>
      </c>
      <c r="AD61" s="170">
        <v>59</v>
      </c>
      <c r="AE61" s="170">
        <f t="shared" ca="1" si="20"/>
        <v>413</v>
      </c>
      <c r="AF61" s="169">
        <f t="shared" ca="1" si="21"/>
        <v>16.371718673306344</v>
      </c>
      <c r="AG61" s="89">
        <f t="shared" ca="1" si="22"/>
        <v>6762</v>
      </c>
      <c r="AH61" s="89"/>
      <c r="AI61" s="89"/>
      <c r="AJ61" s="89"/>
      <c r="AK61" s="89"/>
    </row>
    <row r="62" spans="1:37" ht="14.4" x14ac:dyDescent="0.3">
      <c r="A62" s="62">
        <v>60</v>
      </c>
      <c r="B62" s="174">
        <f t="shared" ca="1" si="16"/>
        <v>4977</v>
      </c>
      <c r="C62" s="173">
        <f t="shared" ca="1" si="17"/>
        <v>6120</v>
      </c>
      <c r="D62" s="172">
        <f t="shared" ca="1" si="18"/>
        <v>6406</v>
      </c>
      <c r="E62" s="171"/>
      <c r="AB62" s="89">
        <f t="shared" ca="1" si="19"/>
        <v>0.56100812179745196</v>
      </c>
      <c r="AC62" s="170">
        <v>59</v>
      </c>
      <c r="AD62" s="170">
        <v>60</v>
      </c>
      <c r="AE62" s="170">
        <f t="shared" ca="1" si="20"/>
        <v>418</v>
      </c>
      <c r="AF62" s="169">
        <f t="shared" ca="1" si="21"/>
        <v>15.326315807810223</v>
      </c>
      <c r="AG62" s="89">
        <f t="shared" ca="1" si="22"/>
        <v>6406</v>
      </c>
      <c r="AH62" s="89"/>
      <c r="AI62" s="89"/>
      <c r="AJ62" s="89"/>
      <c r="AK62" s="89"/>
    </row>
    <row r="63" spans="1:37" ht="14.4" x14ac:dyDescent="0.3">
      <c r="A63" s="62">
        <v>61</v>
      </c>
      <c r="B63" s="174">
        <f t="shared" ca="1" si="16"/>
        <v>6762</v>
      </c>
      <c r="C63" s="173">
        <f t="shared" ca="1" si="17"/>
        <v>6228</v>
      </c>
      <c r="D63" s="172">
        <f t="shared" ca="1" si="18"/>
        <v>5496</v>
      </c>
      <c r="E63" s="171"/>
      <c r="AB63" s="89">
        <f t="shared" ca="1" si="19"/>
        <v>0.21745900496150128</v>
      </c>
      <c r="AC63" s="170">
        <v>60</v>
      </c>
      <c r="AD63" s="170">
        <v>61</v>
      </c>
      <c r="AE63" s="170">
        <f t="shared" ca="1" si="20"/>
        <v>423</v>
      </c>
      <c r="AF63" s="169">
        <f t="shared" ca="1" si="21"/>
        <v>12.993356557194323</v>
      </c>
      <c r="AG63" s="89">
        <f t="shared" ca="1" si="22"/>
        <v>5496</v>
      </c>
      <c r="AH63" s="89"/>
      <c r="AI63" s="89"/>
      <c r="AJ63" s="89"/>
      <c r="AK63" s="89"/>
    </row>
    <row r="64" spans="1:37" ht="14.4" x14ac:dyDescent="0.3">
      <c r="A64" s="62">
        <v>62</v>
      </c>
      <c r="B64" s="174">
        <f t="shared" ca="1" si="16"/>
        <v>4103</v>
      </c>
      <c r="C64" s="173">
        <f t="shared" ca="1" si="17"/>
        <v>6406</v>
      </c>
      <c r="D64" s="172">
        <f t="shared" ca="1" si="18"/>
        <v>5112</v>
      </c>
      <c r="E64" s="171"/>
      <c r="AB64" s="89">
        <f t="shared" ca="1" si="19"/>
        <v>0.53460779375462475</v>
      </c>
      <c r="AC64" s="170">
        <v>61</v>
      </c>
      <c r="AD64" s="170">
        <v>62</v>
      </c>
      <c r="AE64" s="170">
        <f t="shared" ca="1" si="20"/>
        <v>428</v>
      </c>
      <c r="AF64" s="169">
        <f t="shared" ca="1" si="21"/>
        <v>11.943047187011652</v>
      </c>
      <c r="AG64" s="89">
        <f t="shared" ca="1" si="22"/>
        <v>5112</v>
      </c>
      <c r="AH64" s="89"/>
      <c r="AI64" s="89"/>
      <c r="AJ64" s="89"/>
      <c r="AK64" s="89"/>
    </row>
    <row r="65" spans="1:38" ht="14.4" x14ac:dyDescent="0.3">
      <c r="A65" s="62">
        <v>63</v>
      </c>
      <c r="B65" s="174">
        <f t="shared" ca="1" si="16"/>
        <v>6930</v>
      </c>
      <c r="C65" s="173">
        <f t="shared" ca="1" si="17"/>
        <v>6762</v>
      </c>
      <c r="D65" s="172">
        <f t="shared" ca="1" si="18"/>
        <v>6930</v>
      </c>
      <c r="E65" s="171"/>
      <c r="AB65" s="89">
        <f t="shared" ca="1" si="19"/>
        <v>0.17509136318338592</v>
      </c>
      <c r="AC65" s="170">
        <v>64</v>
      </c>
      <c r="AD65" s="170">
        <v>63</v>
      </c>
      <c r="AE65" s="170">
        <f t="shared" ca="1" si="20"/>
        <v>433</v>
      </c>
      <c r="AF65" s="169">
        <f t="shared" ca="1" si="21"/>
        <v>16.004557562816615</v>
      </c>
      <c r="AG65" s="89">
        <f t="shared" ca="1" si="22"/>
        <v>6930</v>
      </c>
      <c r="AH65" s="89"/>
      <c r="AI65" s="89"/>
      <c r="AJ65" s="89"/>
      <c r="AK65" s="89"/>
    </row>
    <row r="66" spans="1:38" ht="14.4" x14ac:dyDescent="0.3">
      <c r="A66" s="62">
        <v>64</v>
      </c>
      <c r="B66" s="174">
        <f t="shared" ca="1" si="16"/>
        <v>4960</v>
      </c>
      <c r="C66" s="173">
        <f t="shared" ca="1" si="17"/>
        <v>6491</v>
      </c>
      <c r="D66" s="172">
        <f t="shared" ca="1" si="18"/>
        <v>7230</v>
      </c>
      <c r="E66" s="171"/>
      <c r="AB66" s="89">
        <f t="shared" ca="1" si="19"/>
        <v>0.43919801956140003</v>
      </c>
      <c r="AC66" s="170">
        <v>63</v>
      </c>
      <c r="AD66" s="170">
        <v>64</v>
      </c>
      <c r="AE66" s="170">
        <f t="shared" ca="1" si="20"/>
        <v>438</v>
      </c>
      <c r="AF66" s="169">
        <f t="shared" ca="1" si="21"/>
        <v>16.505764262172612</v>
      </c>
      <c r="AG66" s="89">
        <f t="shared" ca="1" si="22"/>
        <v>7230</v>
      </c>
      <c r="AH66" s="89"/>
      <c r="AI66" s="89"/>
      <c r="AJ66" s="89"/>
      <c r="AK66" s="89"/>
    </row>
    <row r="67" spans="1:38" ht="14.4" x14ac:dyDescent="0.3">
      <c r="A67" s="62">
        <v>65</v>
      </c>
      <c r="B67" s="174">
        <f t="shared" ref="B67:B77" ca="1" si="23">INDEX($AG$3:$AG$77,RANK(AB67,$AB$3:$AB$77))</f>
        <v>4755</v>
      </c>
      <c r="C67" s="173">
        <f t="shared" ref="C67:C77" ca="1" si="24">SMALL($AG$3:$AG$77,AC67)</f>
        <v>6930</v>
      </c>
      <c r="D67" s="172">
        <f t="shared" ref="D67:D77" ca="1" si="25">AG67</f>
        <v>7641</v>
      </c>
      <c r="E67" s="171"/>
      <c r="AB67" s="89">
        <f t="shared" ref="AB67:AB77" ca="1" si="26">RAND()</f>
        <v>0.38479925838619922</v>
      </c>
      <c r="AC67" s="170">
        <v>68</v>
      </c>
      <c r="AD67" s="170">
        <v>65</v>
      </c>
      <c r="AE67" s="170">
        <f t="shared" ref="AE67:AE77" ca="1" si="27">INT($AH$1+$AI$1*AD67)</f>
        <v>443</v>
      </c>
      <c r="AF67" s="169">
        <f t="shared" ref="AF67:AF77" ca="1" si="28">(((IF(MOD(AD67,5)&lt;&gt;0,MOD(AD67,5),5))+12)+_xlfn.NORM.S.INV(RAND()))</f>
        <v>17.248194575246792</v>
      </c>
      <c r="AG67" s="89">
        <f t="shared" ref="AG67:AG77" ca="1" si="29">ROUND(AE67*AF67,0)</f>
        <v>7641</v>
      </c>
      <c r="AH67" s="89"/>
      <c r="AI67" s="89"/>
      <c r="AJ67" s="89"/>
      <c r="AK67" s="89"/>
    </row>
    <row r="68" spans="1:38" ht="14.4" x14ac:dyDescent="0.3">
      <c r="A68" s="62">
        <v>66</v>
      </c>
      <c r="B68" s="174">
        <f t="shared" ca="1" si="23"/>
        <v>2993</v>
      </c>
      <c r="C68" s="173">
        <f t="shared" ca="1" si="24"/>
        <v>6858</v>
      </c>
      <c r="D68" s="172">
        <f t="shared" ca="1" si="25"/>
        <v>5915</v>
      </c>
      <c r="E68" s="171"/>
      <c r="AB68" s="89">
        <f t="shared" ca="1" si="26"/>
        <v>0.72452414943920529</v>
      </c>
      <c r="AC68" s="170">
        <v>66</v>
      </c>
      <c r="AD68" s="170">
        <v>66</v>
      </c>
      <c r="AE68" s="170">
        <f t="shared" ca="1" si="27"/>
        <v>448</v>
      </c>
      <c r="AF68" s="169">
        <f t="shared" ca="1" si="28"/>
        <v>13.203192856570535</v>
      </c>
      <c r="AG68" s="89">
        <f t="shared" ca="1" si="29"/>
        <v>5915</v>
      </c>
      <c r="AH68" s="89"/>
      <c r="AI68" s="89"/>
      <c r="AJ68" s="89"/>
      <c r="AK68" s="89"/>
    </row>
    <row r="69" spans="1:38" ht="14.4" x14ac:dyDescent="0.3">
      <c r="A69" s="62">
        <v>67</v>
      </c>
      <c r="B69" s="174">
        <f t="shared" ca="1" si="23"/>
        <v>2129</v>
      </c>
      <c r="C69" s="173">
        <f t="shared" ca="1" si="24"/>
        <v>6907</v>
      </c>
      <c r="D69" s="172">
        <f t="shared" ca="1" si="25"/>
        <v>6483</v>
      </c>
      <c r="E69" s="171"/>
      <c r="AB69" s="89">
        <f t="shared" ca="1" si="26"/>
        <v>0.90315338050349914</v>
      </c>
      <c r="AC69" s="170">
        <v>67</v>
      </c>
      <c r="AD69" s="170">
        <v>67</v>
      </c>
      <c r="AE69" s="170">
        <f t="shared" ca="1" si="27"/>
        <v>453</v>
      </c>
      <c r="AF69" s="169">
        <f t="shared" ca="1" si="28"/>
        <v>14.311331937251049</v>
      </c>
      <c r="AG69" s="89">
        <f t="shared" ca="1" si="29"/>
        <v>6483</v>
      </c>
      <c r="AH69" s="89"/>
      <c r="AI69" s="89"/>
      <c r="AJ69" s="89"/>
      <c r="AK69" s="89"/>
    </row>
    <row r="70" spans="1:38" ht="14.4" x14ac:dyDescent="0.3">
      <c r="A70" s="62">
        <v>68</v>
      </c>
      <c r="B70" s="174">
        <f t="shared" ca="1" si="23"/>
        <v>6228</v>
      </c>
      <c r="C70" s="173">
        <f t="shared" ca="1" si="24"/>
        <v>6814</v>
      </c>
      <c r="D70" s="172">
        <f t="shared" ca="1" si="25"/>
        <v>6858</v>
      </c>
      <c r="E70" s="171"/>
      <c r="AB70" s="89">
        <f t="shared" ca="1" si="26"/>
        <v>0.31368641867101477</v>
      </c>
      <c r="AC70" s="170">
        <v>65</v>
      </c>
      <c r="AD70" s="170">
        <v>68</v>
      </c>
      <c r="AE70" s="170">
        <f t="shared" ca="1" si="27"/>
        <v>458</v>
      </c>
      <c r="AF70" s="169">
        <f t="shared" ca="1" si="28"/>
        <v>14.972732169844923</v>
      </c>
      <c r="AG70" s="89">
        <f t="shared" ca="1" si="29"/>
        <v>6858</v>
      </c>
      <c r="AH70" s="89"/>
      <c r="AI70" s="89"/>
      <c r="AJ70" s="89"/>
      <c r="AK70" s="89"/>
    </row>
    <row r="71" spans="1:38" ht="14.4" x14ac:dyDescent="0.3">
      <c r="A71" s="62">
        <v>69</v>
      </c>
      <c r="B71" s="174">
        <f t="shared" ca="1" si="23"/>
        <v>4378</v>
      </c>
      <c r="C71" s="173">
        <f t="shared" ca="1" si="24"/>
        <v>7144</v>
      </c>
      <c r="D71" s="172">
        <f t="shared" ca="1" si="25"/>
        <v>7144</v>
      </c>
      <c r="E71" s="171"/>
      <c r="AB71" s="89">
        <f t="shared" ca="1" si="26"/>
        <v>0.3230486129560477</v>
      </c>
      <c r="AC71" s="170">
        <v>69</v>
      </c>
      <c r="AD71" s="170">
        <v>69</v>
      </c>
      <c r="AE71" s="170">
        <f t="shared" ca="1" si="27"/>
        <v>463</v>
      </c>
      <c r="AF71" s="169">
        <f t="shared" ca="1" si="28"/>
        <v>15.428897928837111</v>
      </c>
      <c r="AG71" s="89">
        <f t="shared" ca="1" si="29"/>
        <v>7144</v>
      </c>
      <c r="AH71" s="89"/>
      <c r="AI71" s="89"/>
      <c r="AJ71" s="89"/>
      <c r="AK71" s="89"/>
    </row>
    <row r="72" spans="1:38" ht="14.4" x14ac:dyDescent="0.3">
      <c r="A72" s="62">
        <v>70</v>
      </c>
      <c r="B72" s="174">
        <f t="shared" ca="1" si="23"/>
        <v>2676</v>
      </c>
      <c r="C72" s="173">
        <f t="shared" ca="1" si="24"/>
        <v>7230</v>
      </c>
      <c r="D72" s="172">
        <f t="shared" ca="1" si="25"/>
        <v>8045</v>
      </c>
      <c r="E72" s="171"/>
      <c r="AB72" s="89">
        <f t="shared" ca="1" si="26"/>
        <v>0.90328774072408136</v>
      </c>
      <c r="AC72" s="170">
        <v>70</v>
      </c>
      <c r="AD72" s="170">
        <v>70</v>
      </c>
      <c r="AE72" s="170">
        <f t="shared" ca="1" si="27"/>
        <v>468</v>
      </c>
      <c r="AF72" s="169">
        <f t="shared" ca="1" si="28"/>
        <v>17.189505057484091</v>
      </c>
      <c r="AG72" s="89">
        <f t="shared" ca="1" si="29"/>
        <v>8045</v>
      </c>
      <c r="AH72" s="89"/>
      <c r="AI72" s="89"/>
      <c r="AJ72" s="89"/>
      <c r="AK72" s="89"/>
    </row>
    <row r="73" spans="1:38" ht="14.4" x14ac:dyDescent="0.3">
      <c r="A73" s="62">
        <v>71</v>
      </c>
      <c r="B73" s="174">
        <f t="shared" ca="1" si="23"/>
        <v>6483</v>
      </c>
      <c r="C73" s="173">
        <f t="shared" ca="1" si="24"/>
        <v>7641</v>
      </c>
      <c r="D73" s="172">
        <f t="shared" ca="1" si="25"/>
        <v>5759</v>
      </c>
      <c r="E73" s="171"/>
      <c r="AB73" s="89">
        <f t="shared" ca="1" si="26"/>
        <v>0.15027181255102606</v>
      </c>
      <c r="AC73" s="170">
        <v>72</v>
      </c>
      <c r="AD73" s="170">
        <v>71</v>
      </c>
      <c r="AE73" s="170">
        <f t="shared" ca="1" si="27"/>
        <v>473</v>
      </c>
      <c r="AF73" s="169">
        <f t="shared" ca="1" si="28"/>
        <v>12.175949496302806</v>
      </c>
      <c r="AG73" s="89">
        <f t="shared" ca="1" si="29"/>
        <v>5759</v>
      </c>
      <c r="AH73" s="89"/>
      <c r="AI73" s="89"/>
      <c r="AJ73" s="89"/>
      <c r="AK73" s="89"/>
    </row>
    <row r="74" spans="1:38" ht="14.4" x14ac:dyDescent="0.3">
      <c r="A74" s="62">
        <v>72</v>
      </c>
      <c r="B74" s="174">
        <f t="shared" ca="1" si="23"/>
        <v>3999</v>
      </c>
      <c r="C74" s="173">
        <f t="shared" ca="1" si="24"/>
        <v>8045</v>
      </c>
      <c r="D74" s="172">
        <f t="shared" ca="1" si="25"/>
        <v>6907</v>
      </c>
      <c r="E74" s="171"/>
      <c r="AB74" s="89">
        <f t="shared" ca="1" si="26"/>
        <v>0.54203285609377283</v>
      </c>
      <c r="AC74" s="170">
        <v>75</v>
      </c>
      <c r="AD74" s="170">
        <v>72</v>
      </c>
      <c r="AE74" s="170">
        <f t="shared" ca="1" si="27"/>
        <v>478</v>
      </c>
      <c r="AF74" s="169">
        <f t="shared" ca="1" si="28"/>
        <v>14.450793931899009</v>
      </c>
      <c r="AG74" s="89">
        <f t="shared" ca="1" si="29"/>
        <v>6907</v>
      </c>
      <c r="AH74" s="89"/>
      <c r="AI74" s="89"/>
      <c r="AJ74" s="89"/>
      <c r="AK74" s="89"/>
    </row>
    <row r="75" spans="1:38" ht="14.4" x14ac:dyDescent="0.3">
      <c r="A75" s="62">
        <v>73</v>
      </c>
      <c r="B75" s="174">
        <f t="shared" ca="1" si="23"/>
        <v>5131</v>
      </c>
      <c r="C75" s="173">
        <f t="shared" ca="1" si="24"/>
        <v>7249</v>
      </c>
      <c r="D75" s="172">
        <f t="shared" ca="1" si="25"/>
        <v>7859</v>
      </c>
      <c r="E75" s="171"/>
      <c r="AB75" s="89">
        <f t="shared" ca="1" si="26"/>
        <v>0.37123166356044635</v>
      </c>
      <c r="AC75" s="170">
        <v>71</v>
      </c>
      <c r="AD75" s="170">
        <v>73</v>
      </c>
      <c r="AE75" s="170">
        <f t="shared" ca="1" si="27"/>
        <v>483</v>
      </c>
      <c r="AF75" s="169">
        <f t="shared" ca="1" si="28"/>
        <v>16.271314631655855</v>
      </c>
      <c r="AG75" s="89">
        <f t="shared" ca="1" si="29"/>
        <v>7859</v>
      </c>
      <c r="AH75" s="89"/>
      <c r="AI75" s="89"/>
      <c r="AJ75" s="89"/>
      <c r="AK75" s="89"/>
    </row>
    <row r="76" spans="1:38" ht="14.4" x14ac:dyDescent="0.3">
      <c r="A76" s="62">
        <v>74</v>
      </c>
      <c r="B76" s="174">
        <f t="shared" ca="1" si="23"/>
        <v>4213</v>
      </c>
      <c r="C76" s="173">
        <f t="shared" ca="1" si="24"/>
        <v>7859</v>
      </c>
      <c r="D76" s="172">
        <f t="shared" ca="1" si="25"/>
        <v>7249</v>
      </c>
      <c r="E76" s="171"/>
      <c r="AB76" s="89">
        <f t="shared" ca="1" si="26"/>
        <v>0.58146296295748301</v>
      </c>
      <c r="AC76" s="170">
        <v>73</v>
      </c>
      <c r="AD76" s="170">
        <v>74</v>
      </c>
      <c r="AE76" s="170">
        <f t="shared" ca="1" si="27"/>
        <v>488</v>
      </c>
      <c r="AF76" s="169">
        <f t="shared" ca="1" si="28"/>
        <v>14.854513957074095</v>
      </c>
      <c r="AG76" s="89">
        <f t="shared" ca="1" si="29"/>
        <v>7249</v>
      </c>
      <c r="AH76" s="89"/>
      <c r="AI76" s="89"/>
      <c r="AJ76" s="89"/>
      <c r="AK76" s="89"/>
    </row>
    <row r="77" spans="1:38" ht="14.4" x14ac:dyDescent="0.3">
      <c r="A77" s="62">
        <v>75</v>
      </c>
      <c r="B77" s="174">
        <f t="shared" ca="1" si="23"/>
        <v>5915</v>
      </c>
      <c r="C77" s="173">
        <f t="shared" ca="1" si="24"/>
        <v>7906</v>
      </c>
      <c r="D77" s="172">
        <f t="shared" ca="1" si="25"/>
        <v>7906</v>
      </c>
      <c r="E77" s="171"/>
      <c r="AB77" s="89">
        <f t="shared" ca="1" si="26"/>
        <v>0.16359400492548237</v>
      </c>
      <c r="AC77" s="170">
        <v>74</v>
      </c>
      <c r="AD77" s="170">
        <v>75</v>
      </c>
      <c r="AE77" s="170">
        <f t="shared" ca="1" si="27"/>
        <v>493</v>
      </c>
      <c r="AF77" s="169">
        <f t="shared" ca="1" si="28"/>
        <v>16.03659840159159</v>
      </c>
      <c r="AG77" s="89">
        <f t="shared" ca="1" si="29"/>
        <v>7906</v>
      </c>
      <c r="AH77" s="89"/>
      <c r="AI77" s="89"/>
      <c r="AJ77" s="89"/>
      <c r="AK77" s="89"/>
    </row>
    <row r="78" spans="1:38" ht="14.4" x14ac:dyDescent="0.3">
      <c r="A78" s="63"/>
      <c r="B78" s="63"/>
      <c r="C78" s="63"/>
      <c r="D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</row>
    <row r="79" spans="1:38" ht="14.4" x14ac:dyDescent="0.3">
      <c r="A79" s="63"/>
      <c r="B79" s="63"/>
      <c r="C79" s="63"/>
      <c r="D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</row>
    <row r="80" spans="1:38" ht="14.4" x14ac:dyDescent="0.3">
      <c r="A80" s="63"/>
      <c r="B80" s="63"/>
      <c r="C80" s="63"/>
      <c r="D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</row>
    <row r="81" spans="1:38" ht="14.4" x14ac:dyDescent="0.3">
      <c r="A81" s="63"/>
      <c r="B81" s="63"/>
      <c r="C81" s="63"/>
      <c r="D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</row>
    <row r="82" spans="1:38" ht="14.4" x14ac:dyDescent="0.3"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</row>
    <row r="83" spans="1:38" ht="14.4" x14ac:dyDescent="0.3"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</row>
    <row r="84" spans="1:38" ht="14.4" x14ac:dyDescent="0.3"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</row>
    <row r="85" spans="1:38" ht="14.4" x14ac:dyDescent="0.3"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</row>
    <row r="86" spans="1:38" ht="14.4" x14ac:dyDescent="0.3"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</row>
    <row r="87" spans="1:38" ht="14.4" x14ac:dyDescent="0.3"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</row>
    <row r="88" spans="1:38" ht="14.4" x14ac:dyDescent="0.3"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</row>
    <row r="89" spans="1:38" ht="14.4" x14ac:dyDescent="0.3"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</row>
  </sheetData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workbookViewId="0">
      <selection activeCell="T9" sqref="T9"/>
    </sheetView>
  </sheetViews>
  <sheetFormatPr defaultColWidth="9.109375" defaultRowHeight="13.2" x14ac:dyDescent="0.25"/>
  <cols>
    <col min="1" max="1" width="4.44140625" style="24" bestFit="1" customWidth="1"/>
    <col min="2" max="5" width="9.109375" style="24"/>
    <col min="6" max="6" width="10.6640625" style="24" bestFit="1" customWidth="1"/>
    <col min="7" max="8" width="5" style="24" bestFit="1" customWidth="1"/>
    <col min="9" max="9" width="9.6640625" style="24" bestFit="1" customWidth="1"/>
    <col min="10" max="10" width="5.88671875" style="24" bestFit="1" customWidth="1"/>
    <col min="11" max="11" width="4.6640625" style="24" bestFit="1" customWidth="1"/>
    <col min="12" max="12" width="8.5546875" style="24" bestFit="1" customWidth="1"/>
    <col min="13" max="16384" width="9.109375" style="24"/>
  </cols>
  <sheetData>
    <row r="1" spans="1:17" ht="13.8" thickBot="1" x14ac:dyDescent="0.3">
      <c r="A1" s="23" t="s">
        <v>25</v>
      </c>
      <c r="B1" s="24" t="s">
        <v>26</v>
      </c>
      <c r="C1" s="24" t="s">
        <v>27</v>
      </c>
      <c r="D1" s="24" t="s">
        <v>28</v>
      </c>
      <c r="F1" s="25" t="s">
        <v>29</v>
      </c>
      <c r="G1" s="25" t="s">
        <v>30</v>
      </c>
      <c r="H1" s="25" t="s">
        <v>31</v>
      </c>
      <c r="I1" s="25" t="s">
        <v>32</v>
      </c>
      <c r="J1" s="25" t="s">
        <v>33</v>
      </c>
      <c r="K1" s="25" t="s">
        <v>34</v>
      </c>
      <c r="L1" s="25" t="s">
        <v>35</v>
      </c>
    </row>
    <row r="2" spans="1:17" ht="13.8" thickBot="1" x14ac:dyDescent="0.3">
      <c r="F2" s="26" t="str">
        <f>G2&amp;" - "&amp;H2</f>
        <v>100 - 200</v>
      </c>
      <c r="G2" s="27">
        <v>100</v>
      </c>
      <c r="H2" s="28">
        <f>G2+100</f>
        <v>200</v>
      </c>
      <c r="I2" s="29">
        <f t="shared" ref="I2:I14" si="0">COUNTIF($C$3:$C$77, "&lt;"&amp;H2)</f>
        <v>1</v>
      </c>
      <c r="J2" s="28">
        <f>I2</f>
        <v>1</v>
      </c>
      <c r="K2" s="30">
        <f>J2/$J$15</f>
        <v>1.3333333333333334E-2</v>
      </c>
      <c r="L2" s="31">
        <f>I2/$J$15</f>
        <v>1.3333333333333334E-2</v>
      </c>
      <c r="N2" s="32" t="s">
        <v>36</v>
      </c>
      <c r="O2" s="33">
        <f>AVERAGE(B$3:B$77)</f>
        <v>549.66666666666663</v>
      </c>
      <c r="P2" s="33">
        <f>AVERAGE(C$3:C$77)</f>
        <v>549.66666666666663</v>
      </c>
      <c r="Q2" s="34">
        <f>AVERAGE(D$3:D$77)</f>
        <v>549.66666666666663</v>
      </c>
    </row>
    <row r="3" spans="1:17" ht="13.8" thickBot="1" x14ac:dyDescent="0.3">
      <c r="A3" s="35">
        <v>1</v>
      </c>
      <c r="B3" s="36">
        <v>495</v>
      </c>
      <c r="C3" s="37">
        <v>176</v>
      </c>
      <c r="D3" s="38">
        <v>346</v>
      </c>
      <c r="F3" s="39" t="str">
        <f t="shared" ref="F3:F14" si="1">G3&amp;" - "&amp;H3</f>
        <v>200 - 300</v>
      </c>
      <c r="G3" s="40">
        <f>H2</f>
        <v>200</v>
      </c>
      <c r="H3" s="40">
        <f t="shared" ref="H3:H14" si="2">G3+100</f>
        <v>300</v>
      </c>
      <c r="I3" s="29">
        <f t="shared" si="0"/>
        <v>11</v>
      </c>
      <c r="J3" s="40">
        <f>I3-I2</f>
        <v>10</v>
      </c>
      <c r="K3" s="41">
        <f t="shared" ref="K3:K14" si="3">J3/$J$15</f>
        <v>0.13333333333333333</v>
      </c>
      <c r="L3" s="42">
        <f t="shared" ref="L3:L14" si="4">I3/$J$15</f>
        <v>0.14666666666666667</v>
      </c>
      <c r="N3" s="43" t="s">
        <v>37</v>
      </c>
      <c r="O3" s="44">
        <f>MAX(B$3:B$77)</f>
        <v>1330</v>
      </c>
      <c r="P3" s="44">
        <f>MAX(C$3:C$77)</f>
        <v>1330</v>
      </c>
      <c r="Q3" s="45">
        <f>MAX(D$3:D$77)</f>
        <v>1330</v>
      </c>
    </row>
    <row r="4" spans="1:17" ht="13.8" thickBot="1" x14ac:dyDescent="0.3">
      <c r="A4" s="35">
        <v>2</v>
      </c>
      <c r="B4" s="46">
        <v>204</v>
      </c>
      <c r="C4" s="47">
        <v>204</v>
      </c>
      <c r="D4" s="48">
        <v>775</v>
      </c>
      <c r="F4" s="39" t="str">
        <f t="shared" si="1"/>
        <v>300 - 400</v>
      </c>
      <c r="G4" s="40">
        <f t="shared" ref="G4:G13" si="5">H3</f>
        <v>300</v>
      </c>
      <c r="H4" s="40">
        <f t="shared" si="2"/>
        <v>400</v>
      </c>
      <c r="I4" s="29">
        <f t="shared" si="0"/>
        <v>24</v>
      </c>
      <c r="J4" s="40">
        <f t="shared" ref="J4:J14" si="6">I4-I3</f>
        <v>13</v>
      </c>
      <c r="K4" s="41">
        <f t="shared" si="3"/>
        <v>0.17333333333333334</v>
      </c>
      <c r="L4" s="42">
        <f t="shared" si="4"/>
        <v>0.32</v>
      </c>
      <c r="N4" s="43" t="s">
        <v>38</v>
      </c>
      <c r="O4" s="44">
        <f>MIN(B$3:B$77)</f>
        <v>176</v>
      </c>
      <c r="P4" s="44">
        <f>MIN(C$3:C$77)</f>
        <v>176</v>
      </c>
      <c r="Q4" s="45">
        <f>MIN(D$3:D$77)</f>
        <v>176</v>
      </c>
    </row>
    <row r="5" spans="1:17" ht="13.8" thickBot="1" x14ac:dyDescent="0.3">
      <c r="A5" s="35">
        <v>3</v>
      </c>
      <c r="B5" s="46">
        <v>318</v>
      </c>
      <c r="C5" s="47">
        <v>218</v>
      </c>
      <c r="D5" s="48">
        <v>572</v>
      </c>
      <c r="F5" s="39" t="str">
        <f t="shared" si="1"/>
        <v>400 - 500</v>
      </c>
      <c r="G5" s="40">
        <f t="shared" si="5"/>
        <v>400</v>
      </c>
      <c r="H5" s="40">
        <f t="shared" si="2"/>
        <v>500</v>
      </c>
      <c r="I5" s="29">
        <f t="shared" si="0"/>
        <v>33</v>
      </c>
      <c r="J5" s="40">
        <f t="shared" si="6"/>
        <v>9</v>
      </c>
      <c r="K5" s="41">
        <f t="shared" si="3"/>
        <v>0.12</v>
      </c>
      <c r="L5" s="42">
        <f t="shared" si="4"/>
        <v>0.44</v>
      </c>
      <c r="N5" s="43" t="s">
        <v>29</v>
      </c>
      <c r="O5" s="44">
        <f>O3-O4</f>
        <v>1154</v>
      </c>
      <c r="P5" s="44">
        <f>P3-P4</f>
        <v>1154</v>
      </c>
      <c r="Q5" s="45">
        <f>Q3-Q4</f>
        <v>1154</v>
      </c>
    </row>
    <row r="6" spans="1:17" ht="13.8" thickBot="1" x14ac:dyDescent="0.3">
      <c r="A6" s="35">
        <v>4</v>
      </c>
      <c r="B6" s="46">
        <v>802</v>
      </c>
      <c r="C6" s="47">
        <v>439</v>
      </c>
      <c r="D6" s="48">
        <v>455</v>
      </c>
      <c r="F6" s="39" t="str">
        <f t="shared" si="1"/>
        <v>500 - 600</v>
      </c>
      <c r="G6" s="40">
        <f t="shared" si="5"/>
        <v>500</v>
      </c>
      <c r="H6" s="40">
        <f t="shared" si="2"/>
        <v>600</v>
      </c>
      <c r="I6" s="29">
        <f t="shared" si="0"/>
        <v>49</v>
      </c>
      <c r="J6" s="40">
        <f t="shared" si="6"/>
        <v>16</v>
      </c>
      <c r="K6" s="41">
        <f t="shared" si="3"/>
        <v>0.21333333333333335</v>
      </c>
      <c r="L6" s="42">
        <f t="shared" si="4"/>
        <v>0.65333333333333332</v>
      </c>
      <c r="N6" s="43" t="s">
        <v>39</v>
      </c>
      <c r="O6" s="44">
        <f>_xlfn.STDEV.S(B$3:B$77)</f>
        <v>244.87626954727034</v>
      </c>
      <c r="P6" s="44">
        <f>_xlfn.STDEV.S(C$3:C$77)</f>
        <v>244.87626954727034</v>
      </c>
      <c r="Q6" s="45">
        <f>_xlfn.STDEV.S(D$3:D$77)</f>
        <v>244.87626954727034</v>
      </c>
    </row>
    <row r="7" spans="1:17" ht="13.8" thickBot="1" x14ac:dyDescent="0.3">
      <c r="A7" s="35">
        <v>5</v>
      </c>
      <c r="B7" s="46">
        <v>446</v>
      </c>
      <c r="C7" s="47">
        <v>229</v>
      </c>
      <c r="D7" s="48">
        <v>176</v>
      </c>
      <c r="F7" s="39" t="str">
        <f t="shared" si="1"/>
        <v>600 - 700</v>
      </c>
      <c r="G7" s="40">
        <f t="shared" si="5"/>
        <v>600</v>
      </c>
      <c r="H7" s="40">
        <f t="shared" si="2"/>
        <v>700</v>
      </c>
      <c r="I7" s="29">
        <f t="shared" si="0"/>
        <v>54</v>
      </c>
      <c r="J7" s="40">
        <f t="shared" si="6"/>
        <v>5</v>
      </c>
      <c r="K7" s="41">
        <f t="shared" si="3"/>
        <v>6.6666666666666666E-2</v>
      </c>
      <c r="L7" s="42">
        <f t="shared" si="4"/>
        <v>0.72</v>
      </c>
      <c r="N7" s="43" t="s">
        <v>40</v>
      </c>
      <c r="O7" s="44">
        <f>O6/O2</f>
        <v>0.44549958074094059</v>
      </c>
      <c r="P7" s="44">
        <f>P6/P2</f>
        <v>0.44549958074094059</v>
      </c>
      <c r="Q7" s="45">
        <f>Q6/Q2</f>
        <v>0.44549958074094059</v>
      </c>
    </row>
    <row r="8" spans="1:17" ht="13.8" thickBot="1" x14ac:dyDescent="0.3">
      <c r="A8" s="35">
        <v>6</v>
      </c>
      <c r="B8" s="46">
        <v>568</v>
      </c>
      <c r="C8" s="47">
        <v>249</v>
      </c>
      <c r="D8" s="48">
        <v>412</v>
      </c>
      <c r="F8" s="39" t="str">
        <f t="shared" si="1"/>
        <v>700 - 800</v>
      </c>
      <c r="G8" s="40">
        <f t="shared" si="5"/>
        <v>700</v>
      </c>
      <c r="H8" s="40">
        <f t="shared" si="2"/>
        <v>800</v>
      </c>
      <c r="I8" s="29">
        <f t="shared" si="0"/>
        <v>61</v>
      </c>
      <c r="J8" s="40">
        <f t="shared" si="6"/>
        <v>7</v>
      </c>
      <c r="K8" s="41">
        <f t="shared" si="3"/>
        <v>9.3333333333333338E-2</v>
      </c>
      <c r="L8" s="42">
        <f t="shared" si="4"/>
        <v>0.81333333333333335</v>
      </c>
      <c r="N8" s="43" t="s">
        <v>41</v>
      </c>
      <c r="O8" s="44">
        <f>O5/O2</f>
        <v>2.099454214675561</v>
      </c>
      <c r="P8" s="44">
        <f>P5/P2</f>
        <v>2.099454214675561</v>
      </c>
      <c r="Q8" s="45">
        <f>Q5/Q2</f>
        <v>2.099454214675561</v>
      </c>
    </row>
    <row r="9" spans="1:17" ht="13.8" thickBot="1" x14ac:dyDescent="0.3">
      <c r="A9" s="35">
        <v>7</v>
      </c>
      <c r="B9" s="46">
        <v>372</v>
      </c>
      <c r="C9" s="47">
        <v>227</v>
      </c>
      <c r="D9" s="48">
        <v>926</v>
      </c>
      <c r="F9" s="39" t="str">
        <f t="shared" si="1"/>
        <v>800 - 900</v>
      </c>
      <c r="G9" s="40">
        <f t="shared" si="5"/>
        <v>800</v>
      </c>
      <c r="H9" s="40">
        <f t="shared" si="2"/>
        <v>900</v>
      </c>
      <c r="I9" s="29">
        <f t="shared" si="0"/>
        <v>69</v>
      </c>
      <c r="J9" s="40">
        <f t="shared" si="6"/>
        <v>8</v>
      </c>
      <c r="K9" s="41">
        <f t="shared" si="3"/>
        <v>0.10666666666666667</v>
      </c>
      <c r="L9" s="42">
        <f t="shared" si="4"/>
        <v>0.92</v>
      </c>
      <c r="N9" s="49" t="s">
        <v>42</v>
      </c>
      <c r="O9" s="50">
        <f>SKEW(B$3:B$77)</f>
        <v>0.77576152004140142</v>
      </c>
      <c r="P9" s="50">
        <f>SKEW(C$3:C$77)</f>
        <v>0.77576152004140153</v>
      </c>
      <c r="Q9" s="51">
        <f>SKEW(D$3:D$77)</f>
        <v>0.77576152004140153</v>
      </c>
    </row>
    <row r="10" spans="1:17" ht="13.8" thickBot="1" x14ac:dyDescent="0.3">
      <c r="A10" s="35">
        <v>8</v>
      </c>
      <c r="B10" s="46">
        <v>281</v>
      </c>
      <c r="C10" s="47">
        <v>256</v>
      </c>
      <c r="D10" s="48">
        <v>710</v>
      </c>
      <c r="F10" s="39" t="str">
        <f t="shared" si="1"/>
        <v>900 - 1000</v>
      </c>
      <c r="G10" s="40">
        <f t="shared" si="5"/>
        <v>900</v>
      </c>
      <c r="H10" s="40">
        <f t="shared" si="2"/>
        <v>1000</v>
      </c>
      <c r="I10" s="29">
        <f t="shared" si="0"/>
        <v>71</v>
      </c>
      <c r="J10" s="40">
        <f t="shared" si="6"/>
        <v>2</v>
      </c>
      <c r="K10" s="41">
        <f t="shared" si="3"/>
        <v>2.6666666666666668E-2</v>
      </c>
      <c r="L10" s="42">
        <f t="shared" si="4"/>
        <v>0.94666666666666666</v>
      </c>
    </row>
    <row r="11" spans="1:17" ht="13.8" thickBot="1" x14ac:dyDescent="0.3">
      <c r="A11" s="35">
        <v>9</v>
      </c>
      <c r="B11" s="46">
        <v>676</v>
      </c>
      <c r="C11" s="47">
        <v>304</v>
      </c>
      <c r="D11" s="48">
        <v>514</v>
      </c>
      <c r="F11" s="39" t="str">
        <f t="shared" si="1"/>
        <v>1000 - 1100</v>
      </c>
      <c r="G11" s="40">
        <f t="shared" si="5"/>
        <v>1000</v>
      </c>
      <c r="H11" s="40">
        <f t="shared" si="2"/>
        <v>1100</v>
      </c>
      <c r="I11" s="29">
        <f t="shared" si="0"/>
        <v>73</v>
      </c>
      <c r="J11" s="40">
        <f t="shared" si="6"/>
        <v>2</v>
      </c>
      <c r="K11" s="41">
        <f t="shared" si="3"/>
        <v>2.6666666666666668E-2</v>
      </c>
      <c r="L11" s="42">
        <f t="shared" si="4"/>
        <v>0.97333333333333338</v>
      </c>
    </row>
    <row r="12" spans="1:17" ht="13.8" thickBot="1" x14ac:dyDescent="0.3">
      <c r="A12" s="35">
        <v>10</v>
      </c>
      <c r="B12" s="46">
        <v>755</v>
      </c>
      <c r="C12" s="47">
        <v>354</v>
      </c>
      <c r="D12" s="48">
        <v>281</v>
      </c>
      <c r="F12" s="39" t="str">
        <f t="shared" si="1"/>
        <v>1100 - 1200</v>
      </c>
      <c r="G12" s="40">
        <f t="shared" si="5"/>
        <v>1100</v>
      </c>
      <c r="H12" s="40">
        <f t="shared" si="2"/>
        <v>1200</v>
      </c>
      <c r="I12" s="29">
        <f t="shared" si="0"/>
        <v>74</v>
      </c>
      <c r="J12" s="40">
        <f t="shared" si="6"/>
        <v>1</v>
      </c>
      <c r="K12" s="41">
        <f t="shared" si="3"/>
        <v>1.3333333333333334E-2</v>
      </c>
      <c r="L12" s="42">
        <f t="shared" si="4"/>
        <v>0.98666666666666669</v>
      </c>
    </row>
    <row r="13" spans="1:17" ht="13.8" thickBot="1" x14ac:dyDescent="0.3">
      <c r="A13" s="35">
        <v>11</v>
      </c>
      <c r="B13" s="46">
        <v>503</v>
      </c>
      <c r="C13" s="47">
        <v>289</v>
      </c>
      <c r="D13" s="48">
        <v>412</v>
      </c>
      <c r="F13" s="39" t="str">
        <f t="shared" si="1"/>
        <v>1200 - 1300</v>
      </c>
      <c r="G13" s="40">
        <f t="shared" si="5"/>
        <v>1200</v>
      </c>
      <c r="H13" s="40">
        <f t="shared" si="2"/>
        <v>1300</v>
      </c>
      <c r="I13" s="29">
        <f t="shared" si="0"/>
        <v>74</v>
      </c>
      <c r="J13" s="40">
        <f t="shared" si="6"/>
        <v>0</v>
      </c>
      <c r="K13" s="41">
        <f t="shared" si="3"/>
        <v>0</v>
      </c>
      <c r="L13" s="42">
        <f t="shared" si="4"/>
        <v>0.98666666666666669</v>
      </c>
    </row>
    <row r="14" spans="1:17" ht="13.8" thickBot="1" x14ac:dyDescent="0.3">
      <c r="A14" s="35">
        <v>12</v>
      </c>
      <c r="B14" s="46">
        <v>511</v>
      </c>
      <c r="C14" s="47">
        <v>273</v>
      </c>
      <c r="D14" s="48">
        <v>939</v>
      </c>
      <c r="F14" s="52" t="str">
        <f t="shared" si="1"/>
        <v>1300 - 1400</v>
      </c>
      <c r="G14" s="53">
        <f>H13</f>
        <v>1300</v>
      </c>
      <c r="H14" s="53">
        <f t="shared" si="2"/>
        <v>1400</v>
      </c>
      <c r="I14" s="54">
        <f t="shared" si="0"/>
        <v>75</v>
      </c>
      <c r="J14" s="53">
        <f t="shared" si="6"/>
        <v>1</v>
      </c>
      <c r="K14" s="55">
        <f t="shared" si="3"/>
        <v>1.3333333333333334E-2</v>
      </c>
      <c r="L14" s="56">
        <f t="shared" si="4"/>
        <v>1</v>
      </c>
    </row>
    <row r="15" spans="1:17" x14ac:dyDescent="0.25">
      <c r="A15" s="35">
        <v>13</v>
      </c>
      <c r="B15" s="46">
        <v>229</v>
      </c>
      <c r="C15" s="47">
        <v>315</v>
      </c>
      <c r="D15" s="48">
        <v>718</v>
      </c>
      <c r="J15" s="57">
        <f>SUM(J2:J14)</f>
        <v>75</v>
      </c>
      <c r="K15" s="57">
        <f>SUM(K2:K14)</f>
        <v>0.99999999999999989</v>
      </c>
      <c r="L15" s="57"/>
    </row>
    <row r="16" spans="1:17" x14ac:dyDescent="0.25">
      <c r="A16" s="35">
        <v>14</v>
      </c>
      <c r="B16" s="46">
        <v>439</v>
      </c>
      <c r="C16" s="47">
        <v>346</v>
      </c>
      <c r="D16" s="48">
        <v>520</v>
      </c>
    </row>
    <row r="17" spans="1:4" x14ac:dyDescent="0.25">
      <c r="A17" s="35">
        <v>15</v>
      </c>
      <c r="B17" s="46">
        <v>412</v>
      </c>
      <c r="C17" s="47">
        <v>318</v>
      </c>
      <c r="D17" s="48">
        <v>289</v>
      </c>
    </row>
    <row r="18" spans="1:4" x14ac:dyDescent="0.25">
      <c r="A18" s="35">
        <v>16</v>
      </c>
      <c r="B18" s="46">
        <v>775</v>
      </c>
      <c r="C18" s="47">
        <v>330</v>
      </c>
      <c r="D18" s="48">
        <v>434</v>
      </c>
    </row>
    <row r="19" spans="1:4" x14ac:dyDescent="0.25">
      <c r="A19" s="35">
        <v>17</v>
      </c>
      <c r="B19" s="46">
        <v>330</v>
      </c>
      <c r="C19" s="47">
        <v>359</v>
      </c>
      <c r="D19" s="48">
        <v>1045</v>
      </c>
    </row>
    <row r="20" spans="1:4" x14ac:dyDescent="0.25">
      <c r="A20" s="35">
        <v>18</v>
      </c>
      <c r="B20" s="46">
        <v>289</v>
      </c>
      <c r="C20" s="47">
        <v>370</v>
      </c>
      <c r="D20" s="48">
        <v>719</v>
      </c>
    </row>
    <row r="21" spans="1:4" x14ac:dyDescent="0.25">
      <c r="A21" s="35">
        <v>19</v>
      </c>
      <c r="B21" s="46">
        <v>1045</v>
      </c>
      <c r="C21" s="47">
        <v>348</v>
      </c>
      <c r="D21" s="48">
        <v>529</v>
      </c>
    </row>
    <row r="22" spans="1:4" x14ac:dyDescent="0.25">
      <c r="A22" s="35">
        <v>20</v>
      </c>
      <c r="B22" s="46">
        <v>348</v>
      </c>
      <c r="C22" s="47">
        <v>281</v>
      </c>
      <c r="D22" s="48">
        <v>304</v>
      </c>
    </row>
    <row r="23" spans="1:4" x14ac:dyDescent="0.25">
      <c r="A23" s="35">
        <v>21</v>
      </c>
      <c r="B23" s="46">
        <v>249</v>
      </c>
      <c r="C23" s="47">
        <v>356</v>
      </c>
      <c r="D23" s="48">
        <v>439</v>
      </c>
    </row>
    <row r="24" spans="1:4" x14ac:dyDescent="0.25">
      <c r="A24" s="35">
        <v>22</v>
      </c>
      <c r="B24" s="46">
        <v>218</v>
      </c>
      <c r="C24" s="47">
        <v>372</v>
      </c>
      <c r="D24" s="48">
        <v>1045</v>
      </c>
    </row>
    <row r="25" spans="1:4" x14ac:dyDescent="0.25">
      <c r="A25" s="35">
        <v>23</v>
      </c>
      <c r="B25" s="46">
        <v>603</v>
      </c>
      <c r="C25" s="47">
        <v>377</v>
      </c>
      <c r="D25" s="48">
        <v>730</v>
      </c>
    </row>
    <row r="26" spans="1:4" x14ac:dyDescent="0.25">
      <c r="A26" s="35">
        <v>24</v>
      </c>
      <c r="B26" s="46">
        <v>412</v>
      </c>
      <c r="C26" s="47">
        <v>412</v>
      </c>
      <c r="D26" s="48">
        <v>532</v>
      </c>
    </row>
    <row r="27" spans="1:4" x14ac:dyDescent="0.25">
      <c r="A27" s="35">
        <v>25</v>
      </c>
      <c r="B27" s="46">
        <v>608</v>
      </c>
      <c r="C27" s="47">
        <v>503</v>
      </c>
      <c r="D27" s="48">
        <v>315</v>
      </c>
    </row>
    <row r="28" spans="1:4" x14ac:dyDescent="0.25">
      <c r="A28" s="35">
        <v>26</v>
      </c>
      <c r="B28" s="46">
        <v>540</v>
      </c>
      <c r="C28" s="47">
        <v>381</v>
      </c>
      <c r="D28" s="48">
        <v>446</v>
      </c>
    </row>
    <row r="29" spans="1:4" x14ac:dyDescent="0.25">
      <c r="A29" s="35">
        <v>27</v>
      </c>
      <c r="B29" s="46">
        <v>744</v>
      </c>
      <c r="C29" s="47">
        <v>434</v>
      </c>
      <c r="D29" s="48">
        <v>1133</v>
      </c>
    </row>
    <row r="30" spans="1:4" x14ac:dyDescent="0.25">
      <c r="A30" s="35">
        <v>28</v>
      </c>
      <c r="B30" s="46">
        <v>465</v>
      </c>
      <c r="C30" s="47">
        <v>229</v>
      </c>
      <c r="D30" s="48">
        <v>744</v>
      </c>
    </row>
    <row r="31" spans="1:4" x14ac:dyDescent="0.25">
      <c r="A31" s="35">
        <v>29</v>
      </c>
      <c r="B31" s="46">
        <v>577</v>
      </c>
      <c r="C31" s="47">
        <v>446</v>
      </c>
      <c r="D31" s="48">
        <v>540</v>
      </c>
    </row>
    <row r="32" spans="1:4" x14ac:dyDescent="0.25">
      <c r="A32" s="35">
        <v>30</v>
      </c>
      <c r="B32" s="46">
        <v>576</v>
      </c>
      <c r="C32" s="47">
        <v>450</v>
      </c>
      <c r="D32" s="48">
        <v>318</v>
      </c>
    </row>
    <row r="33" spans="1:4" x14ac:dyDescent="0.25">
      <c r="A33" s="35">
        <v>31</v>
      </c>
      <c r="B33" s="46">
        <v>681</v>
      </c>
      <c r="C33" s="47">
        <v>455</v>
      </c>
      <c r="D33" s="48">
        <v>450</v>
      </c>
    </row>
    <row r="34" spans="1:4" x14ac:dyDescent="0.25">
      <c r="A34" s="35">
        <v>32</v>
      </c>
      <c r="B34" s="46">
        <v>842</v>
      </c>
      <c r="C34" s="47">
        <v>465</v>
      </c>
      <c r="D34" s="48">
        <v>1330</v>
      </c>
    </row>
    <row r="35" spans="1:4" x14ac:dyDescent="0.25">
      <c r="A35" s="35">
        <v>33</v>
      </c>
      <c r="B35" s="46">
        <v>256</v>
      </c>
      <c r="C35" s="47">
        <v>495</v>
      </c>
      <c r="D35" s="48">
        <v>755</v>
      </c>
    </row>
    <row r="36" spans="1:4" x14ac:dyDescent="0.25">
      <c r="A36" s="35">
        <v>34</v>
      </c>
      <c r="B36" s="46">
        <v>851</v>
      </c>
      <c r="C36" s="47">
        <v>500</v>
      </c>
      <c r="D36" s="48">
        <v>568</v>
      </c>
    </row>
    <row r="37" spans="1:4" x14ac:dyDescent="0.25">
      <c r="A37" s="35">
        <v>35</v>
      </c>
      <c r="B37" s="46">
        <v>273</v>
      </c>
      <c r="C37" s="47">
        <v>412</v>
      </c>
      <c r="D37" s="48">
        <v>330</v>
      </c>
    </row>
    <row r="38" spans="1:4" x14ac:dyDescent="0.25">
      <c r="A38" s="35">
        <v>36</v>
      </c>
      <c r="B38" s="46">
        <v>856</v>
      </c>
      <c r="C38" s="47">
        <v>508</v>
      </c>
      <c r="D38" s="48">
        <v>348</v>
      </c>
    </row>
    <row r="39" spans="1:4" x14ac:dyDescent="0.25">
      <c r="A39" s="35">
        <v>37</v>
      </c>
      <c r="B39" s="46">
        <v>532</v>
      </c>
      <c r="C39" s="47">
        <v>511</v>
      </c>
      <c r="D39" s="48">
        <v>802</v>
      </c>
    </row>
    <row r="40" spans="1:4" x14ac:dyDescent="0.25">
      <c r="A40" s="35">
        <v>38</v>
      </c>
      <c r="B40" s="46">
        <v>508</v>
      </c>
      <c r="C40" s="47">
        <v>612</v>
      </c>
      <c r="D40" s="48">
        <v>576</v>
      </c>
    </row>
    <row r="41" spans="1:4" x14ac:dyDescent="0.25">
      <c r="A41" s="35">
        <v>39</v>
      </c>
      <c r="B41" s="46">
        <v>434</v>
      </c>
      <c r="C41" s="47">
        <v>511</v>
      </c>
      <c r="D41" s="48">
        <v>465</v>
      </c>
    </row>
    <row r="42" spans="1:4" x14ac:dyDescent="0.25">
      <c r="A42" s="35">
        <v>40</v>
      </c>
      <c r="B42" s="46">
        <v>597</v>
      </c>
      <c r="C42" s="47">
        <v>514</v>
      </c>
      <c r="D42" s="48">
        <v>204</v>
      </c>
    </row>
    <row r="43" spans="1:4" x14ac:dyDescent="0.25">
      <c r="A43" s="35">
        <v>41</v>
      </c>
      <c r="B43" s="46">
        <v>315</v>
      </c>
      <c r="C43" s="47">
        <v>520</v>
      </c>
      <c r="D43" s="48">
        <v>354</v>
      </c>
    </row>
    <row r="44" spans="1:4" x14ac:dyDescent="0.25">
      <c r="A44" s="35">
        <v>42</v>
      </c>
      <c r="B44" s="46">
        <v>1045</v>
      </c>
      <c r="C44" s="47">
        <v>710</v>
      </c>
      <c r="D44" s="48">
        <v>836</v>
      </c>
    </row>
    <row r="45" spans="1:4" x14ac:dyDescent="0.25">
      <c r="A45" s="35">
        <v>43</v>
      </c>
      <c r="B45" s="46">
        <v>370</v>
      </c>
      <c r="C45" s="47">
        <v>532</v>
      </c>
      <c r="D45" s="48">
        <v>577</v>
      </c>
    </row>
    <row r="46" spans="1:4" x14ac:dyDescent="0.25">
      <c r="A46" s="35">
        <v>44</v>
      </c>
      <c r="B46" s="46">
        <v>354</v>
      </c>
      <c r="C46" s="47">
        <v>540</v>
      </c>
      <c r="D46" s="48">
        <v>495</v>
      </c>
    </row>
    <row r="47" spans="1:4" x14ac:dyDescent="0.25">
      <c r="A47" s="35">
        <v>45</v>
      </c>
      <c r="B47" s="46">
        <v>500</v>
      </c>
      <c r="C47" s="47">
        <v>568</v>
      </c>
      <c r="D47" s="48">
        <v>218</v>
      </c>
    </row>
    <row r="48" spans="1:4" x14ac:dyDescent="0.25">
      <c r="A48" s="35">
        <v>46</v>
      </c>
      <c r="B48" s="46">
        <v>520</v>
      </c>
      <c r="C48" s="47">
        <v>572</v>
      </c>
      <c r="D48" s="48">
        <v>356</v>
      </c>
    </row>
    <row r="49" spans="1:4" x14ac:dyDescent="0.25">
      <c r="A49" s="35">
        <v>47</v>
      </c>
      <c r="B49" s="46">
        <v>356</v>
      </c>
      <c r="C49" s="47">
        <v>576</v>
      </c>
      <c r="D49" s="48">
        <v>842</v>
      </c>
    </row>
    <row r="50" spans="1:4" x14ac:dyDescent="0.25">
      <c r="A50" s="35">
        <v>48</v>
      </c>
      <c r="B50" s="46">
        <v>572</v>
      </c>
      <c r="C50" s="47">
        <v>577</v>
      </c>
      <c r="D50" s="48">
        <v>597</v>
      </c>
    </row>
    <row r="51" spans="1:4" x14ac:dyDescent="0.25">
      <c r="A51" s="35">
        <v>49</v>
      </c>
      <c r="B51" s="46">
        <v>514</v>
      </c>
      <c r="C51" s="47">
        <v>836</v>
      </c>
      <c r="D51" s="48">
        <v>500</v>
      </c>
    </row>
    <row r="52" spans="1:4" x14ac:dyDescent="0.25">
      <c r="A52" s="35">
        <v>50</v>
      </c>
      <c r="B52" s="46">
        <v>842</v>
      </c>
      <c r="C52" s="47">
        <v>603</v>
      </c>
      <c r="D52" s="48">
        <v>227</v>
      </c>
    </row>
    <row r="53" spans="1:4" x14ac:dyDescent="0.25">
      <c r="A53" s="35">
        <v>51</v>
      </c>
      <c r="B53" s="46">
        <v>176</v>
      </c>
      <c r="C53" s="47">
        <v>608</v>
      </c>
      <c r="D53" s="48">
        <v>359</v>
      </c>
    </row>
    <row r="54" spans="1:4" x14ac:dyDescent="0.25">
      <c r="A54" s="35">
        <v>52</v>
      </c>
      <c r="B54" s="46">
        <v>730</v>
      </c>
      <c r="C54" s="47">
        <v>511</v>
      </c>
      <c r="D54" s="48">
        <v>842</v>
      </c>
    </row>
    <row r="55" spans="1:4" x14ac:dyDescent="0.25">
      <c r="A55" s="35">
        <v>53</v>
      </c>
      <c r="B55" s="46">
        <v>377</v>
      </c>
      <c r="C55" s="47">
        <v>676</v>
      </c>
      <c r="D55" s="48">
        <v>603</v>
      </c>
    </row>
    <row r="56" spans="1:4" x14ac:dyDescent="0.25">
      <c r="A56" s="35">
        <v>54</v>
      </c>
      <c r="B56" s="46">
        <v>866</v>
      </c>
      <c r="C56" s="47">
        <v>681</v>
      </c>
      <c r="D56" s="48">
        <v>503</v>
      </c>
    </row>
    <row r="57" spans="1:4" x14ac:dyDescent="0.25">
      <c r="A57" s="35">
        <v>55</v>
      </c>
      <c r="B57" s="46">
        <v>939</v>
      </c>
      <c r="C57" s="47">
        <v>529</v>
      </c>
      <c r="D57" s="48">
        <v>229</v>
      </c>
    </row>
    <row r="58" spans="1:4" x14ac:dyDescent="0.25">
      <c r="A58" s="35">
        <v>56</v>
      </c>
      <c r="B58" s="46">
        <v>926</v>
      </c>
      <c r="C58" s="47">
        <v>718</v>
      </c>
      <c r="D58" s="48">
        <v>370</v>
      </c>
    </row>
    <row r="59" spans="1:4" x14ac:dyDescent="0.25">
      <c r="A59" s="35">
        <v>57</v>
      </c>
      <c r="B59" s="46">
        <v>229</v>
      </c>
      <c r="C59" s="47">
        <v>719</v>
      </c>
      <c r="D59" s="48">
        <v>843</v>
      </c>
    </row>
    <row r="60" spans="1:4" x14ac:dyDescent="0.25">
      <c r="A60" s="35">
        <v>58</v>
      </c>
      <c r="B60" s="46">
        <v>304</v>
      </c>
      <c r="C60" s="47">
        <v>730</v>
      </c>
      <c r="D60" s="48">
        <v>608</v>
      </c>
    </row>
    <row r="61" spans="1:4" x14ac:dyDescent="0.25">
      <c r="A61" s="35">
        <v>59</v>
      </c>
      <c r="B61" s="46">
        <v>450</v>
      </c>
      <c r="C61" s="47">
        <v>866</v>
      </c>
      <c r="D61" s="48">
        <v>508</v>
      </c>
    </row>
    <row r="62" spans="1:4" x14ac:dyDescent="0.25">
      <c r="A62" s="35">
        <v>60</v>
      </c>
      <c r="B62" s="46">
        <v>843</v>
      </c>
      <c r="C62" s="47">
        <v>755</v>
      </c>
      <c r="D62" s="48">
        <v>229</v>
      </c>
    </row>
    <row r="63" spans="1:4" x14ac:dyDescent="0.25">
      <c r="A63" s="35">
        <v>61</v>
      </c>
      <c r="B63" s="46">
        <v>1330</v>
      </c>
      <c r="C63" s="47">
        <v>775</v>
      </c>
      <c r="D63" s="48">
        <v>372</v>
      </c>
    </row>
    <row r="64" spans="1:4" x14ac:dyDescent="0.25">
      <c r="A64" s="35">
        <v>62</v>
      </c>
      <c r="B64" s="46">
        <v>455</v>
      </c>
      <c r="C64" s="47">
        <v>802</v>
      </c>
      <c r="D64" s="48">
        <v>851</v>
      </c>
    </row>
    <row r="65" spans="1:5" x14ac:dyDescent="0.25">
      <c r="A65" s="35">
        <v>63</v>
      </c>
      <c r="B65" s="46">
        <v>359</v>
      </c>
      <c r="C65" s="47">
        <v>597</v>
      </c>
      <c r="D65" s="48">
        <v>612</v>
      </c>
    </row>
    <row r="66" spans="1:5" x14ac:dyDescent="0.25">
      <c r="A66" s="35">
        <v>64</v>
      </c>
      <c r="B66" s="46">
        <v>1133</v>
      </c>
      <c r="C66" s="47">
        <v>842</v>
      </c>
      <c r="D66" s="48">
        <v>511</v>
      </c>
    </row>
    <row r="67" spans="1:5" x14ac:dyDescent="0.25">
      <c r="A67" s="35">
        <v>65</v>
      </c>
      <c r="B67" s="46">
        <v>710</v>
      </c>
      <c r="C67" s="47">
        <v>851</v>
      </c>
      <c r="D67" s="48">
        <v>249</v>
      </c>
    </row>
    <row r="68" spans="1:5" x14ac:dyDescent="0.25">
      <c r="A68" s="35">
        <v>66</v>
      </c>
      <c r="B68" s="46">
        <v>719</v>
      </c>
      <c r="C68" s="47">
        <v>843</v>
      </c>
      <c r="D68" s="48">
        <v>377</v>
      </c>
    </row>
    <row r="69" spans="1:5" x14ac:dyDescent="0.25">
      <c r="A69" s="35">
        <v>67</v>
      </c>
      <c r="B69" s="46">
        <v>346</v>
      </c>
      <c r="C69" s="47">
        <v>842</v>
      </c>
      <c r="D69" s="48">
        <v>856</v>
      </c>
    </row>
    <row r="70" spans="1:5" x14ac:dyDescent="0.25">
      <c r="A70" s="35">
        <v>68</v>
      </c>
      <c r="B70" s="46">
        <v>511</v>
      </c>
      <c r="C70" s="47">
        <v>856</v>
      </c>
      <c r="D70" s="48">
        <v>676</v>
      </c>
    </row>
    <row r="71" spans="1:5" x14ac:dyDescent="0.25">
      <c r="A71" s="35">
        <v>69</v>
      </c>
      <c r="B71" s="46">
        <v>718</v>
      </c>
      <c r="C71" s="47">
        <v>744</v>
      </c>
      <c r="D71" s="48">
        <v>511</v>
      </c>
    </row>
    <row r="72" spans="1:5" x14ac:dyDescent="0.25">
      <c r="A72" s="35">
        <v>70</v>
      </c>
      <c r="B72" s="46">
        <v>381</v>
      </c>
      <c r="C72" s="47">
        <v>926</v>
      </c>
      <c r="D72" s="48">
        <v>256</v>
      </c>
    </row>
    <row r="73" spans="1:5" x14ac:dyDescent="0.25">
      <c r="A73" s="35">
        <v>71</v>
      </c>
      <c r="B73" s="46">
        <v>529</v>
      </c>
      <c r="C73" s="47">
        <v>939</v>
      </c>
      <c r="D73" s="48">
        <v>381</v>
      </c>
    </row>
    <row r="74" spans="1:5" x14ac:dyDescent="0.25">
      <c r="A74" s="35">
        <v>72</v>
      </c>
      <c r="B74" s="46">
        <v>227</v>
      </c>
      <c r="C74" s="47">
        <v>1045</v>
      </c>
      <c r="D74" s="48">
        <v>866</v>
      </c>
    </row>
    <row r="75" spans="1:5" x14ac:dyDescent="0.25">
      <c r="A75" s="35">
        <v>73</v>
      </c>
      <c r="B75" s="46">
        <v>612</v>
      </c>
      <c r="C75" s="47">
        <v>1330</v>
      </c>
      <c r="D75" s="48">
        <v>681</v>
      </c>
    </row>
    <row r="76" spans="1:5" x14ac:dyDescent="0.25">
      <c r="A76" s="35">
        <v>74</v>
      </c>
      <c r="B76" s="46">
        <v>836</v>
      </c>
      <c r="C76" s="47">
        <v>1133</v>
      </c>
      <c r="D76" s="48">
        <v>511</v>
      </c>
    </row>
    <row r="77" spans="1:5" x14ac:dyDescent="0.25">
      <c r="A77" s="35">
        <v>75</v>
      </c>
      <c r="B77" s="46">
        <v>511</v>
      </c>
      <c r="C77" s="47">
        <v>1045</v>
      </c>
      <c r="D77" s="48">
        <v>273</v>
      </c>
    </row>
    <row r="80" spans="1:5" x14ac:dyDescent="0.25">
      <c r="E80" s="58"/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9"/>
  <sheetViews>
    <sheetView tabSelected="1" zoomScale="77" zoomScaleNormal="77" workbookViewId="0">
      <selection activeCell="A28" sqref="A28:J29"/>
    </sheetView>
  </sheetViews>
  <sheetFormatPr defaultColWidth="9.109375" defaultRowHeight="14.4" x14ac:dyDescent="0.3"/>
  <cols>
    <col min="1" max="1" width="10.6640625" style="63" bestFit="1" customWidth="1"/>
    <col min="2" max="2" width="6.33203125" style="63" hidden="1" customWidth="1"/>
    <col min="3" max="3" width="3.44140625" style="63" bestFit="1" customWidth="1"/>
    <col min="4" max="4" width="4.6640625" style="63" hidden="1" customWidth="1"/>
    <col min="5" max="5" width="7.5546875" style="63" bestFit="1" customWidth="1"/>
    <col min="6" max="6" width="6.109375" style="63" customWidth="1"/>
    <col min="7" max="7" width="3.88671875" style="63" customWidth="1"/>
    <col min="8" max="8" width="5.109375" style="63" customWidth="1"/>
    <col min="9" max="9" width="6.109375" style="63" customWidth="1"/>
    <col min="10" max="10" width="10.33203125" style="63" bestFit="1" customWidth="1"/>
    <col min="11" max="11" width="9" style="63" customWidth="1"/>
    <col min="12" max="12" width="9" style="63" bestFit="1" customWidth="1"/>
    <col min="13" max="13" width="9" style="63" customWidth="1"/>
    <col min="14" max="14" width="2.88671875" customWidth="1"/>
    <col min="15" max="16" width="8.44140625" style="63" bestFit="1" customWidth="1"/>
    <col min="17" max="17" width="7.44140625" style="63" bestFit="1" customWidth="1"/>
    <col min="18" max="18" width="8.44140625" style="63" bestFit="1" customWidth="1"/>
    <col min="19" max="19" width="2.44140625" style="63" customWidth="1"/>
    <col min="20" max="20" width="13.33203125" style="63" bestFit="1" customWidth="1"/>
    <col min="21" max="21" width="12.5546875" style="63" bestFit="1" customWidth="1"/>
    <col min="22" max="23" width="12" style="63" bestFit="1" customWidth="1"/>
    <col min="24" max="16384" width="9.109375" style="63"/>
  </cols>
  <sheetData>
    <row r="1" spans="1:23" ht="21" thickBot="1" x14ac:dyDescent="0.4">
      <c r="J1" s="293" t="s">
        <v>16</v>
      </c>
      <c r="K1" s="294"/>
      <c r="L1" s="294"/>
      <c r="M1" s="295"/>
      <c r="O1" s="293" t="s">
        <v>76</v>
      </c>
      <c r="P1" s="294"/>
      <c r="Q1" s="294"/>
      <c r="R1" s="295"/>
      <c r="T1" s="293" t="s">
        <v>77</v>
      </c>
      <c r="U1" s="294"/>
      <c r="V1" s="294"/>
      <c r="W1" s="295"/>
    </row>
    <row r="2" spans="1:23" ht="18" thickBot="1" x14ac:dyDescent="0.35">
      <c r="A2" s="228" t="s">
        <v>17</v>
      </c>
      <c r="B2" s="80" t="s">
        <v>53</v>
      </c>
      <c r="C2" s="82" t="s">
        <v>13</v>
      </c>
      <c r="D2" s="83" t="s">
        <v>13</v>
      </c>
      <c r="E2" s="84" t="s">
        <v>49</v>
      </c>
      <c r="F2" s="229" t="s">
        <v>78</v>
      </c>
      <c r="G2" s="230" t="s">
        <v>79</v>
      </c>
      <c r="H2" s="231" t="s">
        <v>80</v>
      </c>
      <c r="I2" s="232" t="s">
        <v>14</v>
      </c>
      <c r="J2" s="233" t="s">
        <v>81</v>
      </c>
      <c r="K2" s="234" t="s">
        <v>82</v>
      </c>
      <c r="L2" s="65" t="s">
        <v>83</v>
      </c>
      <c r="M2" s="232" t="s">
        <v>84</v>
      </c>
      <c r="O2" s="235" t="s">
        <v>85</v>
      </c>
      <c r="P2" s="236" t="s">
        <v>86</v>
      </c>
      <c r="Q2" s="65" t="s">
        <v>87</v>
      </c>
      <c r="R2" s="237" t="s">
        <v>88</v>
      </c>
      <c r="T2" s="238" t="s">
        <v>89</v>
      </c>
      <c r="U2" s="239" t="s">
        <v>90</v>
      </c>
      <c r="V2" s="240" t="s">
        <v>91</v>
      </c>
      <c r="W2" s="241" t="s">
        <v>92</v>
      </c>
    </row>
    <row r="3" spans="1:23" x14ac:dyDescent="0.3">
      <c r="A3" s="228">
        <f ca="1">MAX(10,5*ROWS(A$3:$B3)+RANDBETWEEN(-20,20))</f>
        <v>10</v>
      </c>
      <c r="B3" s="80">
        <v>10</v>
      </c>
      <c r="C3" s="77">
        <v>1</v>
      </c>
      <c r="D3" s="66" t="s">
        <v>6</v>
      </c>
      <c r="E3" s="67">
        <f>B3</f>
        <v>10</v>
      </c>
      <c r="F3" s="242">
        <f>AVERAGE($E$3:$E$14)</f>
        <v>29.166666666666668</v>
      </c>
      <c r="G3" s="243"/>
      <c r="H3" s="244"/>
      <c r="I3" s="245"/>
      <c r="J3" s="71">
        <f>ABS(E3-F3)</f>
        <v>19.166666666666668</v>
      </c>
      <c r="K3" s="246"/>
      <c r="L3" s="65"/>
      <c r="M3" s="247"/>
      <c r="O3" s="235"/>
      <c r="P3" s="68"/>
      <c r="Q3" s="68"/>
      <c r="R3" s="68"/>
      <c r="T3" s="235"/>
      <c r="U3" s="68"/>
      <c r="V3" s="68"/>
      <c r="W3" s="68"/>
    </row>
    <row r="4" spans="1:23" x14ac:dyDescent="0.3">
      <c r="A4" s="81">
        <f ca="1">MAX(10,5*ROWS(A$3:$B4)+RANDBETWEEN(-20,20))</f>
        <v>10</v>
      </c>
      <c r="B4" s="248">
        <v>10</v>
      </c>
      <c r="C4" s="78">
        <v>2</v>
      </c>
      <c r="D4" s="69" t="s">
        <v>0</v>
      </c>
      <c r="E4" s="70">
        <f>B4</f>
        <v>10</v>
      </c>
      <c r="F4" s="242">
        <f t="shared" ref="F4:F15" si="0">AVERAGE($E$3:$E$14)</f>
        <v>29.166666666666668</v>
      </c>
      <c r="G4" s="243">
        <f t="shared" ref="G4:G15" si="1">E3</f>
        <v>10</v>
      </c>
      <c r="H4" s="249"/>
      <c r="I4" s="245"/>
      <c r="J4" s="71">
        <f>ABS(E4-F4)</f>
        <v>19.166666666666668</v>
      </c>
      <c r="K4" s="250">
        <f>ABS(E4-G4)</f>
        <v>0</v>
      </c>
      <c r="L4" s="72"/>
      <c r="M4" s="247"/>
      <c r="O4" s="251"/>
      <c r="P4" s="73"/>
      <c r="Q4" s="73"/>
      <c r="R4" s="73"/>
      <c r="T4" s="251"/>
      <c r="U4" s="73"/>
      <c r="V4" s="73"/>
      <c r="W4" s="73"/>
    </row>
    <row r="5" spans="1:23" ht="15" thickBot="1" x14ac:dyDescent="0.35">
      <c r="A5" s="81">
        <f ca="1">MAX(10,5*ROWS(A$3:$B5)+RANDBETWEEN(-20,20))</f>
        <v>10</v>
      </c>
      <c r="B5" s="248">
        <v>13</v>
      </c>
      <c r="C5" s="78">
        <v>3</v>
      </c>
      <c r="D5" s="69" t="s">
        <v>1</v>
      </c>
      <c r="E5" s="70">
        <f t="shared" ref="E5:E13" si="2">B5</f>
        <v>13</v>
      </c>
      <c r="F5" s="242">
        <f t="shared" si="0"/>
        <v>29.166666666666668</v>
      </c>
      <c r="G5" s="243">
        <f t="shared" si="1"/>
        <v>10</v>
      </c>
      <c r="H5" s="249">
        <f t="shared" ref="H5:H15" si="3">AVERAGE(E3:E4)</f>
        <v>10</v>
      </c>
      <c r="I5" s="252"/>
      <c r="J5" s="71">
        <f t="shared" ref="J5:J14" si="4">ABS(E5-F5)</f>
        <v>16.166666666666668</v>
      </c>
      <c r="K5" s="250">
        <f t="shared" ref="K5:K14" si="5">ABS(E5-G5)</f>
        <v>3</v>
      </c>
      <c r="L5" s="88">
        <f>ABS($E5-H5)</f>
        <v>3</v>
      </c>
      <c r="M5" s="253"/>
      <c r="O5" s="71"/>
      <c r="P5" s="254"/>
      <c r="Q5" s="74"/>
      <c r="R5" s="253"/>
      <c r="T5" s="71"/>
      <c r="U5" s="254"/>
      <c r="V5" s="74"/>
      <c r="W5" s="253"/>
    </row>
    <row r="6" spans="1:23" x14ac:dyDescent="0.3">
      <c r="A6" s="81">
        <f ca="1">MAX(10,5*ROWS(A$3:$B6)+RANDBETWEEN(-20,20))</f>
        <v>18</v>
      </c>
      <c r="B6" s="248">
        <v>10</v>
      </c>
      <c r="C6" s="78">
        <v>4</v>
      </c>
      <c r="D6" s="69" t="s">
        <v>2</v>
      </c>
      <c r="E6" s="70">
        <f t="shared" si="2"/>
        <v>10</v>
      </c>
      <c r="F6" s="255">
        <f t="shared" si="0"/>
        <v>29.166666666666668</v>
      </c>
      <c r="G6" s="256">
        <f t="shared" si="1"/>
        <v>13</v>
      </c>
      <c r="H6" s="257">
        <f t="shared" si="3"/>
        <v>11.5</v>
      </c>
      <c r="I6" s="258">
        <f t="shared" ref="I6:I15" si="6">AVERAGE(E3:E5)</f>
        <v>11</v>
      </c>
      <c r="J6" s="85">
        <f>ABS(E6-F6)</f>
        <v>19.166666666666668</v>
      </c>
      <c r="K6" s="259">
        <f>ABS(E6-G6)</f>
        <v>3</v>
      </c>
      <c r="L6" s="74">
        <f>ABS($E6-H6)</f>
        <v>1.5</v>
      </c>
      <c r="M6" s="260">
        <f>ABS($E6-I6)</f>
        <v>1</v>
      </c>
      <c r="N6" s="261"/>
      <c r="O6" s="85">
        <f>(E6-F6)^2</f>
        <v>367.36111111111114</v>
      </c>
      <c r="P6" s="262">
        <f t="shared" ref="P6:P14" si="7">(E6-G6)^2</f>
        <v>9</v>
      </c>
      <c r="Q6" s="263">
        <f>($E6-H6)^2</f>
        <v>2.25</v>
      </c>
      <c r="R6" s="260">
        <f>($E6-I6)^2</f>
        <v>1</v>
      </c>
      <c r="S6" s="264"/>
      <c r="T6" s="85">
        <f>ABS(E6-F6)/E6</f>
        <v>1.9166666666666667</v>
      </c>
      <c r="U6" s="262">
        <f>ABS(E6-G6)/E6</f>
        <v>0.3</v>
      </c>
      <c r="V6" s="263">
        <f>ABS($E6-H6)/E6</f>
        <v>0.15</v>
      </c>
      <c r="W6" s="260">
        <f>($E6-I6)/E6</f>
        <v>-0.1</v>
      </c>
    </row>
    <row r="7" spans="1:23" x14ac:dyDescent="0.3">
      <c r="A7" s="81">
        <f ca="1">MAX(10,5*ROWS(A$3:$B7)+RANDBETWEEN(-20,20))</f>
        <v>19</v>
      </c>
      <c r="B7" s="248">
        <v>10</v>
      </c>
      <c r="C7" s="78">
        <v>5</v>
      </c>
      <c r="D7" s="69" t="s">
        <v>3</v>
      </c>
      <c r="E7" s="70">
        <f t="shared" si="2"/>
        <v>10</v>
      </c>
      <c r="F7" s="265">
        <f t="shared" si="0"/>
        <v>29.166666666666668</v>
      </c>
      <c r="G7" s="266">
        <f t="shared" si="1"/>
        <v>10</v>
      </c>
      <c r="H7" s="267">
        <f t="shared" si="3"/>
        <v>11.5</v>
      </c>
      <c r="I7" s="268">
        <f t="shared" si="6"/>
        <v>11</v>
      </c>
      <c r="J7" s="71">
        <f>ABS(E7-F7)</f>
        <v>19.166666666666668</v>
      </c>
      <c r="K7" s="250">
        <f t="shared" si="5"/>
        <v>0</v>
      </c>
      <c r="L7" s="74">
        <f t="shared" ref="L7:M14" si="8">ABS($E7-H7)</f>
        <v>1.5</v>
      </c>
      <c r="M7" s="253">
        <f t="shared" si="8"/>
        <v>1</v>
      </c>
      <c r="N7" s="86"/>
      <c r="O7" s="71">
        <f t="shared" ref="O7:O14" si="9">(E7-F7)^2</f>
        <v>367.36111111111114</v>
      </c>
      <c r="P7" s="254">
        <f t="shared" si="7"/>
        <v>0</v>
      </c>
      <c r="Q7" s="74">
        <f t="shared" ref="Q7:R14" si="10">($E7-H7)^2</f>
        <v>2.25</v>
      </c>
      <c r="R7" s="253">
        <f t="shared" si="10"/>
        <v>1</v>
      </c>
      <c r="S7" s="269"/>
      <c r="T7" s="71">
        <f t="shared" ref="T7:T14" si="11">ABS(E7-F7)/E7</f>
        <v>1.9166666666666667</v>
      </c>
      <c r="U7" s="254">
        <f t="shared" ref="U7:U14" si="12">ABS(E7-G7)/E7</f>
        <v>0</v>
      </c>
      <c r="V7" s="74">
        <f t="shared" ref="V7:V14" si="13">ABS($E7-H7)/E7</f>
        <v>0.15</v>
      </c>
      <c r="W7" s="253">
        <f t="shared" ref="W7:W14" si="14">($E7-I7)/E7</f>
        <v>-0.1</v>
      </c>
    </row>
    <row r="8" spans="1:23" x14ac:dyDescent="0.3">
      <c r="A8" s="81">
        <f ca="1">MAX(10,5*ROWS(A$3:$B8)+RANDBETWEEN(-20,20))</f>
        <v>45</v>
      </c>
      <c r="B8" s="248">
        <v>18</v>
      </c>
      <c r="C8" s="78">
        <v>6</v>
      </c>
      <c r="D8" s="69" t="s">
        <v>4</v>
      </c>
      <c r="E8" s="70">
        <f t="shared" si="2"/>
        <v>18</v>
      </c>
      <c r="F8" s="265">
        <f t="shared" si="0"/>
        <v>29.166666666666668</v>
      </c>
      <c r="G8" s="266">
        <f t="shared" si="1"/>
        <v>10</v>
      </c>
      <c r="H8" s="267">
        <f t="shared" si="3"/>
        <v>10</v>
      </c>
      <c r="I8" s="268">
        <f t="shared" si="6"/>
        <v>11</v>
      </c>
      <c r="J8" s="71">
        <f t="shared" si="4"/>
        <v>11.166666666666668</v>
      </c>
      <c r="K8" s="250">
        <f t="shared" si="5"/>
        <v>8</v>
      </c>
      <c r="L8" s="74">
        <f t="shared" si="8"/>
        <v>8</v>
      </c>
      <c r="M8" s="253">
        <f t="shared" si="8"/>
        <v>7</v>
      </c>
      <c r="N8" s="86"/>
      <c r="O8" s="71">
        <f t="shared" si="9"/>
        <v>124.69444444444447</v>
      </c>
      <c r="P8" s="254">
        <f t="shared" si="7"/>
        <v>64</v>
      </c>
      <c r="Q8" s="74">
        <f t="shared" si="10"/>
        <v>64</v>
      </c>
      <c r="R8" s="253">
        <f t="shared" si="10"/>
        <v>49</v>
      </c>
      <c r="S8" s="269"/>
      <c r="T8" s="71">
        <f t="shared" si="11"/>
        <v>0.62037037037037046</v>
      </c>
      <c r="U8" s="254">
        <f t="shared" si="12"/>
        <v>0.44444444444444442</v>
      </c>
      <c r="V8" s="74">
        <f t="shared" si="13"/>
        <v>0.44444444444444442</v>
      </c>
      <c r="W8" s="253">
        <f t="shared" si="14"/>
        <v>0.3888888888888889</v>
      </c>
    </row>
    <row r="9" spans="1:23" x14ac:dyDescent="0.3">
      <c r="A9" s="81">
        <f ca="1">MAX(10,5*ROWS(A$3:$B9)+RANDBETWEEN(-20,20))</f>
        <v>52</v>
      </c>
      <c r="B9" s="248">
        <v>19</v>
      </c>
      <c r="C9" s="78">
        <v>7</v>
      </c>
      <c r="D9" s="69" t="s">
        <v>5</v>
      </c>
      <c r="E9" s="70">
        <f t="shared" si="2"/>
        <v>19</v>
      </c>
      <c r="F9" s="265">
        <f t="shared" si="0"/>
        <v>29.166666666666668</v>
      </c>
      <c r="G9" s="266">
        <f t="shared" si="1"/>
        <v>18</v>
      </c>
      <c r="H9" s="267">
        <f t="shared" si="3"/>
        <v>14</v>
      </c>
      <c r="I9" s="268">
        <f t="shared" si="6"/>
        <v>12.666666666666666</v>
      </c>
      <c r="J9" s="71">
        <f t="shared" si="4"/>
        <v>10.166666666666668</v>
      </c>
      <c r="K9" s="250">
        <f t="shared" si="5"/>
        <v>1</v>
      </c>
      <c r="L9" s="74">
        <f t="shared" si="8"/>
        <v>5</v>
      </c>
      <c r="M9" s="253">
        <f t="shared" si="8"/>
        <v>6.3333333333333339</v>
      </c>
      <c r="N9" s="86"/>
      <c r="O9" s="71">
        <f>(E9-F9)^2</f>
        <v>103.36111111111113</v>
      </c>
      <c r="P9" s="254">
        <f t="shared" si="7"/>
        <v>1</v>
      </c>
      <c r="Q9" s="74">
        <f t="shared" si="10"/>
        <v>25</v>
      </c>
      <c r="R9" s="253">
        <f t="shared" si="10"/>
        <v>40.111111111111121</v>
      </c>
      <c r="S9" s="269"/>
      <c r="T9" s="71">
        <f t="shared" si="11"/>
        <v>0.53508771929824572</v>
      </c>
      <c r="U9" s="254">
        <f t="shared" si="12"/>
        <v>5.2631578947368418E-2</v>
      </c>
      <c r="V9" s="74">
        <f t="shared" si="13"/>
        <v>0.26315789473684209</v>
      </c>
      <c r="W9" s="253">
        <f t="shared" si="14"/>
        <v>0.33333333333333337</v>
      </c>
    </row>
    <row r="10" spans="1:23" x14ac:dyDescent="0.3">
      <c r="A10" s="81">
        <f ca="1">MAX(10,5*ROWS(A$3:$B10)+RANDBETWEEN(-20,20))</f>
        <v>27</v>
      </c>
      <c r="B10" s="248">
        <v>44</v>
      </c>
      <c r="C10" s="78">
        <v>8</v>
      </c>
      <c r="D10" s="69" t="s">
        <v>7</v>
      </c>
      <c r="E10" s="70">
        <f t="shared" si="2"/>
        <v>44</v>
      </c>
      <c r="F10" s="265">
        <f t="shared" si="0"/>
        <v>29.166666666666668</v>
      </c>
      <c r="G10" s="266">
        <f t="shared" si="1"/>
        <v>19</v>
      </c>
      <c r="H10" s="267">
        <f t="shared" si="3"/>
        <v>18.5</v>
      </c>
      <c r="I10" s="268">
        <f t="shared" si="6"/>
        <v>15.666666666666666</v>
      </c>
      <c r="J10" s="71">
        <f t="shared" si="4"/>
        <v>14.833333333333332</v>
      </c>
      <c r="K10" s="250">
        <f t="shared" si="5"/>
        <v>25</v>
      </c>
      <c r="L10" s="74">
        <f t="shared" si="8"/>
        <v>25.5</v>
      </c>
      <c r="M10" s="253">
        <f t="shared" si="8"/>
        <v>28.333333333333336</v>
      </c>
      <c r="N10" s="86"/>
      <c r="O10" s="71">
        <f t="shared" si="9"/>
        <v>220.02777777777774</v>
      </c>
      <c r="P10" s="254">
        <f t="shared" si="7"/>
        <v>625</v>
      </c>
      <c r="Q10" s="74">
        <f t="shared" si="10"/>
        <v>650.25</v>
      </c>
      <c r="R10" s="253">
        <f t="shared" si="10"/>
        <v>802.77777777777794</v>
      </c>
      <c r="S10" s="269"/>
      <c r="T10" s="71">
        <f t="shared" si="11"/>
        <v>0.3371212121212121</v>
      </c>
      <c r="U10" s="254">
        <f t="shared" si="12"/>
        <v>0.56818181818181823</v>
      </c>
      <c r="V10" s="74">
        <f t="shared" si="13"/>
        <v>0.57954545454545459</v>
      </c>
      <c r="W10" s="253">
        <f t="shared" si="14"/>
        <v>0.64393939393939403</v>
      </c>
    </row>
    <row r="11" spans="1:23" x14ac:dyDescent="0.3">
      <c r="A11" s="81">
        <f ca="1">MAX(10,5*ROWS(A$3:$B11)+RANDBETWEEN(-20,20))</f>
        <v>47</v>
      </c>
      <c r="B11" s="248">
        <v>36</v>
      </c>
      <c r="C11" s="78">
        <v>9</v>
      </c>
      <c r="D11" s="69" t="s">
        <v>8</v>
      </c>
      <c r="E11" s="70">
        <f t="shared" si="2"/>
        <v>36</v>
      </c>
      <c r="F11" s="265">
        <f t="shared" si="0"/>
        <v>29.166666666666668</v>
      </c>
      <c r="G11" s="266">
        <f t="shared" si="1"/>
        <v>44</v>
      </c>
      <c r="H11" s="267">
        <f t="shared" si="3"/>
        <v>31.5</v>
      </c>
      <c r="I11" s="268">
        <f t="shared" si="6"/>
        <v>27</v>
      </c>
      <c r="J11" s="71">
        <f t="shared" si="4"/>
        <v>6.8333333333333321</v>
      </c>
      <c r="K11" s="250">
        <f t="shared" si="5"/>
        <v>8</v>
      </c>
      <c r="L11" s="74">
        <f t="shared" si="8"/>
        <v>4.5</v>
      </c>
      <c r="M11" s="253">
        <f t="shared" si="8"/>
        <v>9</v>
      </c>
      <c r="N11" s="86"/>
      <c r="O11" s="71">
        <f t="shared" si="9"/>
        <v>46.694444444444429</v>
      </c>
      <c r="P11" s="254">
        <f t="shared" si="7"/>
        <v>64</v>
      </c>
      <c r="Q11" s="74">
        <f t="shared" si="10"/>
        <v>20.25</v>
      </c>
      <c r="R11" s="253">
        <f t="shared" si="10"/>
        <v>81</v>
      </c>
      <c r="S11" s="269"/>
      <c r="T11" s="71">
        <f t="shared" si="11"/>
        <v>0.18981481481481477</v>
      </c>
      <c r="U11" s="254">
        <f t="shared" si="12"/>
        <v>0.22222222222222221</v>
      </c>
      <c r="V11" s="74">
        <f t="shared" si="13"/>
        <v>0.125</v>
      </c>
      <c r="W11" s="253">
        <f t="shared" si="14"/>
        <v>0.25</v>
      </c>
    </row>
    <row r="12" spans="1:23" x14ac:dyDescent="0.3">
      <c r="A12" s="81">
        <f ca="1">MAX(10,5*ROWS(A$3:$B12)+RANDBETWEEN(-20,20))</f>
        <v>57</v>
      </c>
      <c r="B12" s="248">
        <v>56</v>
      </c>
      <c r="C12" s="78">
        <v>10</v>
      </c>
      <c r="D12" s="69" t="s">
        <v>9</v>
      </c>
      <c r="E12" s="70">
        <f t="shared" si="2"/>
        <v>56</v>
      </c>
      <c r="F12" s="265">
        <f t="shared" si="0"/>
        <v>29.166666666666668</v>
      </c>
      <c r="G12" s="266">
        <f t="shared" si="1"/>
        <v>36</v>
      </c>
      <c r="H12" s="267">
        <f t="shared" si="3"/>
        <v>40</v>
      </c>
      <c r="I12" s="268">
        <f t="shared" si="6"/>
        <v>33</v>
      </c>
      <c r="J12" s="71">
        <f t="shared" si="4"/>
        <v>26.833333333333332</v>
      </c>
      <c r="K12" s="250">
        <f t="shared" si="5"/>
        <v>20</v>
      </c>
      <c r="L12" s="74">
        <f t="shared" si="8"/>
        <v>16</v>
      </c>
      <c r="M12" s="253">
        <f t="shared" si="8"/>
        <v>23</v>
      </c>
      <c r="N12" s="86"/>
      <c r="O12" s="71">
        <f t="shared" si="9"/>
        <v>720.02777777777771</v>
      </c>
      <c r="P12" s="254">
        <f t="shared" si="7"/>
        <v>400</v>
      </c>
      <c r="Q12" s="74">
        <f t="shared" si="10"/>
        <v>256</v>
      </c>
      <c r="R12" s="253">
        <f t="shared" si="10"/>
        <v>529</v>
      </c>
      <c r="S12" s="269"/>
      <c r="T12" s="71">
        <f t="shared" si="11"/>
        <v>0.47916666666666663</v>
      </c>
      <c r="U12" s="254">
        <f t="shared" si="12"/>
        <v>0.35714285714285715</v>
      </c>
      <c r="V12" s="74">
        <f t="shared" si="13"/>
        <v>0.2857142857142857</v>
      </c>
      <c r="W12" s="253">
        <f t="shared" si="14"/>
        <v>0.4107142857142857</v>
      </c>
    </row>
    <row r="13" spans="1:23" x14ac:dyDescent="0.3">
      <c r="A13" s="81">
        <f ca="1">MAX(10,5*ROWS(A$3:$B13)+RANDBETWEEN(-20,20))</f>
        <v>65</v>
      </c>
      <c r="B13" s="248">
        <v>49</v>
      </c>
      <c r="C13" s="78">
        <v>11</v>
      </c>
      <c r="D13" s="69" t="s">
        <v>10</v>
      </c>
      <c r="E13" s="70">
        <f t="shared" si="2"/>
        <v>49</v>
      </c>
      <c r="F13" s="265">
        <f t="shared" si="0"/>
        <v>29.166666666666668</v>
      </c>
      <c r="G13" s="266">
        <f t="shared" si="1"/>
        <v>56</v>
      </c>
      <c r="H13" s="267">
        <f t="shared" si="3"/>
        <v>46</v>
      </c>
      <c r="I13" s="268">
        <f t="shared" si="6"/>
        <v>45.333333333333336</v>
      </c>
      <c r="J13" s="71">
        <f t="shared" si="4"/>
        <v>19.833333333333332</v>
      </c>
      <c r="K13" s="250">
        <f t="shared" si="5"/>
        <v>7</v>
      </c>
      <c r="L13" s="74">
        <f t="shared" si="8"/>
        <v>3</v>
      </c>
      <c r="M13" s="253">
        <f t="shared" si="8"/>
        <v>3.6666666666666643</v>
      </c>
      <c r="N13" s="86"/>
      <c r="O13" s="71">
        <f t="shared" si="9"/>
        <v>393.36111111111109</v>
      </c>
      <c r="P13" s="254">
        <f t="shared" si="7"/>
        <v>49</v>
      </c>
      <c r="Q13" s="74">
        <f t="shared" si="10"/>
        <v>9</v>
      </c>
      <c r="R13" s="253">
        <f t="shared" si="10"/>
        <v>13.444444444444427</v>
      </c>
      <c r="S13" s="269"/>
      <c r="T13" s="71">
        <f t="shared" si="11"/>
        <v>0.40476190476190471</v>
      </c>
      <c r="U13" s="254">
        <f t="shared" si="12"/>
        <v>0.14285714285714285</v>
      </c>
      <c r="V13" s="74">
        <f t="shared" si="13"/>
        <v>6.1224489795918366E-2</v>
      </c>
      <c r="W13" s="253">
        <f t="shared" si="14"/>
        <v>7.4829931972789074E-2</v>
      </c>
    </row>
    <row r="14" spans="1:23" ht="15" thickBot="1" x14ac:dyDescent="0.35">
      <c r="A14" s="270">
        <f ca="1">MAX(10,5*ROWS(A$3:$B14)+RANDBETWEEN(-20,20))</f>
        <v>62</v>
      </c>
      <c r="B14" s="271">
        <v>75</v>
      </c>
      <c r="C14" s="79">
        <v>12</v>
      </c>
      <c r="D14" s="75" t="s">
        <v>11</v>
      </c>
      <c r="E14" s="76">
        <f>B14</f>
        <v>75</v>
      </c>
      <c r="F14" s="272">
        <f t="shared" si="0"/>
        <v>29.166666666666668</v>
      </c>
      <c r="G14" s="273">
        <f t="shared" si="1"/>
        <v>49</v>
      </c>
      <c r="H14" s="274">
        <f t="shared" si="3"/>
        <v>52.5</v>
      </c>
      <c r="I14" s="275">
        <f t="shared" si="6"/>
        <v>47</v>
      </c>
      <c r="J14" s="87">
        <f t="shared" si="4"/>
        <v>45.833333333333329</v>
      </c>
      <c r="K14" s="276">
        <f t="shared" si="5"/>
        <v>26</v>
      </c>
      <c r="L14" s="88">
        <f t="shared" si="8"/>
        <v>22.5</v>
      </c>
      <c r="M14" s="277">
        <f t="shared" si="8"/>
        <v>28</v>
      </c>
      <c r="N14" s="278"/>
      <c r="O14" s="87">
        <f t="shared" si="9"/>
        <v>2100.6944444444439</v>
      </c>
      <c r="P14" s="279">
        <f t="shared" si="7"/>
        <v>676</v>
      </c>
      <c r="Q14" s="88">
        <f t="shared" si="10"/>
        <v>506.25</v>
      </c>
      <c r="R14" s="277">
        <f t="shared" si="10"/>
        <v>784</v>
      </c>
      <c r="S14" s="280"/>
      <c r="T14" s="87">
        <f t="shared" si="11"/>
        <v>0.61111111111111105</v>
      </c>
      <c r="U14" s="279">
        <f t="shared" si="12"/>
        <v>0.34666666666666668</v>
      </c>
      <c r="V14" s="88">
        <f t="shared" si="13"/>
        <v>0.3</v>
      </c>
      <c r="W14" s="277">
        <f t="shared" si="14"/>
        <v>0.37333333333333335</v>
      </c>
    </row>
    <row r="15" spans="1:23" ht="15" thickBot="1" x14ac:dyDescent="0.35">
      <c r="A15" s="281"/>
      <c r="C15" s="64">
        <v>13</v>
      </c>
      <c r="D15" s="64"/>
      <c r="E15" s="281"/>
      <c r="F15" s="282">
        <f t="shared" si="0"/>
        <v>29.166666666666668</v>
      </c>
      <c r="G15" s="273">
        <f t="shared" si="1"/>
        <v>75</v>
      </c>
      <c r="H15" s="274">
        <f t="shared" si="3"/>
        <v>62</v>
      </c>
      <c r="I15" s="275">
        <f t="shared" si="6"/>
        <v>60</v>
      </c>
      <c r="J15" s="296" t="s">
        <v>93</v>
      </c>
      <c r="K15" s="297"/>
      <c r="L15" s="297"/>
      <c r="M15" s="298"/>
      <c r="O15" s="296" t="s">
        <v>94</v>
      </c>
      <c r="P15" s="297"/>
      <c r="Q15" s="297"/>
      <c r="R15" s="298"/>
      <c r="T15" s="296" t="s">
        <v>95</v>
      </c>
      <c r="U15" s="297"/>
      <c r="V15" s="297"/>
      <c r="W15" s="298"/>
    </row>
    <row r="16" spans="1:23" ht="15" thickBot="1" x14ac:dyDescent="0.35">
      <c r="A16" s="281"/>
      <c r="C16" s="64"/>
      <c r="D16" s="64"/>
      <c r="E16" s="64"/>
      <c r="F16" s="64"/>
      <c r="G16" s="243"/>
      <c r="H16" s="64"/>
      <c r="I16" s="252"/>
      <c r="J16" s="283">
        <f>AVERAGE(J6:J14)</f>
        <v>19.314814814814813</v>
      </c>
      <c r="K16" s="284">
        <f>AVERAGE(K6:K14)</f>
        <v>10.888888888888889</v>
      </c>
      <c r="L16" s="285">
        <f>AVERAGE(L6:L14)</f>
        <v>9.7222222222222214</v>
      </c>
      <c r="M16" s="286">
        <f>AVERAGE(M6:M14)</f>
        <v>11.925925925925927</v>
      </c>
      <c r="O16" s="283">
        <f>AVERAGE(O6:O14)</f>
        <v>493.73148148148135</v>
      </c>
      <c r="P16" s="284">
        <f>AVERAGE(P6:P14)</f>
        <v>209.77777777777777</v>
      </c>
      <c r="Q16" s="285">
        <f>AVERAGE(Q6:Q14)</f>
        <v>170.58333333333334</v>
      </c>
      <c r="R16" s="286">
        <f>AVERAGE(R6:R14)</f>
        <v>255.70370370370372</v>
      </c>
      <c r="T16" s="283">
        <f>AVERAGE(T6:T14)</f>
        <v>0.77897412583085102</v>
      </c>
      <c r="U16" s="284">
        <f>AVERAGE(U6:U14)</f>
        <v>0.2704607478291689</v>
      </c>
      <c r="V16" s="285">
        <f>AVERAGE(V6:V14)</f>
        <v>0.26212072991521607</v>
      </c>
      <c r="W16" s="286">
        <f t="shared" ref="W16" si="15">AVERAGE(W6:W14)</f>
        <v>0.25278212968689157</v>
      </c>
    </row>
    <row r="17" spans="1:23" ht="15" thickBot="1" x14ac:dyDescent="0.35">
      <c r="G17" s="243"/>
      <c r="I17" s="252"/>
      <c r="J17" s="283" t="str">
        <f>IF(J16=$J$18,"Best"," ")</f>
        <v xml:space="preserve"> </v>
      </c>
      <c r="K17" s="284" t="str">
        <f t="shared" ref="K17:M17" si="16">IF(K16=$J$18,"Best"," ")</f>
        <v xml:space="preserve"> </v>
      </c>
      <c r="L17" s="285" t="str">
        <f t="shared" si="16"/>
        <v>Best</v>
      </c>
      <c r="M17" s="286" t="str">
        <f t="shared" si="16"/>
        <v xml:space="preserve"> </v>
      </c>
      <c r="O17" s="283" t="str">
        <f>IF(O16=$O$18,"Best"," ")</f>
        <v xml:space="preserve"> </v>
      </c>
      <c r="P17" s="284" t="str">
        <f t="shared" ref="P17:R17" si="17">IF(P16=$O$18,"Best"," ")</f>
        <v xml:space="preserve"> </v>
      </c>
      <c r="Q17" s="285" t="str">
        <f t="shared" si="17"/>
        <v>Best</v>
      </c>
      <c r="R17" s="286" t="str">
        <f t="shared" si="17"/>
        <v xml:space="preserve"> </v>
      </c>
      <c r="T17" s="283" t="str">
        <f>IF(T16=$T$18,"Best"," ")</f>
        <v xml:space="preserve"> </v>
      </c>
      <c r="U17" s="284" t="str">
        <f>IF(U16=$T$18,"Best"," ")</f>
        <v xml:space="preserve"> </v>
      </c>
      <c r="V17" s="285" t="str">
        <f>IF(V16=$T$18,"Best"," ")</f>
        <v xml:space="preserve"> </v>
      </c>
      <c r="W17" s="286" t="str">
        <f t="shared" ref="W17" si="18">IF(W16=$T$18,"Best"," ")</f>
        <v>Best</v>
      </c>
    </row>
    <row r="18" spans="1:23" x14ac:dyDescent="0.3">
      <c r="J18" s="287">
        <f>MIN(J16:M16)</f>
        <v>9.7222222222222214</v>
      </c>
      <c r="O18" s="287">
        <f>MIN(O16:R16)</f>
        <v>170.58333333333334</v>
      </c>
      <c r="T18" s="287">
        <f>MIN(T16:W16)</f>
        <v>0.25278212968689157</v>
      </c>
    </row>
    <row r="19" spans="1:23" x14ac:dyDescent="0.3">
      <c r="A19" s="133"/>
    </row>
    <row r="20" spans="1:23" ht="21.6" thickBot="1" x14ac:dyDescent="0.45">
      <c r="A20" s="289" t="s">
        <v>101</v>
      </c>
      <c r="B20" s="290"/>
      <c r="C20" s="290"/>
      <c r="D20" s="291"/>
      <c r="E20" s="288"/>
      <c r="F20" s="288"/>
      <c r="G20" s="288"/>
      <c r="H20" s="288"/>
      <c r="I20" s="292" t="s">
        <v>100</v>
      </c>
    </row>
    <row r="23" spans="1:23" x14ac:dyDescent="0.3">
      <c r="J23" s="63" t="s">
        <v>96</v>
      </c>
      <c r="K23" s="63" t="str">
        <f ca="1">_xlfn.FORMULATEXT(F6)</f>
        <v>=AVERAGE($E$3:$E$14)</v>
      </c>
    </row>
    <row r="24" spans="1:23" x14ac:dyDescent="0.3">
      <c r="J24" s="63" t="s">
        <v>97</v>
      </c>
      <c r="K24" s="63" t="str">
        <f ca="1">_xlfn.FORMULATEXT(G6)</f>
        <v>=E5</v>
      </c>
    </row>
    <row r="25" spans="1:23" x14ac:dyDescent="0.3">
      <c r="J25" s="63" t="s">
        <v>98</v>
      </c>
      <c r="K25" s="63" t="str">
        <f ca="1">_xlfn.FORMULATEXT(H6)</f>
        <v>=AVERAGE(E4:E5)</v>
      </c>
    </row>
    <row r="26" spans="1:23" x14ac:dyDescent="0.3">
      <c r="J26" s="63" t="s">
        <v>99</v>
      </c>
      <c r="K26" s="63" t="str">
        <f ca="1">_xlfn.FORMULATEXT(I6)</f>
        <v>=AVERAGE(E3:E5)</v>
      </c>
    </row>
    <row r="28" spans="1:23" ht="25.2" x14ac:dyDescent="0.45">
      <c r="A28" s="299" t="s">
        <v>102</v>
      </c>
      <c r="B28" s="299"/>
      <c r="C28" s="299"/>
      <c r="D28" s="299"/>
      <c r="E28" s="299"/>
      <c r="F28" s="299"/>
      <c r="G28" s="299"/>
      <c r="H28" s="299"/>
      <c r="I28" s="299"/>
      <c r="J28" s="299"/>
    </row>
    <row r="29" spans="1:23" ht="25.2" x14ac:dyDescent="0.45">
      <c r="A29" s="299" t="s">
        <v>103</v>
      </c>
      <c r="B29" s="299"/>
      <c r="C29" s="299"/>
      <c r="D29" s="299"/>
      <c r="E29" s="299"/>
      <c r="F29" s="299"/>
      <c r="G29" s="299"/>
      <c r="H29" s="299"/>
      <c r="I29" s="299"/>
      <c r="J29" s="299"/>
    </row>
  </sheetData>
  <mergeCells count="6">
    <mergeCell ref="J1:M1"/>
    <mergeCell ref="O1:R1"/>
    <mergeCell ref="T1:W1"/>
    <mergeCell ref="J15:M15"/>
    <mergeCell ref="O15:R15"/>
    <mergeCell ref="T15:W15"/>
  </mergeCells>
  <hyperlinks>
    <hyperlink ref="I20" r:id="rId1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5"/>
  <sheetViews>
    <sheetView zoomScale="77" zoomScaleNormal="77" workbookViewId="0">
      <selection activeCell="M30" sqref="M30"/>
    </sheetView>
  </sheetViews>
  <sheetFormatPr defaultColWidth="9.109375" defaultRowHeight="14.4" x14ac:dyDescent="0.3"/>
  <cols>
    <col min="1" max="1" width="10.6640625" style="63" bestFit="1" customWidth="1"/>
    <col min="2" max="2" width="6.88671875" style="63" bestFit="1" customWidth="1"/>
    <col min="3" max="3" width="3.44140625" style="63" customWidth="1"/>
    <col min="4" max="4" width="5.33203125" style="63" bestFit="1" customWidth="1"/>
    <col min="5" max="5" width="6.88671875" style="63" bestFit="1" customWidth="1"/>
    <col min="6" max="6" width="9.5546875" style="63" bestFit="1" customWidth="1"/>
    <col min="7" max="7" width="10.33203125" style="63" bestFit="1" customWidth="1"/>
    <col min="8" max="8" width="9" style="63" bestFit="1" customWidth="1"/>
    <col min="9" max="9" width="9.33203125" style="63" bestFit="1" customWidth="1"/>
    <col min="10" max="11" width="12" style="63" bestFit="1" customWidth="1"/>
    <col min="12" max="16384" width="9.109375" style="63"/>
  </cols>
  <sheetData>
    <row r="1" spans="1:16" ht="15" thickBot="1" x14ac:dyDescent="0.35">
      <c r="A1" s="150" t="s">
        <v>17</v>
      </c>
      <c r="B1" s="80" t="s">
        <v>53</v>
      </c>
      <c r="C1" s="82" t="s">
        <v>13</v>
      </c>
      <c r="D1" s="83" t="s">
        <v>13</v>
      </c>
      <c r="E1" s="84" t="s">
        <v>12</v>
      </c>
      <c r="F1" s="151" t="s">
        <v>14</v>
      </c>
      <c r="G1" s="156" t="s">
        <v>19</v>
      </c>
      <c r="H1" s="65" t="s">
        <v>16</v>
      </c>
      <c r="I1" s="156" t="s">
        <v>63</v>
      </c>
      <c r="J1" s="65" t="s">
        <v>15</v>
      </c>
      <c r="K1" s="160" t="s">
        <v>57</v>
      </c>
    </row>
    <row r="2" spans="1:16" ht="15" thickBot="1" x14ac:dyDescent="0.35">
      <c r="A2" s="81">
        <f ca="1">MAX(10,5*ROWS(A2:$B$7)+RANDBETWEEN(-20,20))</f>
        <v>44</v>
      </c>
      <c r="B2" s="80">
        <v>10</v>
      </c>
      <c r="C2" s="77">
        <v>1</v>
      </c>
      <c r="D2" s="66" t="s">
        <v>6</v>
      </c>
      <c r="E2" s="67">
        <f>B2</f>
        <v>10</v>
      </c>
      <c r="F2" s="163"/>
      <c r="G2" s="85"/>
      <c r="H2" s="65"/>
      <c r="I2" s="85"/>
      <c r="J2" s="68"/>
      <c r="K2" s="164"/>
    </row>
    <row r="3" spans="1:16" ht="15" thickBot="1" x14ac:dyDescent="0.35">
      <c r="A3" s="81">
        <f ca="1">MAX(10,5*ROWS(A3:$B$7)+RANDBETWEEN(-20,20))</f>
        <v>36</v>
      </c>
      <c r="B3" s="80">
        <v>10</v>
      </c>
      <c r="C3" s="78">
        <v>2</v>
      </c>
      <c r="D3" s="69" t="s">
        <v>0</v>
      </c>
      <c r="E3" s="70">
        <f>B3</f>
        <v>10</v>
      </c>
      <c r="F3" s="165"/>
      <c r="G3" s="71"/>
      <c r="H3" s="72"/>
      <c r="I3" s="71"/>
      <c r="J3" s="73"/>
      <c r="K3" s="161"/>
      <c r="M3" s="63">
        <v>4</v>
      </c>
      <c r="N3" s="63">
        <v>-4</v>
      </c>
      <c r="O3" s="63">
        <v>0</v>
      </c>
      <c r="P3" s="63">
        <v>4</v>
      </c>
    </row>
    <row r="4" spans="1:16" ht="15" thickBot="1" x14ac:dyDescent="0.35">
      <c r="A4" s="81">
        <f ca="1">MAX(10,5*ROWS(A4:$B$7)+RANDBETWEEN(-20,20))</f>
        <v>21</v>
      </c>
      <c r="B4" s="80">
        <v>26</v>
      </c>
      <c r="C4" s="79">
        <v>3</v>
      </c>
      <c r="D4" s="75" t="s">
        <v>1</v>
      </c>
      <c r="E4" s="76">
        <f t="shared" ref="E4:E12" si="0">B4</f>
        <v>26</v>
      </c>
      <c r="F4" s="153"/>
      <c r="G4" s="87"/>
      <c r="H4" s="88"/>
      <c r="I4" s="87"/>
      <c r="J4" s="88"/>
      <c r="K4" s="166"/>
      <c r="M4" s="63">
        <v>12</v>
      </c>
      <c r="N4" s="63">
        <v>-4</v>
      </c>
      <c r="O4" s="63">
        <v>0</v>
      </c>
      <c r="P4" s="63">
        <v>4</v>
      </c>
    </row>
    <row r="5" spans="1:16" ht="15" thickBot="1" x14ac:dyDescent="0.35">
      <c r="A5" s="81">
        <f ca="1">MAX(10,5*ROWS(A5:$B$7)+RANDBETWEEN(-20,20))</f>
        <v>10</v>
      </c>
      <c r="B5" s="80">
        <v>11</v>
      </c>
      <c r="C5" s="78">
        <v>4</v>
      </c>
      <c r="D5" s="69" t="s">
        <v>2</v>
      </c>
      <c r="E5" s="70">
        <f t="shared" si="0"/>
        <v>11</v>
      </c>
      <c r="F5" s="152">
        <f>AVERAGE(E2:E4)</f>
        <v>15.333333333333334</v>
      </c>
      <c r="G5" s="154">
        <f>E5-F5</f>
        <v>-4.3333333333333339</v>
      </c>
      <c r="H5" s="157">
        <f>ABS(G5)</f>
        <v>4.3333333333333339</v>
      </c>
      <c r="I5" s="158">
        <f>SUM($G$5:G5)</f>
        <v>-4.3333333333333339</v>
      </c>
      <c r="J5" s="74">
        <f>AVERAGE($H$5:H5)</f>
        <v>4.3333333333333339</v>
      </c>
      <c r="K5" s="154">
        <f>I5/J5</f>
        <v>-1</v>
      </c>
    </row>
    <row r="6" spans="1:16" ht="15" thickBot="1" x14ac:dyDescent="0.35">
      <c r="A6" s="81">
        <f ca="1">MAX(10,5*ROWS(A6:$B$7)+RANDBETWEEN(-20,20))</f>
        <v>10</v>
      </c>
      <c r="B6" s="80">
        <v>42</v>
      </c>
      <c r="C6" s="78">
        <v>5</v>
      </c>
      <c r="D6" s="69" t="s">
        <v>3</v>
      </c>
      <c r="E6" s="70">
        <f t="shared" si="0"/>
        <v>42</v>
      </c>
      <c r="F6" s="152">
        <f t="shared" ref="F6:F13" si="1">AVERAGE(E3:E5)</f>
        <v>15.666666666666666</v>
      </c>
      <c r="G6" s="154">
        <f t="shared" ref="G6:G13" si="2">E6-F6</f>
        <v>26.333333333333336</v>
      </c>
      <c r="H6" s="157">
        <f t="shared" ref="H6:H13" si="3">ABS(G6)</f>
        <v>26.333333333333336</v>
      </c>
      <c r="I6" s="158">
        <f>SUM($G$5:G6)</f>
        <v>22</v>
      </c>
      <c r="J6" s="74">
        <f>AVERAGE($H$5:H6)</f>
        <v>15.333333333333336</v>
      </c>
      <c r="K6" s="154">
        <f t="shared" ref="K6:K13" si="4">I6/J6</f>
        <v>1.4347826086956519</v>
      </c>
    </row>
    <row r="7" spans="1:16" ht="15" thickBot="1" x14ac:dyDescent="0.35">
      <c r="A7" s="81">
        <f ca="1">MAX(10,5*ROWS(A7:$B$7)+RANDBETWEEN(-20,20))</f>
        <v>16</v>
      </c>
      <c r="B7" s="80">
        <v>40</v>
      </c>
      <c r="C7" s="78">
        <v>6</v>
      </c>
      <c r="D7" s="69" t="s">
        <v>4</v>
      </c>
      <c r="E7" s="70">
        <f t="shared" si="0"/>
        <v>40</v>
      </c>
      <c r="F7" s="152">
        <f t="shared" si="1"/>
        <v>26.333333333333332</v>
      </c>
      <c r="G7" s="154">
        <f t="shared" si="2"/>
        <v>13.666666666666668</v>
      </c>
      <c r="H7" s="157">
        <f t="shared" si="3"/>
        <v>13.666666666666668</v>
      </c>
      <c r="I7" s="158">
        <f>SUM($G$5:G7)</f>
        <v>35.666666666666671</v>
      </c>
      <c r="J7" s="74">
        <f>AVERAGE($H$5:H7)</f>
        <v>14.77777777777778</v>
      </c>
      <c r="K7" s="154">
        <f t="shared" si="4"/>
        <v>2.4135338345864659</v>
      </c>
    </row>
    <row r="8" spans="1:16" ht="15" thickBot="1" x14ac:dyDescent="0.35">
      <c r="A8" s="81">
        <f ca="1">MAX(10,5*ROWS(A$7:$B8)+RANDBETWEEN(-20,20))</f>
        <v>10</v>
      </c>
      <c r="B8" s="80">
        <v>47</v>
      </c>
      <c r="C8" s="78">
        <v>7</v>
      </c>
      <c r="D8" s="69" t="s">
        <v>5</v>
      </c>
      <c r="E8" s="70">
        <f t="shared" si="0"/>
        <v>47</v>
      </c>
      <c r="F8" s="152">
        <f t="shared" si="1"/>
        <v>31</v>
      </c>
      <c r="G8" s="154">
        <f t="shared" si="2"/>
        <v>16</v>
      </c>
      <c r="H8" s="157">
        <f t="shared" si="3"/>
        <v>16</v>
      </c>
      <c r="I8" s="158">
        <f>SUM($G$5:G8)</f>
        <v>51.666666666666671</v>
      </c>
      <c r="J8" s="74">
        <f>AVERAGE($H$5:H8)</f>
        <v>15.083333333333336</v>
      </c>
      <c r="K8" s="154">
        <f t="shared" si="4"/>
        <v>3.4254143646408837</v>
      </c>
    </row>
    <row r="9" spans="1:16" ht="15" thickBot="1" x14ac:dyDescent="0.35">
      <c r="A9" s="81">
        <f ca="1">MAX(10,5*ROWS(A$7:$B9)+RANDBETWEEN(-20,20))</f>
        <v>22</v>
      </c>
      <c r="B9" s="80">
        <v>21</v>
      </c>
      <c r="C9" s="78">
        <v>8</v>
      </c>
      <c r="D9" s="69" t="s">
        <v>7</v>
      </c>
      <c r="E9" s="70">
        <f t="shared" si="0"/>
        <v>21</v>
      </c>
      <c r="F9" s="152">
        <f t="shared" si="1"/>
        <v>43</v>
      </c>
      <c r="G9" s="154">
        <f t="shared" si="2"/>
        <v>-22</v>
      </c>
      <c r="H9" s="157">
        <f t="shared" si="3"/>
        <v>22</v>
      </c>
      <c r="I9" s="158">
        <f>SUM($G$5:G9)</f>
        <v>29.666666666666671</v>
      </c>
      <c r="J9" s="74">
        <f>AVERAGE($H$5:H9)</f>
        <v>16.466666666666669</v>
      </c>
      <c r="K9" s="154">
        <f t="shared" si="4"/>
        <v>1.8016194331983806</v>
      </c>
    </row>
    <row r="10" spans="1:16" ht="15" thickBot="1" x14ac:dyDescent="0.35">
      <c r="A10" s="81">
        <f ca="1">MAX(10,5*ROWS(A$7:$B10)+RANDBETWEEN(-20,20))</f>
        <v>10</v>
      </c>
      <c r="B10" s="80">
        <v>34</v>
      </c>
      <c r="C10" s="78">
        <v>9</v>
      </c>
      <c r="D10" s="69" t="s">
        <v>8</v>
      </c>
      <c r="E10" s="70">
        <f t="shared" si="0"/>
        <v>34</v>
      </c>
      <c r="F10" s="152">
        <f t="shared" si="1"/>
        <v>36</v>
      </c>
      <c r="G10" s="154">
        <f t="shared" si="2"/>
        <v>-2</v>
      </c>
      <c r="H10" s="157">
        <f t="shared" si="3"/>
        <v>2</v>
      </c>
      <c r="I10" s="158">
        <f>SUM($G$5:G10)</f>
        <v>27.666666666666671</v>
      </c>
      <c r="J10" s="74">
        <f>AVERAGE($H$5:H10)</f>
        <v>14.055555555555557</v>
      </c>
      <c r="K10" s="154">
        <f t="shared" si="4"/>
        <v>1.9683794466403164</v>
      </c>
    </row>
    <row r="11" spans="1:16" ht="15" thickBot="1" x14ac:dyDescent="0.35">
      <c r="A11" s="81">
        <f ca="1">MAX(10,5*ROWS(A$7:$B11)+RANDBETWEEN(-20,20))</f>
        <v>37</v>
      </c>
      <c r="B11" s="80">
        <v>39</v>
      </c>
      <c r="C11" s="78">
        <v>10</v>
      </c>
      <c r="D11" s="69" t="s">
        <v>9</v>
      </c>
      <c r="E11" s="70">
        <f t="shared" si="0"/>
        <v>39</v>
      </c>
      <c r="F11" s="152">
        <f t="shared" si="1"/>
        <v>34</v>
      </c>
      <c r="G11" s="154">
        <f t="shared" si="2"/>
        <v>5</v>
      </c>
      <c r="H11" s="157">
        <f t="shared" si="3"/>
        <v>5</v>
      </c>
      <c r="I11" s="158">
        <f>SUM($G$5:G11)</f>
        <v>32.666666666666671</v>
      </c>
      <c r="J11" s="74">
        <f>AVERAGE($H$5:H11)</f>
        <v>12.761904761904763</v>
      </c>
      <c r="K11" s="154">
        <f t="shared" si="4"/>
        <v>2.5597014925373136</v>
      </c>
    </row>
    <row r="12" spans="1:16" ht="15" thickBot="1" x14ac:dyDescent="0.35">
      <c r="A12" s="81">
        <f ca="1">MAX(10,5*ROWS(A$7:$B12)+RANDBETWEEN(-20,20))</f>
        <v>40</v>
      </c>
      <c r="B12" s="80">
        <v>43</v>
      </c>
      <c r="C12" s="78">
        <v>11</v>
      </c>
      <c r="D12" s="69" t="s">
        <v>10</v>
      </c>
      <c r="E12" s="70">
        <f t="shared" si="0"/>
        <v>43</v>
      </c>
      <c r="F12" s="152">
        <f t="shared" si="1"/>
        <v>31.333333333333332</v>
      </c>
      <c r="G12" s="154">
        <f t="shared" si="2"/>
        <v>11.666666666666668</v>
      </c>
      <c r="H12" s="157">
        <f t="shared" si="3"/>
        <v>11.666666666666668</v>
      </c>
      <c r="I12" s="158">
        <f>SUM($G$5:G12)</f>
        <v>44.333333333333343</v>
      </c>
      <c r="J12" s="74">
        <f>AVERAGE($H$5:H12)</f>
        <v>12.625000000000002</v>
      </c>
      <c r="K12" s="154">
        <f t="shared" si="4"/>
        <v>3.5115511551155119</v>
      </c>
    </row>
    <row r="13" spans="1:16" ht="15" thickBot="1" x14ac:dyDescent="0.35">
      <c r="A13" s="81">
        <f ca="1">MAX(10,5*ROWS(A$7:$B13)+RANDBETWEEN(-20,20))</f>
        <v>39</v>
      </c>
      <c r="B13" s="80">
        <v>49</v>
      </c>
      <c r="C13" s="79">
        <v>12</v>
      </c>
      <c r="D13" s="75" t="s">
        <v>11</v>
      </c>
      <c r="E13" s="76">
        <f>B13</f>
        <v>49</v>
      </c>
      <c r="F13" s="152">
        <f t="shared" si="1"/>
        <v>38.666666666666664</v>
      </c>
      <c r="G13" s="155">
        <f t="shared" si="2"/>
        <v>10.333333333333336</v>
      </c>
      <c r="H13" s="162">
        <f t="shared" si="3"/>
        <v>10.333333333333336</v>
      </c>
      <c r="I13" s="159">
        <f>SUM($G$5:G13)</f>
        <v>54.666666666666679</v>
      </c>
      <c r="J13" s="88">
        <f>AVERAGE($H$5:H13)</f>
        <v>12.370370370370372</v>
      </c>
      <c r="K13" s="155">
        <f t="shared" si="4"/>
        <v>4.4191616766467066</v>
      </c>
    </row>
    <row r="15" spans="1:16" x14ac:dyDescent="0.3">
      <c r="A15" s="13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116"/>
  <sheetViews>
    <sheetView topLeftCell="G1" zoomScale="71" zoomScaleNormal="71" workbookViewId="0">
      <selection activeCell="AA13" sqref="AA13"/>
    </sheetView>
  </sheetViews>
  <sheetFormatPr defaultColWidth="9.109375" defaultRowHeight="14.4" x14ac:dyDescent="0.3"/>
  <cols>
    <col min="1" max="1" width="4" style="89" bestFit="1" customWidth="1"/>
    <col min="2" max="2" width="12.44140625" style="89" bestFit="1" customWidth="1"/>
    <col min="3" max="3" width="9" style="89" bestFit="1" customWidth="1"/>
    <col min="4" max="4" width="14.5546875" style="89" bestFit="1" customWidth="1"/>
    <col min="5" max="5" width="11.5546875" style="89" bestFit="1" customWidth="1"/>
    <col min="6" max="6" width="13.33203125" style="91" bestFit="1" customWidth="1"/>
    <col min="7" max="7" width="11" style="89" bestFit="1" customWidth="1"/>
    <col min="8" max="8" width="11.5546875" style="89" bestFit="1" customWidth="1"/>
    <col min="9" max="9" width="7.5546875" style="91" bestFit="1" customWidth="1"/>
    <col min="10" max="10" width="10.33203125" style="91" customWidth="1"/>
    <col min="11" max="11" width="16" style="91" customWidth="1"/>
    <col min="12" max="12" width="4.33203125" style="91" bestFit="1" customWidth="1"/>
    <col min="13" max="13" width="6.5546875" style="89" customWidth="1"/>
    <col min="14" max="14" width="7.33203125" style="89" customWidth="1"/>
    <col min="15" max="15" width="8.109375" style="89" bestFit="1" customWidth="1"/>
    <col min="16" max="16" width="6.6640625" style="89" bestFit="1" customWidth="1"/>
    <col min="17" max="17" width="6.6640625" style="89" customWidth="1"/>
    <col min="18" max="18" width="7.88671875" style="89" customWidth="1"/>
    <col min="19" max="22" width="9.109375" style="89"/>
    <col min="23" max="24" width="3.5546875" style="116" bestFit="1" customWidth="1"/>
    <col min="25" max="25" width="4.33203125" style="116" bestFit="1" customWidth="1"/>
    <col min="26" max="16384" width="9.109375" style="89"/>
  </cols>
  <sheetData>
    <row r="1" spans="1:29" ht="16.2" thickBot="1" x14ac:dyDescent="0.35">
      <c r="B1" s="135">
        <v>7</v>
      </c>
      <c r="C1" s="90"/>
      <c r="D1" s="89" t="s">
        <v>48</v>
      </c>
      <c r="M1" s="89" t="str">
        <f ca="1">B1&amp;"-Period MA: F ("&amp;A33&amp;") = Mean: "&amp;ROUND(E33,0)&amp;", CV "&amp;ROUND(1.25*H32/E32,2)</f>
        <v>7-Period MA: F (31) = Mean: 5260, CV 0.39</v>
      </c>
      <c r="W1" s="92"/>
      <c r="X1" s="92"/>
      <c r="Y1" s="92"/>
      <c r="Z1" s="93"/>
      <c r="AA1" s="93"/>
      <c r="AB1" s="93"/>
    </row>
    <row r="2" spans="1:29" ht="15" thickBot="1" x14ac:dyDescent="0.35">
      <c r="A2" s="94"/>
      <c r="B2" s="95" t="s">
        <v>17</v>
      </c>
      <c r="C2" s="96" t="s">
        <v>49</v>
      </c>
      <c r="D2" s="97" t="s">
        <v>50</v>
      </c>
      <c r="E2" s="98" t="s">
        <v>51</v>
      </c>
      <c r="F2" s="99" t="s">
        <v>19</v>
      </c>
      <c r="G2" s="100" t="s">
        <v>16</v>
      </c>
      <c r="H2" s="101" t="s">
        <v>15</v>
      </c>
      <c r="I2" s="102" t="s">
        <v>57</v>
      </c>
      <c r="J2" s="103"/>
      <c r="K2" s="103"/>
      <c r="L2" s="103"/>
      <c r="M2" s="62" t="str">
        <f ca="1">_xlfn.FORMULATEXT(M1)</f>
        <v>=B1&amp;"-Period MA: F ("&amp;A33&amp;") = Mean: "&amp;ROUND(E33,0)&amp;", CV "&amp;ROUND(1.25*H32/E32,2)</v>
      </c>
      <c r="N2" s="59"/>
      <c r="O2" s="59"/>
      <c r="P2" s="59"/>
      <c r="Q2" s="59"/>
      <c r="R2" s="59"/>
      <c r="W2" s="92"/>
      <c r="X2" s="92"/>
      <c r="Y2" s="92"/>
      <c r="Z2" s="104"/>
      <c r="AA2" s="104"/>
      <c r="AB2" s="104"/>
      <c r="AC2" s="104"/>
    </row>
    <row r="3" spans="1:29" x14ac:dyDescent="0.3">
      <c r="A3" s="94">
        <v>1</v>
      </c>
      <c r="B3" s="105">
        <f ca="1">'0.ArdiData'!B3</f>
        <v>2569</v>
      </c>
      <c r="C3" s="106">
        <f ca="1">B3</f>
        <v>2569</v>
      </c>
      <c r="D3" s="107" t="str">
        <f>IF(A3&lt;$B$1," ",IF(A3=$B$1,AVERAGE($C$3:C3),D2+(C3-INDEX($C$3:$C$52,A3-$B$1))/$B$1))</f>
        <v xml:space="preserve"> </v>
      </c>
      <c r="E3" s="209" t="str">
        <f xml:space="preserve"> " "</f>
        <v xml:space="preserve"> </v>
      </c>
      <c r="F3" s="109" t="str">
        <f>IF(E3=" "," ",C3-E3)</f>
        <v xml:space="preserve"> </v>
      </c>
      <c r="G3" s="110" t="str">
        <f>IF(F3=" "," ",ABS(F3))</f>
        <v xml:space="preserve"> </v>
      </c>
      <c r="H3" s="111" t="str">
        <f>IFERROR(AVERAGE($G$3:G3), " ")</f>
        <v xml:space="preserve"> </v>
      </c>
      <c r="I3" s="112" t="str">
        <f>IF(H3=" "," ",SUM($F$3:F3)/H3)</f>
        <v xml:space="preserve"> </v>
      </c>
      <c r="J3" s="113"/>
      <c r="M3" s="60"/>
      <c r="N3" s="59"/>
      <c r="O3" s="61"/>
      <c r="P3" s="60"/>
      <c r="Q3" s="60"/>
      <c r="R3" s="60"/>
      <c r="W3" s="92"/>
      <c r="X3" s="92"/>
      <c r="Y3" s="92"/>
      <c r="Z3" s="104"/>
      <c r="AA3" s="104"/>
      <c r="AB3" s="104"/>
      <c r="AC3" s="104"/>
    </row>
    <row r="4" spans="1:29" x14ac:dyDescent="0.3">
      <c r="A4" s="114">
        <v>2</v>
      </c>
      <c r="B4" s="105">
        <f ca="1">'0.ArdiData'!B4</f>
        <v>3159</v>
      </c>
      <c r="C4" s="106">
        <f t="shared" ref="C4:C32" ca="1" si="0">B4</f>
        <v>3159</v>
      </c>
      <c r="D4" s="115" t="str">
        <f>IF(A4&lt;$B$1," ",IF(A4=$B$1,AVERAGE($C$3:C4),D3+(C4-INDEX($C$3:$C$52,A4-$B$1))/$B$1))</f>
        <v xml:space="preserve"> </v>
      </c>
      <c r="E4" s="209" t="str">
        <f>D3</f>
        <v xml:space="preserve"> </v>
      </c>
      <c r="F4" s="109" t="str">
        <f t="shared" ref="F4:F9" si="1">IF(E4=" "," ",C4-E4)</f>
        <v xml:space="preserve"> </v>
      </c>
      <c r="G4" s="110" t="str">
        <f t="shared" ref="G4:G9" si="2">IF(F4=" "," ",ABS(F4))</f>
        <v xml:space="preserve"> </v>
      </c>
      <c r="H4" s="111" t="str">
        <f>IFERROR(AVERAGE($G$3:G4), " ")</f>
        <v xml:space="preserve"> </v>
      </c>
      <c r="I4" s="112" t="str">
        <f>IF(H4=" "," ",SUM($F$3:F4)/H4)</f>
        <v xml:space="preserve"> </v>
      </c>
      <c r="J4" s="113"/>
      <c r="M4" s="62"/>
      <c r="N4" s="59"/>
      <c r="O4" s="59"/>
      <c r="P4" s="59"/>
      <c r="Q4" s="59"/>
      <c r="R4" s="59"/>
      <c r="W4" s="92"/>
      <c r="X4" s="92"/>
      <c r="Y4" s="92"/>
      <c r="Z4" s="104"/>
      <c r="AA4" s="104"/>
      <c r="AB4" s="104"/>
      <c r="AC4" s="104"/>
    </row>
    <row r="5" spans="1:29" x14ac:dyDescent="0.3">
      <c r="A5" s="114">
        <v>3</v>
      </c>
      <c r="B5" s="105">
        <f ca="1">'0.ArdiData'!B5</f>
        <v>5191</v>
      </c>
      <c r="C5" s="106">
        <f t="shared" ca="1" si="0"/>
        <v>5191</v>
      </c>
      <c r="D5" s="115" t="str">
        <f>IF(A5&lt;$B$1," ",IF(A5=$B$1,AVERAGE($C$3:C5),D4+(C5-INDEX($C$3:$C$52,A5-$B$1))/$B$1))</f>
        <v xml:space="preserve"> </v>
      </c>
      <c r="E5" s="209" t="str">
        <f t="shared" ref="E5:E33" si="3">D4</f>
        <v xml:space="preserve"> </v>
      </c>
      <c r="F5" s="109" t="str">
        <f t="shared" si="1"/>
        <v xml:space="preserve"> </v>
      </c>
      <c r="G5" s="110" t="str">
        <f t="shared" si="2"/>
        <v xml:space="preserve"> </v>
      </c>
      <c r="H5" s="111" t="str">
        <f>IFERROR(AVERAGE($G$3:G5), " ")</f>
        <v xml:space="preserve"> </v>
      </c>
      <c r="I5" s="112" t="str">
        <f>IF(H5=" "," ",SUM($F$3:F5)/H5)</f>
        <v xml:space="preserve"> </v>
      </c>
      <c r="J5" s="113"/>
      <c r="W5" s="92"/>
      <c r="X5" s="92"/>
      <c r="Y5" s="92"/>
      <c r="Z5" s="104"/>
      <c r="AA5" s="104"/>
      <c r="AB5" s="104"/>
      <c r="AC5" s="104"/>
    </row>
    <row r="6" spans="1:29" x14ac:dyDescent="0.3">
      <c r="A6" s="114">
        <v>4</v>
      </c>
      <c r="B6" s="105">
        <f ca="1">'0.ArdiData'!B6</f>
        <v>5706</v>
      </c>
      <c r="C6" s="106">
        <f t="shared" ca="1" si="0"/>
        <v>5706</v>
      </c>
      <c r="D6" s="115" t="str">
        <f>IF(A6&lt;$B$1," ",IF(A6=$B$1,AVERAGE($C$3:C6),D5+(C6-INDEX($C$3:$C$52,A6-$B$1))/$B$1))</f>
        <v xml:space="preserve"> </v>
      </c>
      <c r="E6" s="209" t="str">
        <f t="shared" si="3"/>
        <v xml:space="preserve"> </v>
      </c>
      <c r="F6" s="109" t="str">
        <f t="shared" si="1"/>
        <v xml:space="preserve"> </v>
      </c>
      <c r="G6" s="110" t="str">
        <f t="shared" si="2"/>
        <v xml:space="preserve"> </v>
      </c>
      <c r="H6" s="111" t="str">
        <f>IFERROR(AVERAGE($G$3:G6), " ")</f>
        <v xml:space="preserve"> </v>
      </c>
      <c r="I6" s="112" t="str">
        <f>IF(H6=" "," ",SUM($F$3:F6)/H6)</f>
        <v xml:space="preserve"> </v>
      </c>
      <c r="J6" s="113"/>
      <c r="W6" s="92"/>
      <c r="X6" s="92"/>
      <c r="Y6" s="92"/>
      <c r="Z6" s="104"/>
      <c r="AA6" s="104"/>
      <c r="AB6" s="104"/>
      <c r="AC6" s="104"/>
    </row>
    <row r="7" spans="1:29" x14ac:dyDescent="0.3">
      <c r="A7" s="114">
        <v>5</v>
      </c>
      <c r="B7" s="105">
        <f ca="1">'0.ArdiData'!B7</f>
        <v>5527</v>
      </c>
      <c r="C7" s="106">
        <f t="shared" ca="1" si="0"/>
        <v>5527</v>
      </c>
      <c r="D7" s="115" t="str">
        <f>IF(A7&lt;$B$1," ",IF(A7=$B$1,AVERAGE($C$3:C7),D6+(C7-INDEX($C$3:$C$52,A7-$B$1))/$B$1))</f>
        <v xml:space="preserve"> </v>
      </c>
      <c r="E7" s="209" t="str">
        <f t="shared" si="3"/>
        <v xml:space="preserve"> </v>
      </c>
      <c r="F7" s="109" t="str">
        <f t="shared" si="1"/>
        <v xml:space="preserve"> </v>
      </c>
      <c r="G7" s="110" t="str">
        <f t="shared" si="2"/>
        <v xml:space="preserve"> </v>
      </c>
      <c r="H7" s="111" t="str">
        <f>IFERROR(AVERAGE($G$3:G7), " ")</f>
        <v xml:space="preserve"> </v>
      </c>
      <c r="I7" s="112" t="str">
        <f>IF(H7=" "," ",SUM($F$3:F7)/H7)</f>
        <v xml:space="preserve"> </v>
      </c>
      <c r="J7" s="113"/>
      <c r="W7" s="92"/>
      <c r="X7" s="92"/>
      <c r="Y7" s="92"/>
      <c r="Z7" s="104"/>
      <c r="AA7" s="104"/>
      <c r="AB7" s="104"/>
      <c r="AC7" s="104"/>
    </row>
    <row r="8" spans="1:29" x14ac:dyDescent="0.3">
      <c r="A8" s="114">
        <v>6</v>
      </c>
      <c r="B8" s="105">
        <f ca="1">'0.ArdiData'!B8</f>
        <v>3838</v>
      </c>
      <c r="C8" s="106">
        <f t="shared" ca="1" si="0"/>
        <v>3838</v>
      </c>
      <c r="D8" s="115" t="str">
        <f>IF(A8&lt;$B$1," ",IF(A8=$B$1,AVERAGE($C$3:C8),D7+(C8-INDEX($C$3:$C$52,A8-$B$1))/$B$1))</f>
        <v xml:space="preserve"> </v>
      </c>
      <c r="E8" s="209" t="str">
        <f t="shared" si="3"/>
        <v xml:space="preserve"> </v>
      </c>
      <c r="F8" s="109" t="str">
        <f t="shared" si="1"/>
        <v xml:space="preserve"> </v>
      </c>
      <c r="G8" s="110" t="str">
        <f t="shared" si="2"/>
        <v xml:space="preserve"> </v>
      </c>
      <c r="H8" s="111" t="str">
        <f>IFERROR(AVERAGE($G$3:G8), " ")</f>
        <v xml:space="preserve"> </v>
      </c>
      <c r="I8" s="112" t="str">
        <f>IF(H8=" "," ",SUM($F$3:F8)/H8)</f>
        <v xml:space="preserve"> </v>
      </c>
      <c r="J8" s="113"/>
      <c r="W8" s="92"/>
      <c r="X8" s="92"/>
      <c r="Y8" s="92"/>
      <c r="Z8" s="104"/>
      <c r="AA8" s="104"/>
      <c r="AB8" s="104"/>
      <c r="AC8" s="104"/>
    </row>
    <row r="9" spans="1:29" x14ac:dyDescent="0.3">
      <c r="A9" s="114">
        <v>7</v>
      </c>
      <c r="B9" s="105">
        <f ca="1">'0.ArdiData'!B9</f>
        <v>5112</v>
      </c>
      <c r="C9" s="106">
        <f t="shared" ca="1" si="0"/>
        <v>5112</v>
      </c>
      <c r="D9" s="208">
        <f ca="1">AVERAGE(C3:C9)</f>
        <v>4443.1428571428569</v>
      </c>
      <c r="E9" s="209" t="str">
        <f t="shared" si="3"/>
        <v xml:space="preserve"> </v>
      </c>
      <c r="F9" s="109" t="str">
        <f t="shared" si="1"/>
        <v xml:space="preserve"> </v>
      </c>
      <c r="G9" s="110" t="str">
        <f t="shared" si="2"/>
        <v xml:space="preserve"> </v>
      </c>
      <c r="H9" s="111" t="str">
        <f>IFERROR(AVERAGE($G$3:G9), " ")</f>
        <v xml:space="preserve"> </v>
      </c>
      <c r="I9" s="112" t="str">
        <f>IF(H9=" "," ",SUM($F$3:F9)/H9)</f>
        <v xml:space="preserve"> </v>
      </c>
      <c r="J9" s="113"/>
      <c r="K9" s="214"/>
      <c r="W9" s="92"/>
      <c r="X9" s="92"/>
      <c r="Y9" s="92"/>
      <c r="Z9" s="104"/>
      <c r="AA9" s="104"/>
      <c r="AB9" s="104"/>
      <c r="AC9" s="104"/>
    </row>
    <row r="10" spans="1:29" x14ac:dyDescent="0.3">
      <c r="A10" s="114">
        <v>8</v>
      </c>
      <c r="B10" s="105">
        <f ca="1">'0.ArdiData'!B10</f>
        <v>2565</v>
      </c>
      <c r="C10" s="106">
        <f t="shared" ca="1" si="0"/>
        <v>2565</v>
      </c>
      <c r="D10" s="208">
        <f t="shared" ref="D10:D32" ca="1" si="4">AVERAGE(C4:C10)</f>
        <v>4442.5714285714284</v>
      </c>
      <c r="E10" s="209">
        <f t="shared" ca="1" si="3"/>
        <v>4443.1428571428569</v>
      </c>
      <c r="F10" s="212">
        <f ca="1">C10-E10</f>
        <v>-1878.1428571428569</v>
      </c>
      <c r="G10" s="213">
        <f ca="1">ABS(F10)</f>
        <v>1878.1428571428569</v>
      </c>
      <c r="H10" s="111">
        <f ca="1">AVERAGE($G$3:G10)</f>
        <v>1878.1428571428569</v>
      </c>
      <c r="I10" s="112">
        <f ca="1">SUM($F$3:F10)/H10</f>
        <v>-1</v>
      </c>
      <c r="J10" s="113"/>
      <c r="W10" s="92"/>
      <c r="X10" s="92"/>
      <c r="Y10" s="92"/>
      <c r="Z10" s="104"/>
      <c r="AA10" s="104"/>
      <c r="AB10" s="104"/>
      <c r="AC10" s="104"/>
    </row>
    <row r="11" spans="1:29" x14ac:dyDescent="0.3">
      <c r="A11" s="114">
        <v>9</v>
      </c>
      <c r="B11" s="105">
        <f ca="1">'0.ArdiData'!B11</f>
        <v>6120</v>
      </c>
      <c r="C11" s="106">
        <f t="shared" ca="1" si="0"/>
        <v>6120</v>
      </c>
      <c r="D11" s="208">
        <f t="shared" ca="1" si="4"/>
        <v>4865.5714285714284</v>
      </c>
      <c r="E11" s="209">
        <f t="shared" ca="1" si="3"/>
        <v>4442.5714285714284</v>
      </c>
      <c r="F11" s="212">
        <f t="shared" ref="F11:F32" ca="1" si="5">C11-E11</f>
        <v>1677.4285714285716</v>
      </c>
      <c r="G11" s="213">
        <f t="shared" ref="G11:G32" ca="1" si="6">ABS(F11)</f>
        <v>1677.4285714285716</v>
      </c>
      <c r="H11" s="111">
        <f ca="1">AVERAGE($G$3:G11)</f>
        <v>1777.7857142857142</v>
      </c>
      <c r="I11" s="112">
        <f ca="1">SUM($F$3:F11)/H11</f>
        <v>-0.11290128169070653</v>
      </c>
      <c r="J11" s="113"/>
      <c r="W11" s="92"/>
      <c r="X11" s="92"/>
      <c r="Y11" s="92"/>
      <c r="Z11" s="104"/>
      <c r="AA11" s="104"/>
      <c r="AB11" s="104"/>
      <c r="AC11" s="104"/>
    </row>
    <row r="12" spans="1:29" x14ac:dyDescent="0.3">
      <c r="A12" s="114">
        <v>10</v>
      </c>
      <c r="B12" s="105">
        <f ca="1">'0.ArdiData'!B12</f>
        <v>4182</v>
      </c>
      <c r="C12" s="106">
        <f t="shared" ca="1" si="0"/>
        <v>4182</v>
      </c>
      <c r="D12" s="208">
        <f t="shared" ca="1" si="4"/>
        <v>4721.4285714285716</v>
      </c>
      <c r="E12" s="209">
        <f t="shared" ca="1" si="3"/>
        <v>4865.5714285714284</v>
      </c>
      <c r="F12" s="212">
        <f t="shared" ca="1" si="5"/>
        <v>-683.57142857142844</v>
      </c>
      <c r="G12" s="213">
        <f t="shared" ca="1" si="6"/>
        <v>683.57142857142844</v>
      </c>
      <c r="H12" s="111">
        <f ca="1">AVERAGE($G$3:G12)</f>
        <v>1413.047619047619</v>
      </c>
      <c r="I12" s="112">
        <f ca="1">SUM($F$3:F12)/H12</f>
        <v>-0.62580036395497707</v>
      </c>
      <c r="J12" s="113"/>
      <c r="W12" s="92"/>
      <c r="X12" s="92"/>
      <c r="Y12" s="92"/>
      <c r="Z12" s="104"/>
      <c r="AA12" s="104"/>
      <c r="AB12" s="104"/>
      <c r="AC12" s="104"/>
    </row>
    <row r="13" spans="1:29" x14ac:dyDescent="0.3">
      <c r="A13" s="114">
        <v>11</v>
      </c>
      <c r="B13" s="105">
        <f ca="1">'0.ArdiData'!B13</f>
        <v>4366</v>
      </c>
      <c r="C13" s="106">
        <f t="shared" ca="1" si="0"/>
        <v>4366</v>
      </c>
      <c r="D13" s="208">
        <f t="shared" ca="1" si="4"/>
        <v>4530</v>
      </c>
      <c r="E13" s="209">
        <f t="shared" ca="1" si="3"/>
        <v>4721.4285714285716</v>
      </c>
      <c r="F13" s="212">
        <f t="shared" ca="1" si="5"/>
        <v>-355.42857142857156</v>
      </c>
      <c r="G13" s="213">
        <f t="shared" ca="1" si="6"/>
        <v>355.42857142857156</v>
      </c>
      <c r="H13" s="111">
        <f ca="1">AVERAGE($G$3:G13)</f>
        <v>1148.6428571428571</v>
      </c>
      <c r="I13" s="112">
        <f ca="1">SUM($F$3:F13)/H13</f>
        <v>-1.0792861140476335</v>
      </c>
      <c r="J13" s="113"/>
      <c r="W13" s="92"/>
      <c r="X13" s="92"/>
      <c r="Y13" s="92"/>
      <c r="Z13" s="104"/>
      <c r="AA13" s="104"/>
      <c r="AB13" s="104"/>
      <c r="AC13" s="104"/>
    </row>
    <row r="14" spans="1:29" x14ac:dyDescent="0.3">
      <c r="A14" s="114">
        <v>12</v>
      </c>
      <c r="B14" s="105">
        <f ca="1">'0.ArdiData'!B14</f>
        <v>2820</v>
      </c>
      <c r="C14" s="106">
        <f t="shared" ca="1" si="0"/>
        <v>2820</v>
      </c>
      <c r="D14" s="208">
        <f t="shared" ca="1" si="4"/>
        <v>4143.2857142857147</v>
      </c>
      <c r="E14" s="209">
        <f t="shared" ca="1" si="3"/>
        <v>4530</v>
      </c>
      <c r="F14" s="212">
        <f t="shared" ca="1" si="5"/>
        <v>-1710</v>
      </c>
      <c r="G14" s="213">
        <f t="shared" ca="1" si="6"/>
        <v>1710</v>
      </c>
      <c r="H14" s="111">
        <f ca="1">AVERAGE($G$3:G14)</f>
        <v>1260.9142857142856</v>
      </c>
      <c r="I14" s="112">
        <f ca="1">SUM($F$3:F14)/H14</f>
        <v>-2.3393455995649415</v>
      </c>
      <c r="J14" s="113"/>
      <c r="W14" s="92"/>
      <c r="X14" s="92"/>
      <c r="Y14" s="92"/>
      <c r="Z14" s="104"/>
      <c r="AA14" s="104"/>
      <c r="AB14" s="104"/>
      <c r="AC14" s="104"/>
    </row>
    <row r="15" spans="1:29" x14ac:dyDescent="0.3">
      <c r="A15" s="114">
        <v>13</v>
      </c>
      <c r="B15" s="105">
        <f ca="1">'0.ArdiData'!B15</f>
        <v>1993</v>
      </c>
      <c r="C15" s="106">
        <f t="shared" ca="1" si="0"/>
        <v>1993</v>
      </c>
      <c r="D15" s="208">
        <f t="shared" ca="1" si="4"/>
        <v>3879.7142857142858</v>
      </c>
      <c r="E15" s="209">
        <f t="shared" ca="1" si="3"/>
        <v>4143.2857142857147</v>
      </c>
      <c r="F15" s="212">
        <f t="shared" ca="1" si="5"/>
        <v>-2150.2857142857147</v>
      </c>
      <c r="G15" s="213">
        <f t="shared" ca="1" si="6"/>
        <v>2150.2857142857147</v>
      </c>
      <c r="H15" s="111">
        <f ca="1">AVERAGE($G$3:G15)</f>
        <v>1409.1428571428571</v>
      </c>
      <c r="I15" s="112">
        <f ca="1">SUM($F$3:F15)/H15</f>
        <v>-3.6192214111922141</v>
      </c>
      <c r="J15" s="113"/>
      <c r="W15" s="92"/>
      <c r="X15" s="92"/>
      <c r="Y15" s="92"/>
      <c r="Z15" s="104"/>
      <c r="AA15" s="104"/>
      <c r="AB15" s="104"/>
      <c r="AC15" s="104"/>
    </row>
    <row r="16" spans="1:29" x14ac:dyDescent="0.3">
      <c r="A16" s="114">
        <v>14</v>
      </c>
      <c r="B16" s="105">
        <f ca="1">'0.ArdiData'!B16</f>
        <v>3871</v>
      </c>
      <c r="C16" s="106">
        <f t="shared" ca="1" si="0"/>
        <v>3871</v>
      </c>
      <c r="D16" s="208">
        <f t="shared" ca="1" si="4"/>
        <v>3702.4285714285716</v>
      </c>
      <c r="E16" s="209">
        <f t="shared" ca="1" si="3"/>
        <v>3879.7142857142858</v>
      </c>
      <c r="F16" s="212">
        <f t="shared" ca="1" si="5"/>
        <v>-8.7142857142857792</v>
      </c>
      <c r="G16" s="213">
        <f t="shared" ca="1" si="6"/>
        <v>8.7142857142857792</v>
      </c>
      <c r="H16" s="111">
        <f ca="1">AVERAGE($G$3:G16)</f>
        <v>1209.0816326530614</v>
      </c>
      <c r="I16" s="112">
        <f ca="1">SUM($F$3:F16)/H16</f>
        <v>-4.2252848341632205</v>
      </c>
      <c r="J16" s="113"/>
      <c r="W16" s="92"/>
      <c r="X16" s="92"/>
      <c r="Y16" s="92"/>
      <c r="Z16" s="104"/>
      <c r="AA16" s="104"/>
      <c r="AB16" s="104"/>
      <c r="AC16" s="104"/>
    </row>
    <row r="17" spans="1:29" x14ac:dyDescent="0.3">
      <c r="A17" s="114">
        <v>15</v>
      </c>
      <c r="B17" s="105">
        <f ca="1">'0.ArdiData'!B17</f>
        <v>3424</v>
      </c>
      <c r="C17" s="106">
        <f t="shared" ca="1" si="0"/>
        <v>3424</v>
      </c>
      <c r="D17" s="208">
        <f t="shared" ca="1" si="4"/>
        <v>3825.1428571428573</v>
      </c>
      <c r="E17" s="209">
        <f t="shared" ca="1" si="3"/>
        <v>3702.4285714285716</v>
      </c>
      <c r="F17" s="212">
        <f t="shared" ca="1" si="5"/>
        <v>-278.42857142857156</v>
      </c>
      <c r="G17" s="213">
        <f t="shared" ca="1" si="6"/>
        <v>278.42857142857156</v>
      </c>
      <c r="H17" s="111">
        <f ca="1">AVERAGE($G$3:G17)</f>
        <v>1092.75</v>
      </c>
      <c r="I17" s="112">
        <f ca="1">SUM($F$3:F17)/H17</f>
        <v>-4.9298950877537022</v>
      </c>
      <c r="J17" s="113"/>
      <c r="W17" s="92"/>
      <c r="X17" s="92"/>
      <c r="Y17" s="92"/>
      <c r="Z17" s="104"/>
      <c r="AA17" s="104"/>
      <c r="AB17" s="104"/>
      <c r="AC17" s="104"/>
    </row>
    <row r="18" spans="1:29" x14ac:dyDescent="0.3">
      <c r="A18" s="114">
        <v>16</v>
      </c>
      <c r="B18" s="105">
        <f ca="1">'0.ArdiData'!B18</f>
        <v>7230</v>
      </c>
      <c r="C18" s="106">
        <f t="shared" ca="1" si="0"/>
        <v>7230</v>
      </c>
      <c r="D18" s="208">
        <f t="shared" ca="1" si="4"/>
        <v>3983.7142857142858</v>
      </c>
      <c r="E18" s="209">
        <f t="shared" ca="1" si="3"/>
        <v>3825.1428571428573</v>
      </c>
      <c r="F18" s="212">
        <f t="shared" ca="1" si="5"/>
        <v>3404.8571428571427</v>
      </c>
      <c r="G18" s="213">
        <f t="shared" ca="1" si="6"/>
        <v>3404.8571428571427</v>
      </c>
      <c r="H18" s="111">
        <f ca="1">AVERAGE($G$3:G18)</f>
        <v>1349.6507936507937</v>
      </c>
      <c r="I18" s="112">
        <f ca="1">SUM($F$3:F18)/H18</f>
        <v>-1.4687397092722403</v>
      </c>
      <c r="J18" s="113"/>
      <c r="W18" s="92"/>
      <c r="X18" s="92"/>
      <c r="Y18" s="92"/>
      <c r="Z18" s="104"/>
      <c r="AA18" s="104"/>
      <c r="AB18" s="104"/>
      <c r="AC18" s="104"/>
    </row>
    <row r="19" spans="1:29" x14ac:dyDescent="0.3">
      <c r="A19" s="114">
        <v>17</v>
      </c>
      <c r="B19" s="105">
        <f ca="1">'0.ArdiData'!B19</f>
        <v>3012</v>
      </c>
      <c r="C19" s="106">
        <f t="shared" ca="1" si="0"/>
        <v>3012</v>
      </c>
      <c r="D19" s="208">
        <f t="shared" ca="1" si="4"/>
        <v>3816.5714285714284</v>
      </c>
      <c r="E19" s="209">
        <f t="shared" ca="1" si="3"/>
        <v>3983.7142857142858</v>
      </c>
      <c r="F19" s="212">
        <f t="shared" ca="1" si="5"/>
        <v>-971.71428571428578</v>
      </c>
      <c r="G19" s="213">
        <f t="shared" ca="1" si="6"/>
        <v>971.71428571428578</v>
      </c>
      <c r="H19" s="111">
        <f ca="1">AVERAGE($G$3:G19)</f>
        <v>1311.8571428571429</v>
      </c>
      <c r="I19" s="112">
        <f ca="1">SUM($F$3:F19)/H19</f>
        <v>-2.2517695742132209</v>
      </c>
      <c r="J19" s="113"/>
      <c r="W19" s="92"/>
      <c r="X19" s="92"/>
      <c r="Y19" s="92"/>
      <c r="Z19" s="104">
        <v>0</v>
      </c>
      <c r="AA19" s="89">
        <v>0</v>
      </c>
      <c r="AB19" s="89">
        <v>-4</v>
      </c>
      <c r="AC19" s="89">
        <v>4</v>
      </c>
    </row>
    <row r="20" spans="1:29" x14ac:dyDescent="0.3">
      <c r="A20" s="114">
        <v>18</v>
      </c>
      <c r="B20" s="105">
        <f ca="1">'0.ArdiData'!B20</f>
        <v>3476</v>
      </c>
      <c r="C20" s="106">
        <f t="shared" ca="1" si="0"/>
        <v>3476</v>
      </c>
      <c r="D20" s="208">
        <f t="shared" ca="1" si="4"/>
        <v>3689.4285714285716</v>
      </c>
      <c r="E20" s="209">
        <f t="shared" ca="1" si="3"/>
        <v>3816.5714285714284</v>
      </c>
      <c r="F20" s="212">
        <f t="shared" ca="1" si="5"/>
        <v>-340.57142857142844</v>
      </c>
      <c r="G20" s="213">
        <f t="shared" ca="1" si="6"/>
        <v>340.57142857142844</v>
      </c>
      <c r="H20" s="111">
        <f ca="1">AVERAGE($G$3:G20)</f>
        <v>1223.5584415584417</v>
      </c>
      <c r="I20" s="112">
        <f ca="1">SUM($F$3:F20)/H20</f>
        <v>-2.6926146857154989</v>
      </c>
      <c r="J20" s="113"/>
      <c r="W20" s="92"/>
      <c r="X20" s="92"/>
      <c r="Y20" s="92"/>
      <c r="Z20" s="104">
        <v>30</v>
      </c>
      <c r="AA20" s="89">
        <v>0</v>
      </c>
      <c r="AB20" s="89">
        <v>-4</v>
      </c>
      <c r="AC20" s="89">
        <v>4</v>
      </c>
    </row>
    <row r="21" spans="1:29" x14ac:dyDescent="0.3">
      <c r="A21" s="114">
        <v>19</v>
      </c>
      <c r="B21" s="105">
        <f ca="1">'0.ArdiData'!B21</f>
        <v>3925</v>
      </c>
      <c r="C21" s="106">
        <f t="shared" ca="1" si="0"/>
        <v>3925</v>
      </c>
      <c r="D21" s="208">
        <f t="shared" ca="1" si="4"/>
        <v>3847.2857142857142</v>
      </c>
      <c r="E21" s="209">
        <f t="shared" ca="1" si="3"/>
        <v>3689.4285714285716</v>
      </c>
      <c r="F21" s="212">
        <f t="shared" ca="1" si="5"/>
        <v>235.57142857142844</v>
      </c>
      <c r="G21" s="213">
        <f t="shared" ca="1" si="6"/>
        <v>235.57142857142844</v>
      </c>
      <c r="H21" s="111">
        <f ca="1">AVERAGE($G$3:G21)</f>
        <v>1141.2261904761906</v>
      </c>
      <c r="I21" s="112">
        <f ca="1">SUM($F$3:F21)/H21</f>
        <v>-2.6804502258431309</v>
      </c>
      <c r="J21" s="113"/>
      <c r="W21" s="92"/>
      <c r="X21" s="92"/>
      <c r="Y21" s="92"/>
      <c r="Z21" s="104"/>
      <c r="AA21" s="104"/>
      <c r="AB21" s="104"/>
      <c r="AC21" s="104"/>
    </row>
    <row r="22" spans="1:29" x14ac:dyDescent="0.3">
      <c r="A22" s="114">
        <v>20</v>
      </c>
      <c r="B22" s="105">
        <f ca="1">'0.ArdiData'!B22</f>
        <v>2049</v>
      </c>
      <c r="C22" s="106">
        <f t="shared" ca="1" si="0"/>
        <v>2049</v>
      </c>
      <c r="D22" s="208">
        <f t="shared" ca="1" si="4"/>
        <v>3855.2857142857142</v>
      </c>
      <c r="E22" s="209">
        <f t="shared" ca="1" si="3"/>
        <v>3847.2857142857142</v>
      </c>
      <c r="F22" s="212">
        <f t="shared" ca="1" si="5"/>
        <v>-1798.2857142857142</v>
      </c>
      <c r="G22" s="213">
        <f t="shared" ca="1" si="6"/>
        <v>1798.2857142857142</v>
      </c>
      <c r="H22" s="111">
        <f ca="1">AVERAGE($G$3:G22)</f>
        <v>1191.7692307692307</v>
      </c>
      <c r="I22" s="112">
        <f ca="1">SUM($F$3:F22)/H22</f>
        <v>-4.075693170187459</v>
      </c>
      <c r="J22" s="113"/>
      <c r="W22" s="92"/>
      <c r="X22" s="92"/>
      <c r="Y22" s="92"/>
      <c r="Z22" s="104"/>
      <c r="AA22" s="104"/>
      <c r="AB22" s="104"/>
      <c r="AC22" s="104"/>
    </row>
    <row r="23" spans="1:29" x14ac:dyDescent="0.3">
      <c r="A23" s="114">
        <v>21</v>
      </c>
      <c r="B23" s="105">
        <f ca="1">'0.ArdiData'!B23</f>
        <v>3121</v>
      </c>
      <c r="C23" s="106">
        <f t="shared" ca="1" si="0"/>
        <v>3121</v>
      </c>
      <c r="D23" s="208">
        <f t="shared" ca="1" si="4"/>
        <v>3748.1428571428573</v>
      </c>
      <c r="E23" s="209">
        <f t="shared" ca="1" si="3"/>
        <v>3855.2857142857142</v>
      </c>
      <c r="F23" s="212">
        <f t="shared" ca="1" si="5"/>
        <v>-734.28571428571422</v>
      </c>
      <c r="G23" s="213">
        <f t="shared" ca="1" si="6"/>
        <v>734.28571428571422</v>
      </c>
      <c r="H23" s="111">
        <f ca="1">AVERAGE($G$3:G23)</f>
        <v>1159.0918367346937</v>
      </c>
      <c r="I23" s="112">
        <f ca="1">SUM($F$3:F23)/H23</f>
        <v>-4.8240969795142234</v>
      </c>
      <c r="J23" s="113"/>
      <c r="W23" s="92"/>
      <c r="X23" s="92"/>
      <c r="Y23" s="92"/>
      <c r="Z23" s="104"/>
      <c r="AA23" s="104"/>
      <c r="AB23" s="104"/>
      <c r="AC23" s="104"/>
    </row>
    <row r="24" spans="1:29" x14ac:dyDescent="0.3">
      <c r="A24" s="114">
        <v>22</v>
      </c>
      <c r="B24" s="105">
        <f ca="1">'0.ArdiData'!B24</f>
        <v>4816</v>
      </c>
      <c r="C24" s="106">
        <f t="shared" ca="1" si="0"/>
        <v>4816</v>
      </c>
      <c r="D24" s="208">
        <f t="shared" ca="1" si="4"/>
        <v>3947</v>
      </c>
      <c r="E24" s="209">
        <f t="shared" ca="1" si="3"/>
        <v>3748.1428571428573</v>
      </c>
      <c r="F24" s="212">
        <f t="shared" ca="1" si="5"/>
        <v>1067.8571428571427</v>
      </c>
      <c r="G24" s="213">
        <f t="shared" ca="1" si="6"/>
        <v>1067.8571428571427</v>
      </c>
      <c r="H24" s="111">
        <f ca="1">AVERAGE($G$3:G24)</f>
        <v>1153.0095238095237</v>
      </c>
      <c r="I24" s="112">
        <f ca="1">SUM($F$3:F24)/H24</f>
        <v>-3.9233971552706799</v>
      </c>
      <c r="J24" s="113"/>
      <c r="W24" s="92"/>
      <c r="X24" s="92"/>
      <c r="Y24" s="92"/>
      <c r="Z24" s="104"/>
      <c r="AA24" s="104"/>
      <c r="AB24" s="104"/>
      <c r="AC24" s="104"/>
    </row>
    <row r="25" spans="1:29" x14ac:dyDescent="0.3">
      <c r="A25" s="114">
        <v>23</v>
      </c>
      <c r="B25" s="105">
        <f ca="1">'0.ArdiData'!B25</f>
        <v>2181</v>
      </c>
      <c r="C25" s="106">
        <f t="shared" ca="1" si="0"/>
        <v>2181</v>
      </c>
      <c r="D25" s="208">
        <f t="shared" ca="1" si="4"/>
        <v>3225.7142857142858</v>
      </c>
      <c r="E25" s="209">
        <f t="shared" ca="1" si="3"/>
        <v>3947</v>
      </c>
      <c r="F25" s="212">
        <f t="shared" ca="1" si="5"/>
        <v>-1766</v>
      </c>
      <c r="G25" s="213">
        <f t="shared" ca="1" si="6"/>
        <v>1766</v>
      </c>
      <c r="H25" s="111">
        <f ca="1">AVERAGE($G$3:G25)</f>
        <v>1191.3214285714284</v>
      </c>
      <c r="I25" s="112">
        <f ca="1">SUM($F$3:F25)/H25</f>
        <v>-5.2796114758521462</v>
      </c>
      <c r="J25" s="113"/>
      <c r="W25" s="92"/>
      <c r="X25" s="92"/>
      <c r="Y25" s="92"/>
      <c r="Z25" s="104"/>
      <c r="AA25" s="104"/>
      <c r="AB25" s="104"/>
    </row>
    <row r="26" spans="1:29" x14ac:dyDescent="0.3">
      <c r="A26" s="114">
        <v>24</v>
      </c>
      <c r="B26" s="105">
        <f ca="1">'0.ArdiData'!B26</f>
        <v>4116</v>
      </c>
      <c r="C26" s="106">
        <f t="shared" ca="1" si="0"/>
        <v>4116</v>
      </c>
      <c r="D26" s="208">
        <f t="shared" ca="1" si="4"/>
        <v>3383.4285714285716</v>
      </c>
      <c r="E26" s="209">
        <f t="shared" ca="1" si="3"/>
        <v>3225.7142857142858</v>
      </c>
      <c r="F26" s="212">
        <f t="shared" ca="1" si="5"/>
        <v>890.28571428571422</v>
      </c>
      <c r="G26" s="213">
        <f t="shared" ca="1" si="6"/>
        <v>890.28571428571422</v>
      </c>
      <c r="H26" s="111">
        <f ca="1">AVERAGE($G$3:G26)</f>
        <v>1173.613445378151</v>
      </c>
      <c r="I26" s="112">
        <f ca="1">SUM($F$3:F26)/H26</f>
        <v>-4.6006873836459992</v>
      </c>
      <c r="J26" s="113"/>
      <c r="W26" s="92"/>
      <c r="X26" s="92"/>
      <c r="Y26" s="92"/>
      <c r="Z26" s="104"/>
      <c r="AA26" s="104"/>
      <c r="AB26" s="104"/>
    </row>
    <row r="27" spans="1:29" x14ac:dyDescent="0.3">
      <c r="A27" s="114">
        <v>25</v>
      </c>
      <c r="B27" s="105">
        <f ca="1">'0.ArdiData'!B27</f>
        <v>7144</v>
      </c>
      <c r="C27" s="106">
        <f t="shared" ca="1" si="0"/>
        <v>7144</v>
      </c>
      <c r="D27" s="208">
        <f t="shared" ca="1" si="4"/>
        <v>3907.4285714285716</v>
      </c>
      <c r="E27" s="209">
        <f t="shared" ca="1" si="3"/>
        <v>3383.4285714285716</v>
      </c>
      <c r="F27" s="212">
        <f t="shared" ca="1" si="5"/>
        <v>3760.5714285714284</v>
      </c>
      <c r="G27" s="213">
        <f t="shared" ca="1" si="6"/>
        <v>3760.5714285714284</v>
      </c>
      <c r="H27" s="111">
        <f ca="1">AVERAGE($G$3:G27)</f>
        <v>1317.333333333333</v>
      </c>
      <c r="I27" s="112">
        <f ca="1">SUM($F$3:F27)/H27</f>
        <v>-1.2440717177559295</v>
      </c>
      <c r="J27" s="113"/>
      <c r="W27" s="92"/>
      <c r="X27" s="92"/>
      <c r="Y27" s="92"/>
      <c r="Z27" s="104"/>
      <c r="AA27" s="104"/>
      <c r="AB27" s="104"/>
      <c r="AC27" s="104"/>
    </row>
    <row r="28" spans="1:29" x14ac:dyDescent="0.3">
      <c r="A28" s="114">
        <v>26</v>
      </c>
      <c r="B28" s="105">
        <f ca="1">'0.ArdiData'!B28</f>
        <v>7859</v>
      </c>
      <c r="C28" s="106">
        <f t="shared" ca="1" si="0"/>
        <v>7859</v>
      </c>
      <c r="D28" s="208">
        <f t="shared" ca="1" si="4"/>
        <v>4469.4285714285716</v>
      </c>
      <c r="E28" s="209">
        <f t="shared" ca="1" si="3"/>
        <v>3907.4285714285716</v>
      </c>
      <c r="F28" s="212">
        <f t="shared" ca="1" si="5"/>
        <v>3951.5714285714284</v>
      </c>
      <c r="G28" s="213">
        <f t="shared" ca="1" si="6"/>
        <v>3951.5714285714284</v>
      </c>
      <c r="H28" s="111">
        <f ca="1">AVERAGE($G$3:G28)</f>
        <v>1455.9774436090222</v>
      </c>
      <c r="I28" s="112">
        <f ca="1">SUM($F$3:F28)/H28</f>
        <v>1.5884272767177046</v>
      </c>
      <c r="J28" s="113"/>
      <c r="W28" s="92"/>
      <c r="X28" s="92"/>
      <c r="Y28" s="92"/>
      <c r="Z28" s="104"/>
      <c r="AA28" s="104"/>
      <c r="AB28" s="104"/>
      <c r="AC28" s="104"/>
    </row>
    <row r="29" spans="1:29" x14ac:dyDescent="0.3">
      <c r="A29" s="114">
        <v>27</v>
      </c>
      <c r="B29" s="105">
        <f ca="1">'0.ArdiData'!B29</f>
        <v>7641</v>
      </c>
      <c r="C29" s="106">
        <f t="shared" ca="1" si="0"/>
        <v>7641</v>
      </c>
      <c r="D29" s="208">
        <f t="shared" ca="1" si="4"/>
        <v>5268.2857142857147</v>
      </c>
      <c r="E29" s="209">
        <f t="shared" ca="1" si="3"/>
        <v>4469.4285714285716</v>
      </c>
      <c r="F29" s="212">
        <f t="shared" ca="1" si="5"/>
        <v>3171.5714285714284</v>
      </c>
      <c r="G29" s="213">
        <f t="shared" ca="1" si="6"/>
        <v>3171.5714285714284</v>
      </c>
      <c r="H29" s="111">
        <f ca="1">AVERAGE($G$3:G29)</f>
        <v>1541.7571428571425</v>
      </c>
      <c r="I29" s="112">
        <f ca="1">SUM($F$3:F29)/H29</f>
        <v>3.5571657570675388</v>
      </c>
      <c r="J29" s="113"/>
      <c r="W29" s="92"/>
      <c r="X29" s="92"/>
      <c r="Y29" s="92"/>
      <c r="Z29" s="104"/>
      <c r="AA29" s="104"/>
      <c r="AB29" s="104"/>
      <c r="AC29" s="104"/>
    </row>
    <row r="30" spans="1:29" x14ac:dyDescent="0.3">
      <c r="A30" s="114">
        <v>28</v>
      </c>
      <c r="B30" s="105">
        <f ca="1">'0.ArdiData'!B30</f>
        <v>1810</v>
      </c>
      <c r="C30" s="106">
        <f t="shared" ca="1" si="0"/>
        <v>1810</v>
      </c>
      <c r="D30" s="208">
        <f t="shared" ca="1" si="4"/>
        <v>5081</v>
      </c>
      <c r="E30" s="209">
        <f t="shared" ca="1" si="3"/>
        <v>5268.2857142857147</v>
      </c>
      <c r="F30" s="212">
        <f t="shared" ca="1" si="5"/>
        <v>-3458.2857142857147</v>
      </c>
      <c r="G30" s="213">
        <f t="shared" ca="1" si="6"/>
        <v>3458.2857142857147</v>
      </c>
      <c r="H30" s="111">
        <f ca="1">AVERAGE($G$3:G30)</f>
        <v>1633.0204081632651</v>
      </c>
      <c r="I30" s="112">
        <f ca="1">SUM($F$3:F30)/H30</f>
        <v>1.2406458546826955</v>
      </c>
      <c r="J30" s="113"/>
      <c r="W30" s="92"/>
      <c r="X30" s="92"/>
      <c r="Y30" s="92"/>
      <c r="Z30" s="104"/>
      <c r="AA30" s="104"/>
      <c r="AB30" s="104"/>
      <c r="AC30" s="104"/>
    </row>
    <row r="31" spans="1:29" x14ac:dyDescent="0.3">
      <c r="A31" s="114">
        <v>29</v>
      </c>
      <c r="B31" s="105">
        <f ca="1">'0.ArdiData'!B31</f>
        <v>4216</v>
      </c>
      <c r="C31" s="106">
        <f t="shared" ca="1" si="0"/>
        <v>4216</v>
      </c>
      <c r="D31" s="208">
        <f t="shared" ca="1" si="4"/>
        <v>4995.2857142857147</v>
      </c>
      <c r="E31" s="209">
        <f t="shared" ca="1" si="3"/>
        <v>5081</v>
      </c>
      <c r="F31" s="212">
        <f t="shared" ca="1" si="5"/>
        <v>-865</v>
      </c>
      <c r="G31" s="213">
        <f t="shared" ca="1" si="6"/>
        <v>865</v>
      </c>
      <c r="H31" s="111">
        <f ca="1">AVERAGE($G$3:G31)</f>
        <v>1598.1103896103893</v>
      </c>
      <c r="I31" s="112">
        <f ca="1">SUM($F$3:F31)/H31</f>
        <v>0.72648298111812148</v>
      </c>
      <c r="J31" s="113"/>
      <c r="Z31" s="104"/>
      <c r="AA31" s="104"/>
      <c r="AB31" s="104"/>
      <c r="AC31" s="104"/>
    </row>
    <row r="32" spans="1:29" ht="15" thickBot="1" x14ac:dyDescent="0.35">
      <c r="A32" s="117">
        <v>30</v>
      </c>
      <c r="B32" s="105">
        <f ca="1">'0.ArdiData'!B32</f>
        <v>4036</v>
      </c>
      <c r="C32" s="106">
        <f t="shared" ca="1" si="0"/>
        <v>4036</v>
      </c>
      <c r="D32" s="208">
        <f t="shared" ca="1" si="4"/>
        <v>5260.2857142857147</v>
      </c>
      <c r="E32" s="210">
        <f t="shared" ca="1" si="3"/>
        <v>4995.2857142857147</v>
      </c>
      <c r="F32" s="212">
        <f t="shared" ca="1" si="5"/>
        <v>-959.28571428571468</v>
      </c>
      <c r="G32" s="213">
        <f t="shared" ca="1" si="6"/>
        <v>959.28571428571468</v>
      </c>
      <c r="H32" s="111">
        <f ca="1">AVERAGE($G$3:G32)</f>
        <v>1570.3354037267079</v>
      </c>
      <c r="I32" s="112">
        <f ca="1">SUM($F$3:F32)/H32</f>
        <v>0.12845299496883067</v>
      </c>
      <c r="J32" s="113"/>
      <c r="Z32" s="104"/>
      <c r="AA32" s="104"/>
      <c r="AB32" s="104"/>
      <c r="AC32" s="104"/>
    </row>
    <row r="33" spans="1:29" ht="15" thickBot="1" x14ac:dyDescent="0.35">
      <c r="A33" s="89">
        <v>31</v>
      </c>
      <c r="B33" s="63"/>
      <c r="C33" s="63"/>
      <c r="D33" s="124"/>
      <c r="E33" s="211">
        <f t="shared" ca="1" si="3"/>
        <v>5260.2857142857147</v>
      </c>
      <c r="F33" s="126"/>
      <c r="G33" s="127"/>
      <c r="H33" s="63"/>
      <c r="I33" s="128"/>
      <c r="J33" s="113"/>
      <c r="L33" s="128"/>
      <c r="M33" s="63"/>
      <c r="N33" s="63"/>
      <c r="O33" s="63"/>
      <c r="Z33" s="104"/>
      <c r="AA33" s="104"/>
      <c r="AB33" s="104"/>
      <c r="AC33" s="104"/>
    </row>
    <row r="34" spans="1:29" x14ac:dyDescent="0.3">
      <c r="A34" s="63"/>
      <c r="B34" s="63"/>
      <c r="C34" s="63"/>
      <c r="D34" s="63"/>
      <c r="E34" s="63"/>
      <c r="F34" s="63"/>
      <c r="G34" s="63"/>
      <c r="H34" s="63"/>
      <c r="I34" s="129"/>
      <c r="J34" s="129"/>
      <c r="K34" s="129"/>
      <c r="L34" s="129"/>
      <c r="M34" s="63"/>
      <c r="N34" s="63"/>
      <c r="O34" s="63"/>
      <c r="Z34" s="104"/>
      <c r="AA34" s="104"/>
      <c r="AB34" s="104"/>
      <c r="AC34" s="104"/>
    </row>
    <row r="35" spans="1:29" x14ac:dyDescent="0.3">
      <c r="A35" s="63"/>
      <c r="B35" s="63"/>
      <c r="C35" s="63"/>
      <c r="D35" s="63"/>
      <c r="E35" s="63"/>
      <c r="F35" s="63"/>
      <c r="G35" s="63"/>
      <c r="H35" s="63"/>
      <c r="I35" s="129"/>
      <c r="J35" s="129"/>
      <c r="K35" s="129"/>
      <c r="L35" s="129"/>
      <c r="M35" s="63"/>
      <c r="N35" s="63"/>
      <c r="O35" s="63"/>
      <c r="Z35" s="104"/>
      <c r="AA35" s="104"/>
      <c r="AB35" s="104"/>
      <c r="AC35" s="104"/>
    </row>
    <row r="36" spans="1:29" x14ac:dyDescent="0.3">
      <c r="A36" s="63"/>
      <c r="B36" s="63"/>
      <c r="C36" s="63"/>
      <c r="D36" s="63"/>
      <c r="E36" s="63"/>
      <c r="F36" s="63"/>
      <c r="G36" s="63"/>
      <c r="H36" s="63"/>
      <c r="I36" s="129"/>
      <c r="J36" s="129"/>
      <c r="K36" s="129"/>
      <c r="L36" s="129"/>
      <c r="M36" s="63"/>
      <c r="N36" s="63"/>
      <c r="O36" s="63"/>
      <c r="Z36" s="104"/>
      <c r="AA36" s="104"/>
      <c r="AB36" s="104"/>
      <c r="AC36" s="104"/>
    </row>
    <row r="37" spans="1:29" x14ac:dyDescent="0.3">
      <c r="A37" s="63"/>
      <c r="B37" s="63"/>
      <c r="C37" s="63"/>
      <c r="D37" s="63"/>
      <c r="E37" s="63"/>
      <c r="F37" s="63"/>
      <c r="G37" s="63"/>
      <c r="H37" s="63"/>
      <c r="I37" s="129"/>
      <c r="J37" s="129"/>
      <c r="K37" s="129"/>
      <c r="L37" s="129"/>
      <c r="M37" s="63"/>
      <c r="N37" s="63"/>
      <c r="O37" s="63"/>
      <c r="Z37" s="104"/>
      <c r="AA37" s="104"/>
      <c r="AB37" s="104"/>
      <c r="AC37" s="104"/>
    </row>
    <row r="38" spans="1:29" x14ac:dyDescent="0.3">
      <c r="A38" s="63"/>
      <c r="B38" s="63"/>
      <c r="C38" s="63"/>
      <c r="D38" s="63"/>
      <c r="E38" s="63"/>
      <c r="F38" s="63"/>
      <c r="G38" s="63"/>
      <c r="H38" s="63"/>
      <c r="I38" s="129"/>
      <c r="J38" s="129"/>
      <c r="K38" s="129"/>
      <c r="L38" s="129"/>
      <c r="M38" s="63"/>
      <c r="N38" s="63"/>
      <c r="O38" s="63"/>
      <c r="Z38" s="104"/>
      <c r="AA38" s="104"/>
      <c r="AB38" s="104"/>
      <c r="AC38" s="104"/>
    </row>
    <row r="39" spans="1:29" x14ac:dyDescent="0.3">
      <c r="A39" s="63"/>
      <c r="B39" s="63"/>
      <c r="C39" s="63"/>
      <c r="D39" s="63"/>
      <c r="E39" s="63"/>
      <c r="F39" s="63"/>
      <c r="G39" s="63"/>
      <c r="H39" s="63"/>
      <c r="I39" s="129"/>
      <c r="J39" s="129"/>
      <c r="K39" s="129"/>
      <c r="L39" s="129"/>
      <c r="M39" s="63"/>
      <c r="N39" s="63"/>
      <c r="O39" s="63"/>
      <c r="Z39" s="104"/>
      <c r="AA39" s="104"/>
      <c r="AB39" s="104"/>
      <c r="AC39" s="104"/>
    </row>
    <row r="40" spans="1:29" x14ac:dyDescent="0.3">
      <c r="A40" s="63"/>
      <c r="B40" s="63"/>
      <c r="C40" s="63"/>
      <c r="D40" s="63"/>
      <c r="E40" s="63"/>
      <c r="F40" s="63"/>
      <c r="G40" s="63"/>
      <c r="H40" s="63"/>
      <c r="I40" s="129"/>
      <c r="J40" s="129"/>
      <c r="K40" s="129"/>
      <c r="L40" s="129"/>
      <c r="M40" s="63"/>
      <c r="N40" s="63"/>
      <c r="O40" s="63"/>
      <c r="Z40" s="104"/>
      <c r="AA40" s="104"/>
      <c r="AB40" s="104"/>
      <c r="AC40" s="104"/>
    </row>
    <row r="41" spans="1:29" x14ac:dyDescent="0.3">
      <c r="A41" s="63"/>
      <c r="B41" s="63"/>
      <c r="C41" s="63"/>
      <c r="D41" s="63"/>
      <c r="E41" s="63"/>
      <c r="F41" s="63"/>
      <c r="G41" s="63"/>
      <c r="H41" s="63"/>
      <c r="I41" s="129"/>
      <c r="J41" s="129"/>
      <c r="K41" s="129"/>
      <c r="L41" s="129"/>
      <c r="M41" s="63"/>
      <c r="N41" s="63"/>
      <c r="O41" s="63"/>
      <c r="Z41" s="104"/>
      <c r="AA41" s="104"/>
      <c r="AB41" s="104"/>
      <c r="AC41" s="104"/>
    </row>
    <row r="42" spans="1:29" x14ac:dyDescent="0.3">
      <c r="A42" s="63"/>
      <c r="B42" s="63"/>
      <c r="C42" s="63"/>
      <c r="D42" s="63"/>
      <c r="E42" s="63"/>
      <c r="F42" s="63"/>
      <c r="G42" s="63"/>
      <c r="H42" s="63"/>
      <c r="I42" s="129"/>
      <c r="J42" s="129"/>
      <c r="K42" s="129"/>
      <c r="L42" s="129"/>
      <c r="M42" s="63"/>
      <c r="N42" s="63"/>
      <c r="O42" s="63"/>
      <c r="Z42" s="104"/>
      <c r="AA42" s="104"/>
      <c r="AB42" s="104"/>
      <c r="AC42" s="104"/>
    </row>
    <row r="43" spans="1:29" x14ac:dyDescent="0.3">
      <c r="A43" s="63"/>
      <c r="B43" s="63"/>
      <c r="C43" s="63"/>
      <c r="D43" s="63"/>
      <c r="E43" s="63"/>
      <c r="F43" s="63"/>
      <c r="G43" s="63"/>
      <c r="H43" s="63"/>
      <c r="I43" s="129"/>
      <c r="J43" s="129"/>
      <c r="K43" s="129"/>
      <c r="L43" s="129"/>
      <c r="M43" s="63"/>
      <c r="N43" s="63"/>
      <c r="O43" s="63"/>
      <c r="Z43" s="104"/>
      <c r="AA43" s="104"/>
      <c r="AB43" s="104"/>
      <c r="AC43" s="104"/>
    </row>
    <row r="44" spans="1:29" x14ac:dyDescent="0.3">
      <c r="A44" s="63"/>
      <c r="B44" s="63"/>
      <c r="C44" s="63"/>
      <c r="D44" s="63"/>
      <c r="E44" s="63"/>
      <c r="F44" s="63"/>
      <c r="G44" s="63"/>
      <c r="H44" s="63"/>
      <c r="I44" s="129"/>
      <c r="J44" s="129"/>
      <c r="K44" s="129"/>
      <c r="L44" s="129"/>
      <c r="M44" s="63"/>
      <c r="N44" s="63"/>
      <c r="O44" s="63"/>
      <c r="Z44" s="104"/>
      <c r="AA44" s="104"/>
      <c r="AB44" s="104"/>
      <c r="AC44" s="104"/>
    </row>
    <row r="45" spans="1:29" x14ac:dyDescent="0.3">
      <c r="A45" s="63"/>
      <c r="B45" s="63"/>
      <c r="C45" s="63"/>
      <c r="D45" s="63"/>
      <c r="E45" s="63"/>
      <c r="F45" s="63"/>
      <c r="G45" s="63"/>
      <c r="H45" s="63"/>
      <c r="I45" s="129"/>
      <c r="J45" s="129"/>
      <c r="K45" s="129"/>
      <c r="L45" s="129"/>
      <c r="M45" s="63"/>
      <c r="N45" s="63"/>
      <c r="O45" s="63"/>
      <c r="Z45" s="104"/>
      <c r="AA45" s="104"/>
      <c r="AB45" s="104"/>
      <c r="AC45" s="104"/>
    </row>
    <row r="46" spans="1:29" x14ac:dyDescent="0.3">
      <c r="A46" s="63"/>
      <c r="B46" s="63"/>
      <c r="C46" s="63"/>
      <c r="D46" s="63"/>
      <c r="E46" s="63"/>
      <c r="F46" s="63"/>
      <c r="G46" s="63"/>
      <c r="H46" s="63"/>
      <c r="I46" s="129"/>
      <c r="J46" s="129"/>
      <c r="K46" s="129"/>
      <c r="L46" s="129"/>
      <c r="M46" s="63"/>
      <c r="N46" s="63"/>
      <c r="O46" s="63"/>
      <c r="Z46" s="104"/>
      <c r="AA46" s="104"/>
      <c r="AB46" s="104"/>
      <c r="AC46" s="104"/>
    </row>
    <row r="47" spans="1:29" x14ac:dyDescent="0.3">
      <c r="A47" s="63"/>
      <c r="B47" s="63"/>
      <c r="C47" s="63"/>
      <c r="D47" s="63"/>
      <c r="E47" s="63"/>
      <c r="F47" s="63"/>
      <c r="G47" s="63"/>
      <c r="H47" s="63"/>
      <c r="I47" s="129"/>
      <c r="J47" s="129"/>
      <c r="K47" s="129"/>
      <c r="L47" s="129"/>
      <c r="M47" s="63"/>
      <c r="N47" s="63"/>
      <c r="O47" s="63"/>
      <c r="Z47" s="104"/>
      <c r="AA47" s="104"/>
      <c r="AB47" s="104"/>
      <c r="AC47" s="104"/>
    </row>
    <row r="48" spans="1:29" x14ac:dyDescent="0.3">
      <c r="A48" s="63"/>
      <c r="B48" s="63"/>
      <c r="C48" s="63"/>
      <c r="D48" s="63"/>
      <c r="E48" s="63"/>
      <c r="F48" s="63"/>
      <c r="G48" s="63"/>
      <c r="H48" s="63"/>
      <c r="I48" s="129"/>
      <c r="J48" s="129"/>
      <c r="K48" s="129"/>
      <c r="L48" s="129"/>
      <c r="M48" s="63"/>
      <c r="N48" s="63"/>
      <c r="O48" s="63"/>
      <c r="Z48" s="104"/>
      <c r="AA48" s="104"/>
      <c r="AB48" s="104"/>
      <c r="AC48" s="104"/>
    </row>
    <row r="49" spans="1:29" x14ac:dyDescent="0.3">
      <c r="A49" s="63"/>
      <c r="B49" s="63"/>
      <c r="C49" s="63"/>
      <c r="D49" s="63"/>
      <c r="E49" s="63"/>
      <c r="F49" s="63"/>
      <c r="G49" s="63"/>
      <c r="H49" s="63"/>
      <c r="I49" s="129"/>
      <c r="J49" s="129"/>
      <c r="K49" s="129"/>
      <c r="L49" s="129"/>
      <c r="M49" s="63"/>
      <c r="N49" s="63"/>
      <c r="O49" s="63"/>
      <c r="Z49" s="104"/>
      <c r="AA49" s="104"/>
      <c r="AB49" s="104"/>
      <c r="AC49" s="104"/>
    </row>
    <row r="50" spans="1:29" x14ac:dyDescent="0.3">
      <c r="A50" s="63"/>
      <c r="B50" s="63"/>
      <c r="C50" s="63"/>
      <c r="D50" s="63"/>
      <c r="E50" s="63"/>
      <c r="F50" s="63"/>
      <c r="G50" s="63"/>
      <c r="H50" s="63"/>
      <c r="I50" s="129"/>
      <c r="J50" s="129"/>
      <c r="K50" s="129"/>
      <c r="L50" s="129"/>
      <c r="M50" s="63"/>
      <c r="N50" s="63"/>
      <c r="O50" s="63"/>
      <c r="Z50" s="104"/>
      <c r="AA50" s="104"/>
      <c r="AB50" s="104"/>
      <c r="AC50" s="104"/>
    </row>
    <row r="51" spans="1:29" x14ac:dyDescent="0.3">
      <c r="A51" s="63"/>
      <c r="B51" s="63"/>
      <c r="C51" s="63"/>
      <c r="D51" s="63"/>
      <c r="E51" s="63"/>
      <c r="F51" s="63"/>
      <c r="G51" s="63"/>
      <c r="H51" s="63"/>
      <c r="I51" s="129"/>
      <c r="J51" s="129"/>
      <c r="K51" s="129"/>
      <c r="L51" s="129"/>
      <c r="M51" s="63"/>
      <c r="N51" s="63"/>
      <c r="O51" s="63"/>
      <c r="Z51" s="104"/>
      <c r="AA51" s="104"/>
      <c r="AB51" s="104"/>
      <c r="AC51" s="104"/>
    </row>
    <row r="52" spans="1:29" x14ac:dyDescent="0.3">
      <c r="A52" s="63"/>
      <c r="B52" s="63"/>
      <c r="C52" s="63"/>
      <c r="D52" s="63"/>
      <c r="E52" s="63"/>
      <c r="F52" s="63"/>
      <c r="G52" s="63"/>
      <c r="H52" s="63"/>
      <c r="I52" s="129"/>
      <c r="J52" s="129"/>
      <c r="K52" s="129"/>
      <c r="L52" s="129"/>
      <c r="M52" s="63"/>
      <c r="N52" s="63"/>
      <c r="O52" s="63"/>
      <c r="Z52" s="104"/>
      <c r="AA52" s="104"/>
      <c r="AB52" s="104"/>
      <c r="AC52" s="104"/>
    </row>
    <row r="53" spans="1:29" x14ac:dyDescent="0.3">
      <c r="A53" s="63"/>
      <c r="B53" s="63"/>
      <c r="C53" s="63"/>
      <c r="D53" s="63"/>
      <c r="E53" s="63"/>
      <c r="F53" s="63"/>
      <c r="G53" s="63"/>
      <c r="H53" s="63"/>
      <c r="I53" s="129"/>
      <c r="J53" s="129"/>
      <c r="K53" s="129"/>
      <c r="L53" s="129"/>
      <c r="M53" s="63"/>
      <c r="N53" s="63"/>
      <c r="O53" s="63"/>
    </row>
    <row r="54" spans="1:29" x14ac:dyDescent="0.3">
      <c r="A54" s="63"/>
      <c r="B54" s="63"/>
      <c r="C54" s="63"/>
      <c r="D54" s="63"/>
      <c r="E54" s="63"/>
      <c r="F54" s="63"/>
      <c r="G54" s="63"/>
      <c r="H54" s="63"/>
      <c r="I54" s="129"/>
      <c r="J54" s="129"/>
      <c r="K54" s="129"/>
      <c r="L54" s="129"/>
      <c r="M54" s="63"/>
      <c r="N54" s="63"/>
      <c r="O54" s="63"/>
    </row>
    <row r="55" spans="1:29" x14ac:dyDescent="0.3">
      <c r="A55" s="63"/>
      <c r="B55" s="63"/>
      <c r="C55" s="63"/>
      <c r="D55" s="63"/>
      <c r="E55" s="63"/>
      <c r="F55" s="63"/>
      <c r="G55" s="63"/>
      <c r="H55" s="63"/>
      <c r="I55" s="129"/>
      <c r="J55" s="129"/>
      <c r="K55" s="129"/>
      <c r="L55" s="129"/>
      <c r="M55" s="63"/>
      <c r="N55" s="63"/>
      <c r="O55" s="63"/>
    </row>
    <row r="56" spans="1:29" x14ac:dyDescent="0.3">
      <c r="A56" s="63"/>
      <c r="B56" s="63"/>
      <c r="C56" s="63"/>
      <c r="D56" s="63"/>
      <c r="E56" s="63"/>
      <c r="F56" s="63"/>
      <c r="G56" s="63"/>
      <c r="H56" s="63"/>
      <c r="I56" s="129"/>
      <c r="J56" s="129"/>
      <c r="K56" s="129"/>
      <c r="L56" s="129"/>
      <c r="M56" s="63"/>
      <c r="N56" s="63"/>
      <c r="O56" s="63"/>
    </row>
    <row r="57" spans="1:29" x14ac:dyDescent="0.3">
      <c r="A57" s="63"/>
      <c r="B57" s="63"/>
      <c r="C57" s="63"/>
      <c r="D57" s="63"/>
      <c r="E57" s="63"/>
      <c r="F57" s="63"/>
      <c r="G57" s="63"/>
      <c r="H57" s="63"/>
      <c r="I57" s="129"/>
      <c r="J57" s="129"/>
      <c r="K57" s="129"/>
      <c r="L57" s="129"/>
      <c r="M57" s="63"/>
      <c r="N57" s="63"/>
      <c r="O57" s="63"/>
    </row>
    <row r="58" spans="1:29" x14ac:dyDescent="0.3">
      <c r="A58" s="63"/>
      <c r="B58" s="63"/>
      <c r="C58" s="63"/>
      <c r="D58" s="63"/>
      <c r="E58" s="63"/>
      <c r="F58" s="63"/>
      <c r="G58" s="63"/>
      <c r="H58" s="63"/>
      <c r="I58" s="129"/>
      <c r="J58" s="129"/>
      <c r="K58" s="129"/>
      <c r="L58" s="129"/>
      <c r="M58" s="63"/>
      <c r="N58" s="63"/>
      <c r="O58" s="63"/>
    </row>
    <row r="59" spans="1:29" x14ac:dyDescent="0.3">
      <c r="A59" s="63"/>
      <c r="B59" s="63"/>
      <c r="C59" s="63"/>
      <c r="D59" s="63"/>
      <c r="E59" s="63"/>
      <c r="F59" s="63"/>
      <c r="G59" s="63"/>
      <c r="H59" s="63"/>
      <c r="I59" s="129"/>
      <c r="J59" s="129"/>
      <c r="K59" s="129"/>
      <c r="L59" s="129"/>
      <c r="M59" s="63"/>
      <c r="N59" s="63"/>
      <c r="O59" s="63"/>
    </row>
    <row r="60" spans="1:29" x14ac:dyDescent="0.3">
      <c r="A60" s="63"/>
      <c r="B60" s="63"/>
      <c r="C60" s="63"/>
      <c r="D60" s="63"/>
      <c r="E60" s="63"/>
      <c r="F60" s="63"/>
      <c r="G60" s="63"/>
      <c r="H60" s="63"/>
      <c r="I60" s="129"/>
      <c r="J60" s="129"/>
      <c r="K60" s="129"/>
      <c r="L60" s="129"/>
      <c r="M60" s="63"/>
      <c r="N60" s="63"/>
      <c r="O60" s="63"/>
    </row>
    <row r="61" spans="1:29" x14ac:dyDescent="0.3">
      <c r="A61" s="63"/>
      <c r="B61" s="63"/>
      <c r="C61" s="63"/>
      <c r="D61" s="63"/>
      <c r="E61" s="63"/>
      <c r="F61" s="63"/>
      <c r="G61" s="63"/>
      <c r="H61" s="63"/>
      <c r="I61" s="129"/>
      <c r="J61" s="129"/>
      <c r="K61" s="129"/>
      <c r="L61" s="129"/>
      <c r="M61" s="63"/>
      <c r="N61" s="63"/>
      <c r="O61" s="63"/>
    </row>
    <row r="62" spans="1:29" x14ac:dyDescent="0.3">
      <c r="A62" s="63"/>
      <c r="B62" s="63"/>
      <c r="C62" s="63"/>
      <c r="D62" s="63"/>
      <c r="E62" s="63"/>
      <c r="F62" s="63"/>
      <c r="G62" s="63"/>
      <c r="H62" s="63"/>
      <c r="I62" s="129"/>
      <c r="J62" s="129"/>
      <c r="K62" s="129"/>
      <c r="L62" s="129"/>
      <c r="M62" s="63"/>
      <c r="N62" s="63"/>
      <c r="O62" s="63"/>
    </row>
    <row r="63" spans="1:29" x14ac:dyDescent="0.3">
      <c r="A63" s="63"/>
      <c r="B63" s="63"/>
      <c r="C63" s="63"/>
      <c r="D63" s="63"/>
      <c r="E63" s="63"/>
      <c r="F63" s="63"/>
      <c r="G63" s="63"/>
      <c r="H63" s="63"/>
      <c r="I63" s="129"/>
      <c r="J63" s="129"/>
      <c r="K63" s="129"/>
      <c r="L63" s="129"/>
      <c r="M63" s="63"/>
      <c r="N63" s="63"/>
      <c r="O63" s="63"/>
    </row>
    <row r="64" spans="1:29" x14ac:dyDescent="0.3">
      <c r="A64" s="63"/>
      <c r="B64" s="63"/>
      <c r="C64" s="63"/>
      <c r="D64" s="63"/>
      <c r="E64" s="63"/>
      <c r="F64" s="63"/>
      <c r="G64" s="63"/>
      <c r="H64" s="63"/>
      <c r="I64" s="129"/>
      <c r="J64" s="129"/>
      <c r="K64" s="129"/>
      <c r="L64" s="129"/>
      <c r="M64" s="63"/>
      <c r="N64" s="63"/>
      <c r="O64" s="63"/>
    </row>
    <row r="65" spans="1:15" x14ac:dyDescent="0.3">
      <c r="A65" s="63"/>
      <c r="B65" s="63"/>
      <c r="C65" s="63"/>
      <c r="D65" s="63"/>
      <c r="E65" s="63"/>
      <c r="F65" s="63"/>
      <c r="G65" s="63"/>
      <c r="H65" s="63"/>
      <c r="I65" s="129"/>
      <c r="J65" s="129"/>
      <c r="K65" s="129"/>
      <c r="L65" s="129"/>
      <c r="M65" s="63"/>
      <c r="N65" s="63"/>
      <c r="O65" s="63"/>
    </row>
    <row r="66" spans="1:15" x14ac:dyDescent="0.3">
      <c r="A66" s="63"/>
      <c r="B66" s="63"/>
      <c r="C66" s="63"/>
      <c r="D66" s="63"/>
      <c r="E66" s="63"/>
      <c r="F66" s="63"/>
      <c r="G66" s="63"/>
      <c r="H66" s="63"/>
      <c r="I66" s="129"/>
      <c r="J66" s="129"/>
      <c r="K66" s="129"/>
      <c r="L66" s="129"/>
      <c r="M66" s="63"/>
      <c r="N66" s="63"/>
      <c r="O66" s="63"/>
    </row>
    <row r="67" spans="1:15" x14ac:dyDescent="0.3">
      <c r="A67" s="63"/>
      <c r="B67" s="63"/>
      <c r="C67" s="63"/>
      <c r="D67" s="63"/>
      <c r="E67" s="63"/>
      <c r="F67" s="63"/>
      <c r="G67" s="63"/>
      <c r="H67" s="63"/>
      <c r="I67" s="129"/>
      <c r="J67" s="129"/>
      <c r="K67" s="129"/>
      <c r="L67" s="129"/>
      <c r="M67" s="63"/>
      <c r="N67" s="63"/>
      <c r="O67" s="63"/>
    </row>
    <row r="68" spans="1:15" x14ac:dyDescent="0.3">
      <c r="A68" s="63"/>
      <c r="B68" s="63"/>
      <c r="C68" s="63"/>
      <c r="D68" s="63"/>
      <c r="E68" s="63"/>
      <c r="F68" s="63"/>
      <c r="G68" s="63"/>
      <c r="H68" s="63"/>
      <c r="I68" s="129"/>
      <c r="J68" s="129"/>
      <c r="K68" s="129"/>
      <c r="L68" s="129"/>
      <c r="M68" s="63"/>
      <c r="N68" s="63"/>
      <c r="O68" s="63"/>
    </row>
    <row r="69" spans="1:15" x14ac:dyDescent="0.3">
      <c r="A69" s="63"/>
      <c r="B69" s="63"/>
      <c r="C69" s="63"/>
      <c r="D69" s="63"/>
      <c r="E69" s="63"/>
      <c r="F69" s="63"/>
      <c r="G69" s="63"/>
      <c r="H69" s="63"/>
      <c r="I69" s="129"/>
      <c r="J69" s="129"/>
      <c r="K69" s="129"/>
      <c r="L69" s="129"/>
      <c r="M69" s="63"/>
      <c r="N69" s="63"/>
      <c r="O69" s="63"/>
    </row>
    <row r="70" spans="1:15" x14ac:dyDescent="0.3">
      <c r="A70" s="63"/>
      <c r="B70" s="63"/>
      <c r="C70" s="63"/>
      <c r="D70" s="63"/>
      <c r="E70" s="63"/>
      <c r="F70" s="63"/>
      <c r="G70" s="63"/>
      <c r="H70" s="63"/>
      <c r="I70" s="129"/>
      <c r="J70" s="129"/>
      <c r="K70" s="129"/>
      <c r="L70" s="129"/>
      <c r="M70" s="63"/>
      <c r="N70" s="63"/>
      <c r="O70" s="63"/>
    </row>
    <row r="71" spans="1:15" x14ac:dyDescent="0.3">
      <c r="A71" s="63"/>
      <c r="B71" s="63"/>
      <c r="C71" s="63"/>
      <c r="D71" s="63"/>
      <c r="E71" s="63"/>
      <c r="F71" s="63"/>
      <c r="G71" s="63"/>
      <c r="H71" s="63"/>
      <c r="I71" s="129"/>
      <c r="J71" s="129"/>
      <c r="K71" s="129"/>
      <c r="L71" s="129"/>
      <c r="M71" s="63"/>
      <c r="N71" s="63"/>
      <c r="O71" s="63"/>
    </row>
    <row r="72" spans="1:15" x14ac:dyDescent="0.3">
      <c r="A72" s="63"/>
      <c r="B72" s="63"/>
      <c r="C72" s="63"/>
      <c r="D72" s="63"/>
      <c r="E72" s="63"/>
      <c r="F72" s="63"/>
      <c r="G72" s="63"/>
      <c r="H72" s="63"/>
      <c r="I72" s="129"/>
      <c r="J72" s="129"/>
      <c r="K72" s="129"/>
      <c r="L72" s="129"/>
      <c r="M72" s="63"/>
      <c r="N72" s="63"/>
      <c r="O72" s="63"/>
    </row>
    <row r="73" spans="1:15" x14ac:dyDescent="0.3">
      <c r="A73" s="63"/>
      <c r="B73" s="63"/>
      <c r="C73" s="63"/>
      <c r="D73" s="63"/>
      <c r="E73" s="63"/>
      <c r="F73" s="63"/>
      <c r="G73" s="63"/>
      <c r="H73" s="63"/>
      <c r="I73" s="129"/>
      <c r="J73" s="129"/>
      <c r="K73" s="129"/>
      <c r="L73" s="129"/>
      <c r="M73" s="63"/>
      <c r="N73" s="63"/>
      <c r="O73" s="63"/>
    </row>
    <row r="74" spans="1:15" x14ac:dyDescent="0.3">
      <c r="A74" s="63"/>
      <c r="B74" s="63"/>
      <c r="C74" s="63"/>
      <c r="D74" s="63"/>
      <c r="E74" s="63"/>
      <c r="F74" s="63"/>
      <c r="G74" s="63"/>
      <c r="H74" s="63"/>
      <c r="I74" s="129"/>
      <c r="J74" s="129"/>
      <c r="K74" s="129"/>
      <c r="L74" s="129"/>
      <c r="M74" s="63"/>
      <c r="N74" s="63"/>
      <c r="O74" s="63"/>
    </row>
    <row r="75" spans="1:15" x14ac:dyDescent="0.3">
      <c r="A75" s="63"/>
      <c r="B75" s="63"/>
      <c r="C75" s="63"/>
      <c r="D75" s="63"/>
      <c r="E75" s="63"/>
      <c r="F75" s="63"/>
      <c r="G75" s="63"/>
      <c r="H75" s="63"/>
      <c r="I75" s="129"/>
      <c r="J75" s="129"/>
      <c r="K75" s="129"/>
      <c r="L75" s="129"/>
      <c r="M75" s="63"/>
      <c r="N75" s="63"/>
      <c r="O75" s="63"/>
    </row>
    <row r="76" spans="1:15" x14ac:dyDescent="0.3">
      <c r="A76" s="63"/>
      <c r="B76" s="63"/>
      <c r="C76" s="63"/>
      <c r="D76" s="63"/>
      <c r="E76" s="63"/>
      <c r="F76" s="63"/>
      <c r="G76" s="63"/>
      <c r="H76" s="63"/>
      <c r="I76" s="129"/>
      <c r="J76" s="129"/>
      <c r="K76" s="129"/>
      <c r="L76" s="129"/>
      <c r="M76" s="63"/>
      <c r="N76" s="63"/>
      <c r="O76" s="63"/>
    </row>
    <row r="77" spans="1:15" x14ac:dyDescent="0.3">
      <c r="A77" s="63"/>
      <c r="B77" s="63"/>
      <c r="C77" s="63"/>
      <c r="D77" s="63"/>
      <c r="E77" s="63"/>
      <c r="F77" s="63"/>
      <c r="G77" s="63"/>
      <c r="H77" s="63"/>
      <c r="I77" s="129"/>
      <c r="J77" s="129"/>
      <c r="K77" s="129"/>
      <c r="L77" s="129"/>
      <c r="M77" s="63"/>
      <c r="N77" s="63"/>
      <c r="O77" s="63"/>
    </row>
    <row r="78" spans="1:15" x14ac:dyDescent="0.3">
      <c r="A78" s="63"/>
      <c r="B78" s="63"/>
      <c r="C78" s="63"/>
      <c r="D78" s="63"/>
      <c r="E78" s="63"/>
      <c r="F78" s="63"/>
      <c r="G78" s="63"/>
      <c r="H78" s="63"/>
      <c r="I78" s="129"/>
      <c r="J78" s="129"/>
      <c r="K78" s="129"/>
      <c r="L78" s="129"/>
      <c r="M78" s="63"/>
      <c r="N78" s="63"/>
      <c r="O78" s="63"/>
    </row>
    <row r="79" spans="1:15" x14ac:dyDescent="0.3">
      <c r="A79" s="63"/>
      <c r="B79" s="63"/>
      <c r="C79" s="63"/>
      <c r="D79" s="63"/>
      <c r="E79" s="63"/>
      <c r="F79" s="63"/>
      <c r="G79" s="63"/>
      <c r="H79" s="63"/>
      <c r="I79" s="129"/>
      <c r="J79" s="129"/>
      <c r="K79" s="129"/>
      <c r="L79" s="129"/>
      <c r="M79" s="63"/>
      <c r="N79" s="63"/>
      <c r="O79" s="63"/>
    </row>
    <row r="80" spans="1:15" x14ac:dyDescent="0.3">
      <c r="A80" s="63"/>
      <c r="B80" s="63"/>
      <c r="C80" s="63"/>
      <c r="D80" s="63"/>
      <c r="E80" s="63"/>
      <c r="F80" s="63"/>
      <c r="G80" s="63"/>
      <c r="H80" s="63"/>
      <c r="I80" s="129"/>
      <c r="J80" s="129"/>
      <c r="K80" s="129"/>
      <c r="L80" s="129"/>
      <c r="M80" s="63"/>
      <c r="N80" s="63"/>
      <c r="O80" s="63"/>
    </row>
    <row r="81" spans="1:15" x14ac:dyDescent="0.3">
      <c r="A81" s="63"/>
      <c r="B81" s="63"/>
      <c r="C81" s="63"/>
      <c r="D81" s="63"/>
      <c r="E81" s="63"/>
      <c r="F81" s="63"/>
      <c r="G81" s="63"/>
      <c r="H81" s="63"/>
      <c r="I81" s="129"/>
      <c r="J81" s="129"/>
      <c r="K81" s="129"/>
      <c r="L81" s="129"/>
      <c r="M81" s="63"/>
      <c r="N81" s="63"/>
      <c r="O81" s="63"/>
    </row>
    <row r="82" spans="1:15" x14ac:dyDescent="0.3">
      <c r="A82" s="63"/>
      <c r="B82" s="63"/>
      <c r="C82" s="63"/>
      <c r="D82" s="63"/>
      <c r="E82" s="63"/>
      <c r="F82" s="63"/>
      <c r="G82" s="63"/>
      <c r="H82" s="63"/>
      <c r="I82" s="129"/>
      <c r="J82" s="129"/>
      <c r="K82" s="129"/>
      <c r="L82" s="129"/>
      <c r="M82" s="63"/>
      <c r="N82" s="63"/>
      <c r="O82" s="63"/>
    </row>
    <row r="83" spans="1:15" x14ac:dyDescent="0.3">
      <c r="A83" s="63"/>
      <c r="B83" s="63"/>
      <c r="C83" s="63"/>
      <c r="D83" s="63"/>
      <c r="E83" s="63"/>
      <c r="F83" s="63"/>
      <c r="G83" s="63"/>
      <c r="H83" s="63"/>
      <c r="I83" s="129"/>
      <c r="J83" s="129"/>
      <c r="K83" s="129"/>
      <c r="L83" s="129"/>
      <c r="M83" s="63"/>
      <c r="N83" s="63"/>
      <c r="O83" s="63"/>
    </row>
    <row r="84" spans="1:15" x14ac:dyDescent="0.3">
      <c r="A84" s="63"/>
      <c r="B84" s="63"/>
      <c r="C84" s="63"/>
      <c r="D84" s="63"/>
      <c r="E84" s="63"/>
      <c r="F84" s="63"/>
      <c r="G84" s="63"/>
      <c r="H84" s="63"/>
      <c r="I84" s="129"/>
      <c r="J84" s="129"/>
      <c r="K84" s="129"/>
      <c r="L84" s="129"/>
      <c r="M84" s="63"/>
      <c r="N84" s="63"/>
      <c r="O84" s="63"/>
    </row>
    <row r="85" spans="1:15" x14ac:dyDescent="0.3">
      <c r="A85" s="63"/>
      <c r="B85" s="63"/>
      <c r="C85" s="63"/>
      <c r="D85" s="63"/>
      <c r="E85" s="63"/>
      <c r="F85" s="63"/>
      <c r="G85" s="63"/>
      <c r="H85" s="63"/>
      <c r="I85" s="129"/>
      <c r="J85" s="129"/>
      <c r="K85" s="129"/>
      <c r="L85" s="129"/>
      <c r="M85" s="63"/>
      <c r="N85" s="63"/>
      <c r="O85" s="63"/>
    </row>
    <row r="86" spans="1:15" x14ac:dyDescent="0.3">
      <c r="A86" s="63"/>
      <c r="B86" s="63"/>
      <c r="C86" s="63"/>
      <c r="D86" s="63"/>
      <c r="E86" s="63"/>
      <c r="F86" s="63"/>
      <c r="G86" s="63"/>
      <c r="H86" s="63"/>
      <c r="I86" s="129"/>
      <c r="J86" s="129"/>
      <c r="K86" s="129"/>
      <c r="L86" s="129"/>
      <c r="M86" s="63"/>
      <c r="N86" s="63"/>
      <c r="O86" s="63"/>
    </row>
    <row r="87" spans="1:15" x14ac:dyDescent="0.3">
      <c r="A87" s="63"/>
      <c r="B87" s="63"/>
      <c r="C87" s="63"/>
      <c r="D87" s="63"/>
      <c r="E87" s="63"/>
      <c r="F87" s="63"/>
      <c r="G87" s="63"/>
      <c r="H87" s="63"/>
      <c r="I87" s="129"/>
      <c r="J87" s="129"/>
      <c r="K87" s="129"/>
      <c r="L87" s="129"/>
      <c r="M87" s="63"/>
      <c r="N87" s="63"/>
      <c r="O87" s="63"/>
    </row>
    <row r="88" spans="1:15" x14ac:dyDescent="0.3">
      <c r="A88" s="63"/>
      <c r="B88" s="63"/>
      <c r="C88" s="63"/>
      <c r="D88" s="63"/>
      <c r="E88" s="63"/>
      <c r="F88" s="63"/>
      <c r="G88" s="63"/>
      <c r="H88" s="63"/>
      <c r="I88" s="129"/>
      <c r="J88" s="129"/>
      <c r="K88" s="129"/>
      <c r="L88" s="129"/>
      <c r="M88" s="63"/>
      <c r="N88" s="63"/>
      <c r="O88" s="63"/>
    </row>
    <row r="89" spans="1:15" x14ac:dyDescent="0.3">
      <c r="A89" s="63"/>
      <c r="B89" s="63"/>
      <c r="C89" s="63"/>
      <c r="D89" s="63"/>
      <c r="E89" s="63"/>
      <c r="F89" s="63"/>
      <c r="G89" s="63"/>
      <c r="H89" s="63"/>
      <c r="I89" s="129"/>
      <c r="J89" s="129"/>
      <c r="K89" s="129"/>
      <c r="L89" s="129"/>
      <c r="M89" s="63"/>
      <c r="N89" s="63"/>
      <c r="O89" s="63"/>
    </row>
    <row r="90" spans="1:15" x14ac:dyDescent="0.3">
      <c r="A90" s="63"/>
      <c r="B90" s="63"/>
      <c r="C90" s="63"/>
      <c r="D90" s="63"/>
      <c r="E90" s="63"/>
      <c r="F90" s="63"/>
      <c r="G90" s="63"/>
      <c r="H90" s="63"/>
      <c r="I90" s="129"/>
      <c r="J90" s="129"/>
      <c r="K90" s="129"/>
      <c r="L90" s="129"/>
      <c r="M90" s="63"/>
      <c r="N90" s="63"/>
      <c r="O90" s="63"/>
    </row>
    <row r="91" spans="1:15" x14ac:dyDescent="0.3">
      <c r="A91" s="63"/>
      <c r="B91" s="63"/>
      <c r="C91" s="63"/>
      <c r="D91" s="63"/>
      <c r="E91" s="63"/>
      <c r="F91" s="63"/>
      <c r="G91" s="63"/>
      <c r="H91" s="63"/>
      <c r="I91" s="129"/>
      <c r="J91" s="129"/>
      <c r="K91" s="129"/>
      <c r="L91" s="129"/>
      <c r="M91" s="63"/>
      <c r="N91" s="63"/>
      <c r="O91" s="63"/>
    </row>
    <row r="92" spans="1:15" x14ac:dyDescent="0.3">
      <c r="A92" s="63"/>
      <c r="B92" s="63"/>
      <c r="C92" s="63"/>
      <c r="D92" s="63"/>
      <c r="E92" s="63"/>
      <c r="F92" s="63"/>
      <c r="G92" s="63"/>
      <c r="H92" s="63"/>
      <c r="I92" s="129"/>
      <c r="J92" s="129"/>
      <c r="K92" s="129"/>
      <c r="L92" s="129"/>
      <c r="M92" s="63"/>
      <c r="N92" s="63"/>
      <c r="O92" s="63"/>
    </row>
    <row r="93" spans="1:15" x14ac:dyDescent="0.3">
      <c r="A93" s="63"/>
      <c r="B93" s="63"/>
      <c r="C93" s="63"/>
      <c r="D93" s="63"/>
      <c r="E93" s="63"/>
      <c r="F93" s="63"/>
      <c r="G93" s="63"/>
      <c r="H93" s="63"/>
      <c r="I93" s="129"/>
      <c r="J93" s="129"/>
      <c r="K93" s="129"/>
      <c r="L93" s="129"/>
      <c r="M93" s="63"/>
      <c r="N93" s="63"/>
      <c r="O93" s="63"/>
    </row>
    <row r="94" spans="1:15" x14ac:dyDescent="0.3">
      <c r="A94" s="63"/>
      <c r="B94" s="63"/>
      <c r="C94" s="63"/>
      <c r="D94" s="63"/>
      <c r="E94" s="63"/>
      <c r="F94" s="63"/>
      <c r="G94" s="63"/>
      <c r="H94" s="63"/>
      <c r="I94" s="129"/>
      <c r="J94" s="129"/>
      <c r="K94" s="129"/>
      <c r="L94" s="129"/>
      <c r="M94" s="63"/>
      <c r="N94" s="63"/>
      <c r="O94" s="63"/>
    </row>
    <row r="95" spans="1:15" x14ac:dyDescent="0.3">
      <c r="A95" s="63"/>
      <c r="B95" s="63"/>
      <c r="C95" s="63"/>
      <c r="D95" s="63"/>
      <c r="E95" s="63"/>
      <c r="F95" s="63"/>
      <c r="G95" s="63"/>
      <c r="H95" s="63"/>
      <c r="I95" s="129"/>
      <c r="J95" s="129"/>
      <c r="K95" s="129"/>
      <c r="L95" s="129"/>
      <c r="M95" s="63"/>
      <c r="N95" s="63"/>
      <c r="O95" s="63"/>
    </row>
    <row r="96" spans="1:15" x14ac:dyDescent="0.3">
      <c r="A96" s="63"/>
      <c r="B96" s="63"/>
      <c r="C96" s="63"/>
      <c r="D96" s="63"/>
      <c r="E96" s="63"/>
      <c r="F96" s="63"/>
      <c r="G96" s="63"/>
      <c r="H96" s="63"/>
      <c r="I96" s="129"/>
      <c r="J96" s="129"/>
      <c r="K96" s="129"/>
      <c r="L96" s="129"/>
      <c r="M96" s="63"/>
      <c r="N96" s="63"/>
      <c r="O96" s="63"/>
    </row>
    <row r="97" spans="1:15" x14ac:dyDescent="0.3">
      <c r="A97" s="63"/>
      <c r="B97" s="63"/>
      <c r="C97" s="63"/>
      <c r="D97" s="63"/>
      <c r="E97" s="63"/>
      <c r="F97" s="63"/>
      <c r="G97" s="63"/>
      <c r="H97" s="63"/>
      <c r="I97" s="129"/>
      <c r="J97" s="129"/>
      <c r="K97" s="129"/>
      <c r="L97" s="129"/>
      <c r="M97" s="63"/>
      <c r="N97" s="63"/>
      <c r="O97" s="63"/>
    </row>
    <row r="98" spans="1:15" x14ac:dyDescent="0.3">
      <c r="A98" s="63"/>
      <c r="B98" s="63"/>
      <c r="C98" s="63"/>
      <c r="D98" s="63"/>
      <c r="E98" s="63"/>
      <c r="F98" s="63"/>
      <c r="G98" s="63"/>
      <c r="H98" s="63"/>
      <c r="I98" s="129"/>
      <c r="J98" s="129"/>
      <c r="K98" s="129"/>
      <c r="L98" s="129"/>
      <c r="M98" s="63"/>
      <c r="N98" s="63"/>
      <c r="O98" s="63"/>
    </row>
    <row r="99" spans="1:15" x14ac:dyDescent="0.3">
      <c r="A99" s="63"/>
      <c r="B99" s="63"/>
      <c r="C99" s="63"/>
      <c r="D99" s="63"/>
      <c r="E99" s="63"/>
      <c r="F99" s="63"/>
      <c r="G99" s="63"/>
      <c r="H99" s="63"/>
      <c r="I99" s="129"/>
      <c r="J99" s="129"/>
      <c r="K99" s="129"/>
      <c r="L99" s="129"/>
      <c r="M99" s="63"/>
      <c r="N99" s="63"/>
      <c r="O99" s="63"/>
    </row>
    <row r="100" spans="1:15" x14ac:dyDescent="0.3">
      <c r="A100" s="63"/>
      <c r="B100" s="63"/>
      <c r="C100" s="63"/>
      <c r="D100" s="63"/>
      <c r="E100" s="63"/>
      <c r="F100" s="63"/>
      <c r="G100" s="63"/>
      <c r="H100" s="63"/>
      <c r="I100" s="129"/>
      <c r="J100" s="129"/>
      <c r="K100" s="129"/>
      <c r="L100" s="129"/>
      <c r="M100" s="63"/>
      <c r="N100" s="63"/>
      <c r="O100" s="63"/>
    </row>
    <row r="101" spans="1:15" x14ac:dyDescent="0.3">
      <c r="A101" s="63"/>
      <c r="B101" s="63"/>
      <c r="C101" s="63"/>
      <c r="D101" s="63"/>
      <c r="E101" s="63"/>
      <c r="F101" s="63"/>
      <c r="G101" s="63"/>
      <c r="H101" s="63"/>
      <c r="I101" s="129"/>
      <c r="J101" s="129"/>
      <c r="K101" s="129"/>
      <c r="L101" s="129"/>
      <c r="M101" s="63"/>
      <c r="N101" s="63"/>
      <c r="O101" s="63"/>
    </row>
    <row r="102" spans="1:15" x14ac:dyDescent="0.3">
      <c r="A102" s="63"/>
      <c r="B102" s="63"/>
      <c r="C102" s="63"/>
      <c r="D102" s="63"/>
      <c r="E102" s="63"/>
      <c r="F102" s="63"/>
      <c r="G102" s="63"/>
      <c r="H102" s="63"/>
      <c r="I102" s="129"/>
      <c r="J102" s="129"/>
      <c r="K102" s="129"/>
      <c r="L102" s="129"/>
      <c r="M102" s="63"/>
      <c r="N102" s="63"/>
      <c r="O102" s="63"/>
    </row>
    <row r="103" spans="1:15" x14ac:dyDescent="0.3">
      <c r="A103" s="63"/>
      <c r="B103" s="63"/>
      <c r="C103" s="63"/>
      <c r="D103" s="63"/>
      <c r="E103" s="63"/>
      <c r="F103" s="63"/>
      <c r="G103" s="63"/>
      <c r="H103" s="63"/>
      <c r="I103" s="129"/>
      <c r="J103" s="129"/>
      <c r="K103" s="129"/>
      <c r="L103" s="129"/>
      <c r="M103" s="63"/>
      <c r="N103" s="63"/>
      <c r="O103" s="63"/>
    </row>
    <row r="104" spans="1:15" x14ac:dyDescent="0.3">
      <c r="A104" s="63"/>
      <c r="B104" s="63"/>
      <c r="C104" s="63"/>
      <c r="D104" s="63"/>
      <c r="E104" s="63"/>
      <c r="F104" s="63"/>
      <c r="G104" s="63"/>
      <c r="H104" s="63"/>
      <c r="I104" s="129"/>
      <c r="J104" s="129"/>
      <c r="K104" s="129"/>
      <c r="L104" s="129"/>
      <c r="M104" s="63"/>
      <c r="N104" s="63"/>
      <c r="O104" s="63"/>
    </row>
    <row r="105" spans="1:15" x14ac:dyDescent="0.3">
      <c r="A105" s="63"/>
      <c r="B105" s="63"/>
      <c r="C105" s="63"/>
      <c r="D105" s="63"/>
      <c r="E105" s="63"/>
      <c r="F105" s="63"/>
      <c r="G105" s="63"/>
      <c r="H105" s="63"/>
      <c r="I105" s="129"/>
      <c r="J105" s="129"/>
      <c r="K105" s="129"/>
      <c r="L105" s="129"/>
      <c r="M105" s="63"/>
      <c r="N105" s="63"/>
      <c r="O105" s="63"/>
    </row>
    <row r="106" spans="1:15" x14ac:dyDescent="0.3">
      <c r="A106" s="63"/>
      <c r="B106" s="63"/>
      <c r="C106" s="63"/>
      <c r="D106" s="63"/>
      <c r="E106" s="63"/>
      <c r="F106" s="63"/>
      <c r="G106" s="63"/>
      <c r="H106" s="63"/>
      <c r="I106" s="129"/>
      <c r="J106" s="129"/>
      <c r="K106" s="129"/>
      <c r="L106" s="129"/>
      <c r="M106" s="63"/>
      <c r="N106" s="63"/>
      <c r="O106" s="63"/>
    </row>
    <row r="107" spans="1:15" x14ac:dyDescent="0.3">
      <c r="B107" s="63"/>
      <c r="C107" s="63"/>
    </row>
    <row r="108" spans="1:15" x14ac:dyDescent="0.3">
      <c r="B108" s="63"/>
      <c r="C108" s="63"/>
    </row>
    <row r="109" spans="1:15" x14ac:dyDescent="0.3">
      <c r="B109" s="63"/>
      <c r="C109" s="63"/>
    </row>
    <row r="110" spans="1:15" x14ac:dyDescent="0.3">
      <c r="B110" s="63"/>
      <c r="C110" s="63"/>
    </row>
    <row r="111" spans="1:15" x14ac:dyDescent="0.3">
      <c r="B111" s="63"/>
      <c r="C111" s="63"/>
    </row>
    <row r="112" spans="1:15" x14ac:dyDescent="0.3">
      <c r="B112" s="63"/>
      <c r="C112" s="63"/>
    </row>
    <row r="113" spans="2:3" x14ac:dyDescent="0.3">
      <c r="B113" s="63"/>
      <c r="C113" s="63"/>
    </row>
    <row r="114" spans="2:3" x14ac:dyDescent="0.3">
      <c r="B114" s="63"/>
      <c r="C114" s="63"/>
    </row>
    <row r="115" spans="2:3" x14ac:dyDescent="0.3">
      <c r="B115" s="63"/>
      <c r="C115" s="63"/>
    </row>
    <row r="116" spans="2:3" x14ac:dyDescent="0.3">
      <c r="B116" s="63"/>
      <c r="C116" s="6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2"/>
  <sheetViews>
    <sheetView workbookViewId="0">
      <selection activeCell="L17" sqref="L17"/>
    </sheetView>
  </sheetViews>
  <sheetFormatPr defaultRowHeight="14.4" x14ac:dyDescent="0.3"/>
  <cols>
    <col min="1" max="1" width="5" bestFit="1" customWidth="1"/>
    <col min="2" max="2" width="5.6640625" bestFit="1" customWidth="1"/>
    <col min="3" max="3" width="5.6640625" customWidth="1"/>
    <col min="4" max="4" width="12" bestFit="1" customWidth="1"/>
    <col min="5" max="7" width="12" customWidth="1"/>
    <col min="8" max="8" width="11.6640625" customWidth="1"/>
    <col min="9" max="12" width="11.6640625" bestFit="1" customWidth="1"/>
    <col min="13" max="13" width="18.33203125" customWidth="1"/>
    <col min="14" max="14" width="12" bestFit="1" customWidth="1"/>
    <col min="15" max="16" width="11.6640625" bestFit="1" customWidth="1"/>
    <col min="17" max="18" width="12.6640625" bestFit="1" customWidth="1"/>
    <col min="20" max="20" width="8.44140625" bestFit="1" customWidth="1"/>
  </cols>
  <sheetData>
    <row r="1" spans="1:18" x14ac:dyDescent="0.3">
      <c r="B1">
        <v>4</v>
      </c>
      <c r="E1" t="s">
        <v>60</v>
      </c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x14ac:dyDescent="0.3">
      <c r="A2" s="131" t="s">
        <v>59</v>
      </c>
      <c r="B2" s="131" t="s">
        <v>58</v>
      </c>
      <c r="C2" s="86"/>
    </row>
    <row r="3" spans="1:18" x14ac:dyDescent="0.3">
      <c r="A3" s="130">
        <v>1</v>
      </c>
      <c r="B3" s="130">
        <v>2</v>
      </c>
      <c r="C3" s="227"/>
      <c r="D3" s="134" t="str">
        <f>IF(A3&lt;$B$1,"",IF(A3=$B$1,AVERAGE($B$3:B3),D2+B3/$B$1))</f>
        <v/>
      </c>
      <c r="E3" s="215" t="e">
        <f>INDEX($B$3:$B$52,A3-$B$1)</f>
        <v>#VALUE!</v>
      </c>
      <c r="F3" s="216" t="str">
        <f>IF(A3&lt;$B$1,"",IF(A3=$B$1,AVERAGE($B$3:B3),D2+B3/$B$1-E3/$B$1))</f>
        <v/>
      </c>
      <c r="G3" s="134" t="str">
        <f ca="1">_xlfn.FORMULATEXT(D3)</f>
        <v>=IF(A3&lt;$B$1,"",IF(A3=$B$1,AVERAGE($B$3:B3),D2+B3/$B$1))</v>
      </c>
      <c r="H3" s="134"/>
      <c r="I3" s="134"/>
      <c r="J3" s="134"/>
      <c r="K3" s="134"/>
    </row>
    <row r="4" spans="1:18" x14ac:dyDescent="0.3">
      <c r="A4" s="130">
        <v>2</v>
      </c>
      <c r="B4" s="130">
        <v>2</v>
      </c>
      <c r="C4" s="227"/>
      <c r="D4" s="134" t="str">
        <f>IF(A4&lt;$B$1,"",IF(A4=$B$1,AVERAGE($B$3:B4),D3+B4/$B$1))</f>
        <v/>
      </c>
      <c r="E4" t="e">
        <f t="shared" ref="E4:E52" si="0">INDEX($B$3:$B$52,A4-$B$1)</f>
        <v>#VALUE!</v>
      </c>
      <c r="F4" s="216" t="str">
        <f>IF(A4&lt;$B$1,"",IF(A4=$B$1,AVERAGE($B$3:B4),D3+B4/$B$1-E4/$B$1))</f>
        <v/>
      </c>
      <c r="G4" s="215" t="str">
        <f ca="1">_xlfn.FORMULATEXT(E3)</f>
        <v>=INDEX($B$3:$B$52,A3-$B$1)</v>
      </c>
      <c r="H4" s="215"/>
      <c r="I4" s="215"/>
    </row>
    <row r="5" spans="1:18" x14ac:dyDescent="0.3">
      <c r="A5" s="130">
        <v>3</v>
      </c>
      <c r="B5" s="130">
        <v>1</v>
      </c>
      <c r="C5" s="227"/>
      <c r="D5" s="134" t="str">
        <f>IF(A5&lt;$B$1,"",IF(A5=$B$1,AVERAGE($B$3:B5),D4+B5/$B$1))</f>
        <v/>
      </c>
      <c r="E5" t="e">
        <f t="shared" si="0"/>
        <v>#VALUE!</v>
      </c>
      <c r="F5" s="216" t="str">
        <f>IF(A5&lt;$B$1,"",IF(A5=$B$1,AVERAGE($B$3:B5),D4+B5/$B$1-E5/$B$1))</f>
        <v/>
      </c>
      <c r="G5" s="216" t="str">
        <f ca="1">_xlfn.FORMULATEXT(F3)</f>
        <v>=IF(A3&lt;$B$1,"",IF(A3=$B$1,AVERAGE($B$3:B3),D2+B3/$B$1-E3/$B$1))</v>
      </c>
      <c r="H5" s="216"/>
      <c r="I5" s="216"/>
      <c r="J5" s="216"/>
      <c r="K5" s="216"/>
      <c r="L5" s="216"/>
      <c r="M5" s="216"/>
    </row>
    <row r="6" spans="1:18" x14ac:dyDescent="0.3">
      <c r="A6" s="130">
        <v>4</v>
      </c>
      <c r="B6" s="130">
        <v>0</v>
      </c>
      <c r="C6" s="227"/>
      <c r="D6" s="134">
        <f>IF(A6&lt;$B$1,"",IF(A6=$B$1,AVERAGE($B$3:B6),D5+B6/$B$1))</f>
        <v>1.25</v>
      </c>
      <c r="E6">
        <f t="shared" si="0"/>
        <v>0</v>
      </c>
      <c r="F6" s="216">
        <f>IF(A6&lt;$B$1,"",IF(A6=$B$1,AVERAGE($B$3:B6),D5+B6/$B$1-E6/$B$1))</f>
        <v>1.25</v>
      </c>
    </row>
    <row r="7" spans="1:18" x14ac:dyDescent="0.3">
      <c r="A7" s="130">
        <v>5</v>
      </c>
      <c r="B7" s="130">
        <v>2</v>
      </c>
      <c r="C7" s="227"/>
      <c r="D7" s="134">
        <f>IF(A7&lt;$B$1,"",IF(A7=$B$1,AVERAGE($B$3:B7),D6+B7/$B$1))</f>
        <v>1.75</v>
      </c>
      <c r="E7">
        <f t="shared" si="0"/>
        <v>2</v>
      </c>
      <c r="F7" s="216">
        <f>IF(A7&lt;$B$1,"",IF(A7=$B$1,AVERAGE($B$3:B7),D6+B7/$B$1-E7/$B$1))</f>
        <v>1.25</v>
      </c>
    </row>
    <row r="8" spans="1:18" x14ac:dyDescent="0.3">
      <c r="A8" s="130">
        <v>6</v>
      </c>
      <c r="B8" s="130">
        <v>1</v>
      </c>
      <c r="C8" s="227">
        <f>AVERAGE(B3:B8)</f>
        <v>1.3333333333333333</v>
      </c>
      <c r="D8" s="134">
        <f>IF(A8&lt;$B$1,"",IF(A8=$B$1,AVERAGE($B$3:B8),D7+B8/$B$1))</f>
        <v>2</v>
      </c>
      <c r="E8">
        <f t="shared" si="0"/>
        <v>2</v>
      </c>
      <c r="F8" s="216">
        <f>IF(A8&lt;$B$1,"",IF(A8=$B$1,AVERAGE($B$3:B8),D7+B8/$B$1-E8/$B$1))</f>
        <v>1.5</v>
      </c>
    </row>
    <row r="9" spans="1:18" x14ac:dyDescent="0.3">
      <c r="A9" s="130">
        <v>7</v>
      </c>
      <c r="B9" s="130">
        <v>0</v>
      </c>
      <c r="C9" s="227">
        <f t="shared" ref="C9:C52" si="1">AVERAGE(B4:B9)</f>
        <v>1</v>
      </c>
      <c r="D9" s="134">
        <f>IF(A9&lt;$B$1,"",IF(A9=$B$1,AVERAGE($B$3:B9),D8+B9/$B$1))</f>
        <v>2</v>
      </c>
      <c r="E9">
        <f t="shared" si="0"/>
        <v>1</v>
      </c>
      <c r="F9" s="216">
        <f>IF(A9&lt;$B$1,"",IF(A9=$B$1,AVERAGE($B$3:B9),D8+B9/$B$1-E9/$B$1))</f>
        <v>1.75</v>
      </c>
    </row>
    <row r="10" spans="1:18" x14ac:dyDescent="0.3">
      <c r="A10" s="130">
        <v>8</v>
      </c>
      <c r="B10" s="130">
        <v>0</v>
      </c>
      <c r="C10" s="227">
        <f t="shared" si="1"/>
        <v>0.66666666666666663</v>
      </c>
      <c r="D10" s="134">
        <f>IF(A10&lt;$B$1,"",IF(A10=$B$1,AVERAGE($B$3:B10),D9+B10/$B$1))</f>
        <v>2</v>
      </c>
      <c r="E10">
        <f t="shared" si="0"/>
        <v>0</v>
      </c>
      <c r="F10" s="216">
        <f>IF(A10&lt;$B$1,"",IF(A10=$B$1,AVERAGE($B$3:B10),D9+B10/$B$1-E10/$B$1))</f>
        <v>2</v>
      </c>
      <c r="G10" s="134" t="str">
        <f ca="1">_xlfn.FORMULATEXT(D10)</f>
        <v>=IF(A10&lt;$B$1,"",IF(A10=$B$1,AVERAGE($B$3:B10),D9+B10/$B$1))</v>
      </c>
      <c r="H10" s="134"/>
      <c r="I10" s="134"/>
      <c r="J10" s="134"/>
      <c r="K10" s="134"/>
    </row>
    <row r="11" spans="1:18" x14ac:dyDescent="0.3">
      <c r="A11" s="130">
        <v>9</v>
      </c>
      <c r="B11" s="130">
        <v>3</v>
      </c>
      <c r="C11" s="227">
        <f t="shared" si="1"/>
        <v>1</v>
      </c>
      <c r="D11" s="134">
        <f>IF(A11&lt;$B$1,"",IF(A11=$B$1,AVERAGE($B$3:B11),D10+B11/$B$1))</f>
        <v>2.75</v>
      </c>
      <c r="E11">
        <f t="shared" si="0"/>
        <v>2</v>
      </c>
      <c r="F11" s="216">
        <f>IF(A11&lt;$B$1,"",IF(A11=$B$1,AVERAGE($B$3:B11),D10+B11/$B$1-E11/$B$1))</f>
        <v>2.25</v>
      </c>
      <c r="G11" s="215" t="str">
        <f ca="1">_xlfn.FORMULATEXT(E10)</f>
        <v>=INDEX($B$3:$B$52,A10-$B$1)</v>
      </c>
      <c r="H11" s="215"/>
      <c r="I11" s="215"/>
    </row>
    <row r="12" spans="1:18" x14ac:dyDescent="0.3">
      <c r="A12" s="130">
        <v>10</v>
      </c>
      <c r="B12" s="130">
        <v>4</v>
      </c>
      <c r="C12" s="227">
        <f t="shared" si="1"/>
        <v>1.6666666666666667</v>
      </c>
      <c r="D12" s="134">
        <f>IF(A12&lt;$B$1,"",IF(A12=$B$1,AVERAGE($B$3:B12),D11+B12/$B$1))</f>
        <v>3.75</v>
      </c>
      <c r="E12">
        <f t="shared" si="0"/>
        <v>1</v>
      </c>
      <c r="F12" s="216">
        <f>IF(A12&lt;$B$1,"",IF(A12=$B$1,AVERAGE($B$3:B12),D11+B12/$B$1-E12/$B$1))</f>
        <v>3.5</v>
      </c>
      <c r="G12" s="216" t="str">
        <f ca="1">_xlfn.FORMULATEXT(F10)</f>
        <v>=IF(A10&lt;$B$1,"",IF(A10=$B$1,AVERAGE($B$3:B10),D9+B10/$B$1-E10/$B$1))</v>
      </c>
      <c r="H12" s="216"/>
      <c r="I12" s="216"/>
      <c r="J12" s="216"/>
      <c r="K12" s="216"/>
      <c r="L12" s="216"/>
      <c r="M12" s="216"/>
    </row>
    <row r="13" spans="1:18" x14ac:dyDescent="0.3">
      <c r="A13" s="130">
        <v>11</v>
      </c>
      <c r="B13" s="130">
        <v>0</v>
      </c>
      <c r="C13" s="227">
        <f t="shared" si="1"/>
        <v>1.3333333333333333</v>
      </c>
      <c r="D13" s="134">
        <f>IF(A13&lt;$B$1,"",IF(A13=$B$1,AVERAGE($B$3:B13),D12+B13/$B$1))</f>
        <v>3.75</v>
      </c>
      <c r="E13">
        <f t="shared" si="0"/>
        <v>0</v>
      </c>
      <c r="F13" s="216">
        <f>IF(A13&lt;$B$1,"",IF(A13=$B$1,AVERAGE($B$3:B13),D12+B13/$B$1-E13/$B$1))</f>
        <v>3.75</v>
      </c>
    </row>
    <row r="14" spans="1:18" x14ac:dyDescent="0.3">
      <c r="A14" s="130">
        <v>12</v>
      </c>
      <c r="B14" s="130">
        <v>1</v>
      </c>
      <c r="C14" s="227">
        <f t="shared" si="1"/>
        <v>1.3333333333333333</v>
      </c>
      <c r="D14" s="134">
        <f>IF(A14&lt;$B$1,"",IF(A14=$B$1,AVERAGE($B$3:B14),D13+B14/$B$1))</f>
        <v>4</v>
      </c>
      <c r="E14">
        <f t="shared" si="0"/>
        <v>0</v>
      </c>
      <c r="F14" s="216">
        <f>IF(A14&lt;$B$1,"",IF(A14=$B$1,AVERAGE($B$3:B14),D13+B14/$B$1-E14/$B$1))</f>
        <v>4</v>
      </c>
    </row>
    <row r="15" spans="1:18" x14ac:dyDescent="0.3">
      <c r="A15" s="130">
        <v>13</v>
      </c>
      <c r="B15" s="130">
        <v>3</v>
      </c>
      <c r="C15" s="227">
        <f t="shared" si="1"/>
        <v>1.8333333333333333</v>
      </c>
      <c r="D15" s="134">
        <f>IF(A15&lt;$B$1,"",IF(A15=$B$1,AVERAGE($B$3:B15),D14+B15/$B$1))</f>
        <v>4.75</v>
      </c>
      <c r="E15">
        <f t="shared" si="0"/>
        <v>3</v>
      </c>
      <c r="F15" s="216">
        <f>IF(A15&lt;$B$1,"",IF(A15=$B$1,AVERAGE($B$3:B15),D14+B15/$B$1-E15/$B$1))</f>
        <v>4</v>
      </c>
    </row>
    <row r="16" spans="1:18" x14ac:dyDescent="0.3">
      <c r="A16" s="130">
        <v>14</v>
      </c>
      <c r="B16" s="130">
        <v>3</v>
      </c>
      <c r="C16" s="227">
        <f t="shared" si="1"/>
        <v>2.3333333333333335</v>
      </c>
      <c r="D16" s="134">
        <f>IF(A16&lt;$B$1,"",IF(A16=$B$1,AVERAGE($B$3:B16),D15+B16/$B$1))</f>
        <v>5.5</v>
      </c>
      <c r="E16">
        <f t="shared" si="0"/>
        <v>4</v>
      </c>
      <c r="F16" s="216">
        <f>IF(A16&lt;$B$1,"",IF(A16=$B$1,AVERAGE($B$3:B16),D15+B16/$B$1-E16/$B$1))</f>
        <v>4.5</v>
      </c>
    </row>
    <row r="17" spans="1:8" x14ac:dyDescent="0.3">
      <c r="A17" s="130">
        <v>15</v>
      </c>
      <c r="B17" s="130">
        <v>2</v>
      </c>
      <c r="C17" s="227">
        <f t="shared" si="1"/>
        <v>2.1666666666666665</v>
      </c>
      <c r="D17" s="134">
        <f>IF(A17&lt;$B$1,"",IF(A17=$B$1,AVERAGE($B$3:B17),D16+B17/$B$1))</f>
        <v>6</v>
      </c>
      <c r="E17">
        <f t="shared" si="0"/>
        <v>0</v>
      </c>
      <c r="F17" s="216">
        <f>IF(A17&lt;$B$1,"",IF(A17=$B$1,AVERAGE($B$3:B17),D16+B17/$B$1-E17/$B$1))</f>
        <v>6</v>
      </c>
    </row>
    <row r="18" spans="1:8" x14ac:dyDescent="0.3">
      <c r="A18" s="130">
        <v>16</v>
      </c>
      <c r="B18" s="130">
        <v>1</v>
      </c>
      <c r="C18" s="227">
        <f t="shared" si="1"/>
        <v>1.6666666666666667</v>
      </c>
      <c r="D18" s="134">
        <f>IF(A18&lt;$B$1,"",IF(A18=$B$1,AVERAGE($B$3:B18),D17+B18/$B$1))</f>
        <v>6.25</v>
      </c>
      <c r="E18">
        <f t="shared" si="0"/>
        <v>1</v>
      </c>
      <c r="F18" s="216">
        <f>IF(A18&lt;$B$1,"",IF(A18=$B$1,AVERAGE($B$3:B18),D17+B18/$B$1-E18/$B$1))</f>
        <v>6</v>
      </c>
    </row>
    <row r="19" spans="1:8" x14ac:dyDescent="0.3">
      <c r="A19" s="130">
        <v>17</v>
      </c>
      <c r="B19" s="130">
        <v>6</v>
      </c>
      <c r="C19" s="227">
        <f t="shared" si="1"/>
        <v>2.6666666666666665</v>
      </c>
      <c r="D19" s="134">
        <f>IF(A19&lt;$B$1,"",IF(A19=$B$1,AVERAGE($B$3:B19),D18+B19/$B$1))</f>
        <v>7.75</v>
      </c>
      <c r="E19">
        <f t="shared" si="0"/>
        <v>3</v>
      </c>
      <c r="F19" s="216">
        <f>IF(A19&lt;$B$1,"",IF(A19=$B$1,AVERAGE($B$3:B19),D18+B19/$B$1-E19/$B$1))</f>
        <v>7</v>
      </c>
    </row>
    <row r="20" spans="1:8" x14ac:dyDescent="0.3">
      <c r="A20" s="130">
        <v>18</v>
      </c>
      <c r="B20" s="130">
        <v>1</v>
      </c>
      <c r="C20" s="227">
        <f t="shared" si="1"/>
        <v>2.6666666666666665</v>
      </c>
      <c r="D20" s="134">
        <f>IF(A20&lt;$B$1,"",IF(A20=$B$1,AVERAGE($B$3:B20),D19+B20/$B$1))</f>
        <v>8</v>
      </c>
      <c r="E20">
        <f t="shared" si="0"/>
        <v>3</v>
      </c>
      <c r="F20" s="216">
        <f>IF(A20&lt;$B$1,"",IF(A20=$B$1,AVERAGE($B$3:B20),D19+B20/$B$1-E20/$B$1))</f>
        <v>7.25</v>
      </c>
    </row>
    <row r="21" spans="1:8" x14ac:dyDescent="0.3">
      <c r="A21" s="130">
        <v>19</v>
      </c>
      <c r="B21" s="130">
        <v>2</v>
      </c>
      <c r="C21" s="227">
        <f t="shared" si="1"/>
        <v>2.5</v>
      </c>
      <c r="D21" s="134">
        <f>IF(A21&lt;$B$1,"",IF(A21=$B$1,AVERAGE($B$3:B21),D20+B21/$B$1))</f>
        <v>8.5</v>
      </c>
      <c r="E21">
        <f t="shared" si="0"/>
        <v>2</v>
      </c>
      <c r="F21" s="216">
        <f>IF(A21&lt;$B$1,"",IF(A21=$B$1,AVERAGE($B$3:B21),D20+B21/$B$1-E21/$B$1))</f>
        <v>8</v>
      </c>
      <c r="H21" t="s">
        <v>71</v>
      </c>
    </row>
    <row r="22" spans="1:8" x14ac:dyDescent="0.3">
      <c r="A22" s="130">
        <v>20</v>
      </c>
      <c r="B22" s="130">
        <v>1</v>
      </c>
      <c r="C22" s="227">
        <f t="shared" si="1"/>
        <v>2.1666666666666665</v>
      </c>
      <c r="D22" s="134">
        <f>IF(A22&lt;$B$1,"",IF(A22=$B$1,AVERAGE($B$3:B22),D21+B22/$B$1))</f>
        <v>8.75</v>
      </c>
      <c r="E22">
        <f t="shared" si="0"/>
        <v>1</v>
      </c>
      <c r="F22" s="216">
        <f>IF(A22&lt;$B$1,"",IF(A22=$B$1,AVERAGE($B$3:B22),D21+B22/$B$1-E22/$B$1))</f>
        <v>8.5</v>
      </c>
    </row>
    <row r="23" spans="1:8" x14ac:dyDescent="0.3">
      <c r="A23" s="130">
        <v>21</v>
      </c>
      <c r="B23" s="130">
        <v>2</v>
      </c>
      <c r="C23" s="227">
        <f t="shared" si="1"/>
        <v>2.1666666666666665</v>
      </c>
      <c r="D23" s="134">
        <f>IF(A23&lt;$B$1,"",IF(A23=$B$1,AVERAGE($B$3:B23),D22+B23/$B$1))</f>
        <v>9.25</v>
      </c>
      <c r="E23">
        <f t="shared" si="0"/>
        <v>6</v>
      </c>
      <c r="F23" s="216">
        <f>IF(A23&lt;$B$1,"",IF(A23=$B$1,AVERAGE($B$3:B23),D22+B23/$B$1-E23/$B$1))</f>
        <v>7.75</v>
      </c>
    </row>
    <row r="24" spans="1:8" x14ac:dyDescent="0.3">
      <c r="A24" s="130">
        <v>22</v>
      </c>
      <c r="B24" s="130">
        <v>3</v>
      </c>
      <c r="C24" s="227">
        <f t="shared" si="1"/>
        <v>2.5</v>
      </c>
      <c r="D24" s="134">
        <f>IF(A24&lt;$B$1,"",IF(A24=$B$1,AVERAGE($B$3:B24),D23+B24/$B$1))</f>
        <v>10</v>
      </c>
      <c r="E24">
        <f t="shared" si="0"/>
        <v>1</v>
      </c>
      <c r="F24" s="216">
        <f>IF(A24&lt;$B$1,"",IF(A24=$B$1,AVERAGE($B$3:B24),D23+B24/$B$1-E24/$B$1))</f>
        <v>9.75</v>
      </c>
    </row>
    <row r="25" spans="1:8" x14ac:dyDescent="0.3">
      <c r="A25" s="130">
        <v>23</v>
      </c>
      <c r="B25" s="130">
        <v>3</v>
      </c>
      <c r="C25" s="227">
        <f t="shared" si="1"/>
        <v>2</v>
      </c>
      <c r="D25" s="134">
        <f>IF(A25&lt;$B$1,"",IF(A25=$B$1,AVERAGE($B$3:B25),D24+B25/$B$1))</f>
        <v>10.75</v>
      </c>
      <c r="E25">
        <f t="shared" si="0"/>
        <v>2</v>
      </c>
      <c r="F25" s="216">
        <f>IF(A25&lt;$B$1,"",IF(A25=$B$1,AVERAGE($B$3:B25),D24+B25/$B$1-E25/$B$1))</f>
        <v>10.25</v>
      </c>
    </row>
    <row r="26" spans="1:8" x14ac:dyDescent="0.3">
      <c r="A26" s="130">
        <v>24</v>
      </c>
      <c r="B26" s="130">
        <v>3</v>
      </c>
      <c r="C26" s="227">
        <f t="shared" si="1"/>
        <v>2.3333333333333335</v>
      </c>
      <c r="D26" s="134">
        <f>IF(A26&lt;$B$1,"",IF(A26=$B$1,AVERAGE($B$3:B26),D25+B26/$B$1))</f>
        <v>11.5</v>
      </c>
      <c r="E26">
        <f t="shared" si="0"/>
        <v>1</v>
      </c>
      <c r="F26" s="216">
        <f>IF(A26&lt;$B$1,"",IF(A26=$B$1,AVERAGE($B$3:B26),D25+B26/$B$1-E26/$B$1))</f>
        <v>11.25</v>
      </c>
    </row>
    <row r="27" spans="1:8" x14ac:dyDescent="0.3">
      <c r="A27" s="130">
        <v>25</v>
      </c>
      <c r="B27" s="130">
        <v>3</v>
      </c>
      <c r="C27" s="227">
        <f t="shared" si="1"/>
        <v>2.5</v>
      </c>
      <c r="D27" s="134">
        <f>IF(A27&lt;$B$1,"",IF(A27=$B$1,AVERAGE($B$3:B27),D26+B27/$B$1))</f>
        <v>12.25</v>
      </c>
      <c r="E27">
        <f t="shared" si="0"/>
        <v>2</v>
      </c>
      <c r="F27" s="216">
        <f>IF(A27&lt;$B$1,"",IF(A27=$B$1,AVERAGE($B$3:B27),D26+B27/$B$1-E27/$B$1))</f>
        <v>11.75</v>
      </c>
    </row>
    <row r="28" spans="1:8" x14ac:dyDescent="0.3">
      <c r="A28" s="130">
        <v>26</v>
      </c>
      <c r="B28" s="130">
        <v>5</v>
      </c>
      <c r="C28" s="227">
        <f t="shared" si="1"/>
        <v>3.1666666666666665</v>
      </c>
      <c r="D28" s="134">
        <f>IF(A28&lt;$B$1,"",IF(A28=$B$1,AVERAGE($B$3:B28),D27+B28/$B$1))</f>
        <v>13.5</v>
      </c>
      <c r="E28">
        <f t="shared" si="0"/>
        <v>3</v>
      </c>
      <c r="F28" s="216">
        <f>IF(A28&lt;$B$1,"",IF(A28=$B$1,AVERAGE($B$3:B28),D27+B28/$B$1-E28/$B$1))</f>
        <v>12.75</v>
      </c>
    </row>
    <row r="29" spans="1:8" x14ac:dyDescent="0.3">
      <c r="A29" s="130">
        <v>27</v>
      </c>
      <c r="B29" s="130">
        <v>4</v>
      </c>
      <c r="C29" s="227">
        <f t="shared" si="1"/>
        <v>3.5</v>
      </c>
      <c r="D29" s="134">
        <f>IF(A29&lt;$B$1,"",IF(A29=$B$1,AVERAGE($B$3:B29),D28+B29/$B$1))</f>
        <v>14.5</v>
      </c>
      <c r="E29">
        <f t="shared" si="0"/>
        <v>3</v>
      </c>
      <c r="F29" s="216">
        <f>IF(A29&lt;$B$1,"",IF(A29=$B$1,AVERAGE($B$3:B29),D28+B29/$B$1-E29/$B$1))</f>
        <v>13.75</v>
      </c>
    </row>
    <row r="30" spans="1:8" x14ac:dyDescent="0.3">
      <c r="A30" s="130">
        <v>28</v>
      </c>
      <c r="B30" s="130">
        <v>2</v>
      </c>
      <c r="C30" s="227">
        <f t="shared" si="1"/>
        <v>3.3333333333333335</v>
      </c>
      <c r="D30" s="134">
        <f>IF(A30&lt;$B$1,"",IF(A30=$B$1,AVERAGE($B$3:B30),D29+B30/$B$1))</f>
        <v>15</v>
      </c>
      <c r="E30">
        <f t="shared" si="0"/>
        <v>3</v>
      </c>
      <c r="F30" s="216">
        <f>IF(A30&lt;$B$1,"",IF(A30=$B$1,AVERAGE($B$3:B30),D29+B30/$B$1-E30/$B$1))</f>
        <v>14.25</v>
      </c>
    </row>
    <row r="31" spans="1:8" x14ac:dyDescent="0.3">
      <c r="A31" s="130">
        <v>29</v>
      </c>
      <c r="B31" s="130">
        <v>1</v>
      </c>
      <c r="C31" s="227">
        <f t="shared" si="1"/>
        <v>3</v>
      </c>
      <c r="D31" s="134">
        <f>IF(A31&lt;$B$1,"",IF(A31=$B$1,AVERAGE($B$3:B31),D30+B31/$B$1))</f>
        <v>15.25</v>
      </c>
      <c r="E31">
        <f t="shared" si="0"/>
        <v>3</v>
      </c>
      <c r="F31" s="216">
        <f>IF(A31&lt;$B$1,"",IF(A31=$B$1,AVERAGE($B$3:B31),D30+B31/$B$1-E31/$B$1))</f>
        <v>14.5</v>
      </c>
    </row>
    <row r="32" spans="1:8" x14ac:dyDescent="0.3">
      <c r="A32" s="130">
        <v>30</v>
      </c>
      <c r="B32" s="130">
        <v>2</v>
      </c>
      <c r="C32" s="227">
        <f t="shared" si="1"/>
        <v>2.8333333333333335</v>
      </c>
      <c r="D32" s="134">
        <f>IF(A32&lt;$B$1,"",IF(A32=$B$1,AVERAGE($B$3:B32),D31+B32/$B$1))</f>
        <v>15.75</v>
      </c>
      <c r="E32">
        <f t="shared" si="0"/>
        <v>5</v>
      </c>
      <c r="F32" s="216">
        <f>IF(A32&lt;$B$1,"",IF(A32=$B$1,AVERAGE($B$3:B32),D31+B32/$B$1-E32/$B$1))</f>
        <v>14.5</v>
      </c>
    </row>
    <row r="33" spans="1:6" x14ac:dyDescent="0.3">
      <c r="A33" s="130">
        <v>31</v>
      </c>
      <c r="B33" s="130">
        <v>2</v>
      </c>
      <c r="C33" s="227">
        <f t="shared" si="1"/>
        <v>2.6666666666666665</v>
      </c>
      <c r="D33" s="134">
        <f>IF(A33&lt;$B$1,"",IF(A33=$B$1,AVERAGE($B$3:B33),D32+B33/$B$1))</f>
        <v>16.25</v>
      </c>
      <c r="E33">
        <f t="shared" si="0"/>
        <v>4</v>
      </c>
      <c r="F33" s="216">
        <f>IF(A33&lt;$B$1,"",IF(A33=$B$1,AVERAGE($B$3:B33),D32+B33/$B$1-E33/$B$1))</f>
        <v>15.25</v>
      </c>
    </row>
    <row r="34" spans="1:6" x14ac:dyDescent="0.3">
      <c r="A34" s="130">
        <v>32</v>
      </c>
      <c r="B34" s="130">
        <v>7</v>
      </c>
      <c r="C34" s="227">
        <f t="shared" si="1"/>
        <v>3</v>
      </c>
      <c r="D34" s="134">
        <f>IF(A34&lt;$B$1,"",IF(A34=$B$1,AVERAGE($B$3:B34),D33+B34/$B$1))</f>
        <v>18</v>
      </c>
      <c r="E34">
        <f t="shared" si="0"/>
        <v>2</v>
      </c>
      <c r="F34" s="216">
        <f>IF(A34&lt;$B$1,"",IF(A34=$B$1,AVERAGE($B$3:B34),D33+B34/$B$1-E34/$B$1))</f>
        <v>17.5</v>
      </c>
    </row>
    <row r="35" spans="1:6" x14ac:dyDescent="0.3">
      <c r="A35" s="130">
        <v>33</v>
      </c>
      <c r="B35" s="130">
        <v>0</v>
      </c>
      <c r="C35" s="227">
        <f t="shared" si="1"/>
        <v>2.3333333333333335</v>
      </c>
      <c r="D35" s="134">
        <f>IF(A35&lt;$B$1,"",IF(A35=$B$1,AVERAGE($B$3:B35),D34+B35/$B$1))</f>
        <v>18</v>
      </c>
      <c r="E35">
        <f t="shared" si="0"/>
        <v>1</v>
      </c>
      <c r="F35" s="216">
        <f>IF(A35&lt;$B$1,"",IF(A35=$B$1,AVERAGE($B$3:B35),D34+B35/$B$1-E35/$B$1))</f>
        <v>17.75</v>
      </c>
    </row>
    <row r="36" spans="1:6" x14ac:dyDescent="0.3">
      <c r="A36" s="130">
        <v>34</v>
      </c>
      <c r="B36" s="130">
        <v>3</v>
      </c>
      <c r="C36" s="227">
        <f t="shared" si="1"/>
        <v>2.5</v>
      </c>
      <c r="D36" s="134">
        <f>IF(A36&lt;$B$1,"",IF(A36=$B$1,AVERAGE($B$3:B36),D35+B36/$B$1))</f>
        <v>18.75</v>
      </c>
      <c r="E36">
        <f t="shared" si="0"/>
        <v>2</v>
      </c>
      <c r="F36" s="216">
        <f>IF(A36&lt;$B$1,"",IF(A36=$B$1,AVERAGE($B$3:B36),D35+B36/$B$1-E36/$B$1))</f>
        <v>18.25</v>
      </c>
    </row>
    <row r="37" spans="1:6" x14ac:dyDescent="0.3">
      <c r="A37" s="130">
        <v>35</v>
      </c>
      <c r="B37" s="130">
        <v>1</v>
      </c>
      <c r="C37" s="227">
        <f t="shared" si="1"/>
        <v>2.5</v>
      </c>
      <c r="D37" s="134">
        <f>IF(A37&lt;$B$1,"",IF(A37=$B$1,AVERAGE($B$3:B37),D36+B37/$B$1))</f>
        <v>19</v>
      </c>
      <c r="E37">
        <f t="shared" si="0"/>
        <v>2</v>
      </c>
      <c r="F37" s="216">
        <f>IF(A37&lt;$B$1,"",IF(A37=$B$1,AVERAGE($B$3:B37),D36+B37/$B$1-E37/$B$1))</f>
        <v>18.5</v>
      </c>
    </row>
    <row r="38" spans="1:6" x14ac:dyDescent="0.3">
      <c r="A38" s="130">
        <v>36</v>
      </c>
      <c r="B38" s="130">
        <v>5</v>
      </c>
      <c r="C38" s="227">
        <f t="shared" si="1"/>
        <v>3</v>
      </c>
      <c r="D38" s="134">
        <f>IF(A38&lt;$B$1,"",IF(A38=$B$1,AVERAGE($B$3:B38),D37+B38/$B$1))</f>
        <v>20.25</v>
      </c>
      <c r="E38">
        <f t="shared" si="0"/>
        <v>7</v>
      </c>
      <c r="F38" s="216">
        <f>IF(A38&lt;$B$1,"",IF(A38=$B$1,AVERAGE($B$3:B38),D37+B38/$B$1-E38/$B$1))</f>
        <v>18.5</v>
      </c>
    </row>
    <row r="39" spans="1:6" x14ac:dyDescent="0.3">
      <c r="A39" s="130">
        <v>37</v>
      </c>
      <c r="B39" s="130">
        <v>2</v>
      </c>
      <c r="C39" s="227">
        <f t="shared" si="1"/>
        <v>3</v>
      </c>
      <c r="D39" s="134">
        <f>IF(A39&lt;$B$1,"",IF(A39=$B$1,AVERAGE($B$3:B39),D38+B39/$B$1))</f>
        <v>20.75</v>
      </c>
      <c r="E39">
        <f t="shared" si="0"/>
        <v>0</v>
      </c>
      <c r="F39" s="216">
        <f>IF(A39&lt;$B$1,"",IF(A39=$B$1,AVERAGE($B$3:B39),D38+B39/$B$1-E39/$B$1))</f>
        <v>20.75</v>
      </c>
    </row>
    <row r="40" spans="1:6" x14ac:dyDescent="0.3">
      <c r="A40" s="130">
        <v>38</v>
      </c>
      <c r="B40" s="130">
        <v>0</v>
      </c>
      <c r="C40" s="227">
        <f t="shared" si="1"/>
        <v>1.8333333333333333</v>
      </c>
      <c r="D40" s="134">
        <f>IF(A40&lt;$B$1,"",IF(A40=$B$1,AVERAGE($B$3:B40),D39+B40/$B$1))</f>
        <v>20.75</v>
      </c>
      <c r="E40">
        <f t="shared" si="0"/>
        <v>3</v>
      </c>
      <c r="F40" s="216">
        <f>IF(A40&lt;$B$1,"",IF(A40=$B$1,AVERAGE($B$3:B40),D39+B40/$B$1-E40/$B$1))</f>
        <v>20</v>
      </c>
    </row>
    <row r="41" spans="1:6" x14ac:dyDescent="0.3">
      <c r="A41" s="130">
        <v>39</v>
      </c>
      <c r="B41" s="130">
        <v>5</v>
      </c>
      <c r="C41" s="227">
        <f t="shared" si="1"/>
        <v>2.6666666666666665</v>
      </c>
      <c r="D41" s="134">
        <f>IF(A41&lt;$B$1,"",IF(A41=$B$1,AVERAGE($B$3:B41),D40+B41/$B$1))</f>
        <v>22</v>
      </c>
      <c r="E41">
        <f t="shared" si="0"/>
        <v>1</v>
      </c>
      <c r="F41" s="216">
        <f>IF(A41&lt;$B$1,"",IF(A41=$B$1,AVERAGE($B$3:B41),D40+B41/$B$1-E41/$B$1))</f>
        <v>21.75</v>
      </c>
    </row>
    <row r="42" spans="1:6" x14ac:dyDescent="0.3">
      <c r="A42" s="130">
        <v>40</v>
      </c>
      <c r="B42" s="130">
        <v>5</v>
      </c>
      <c r="C42" s="227">
        <f t="shared" si="1"/>
        <v>3</v>
      </c>
      <c r="D42" s="134">
        <f>IF(A42&lt;$B$1,"",IF(A42=$B$1,AVERAGE($B$3:B42),D41+B42/$B$1))</f>
        <v>23.25</v>
      </c>
      <c r="E42">
        <f t="shared" si="0"/>
        <v>5</v>
      </c>
      <c r="F42" s="216">
        <f>IF(A42&lt;$B$1,"",IF(A42=$B$1,AVERAGE($B$3:B42),D41+B42/$B$1-E42/$B$1))</f>
        <v>22</v>
      </c>
    </row>
    <row r="43" spans="1:6" x14ac:dyDescent="0.3">
      <c r="A43" s="130">
        <v>41</v>
      </c>
      <c r="B43" s="130">
        <v>0</v>
      </c>
      <c r="C43" s="227">
        <f t="shared" si="1"/>
        <v>2.8333333333333335</v>
      </c>
      <c r="D43" s="134">
        <f>IF(A43&lt;$B$1,"",IF(A43=$B$1,AVERAGE($B$3:B43),D42+B43/$B$1))</f>
        <v>23.25</v>
      </c>
      <c r="E43">
        <f t="shared" si="0"/>
        <v>2</v>
      </c>
      <c r="F43" s="216">
        <f>IF(A43&lt;$B$1,"",IF(A43=$B$1,AVERAGE($B$3:B43),D42+B43/$B$1-E43/$B$1))</f>
        <v>22.75</v>
      </c>
    </row>
    <row r="44" spans="1:6" x14ac:dyDescent="0.3">
      <c r="A44" s="130">
        <v>42</v>
      </c>
      <c r="B44" s="130">
        <v>6</v>
      </c>
      <c r="C44" s="227">
        <f t="shared" si="1"/>
        <v>3</v>
      </c>
      <c r="D44" s="134">
        <f>IF(A44&lt;$B$1,"",IF(A44=$B$1,AVERAGE($B$3:B44),D43+B44/$B$1))</f>
        <v>24.75</v>
      </c>
      <c r="E44">
        <f t="shared" si="0"/>
        <v>0</v>
      </c>
      <c r="F44" s="216">
        <f>IF(A44&lt;$B$1,"",IF(A44=$B$1,AVERAGE($B$3:B44),D43+B44/$B$1-E44/$B$1))</f>
        <v>24.75</v>
      </c>
    </row>
    <row r="45" spans="1:6" x14ac:dyDescent="0.3">
      <c r="A45" s="130">
        <v>43</v>
      </c>
      <c r="B45" s="130">
        <v>6</v>
      </c>
      <c r="C45" s="227">
        <f t="shared" si="1"/>
        <v>3.6666666666666665</v>
      </c>
      <c r="D45" s="134">
        <f>IF(A45&lt;$B$1,"",IF(A45=$B$1,AVERAGE($B$3:B45),D44+B45/$B$1))</f>
        <v>26.25</v>
      </c>
      <c r="E45">
        <f t="shared" si="0"/>
        <v>5</v>
      </c>
      <c r="F45" s="216">
        <f>IF(A45&lt;$B$1,"",IF(A45=$B$1,AVERAGE($B$3:B45),D44+B45/$B$1-E45/$B$1))</f>
        <v>25</v>
      </c>
    </row>
    <row r="46" spans="1:6" x14ac:dyDescent="0.3">
      <c r="A46" s="130">
        <v>44</v>
      </c>
      <c r="B46" s="130">
        <v>4</v>
      </c>
      <c r="C46" s="227">
        <f t="shared" si="1"/>
        <v>4.333333333333333</v>
      </c>
      <c r="D46" s="134">
        <f>IF(A46&lt;$B$1,"",IF(A46=$B$1,AVERAGE($B$3:B46),D45+B46/$B$1))</f>
        <v>27.25</v>
      </c>
      <c r="E46">
        <f t="shared" si="0"/>
        <v>5</v>
      </c>
      <c r="F46" s="216">
        <f>IF(A46&lt;$B$1,"",IF(A46=$B$1,AVERAGE($B$3:B46),D45+B46/$B$1-E46/$B$1))</f>
        <v>26</v>
      </c>
    </row>
    <row r="47" spans="1:6" x14ac:dyDescent="0.3">
      <c r="A47" s="130">
        <v>45</v>
      </c>
      <c r="B47" s="130">
        <v>2</v>
      </c>
      <c r="C47" s="227">
        <f t="shared" si="1"/>
        <v>3.8333333333333335</v>
      </c>
      <c r="D47" s="134">
        <f>IF(A47&lt;$B$1,"",IF(A47=$B$1,AVERAGE($B$3:B47),D46+B47/$B$1))</f>
        <v>27.75</v>
      </c>
      <c r="E47">
        <f t="shared" si="0"/>
        <v>0</v>
      </c>
      <c r="F47" s="216">
        <f>IF(A47&lt;$B$1,"",IF(A47=$B$1,AVERAGE($B$3:B47),D46+B47/$B$1-E47/$B$1))</f>
        <v>27.75</v>
      </c>
    </row>
    <row r="48" spans="1:6" x14ac:dyDescent="0.3">
      <c r="A48" s="130">
        <v>46</v>
      </c>
      <c r="B48" s="130">
        <v>2</v>
      </c>
      <c r="C48" s="227">
        <f t="shared" si="1"/>
        <v>3.3333333333333335</v>
      </c>
      <c r="D48" s="134">
        <f>IF(A48&lt;$B$1,"",IF(A48=$B$1,AVERAGE($B$3:B48),D47+B48/$B$1))</f>
        <v>28.25</v>
      </c>
      <c r="E48">
        <f t="shared" si="0"/>
        <v>6</v>
      </c>
      <c r="F48" s="216">
        <f>IF(A48&lt;$B$1,"",IF(A48=$B$1,AVERAGE($B$3:B48),D47+B48/$B$1-E48/$B$1))</f>
        <v>26.75</v>
      </c>
    </row>
    <row r="49" spans="1:6" x14ac:dyDescent="0.3">
      <c r="A49" s="130">
        <v>47</v>
      </c>
      <c r="B49" s="130">
        <v>5</v>
      </c>
      <c r="C49" s="227">
        <f t="shared" si="1"/>
        <v>4.166666666666667</v>
      </c>
      <c r="D49" s="134">
        <f>IF(A49&lt;$B$1,"",IF(A49=$B$1,AVERAGE($B$3:B49),D48+B49/$B$1))</f>
        <v>29.5</v>
      </c>
      <c r="E49">
        <f t="shared" si="0"/>
        <v>6</v>
      </c>
      <c r="F49" s="216">
        <f>IF(A49&lt;$B$1,"",IF(A49=$B$1,AVERAGE($B$3:B49),D48+B49/$B$1-E49/$B$1))</f>
        <v>28</v>
      </c>
    </row>
    <row r="50" spans="1:6" x14ac:dyDescent="0.3">
      <c r="A50" s="130">
        <v>48</v>
      </c>
      <c r="B50" s="130">
        <v>1</v>
      </c>
      <c r="C50" s="227">
        <f t="shared" si="1"/>
        <v>3.3333333333333335</v>
      </c>
      <c r="D50" s="134">
        <f>IF(A50&lt;$B$1,"",IF(A50=$B$1,AVERAGE($B$3:B50),D49+B50/$B$1))</f>
        <v>29.75</v>
      </c>
      <c r="E50">
        <f t="shared" si="0"/>
        <v>4</v>
      </c>
      <c r="F50" s="216">
        <f>IF(A50&lt;$B$1,"",IF(A50=$B$1,AVERAGE($B$3:B50),D49+B50/$B$1-E50/$B$1))</f>
        <v>28.75</v>
      </c>
    </row>
    <row r="51" spans="1:6" x14ac:dyDescent="0.3">
      <c r="A51" s="130">
        <v>49</v>
      </c>
      <c r="B51" s="130">
        <v>3</v>
      </c>
      <c r="C51" s="227">
        <f t="shared" si="1"/>
        <v>2.8333333333333335</v>
      </c>
      <c r="D51" s="134">
        <f>IF(A51&lt;$B$1,"",IF(A51=$B$1,AVERAGE($B$3:B51),D50+B51/$B$1))</f>
        <v>30.5</v>
      </c>
      <c r="E51">
        <f t="shared" si="0"/>
        <v>2</v>
      </c>
      <c r="F51" s="216">
        <f>IF(A51&lt;$B$1,"",IF(A51=$B$1,AVERAGE($B$3:B51),D50+B51/$B$1-E51/$B$1))</f>
        <v>30</v>
      </c>
    </row>
    <row r="52" spans="1:6" x14ac:dyDescent="0.3">
      <c r="A52" s="130">
        <v>50</v>
      </c>
      <c r="B52" s="130">
        <v>3</v>
      </c>
      <c r="C52" s="227">
        <f t="shared" si="1"/>
        <v>2.6666666666666665</v>
      </c>
      <c r="D52" s="134">
        <f>IF(A52&lt;$B$1,"",IF(A52=$B$1,AVERAGE($B$3:B52),D51+B52/$B$1))</f>
        <v>31.25</v>
      </c>
      <c r="E52">
        <f t="shared" si="0"/>
        <v>2</v>
      </c>
      <c r="F52" s="216">
        <f>IF(A52&lt;$B$1,"",IF(A52=$B$1,AVERAGE($B$3:B52),D51+B52/$B$1-E52/$B$1))</f>
        <v>30.75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I17" sqref="I17"/>
    </sheetView>
  </sheetViews>
  <sheetFormatPr defaultColWidth="9.109375" defaultRowHeight="14.4" x14ac:dyDescent="0.3"/>
  <cols>
    <col min="1" max="16384" width="9.109375" style="63"/>
  </cols>
  <sheetData>
    <row r="2" spans="1:5" x14ac:dyDescent="0.3">
      <c r="A2" s="64" t="s">
        <v>75</v>
      </c>
      <c r="B2" s="64" t="s">
        <v>13</v>
      </c>
      <c r="C2" s="64" t="s">
        <v>12</v>
      </c>
      <c r="D2" s="64" t="s">
        <v>20</v>
      </c>
    </row>
    <row r="3" spans="1:5" x14ac:dyDescent="0.3">
      <c r="A3" s="64">
        <v>0.1</v>
      </c>
      <c r="B3" s="64">
        <f>'[1]1.AveMA-MAD-MSE-MAPE'!C7</f>
        <v>1</v>
      </c>
      <c r="C3" s="64">
        <f>'[1]1.AveMA-MAD-MSE-MAPE'!E7</f>
        <v>20</v>
      </c>
      <c r="D3" s="64"/>
    </row>
    <row r="4" spans="1:5" x14ac:dyDescent="0.3">
      <c r="A4" s="64">
        <v>0.2</v>
      </c>
      <c r="B4" s="64">
        <f>'[1]1.AveMA-MAD-MSE-MAPE'!C8</f>
        <v>2</v>
      </c>
      <c r="C4" s="64">
        <f>'[1]1.AveMA-MAD-MSE-MAPE'!E8</f>
        <v>25</v>
      </c>
      <c r="D4" s="64"/>
    </row>
    <row r="5" spans="1:5" x14ac:dyDescent="0.3">
      <c r="A5" s="64">
        <v>0.3</v>
      </c>
      <c r="B5" s="64">
        <f>'[1]1.AveMA-MAD-MSE-MAPE'!C9</f>
        <v>3</v>
      </c>
      <c r="C5" s="64">
        <f>'[1]1.AveMA-MAD-MSE-MAPE'!E9</f>
        <v>10</v>
      </c>
      <c r="D5" s="64"/>
    </row>
    <row r="6" spans="1:5" x14ac:dyDescent="0.3">
      <c r="A6" s="64">
        <v>0.4</v>
      </c>
      <c r="B6" s="64">
        <f>'[1]1.AveMA-MAD-MSE-MAPE'!C10</f>
        <v>4</v>
      </c>
      <c r="C6" s="64">
        <f>'[1]1.AveMA-MAD-MSE-MAPE'!E10</f>
        <v>40</v>
      </c>
      <c r="D6" s="64"/>
    </row>
    <row r="7" spans="1:5" x14ac:dyDescent="0.3">
      <c r="A7" s="64"/>
      <c r="B7" s="64">
        <f>'[1]1.AveMA-MAD-MSE-MAPE'!C23</f>
        <v>17</v>
      </c>
      <c r="C7" s="64">
        <f>'[1]1.AveMA-MAD-MSE-MAPE'!E23</f>
        <v>89</v>
      </c>
      <c r="D7" s="64">
        <f>SUMPRODUCT($A$3:$A$6,C3:C6)</f>
        <v>26</v>
      </c>
      <c r="E7" s="63" t="str">
        <f ca="1">_xlfn.FORMULATEXT(D7)</f>
        <v>=SUMPRODUCT($A$3:$A$6,C3:C6)</v>
      </c>
    </row>
    <row r="8" spans="1:5" x14ac:dyDescent="0.3">
      <c r="A8" s="64"/>
      <c r="B8" s="64">
        <f>'[1]1.AveMA-MAD-MSE-MAPE'!C24</f>
        <v>18</v>
      </c>
      <c r="C8" s="64">
        <f>'[1]1.AveMA-MAD-MSE-MAPE'!E24</f>
        <v>86</v>
      </c>
      <c r="D8" s="64">
        <f t="shared" ref="D8:D15" si="0">SUMPRODUCT($A$3:$A$6,C4:C7)</f>
        <v>52.1</v>
      </c>
      <c r="E8" s="63" t="str">
        <f t="shared" ref="E8:E15" ca="1" si="1">_xlfn.FORMULATEXT(D8)</f>
        <v>=SUMPRODUCT($A$3:$A$6,C4:C7)</v>
      </c>
    </row>
    <row r="9" spans="1:5" x14ac:dyDescent="0.3">
      <c r="A9" s="64"/>
      <c r="B9" s="64">
        <f>'[1]1.AveMA-MAD-MSE-MAPE'!C25</f>
        <v>19</v>
      </c>
      <c r="C9" s="64">
        <f>'[1]1.AveMA-MAD-MSE-MAPE'!E25</f>
        <v>103</v>
      </c>
      <c r="D9" s="64">
        <f t="shared" si="0"/>
        <v>70.099999999999994</v>
      </c>
      <c r="E9" s="63" t="str">
        <f t="shared" ca="1" si="1"/>
        <v>=SUMPRODUCT($A$3:$A$6,C5:C8)</v>
      </c>
    </row>
    <row r="10" spans="1:5" x14ac:dyDescent="0.3">
      <c r="A10" s="64"/>
      <c r="B10" s="64">
        <f>'[1]1.AveMA-MAD-MSE-MAPE'!C26</f>
        <v>20</v>
      </c>
      <c r="C10" s="64">
        <f>'[1]1.AveMA-MAD-MSE-MAPE'!E26</f>
        <v>116</v>
      </c>
      <c r="D10" s="64">
        <f t="shared" si="0"/>
        <v>88.800000000000011</v>
      </c>
      <c r="E10" s="63" t="str">
        <f t="shared" ca="1" si="1"/>
        <v>=SUMPRODUCT($A$3:$A$6,C6:C9)</v>
      </c>
    </row>
    <row r="11" spans="1:5" x14ac:dyDescent="0.3">
      <c r="A11" s="64"/>
      <c r="B11" s="64">
        <f>'[1]1.AveMA-MAD-MSE-MAPE'!C27</f>
        <v>21</v>
      </c>
      <c r="C11" s="64">
        <f>'[1]1.AveMA-MAD-MSE-MAPE'!E27</f>
        <v>121</v>
      </c>
      <c r="D11" s="64">
        <f t="shared" si="0"/>
        <v>103.4</v>
      </c>
      <c r="E11" s="63" t="str">
        <f t="shared" ca="1" si="1"/>
        <v>=SUMPRODUCT($A$3:$A$6,C7:C10)</v>
      </c>
    </row>
    <row r="12" spans="1:5" x14ac:dyDescent="0.3">
      <c r="A12" s="64"/>
      <c r="B12" s="64">
        <f>'[1]1.AveMA-MAD-MSE-MAPE'!C28</f>
        <v>22</v>
      </c>
      <c r="C12" s="64">
        <f>'[1]1.AveMA-MAD-MSE-MAPE'!E28</f>
        <v>102</v>
      </c>
      <c r="D12" s="64">
        <f t="shared" si="0"/>
        <v>112.4</v>
      </c>
      <c r="E12" s="63" t="str">
        <f t="shared" ca="1" si="1"/>
        <v>=SUMPRODUCT($A$3:$A$6,C8:C11)</v>
      </c>
    </row>
    <row r="13" spans="1:5" x14ac:dyDescent="0.3">
      <c r="A13" s="64"/>
      <c r="B13" s="64">
        <f>'[1]1.AveMA-MAD-MSE-MAPE'!C29</f>
        <v>23</v>
      </c>
      <c r="C13" s="64">
        <f>'[1]1.AveMA-MAD-MSE-MAPE'!E29</f>
        <v>120</v>
      </c>
      <c r="D13" s="64">
        <f t="shared" si="0"/>
        <v>110.6</v>
      </c>
      <c r="E13" s="63" t="str">
        <f t="shared" ca="1" si="1"/>
        <v>=SUMPRODUCT($A$3:$A$6,C9:C12)</v>
      </c>
    </row>
    <row r="14" spans="1:5" x14ac:dyDescent="0.3">
      <c r="A14" s="64"/>
      <c r="B14" s="64">
        <f>'[1]1.AveMA-MAD-MSE-MAPE'!C30</f>
        <v>24</v>
      </c>
      <c r="C14" s="64">
        <f>'[1]1.AveMA-MAD-MSE-MAPE'!E30</f>
        <v>117</v>
      </c>
      <c r="D14" s="64">
        <f t="shared" si="0"/>
        <v>114.4</v>
      </c>
      <c r="E14" s="63" t="str">
        <f t="shared" ca="1" si="1"/>
        <v>=SUMPRODUCT($A$3:$A$6,C10:C13)</v>
      </c>
    </row>
    <row r="15" spans="1:5" x14ac:dyDescent="0.3">
      <c r="A15" s="64"/>
      <c r="B15" s="64"/>
      <c r="C15" s="64"/>
      <c r="D15" s="64">
        <f t="shared" si="0"/>
        <v>115.30000000000001</v>
      </c>
      <c r="E15" s="63" t="str">
        <f t="shared" ca="1" si="1"/>
        <v>=SUMPRODUCT($A$3:$A$6,C11:C14)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6"/>
  <sheetViews>
    <sheetView zoomScale="68" zoomScaleNormal="68" workbookViewId="0">
      <selection activeCell="P24" sqref="P24"/>
    </sheetView>
  </sheetViews>
  <sheetFormatPr defaultColWidth="9.109375" defaultRowHeight="14.4" x14ac:dyDescent="0.3"/>
  <cols>
    <col min="1" max="1" width="4" style="89" bestFit="1" customWidth="1"/>
    <col min="2" max="2" width="12.44140625" style="89" bestFit="1" customWidth="1"/>
    <col min="3" max="3" width="9" style="89" bestFit="1" customWidth="1"/>
    <col min="4" max="4" width="14.5546875" style="89" bestFit="1" customWidth="1"/>
    <col min="5" max="5" width="11.5546875" style="89" bestFit="1" customWidth="1"/>
    <col min="6" max="6" width="13.33203125" style="91" bestFit="1" customWidth="1"/>
    <col min="7" max="7" width="11" style="89" bestFit="1" customWidth="1"/>
    <col min="8" max="8" width="10.5546875" style="89" bestFit="1" customWidth="1"/>
    <col min="9" max="10" width="10.33203125" style="91" customWidth="1"/>
    <col min="11" max="11" width="3.5546875" style="91" bestFit="1" customWidth="1"/>
    <col min="12" max="12" width="4.33203125" style="91" bestFit="1" customWidth="1"/>
    <col min="13" max="13" width="6.5546875" style="89" customWidth="1"/>
    <col min="14" max="14" width="7.33203125" style="89" customWidth="1"/>
    <col min="15" max="15" width="8.109375" style="89" bestFit="1" customWidth="1"/>
    <col min="16" max="16" width="6.6640625" style="89" bestFit="1" customWidth="1"/>
    <col min="17" max="17" width="6.6640625" style="89" customWidth="1"/>
    <col min="18" max="18" width="7.88671875" style="89" customWidth="1"/>
    <col min="19" max="22" width="9.109375" style="89"/>
    <col min="23" max="24" width="3.5546875" style="116" bestFit="1" customWidth="1"/>
    <col min="25" max="25" width="4.33203125" style="116" bestFit="1" customWidth="1"/>
    <col min="26" max="16384" width="9.109375" style="89"/>
  </cols>
  <sheetData>
    <row r="1" spans="1:29" ht="16.2" thickBot="1" x14ac:dyDescent="0.35">
      <c r="B1" s="135">
        <f ca="1">RANDBETWEEN(1,10)</f>
        <v>6</v>
      </c>
      <c r="C1" s="90"/>
      <c r="D1" s="89" t="s">
        <v>48</v>
      </c>
      <c r="M1" s="89" t="str">
        <f ca="1">B1&amp;"-Period MA: F ("&amp;A33&amp;") = Mean: "&amp;ROUND(E33,0)&amp;", CV "&amp;ROUND(1.25*H32/E32,2)</f>
        <v>6-Period MA: F (31) = Mean: 5451, CV 0.36</v>
      </c>
      <c r="W1" s="92">
        <v>0</v>
      </c>
      <c r="X1" s="92">
        <v>4</v>
      </c>
      <c r="Y1" s="92">
        <f>-X1</f>
        <v>-4</v>
      </c>
      <c r="Z1" s="93"/>
      <c r="AA1" s="93"/>
      <c r="AB1" s="93"/>
    </row>
    <row r="2" spans="1:29" ht="15" thickBot="1" x14ac:dyDescent="0.35">
      <c r="A2" s="94"/>
      <c r="B2" s="95" t="s">
        <v>17</v>
      </c>
      <c r="C2" s="96" t="s">
        <v>49</v>
      </c>
      <c r="D2" s="97" t="s">
        <v>50</v>
      </c>
      <c r="E2" s="98" t="s">
        <v>51</v>
      </c>
      <c r="F2" s="99" t="s">
        <v>19</v>
      </c>
      <c r="G2" s="100" t="s">
        <v>16</v>
      </c>
      <c r="H2" s="101" t="s">
        <v>15</v>
      </c>
      <c r="I2" s="102" t="s">
        <v>57</v>
      </c>
      <c r="J2" s="103"/>
      <c r="K2" s="103"/>
      <c r="L2" s="103"/>
      <c r="M2" s="62" t="str">
        <f ca="1">_xlfn.FORMULATEXT(M1)</f>
        <v>=B1&amp;"-Period MA: F ("&amp;A33&amp;") = Mean: "&amp;ROUND(E33,0)&amp;", CV "&amp;ROUND(1.25*H32/E32,2)</v>
      </c>
      <c r="N2" s="59"/>
      <c r="O2" s="59"/>
      <c r="P2" s="59"/>
      <c r="Q2" s="59"/>
      <c r="R2" s="59"/>
      <c r="W2" s="92">
        <v>0</v>
      </c>
      <c r="X2" s="92">
        <v>4</v>
      </c>
      <c r="Y2" s="92">
        <f t="shared" ref="Y2:Y30" si="0">-X2</f>
        <v>-4</v>
      </c>
      <c r="Z2" s="104"/>
      <c r="AA2" s="104"/>
      <c r="AB2" s="104"/>
      <c r="AC2" s="104"/>
    </row>
    <row r="3" spans="1:29" x14ac:dyDescent="0.3">
      <c r="A3" s="94">
        <v>1</v>
      </c>
      <c r="B3" s="105">
        <f ca="1">'0.ArdiData'!B3</f>
        <v>2569</v>
      </c>
      <c r="C3" s="106">
        <f ca="1">B3</f>
        <v>2569</v>
      </c>
      <c r="D3" s="107" t="str">
        <f ca="1">IF(A3&lt;$B$1," ",IF(A3=$B$1,AVERAGE($C$3:C3),D2+(C3-INDEX($C$3:$C$52,A3-$B$1))/$B$1))</f>
        <v xml:space="preserve"> </v>
      </c>
      <c r="E3" s="108" t="str">
        <f xml:space="preserve"> " "</f>
        <v xml:space="preserve"> </v>
      </c>
      <c r="F3" s="109" t="str">
        <f>IF(E3=" "," ",C3-E3)</f>
        <v xml:space="preserve"> </v>
      </c>
      <c r="G3" s="110" t="str">
        <f>IF(F3=" "," ",ABS(F3))</f>
        <v xml:space="preserve"> </v>
      </c>
      <c r="H3" s="111" t="str">
        <f>IFERROR(AVERAGE($G$3:G3), " ")</f>
        <v xml:space="preserve"> </v>
      </c>
      <c r="I3" s="112" t="str">
        <f>IF(H3=" "," ",SUM($F$3:F3)/H3)</f>
        <v xml:space="preserve"> </v>
      </c>
      <c r="J3" s="113"/>
      <c r="M3" s="60"/>
      <c r="N3" s="59"/>
      <c r="O3" s="61"/>
      <c r="P3" s="60"/>
      <c r="Q3" s="60"/>
      <c r="R3" s="60"/>
      <c r="W3" s="92">
        <v>0</v>
      </c>
      <c r="X3" s="92">
        <v>4</v>
      </c>
      <c r="Y3" s="92">
        <f t="shared" si="0"/>
        <v>-4</v>
      </c>
      <c r="Z3" s="104"/>
      <c r="AA3" s="104"/>
      <c r="AB3" s="104"/>
      <c r="AC3" s="104"/>
    </row>
    <row r="4" spans="1:29" x14ac:dyDescent="0.3">
      <c r="A4" s="114">
        <v>2</v>
      </c>
      <c r="B4" s="105">
        <f ca="1">'0.ArdiData'!B4</f>
        <v>3159</v>
      </c>
      <c r="C4" s="106">
        <f t="shared" ref="C4:C32" ca="1" si="1">B4</f>
        <v>3159</v>
      </c>
      <c r="D4" s="115" t="str">
        <f ca="1">IF(A4&lt;$B$1," ",IF(A4=$B$1,AVERAGE($C$3:C4),D3+(C4-INDEX($C$3:$C$52,A4-$B$1))/$B$1))</f>
        <v xml:space="preserve"> </v>
      </c>
      <c r="E4" s="108" t="str">
        <f ca="1">D3</f>
        <v xml:space="preserve"> </v>
      </c>
      <c r="F4" s="109" t="str">
        <f t="shared" ref="F4:F32" ca="1" si="2">IF(E4=" "," ",C4-E4)</f>
        <v xml:space="preserve"> </v>
      </c>
      <c r="G4" s="110" t="str">
        <f t="shared" ref="G4:G32" ca="1" si="3">IF(F4=" "," ",ABS(F4))</f>
        <v xml:space="preserve"> </v>
      </c>
      <c r="H4" s="111" t="str">
        <f ca="1">IFERROR(AVERAGE($G$3:G4), " ")</f>
        <v xml:space="preserve"> </v>
      </c>
      <c r="I4" s="112" t="str">
        <f ca="1">IF(H4=" "," ",SUM($F$3:F4)/H4)</f>
        <v xml:space="preserve"> </v>
      </c>
      <c r="J4" s="113" t="str">
        <f ca="1">IF(A4&lt;$B$1," ",IF(A4=$B$1,AVERAGE($C$3:C4),D3+(C4-INDEX($C$3:$C$32,A4-$B$1))/$B$1))</f>
        <v xml:space="preserve"> </v>
      </c>
      <c r="M4" s="62"/>
      <c r="N4" s="59"/>
      <c r="O4" s="59"/>
      <c r="P4" s="59"/>
      <c r="Q4" s="59"/>
      <c r="R4" s="59"/>
      <c r="W4" s="92">
        <v>0</v>
      </c>
      <c r="X4" s="92">
        <v>4</v>
      </c>
      <c r="Y4" s="92">
        <f t="shared" si="0"/>
        <v>-4</v>
      </c>
      <c r="Z4" s="104"/>
      <c r="AA4" s="104"/>
      <c r="AB4" s="104"/>
      <c r="AC4" s="104"/>
    </row>
    <row r="5" spans="1:29" x14ac:dyDescent="0.3">
      <c r="A5" s="114">
        <v>3</v>
      </c>
      <c r="B5" s="105">
        <f ca="1">'0.ArdiData'!B5</f>
        <v>5191</v>
      </c>
      <c r="C5" s="106">
        <f t="shared" ca="1" si="1"/>
        <v>5191</v>
      </c>
      <c r="D5" s="115" t="str">
        <f ca="1">IF(A5&lt;$B$1," ",IF(A5=$B$1,AVERAGE($C$3:C5),D4+(C5-INDEX($C$3:$C$52,A5-$B$1))/$B$1))</f>
        <v xml:space="preserve"> </v>
      </c>
      <c r="E5" s="108" t="str">
        <f t="shared" ref="E5:E33" ca="1" si="4">D4</f>
        <v xml:space="preserve"> </v>
      </c>
      <c r="F5" s="109" t="str">
        <f t="shared" ca="1" si="2"/>
        <v xml:space="preserve"> </v>
      </c>
      <c r="G5" s="110" t="str">
        <f t="shared" ca="1" si="3"/>
        <v xml:space="preserve"> </v>
      </c>
      <c r="H5" s="111" t="str">
        <f ca="1">IFERROR(AVERAGE($G$3:G5), " ")</f>
        <v xml:space="preserve"> </v>
      </c>
      <c r="I5" s="112" t="str">
        <f ca="1">IF(H5=" "," ",SUM($F$3:F5)/H5)</f>
        <v xml:space="preserve"> </v>
      </c>
      <c r="J5" s="113" t="str">
        <f ca="1">IF(A5&lt;$B$1," ",IF(A5=$B$1,AVERAGE($C$3:C5),D4+(C5-INDEX($C$3:$C$32,A5-$B$1))/$B$1))</f>
        <v xml:space="preserve"> </v>
      </c>
      <c r="W5" s="92">
        <v>0</v>
      </c>
      <c r="X5" s="92">
        <v>4</v>
      </c>
      <c r="Y5" s="92">
        <f t="shared" si="0"/>
        <v>-4</v>
      </c>
      <c r="Z5" s="104"/>
      <c r="AA5" s="104"/>
      <c r="AB5" s="104"/>
      <c r="AC5" s="104"/>
    </row>
    <row r="6" spans="1:29" x14ac:dyDescent="0.3">
      <c r="A6" s="114">
        <v>4</v>
      </c>
      <c r="B6" s="105">
        <f ca="1">'0.ArdiData'!B6</f>
        <v>5706</v>
      </c>
      <c r="C6" s="106">
        <f t="shared" ca="1" si="1"/>
        <v>5706</v>
      </c>
      <c r="D6" s="115" t="str">
        <f ca="1">IF(A6&lt;$B$1," ",IF(A6=$B$1,AVERAGE($C$3:C6),D5+(C6-INDEX($C$3:$C$52,A6-$B$1))/$B$1))</f>
        <v xml:space="preserve"> </v>
      </c>
      <c r="E6" s="108" t="str">
        <f t="shared" ca="1" si="4"/>
        <v xml:space="preserve"> </v>
      </c>
      <c r="F6" s="109" t="str">
        <f t="shared" ca="1" si="2"/>
        <v xml:space="preserve"> </v>
      </c>
      <c r="G6" s="110" t="str">
        <f t="shared" ca="1" si="3"/>
        <v xml:space="preserve"> </v>
      </c>
      <c r="H6" s="111" t="str">
        <f ca="1">IFERROR(AVERAGE($G$3:G6), " ")</f>
        <v xml:space="preserve"> </v>
      </c>
      <c r="I6" s="112" t="str">
        <f ca="1">IF(H6=" "," ",SUM($F$3:F6)/H6)</f>
        <v xml:space="preserve"> </v>
      </c>
      <c r="J6" s="113" t="str">
        <f ca="1">IF(A6&lt;$B$1," ",IF(A6=$B$1,AVERAGE($C$3:C6),D5+(C6-INDEX($C$3:$C$32,A6-$B$1))/$B$1))</f>
        <v xml:space="preserve"> </v>
      </c>
      <c r="W6" s="92">
        <v>0</v>
      </c>
      <c r="X6" s="92">
        <v>4</v>
      </c>
      <c r="Y6" s="92">
        <f t="shared" si="0"/>
        <v>-4</v>
      </c>
      <c r="Z6" s="104"/>
      <c r="AA6" s="104"/>
      <c r="AB6" s="104"/>
      <c r="AC6" s="104"/>
    </row>
    <row r="7" spans="1:29" x14ac:dyDescent="0.3">
      <c r="A7" s="114">
        <v>5</v>
      </c>
      <c r="B7" s="105">
        <f ca="1">'0.ArdiData'!B7</f>
        <v>5527</v>
      </c>
      <c r="C7" s="106">
        <f t="shared" ca="1" si="1"/>
        <v>5527</v>
      </c>
      <c r="D7" s="115" t="str">
        <f ca="1">IF(A7&lt;$B$1," ",IF(A7=$B$1,AVERAGE($C$3:C7),D6+(C7-INDEX($C$3:$C$52,A7-$B$1))/$B$1))</f>
        <v xml:space="preserve"> </v>
      </c>
      <c r="E7" s="108" t="str">
        <f t="shared" ca="1" si="4"/>
        <v xml:space="preserve"> </v>
      </c>
      <c r="F7" s="109" t="str">
        <f t="shared" ca="1" si="2"/>
        <v xml:space="preserve"> </v>
      </c>
      <c r="G7" s="110" t="str">
        <f t="shared" ca="1" si="3"/>
        <v xml:space="preserve"> </v>
      </c>
      <c r="H7" s="111" t="str">
        <f ca="1">IFERROR(AVERAGE($G$3:G7), " ")</f>
        <v xml:space="preserve"> </v>
      </c>
      <c r="I7" s="112" t="str">
        <f ca="1">IF(H7=" "," ",SUM($F$3:F7)/H7)</f>
        <v xml:space="preserve"> </v>
      </c>
      <c r="J7" s="113"/>
      <c r="W7" s="92">
        <v>0</v>
      </c>
      <c r="X7" s="92">
        <v>4</v>
      </c>
      <c r="Y7" s="92">
        <f t="shared" si="0"/>
        <v>-4</v>
      </c>
      <c r="Z7" s="104"/>
      <c r="AA7" s="104"/>
      <c r="AB7" s="104"/>
      <c r="AC7" s="104"/>
    </row>
    <row r="8" spans="1:29" x14ac:dyDescent="0.3">
      <c r="A8" s="114">
        <v>6</v>
      </c>
      <c r="B8" s="105">
        <f ca="1">'0.ArdiData'!B8</f>
        <v>3838</v>
      </c>
      <c r="C8" s="106">
        <f t="shared" ca="1" si="1"/>
        <v>3838</v>
      </c>
      <c r="D8" s="115">
        <f ca="1">IF(A8&lt;$B$1," ",IF(A8=$B$1,AVERAGE($C$3:C8),D7+(C8-INDEX($C$3:$C$52,A8-$B$1))/$B$1))</f>
        <v>4331.666666666667</v>
      </c>
      <c r="E8" s="108" t="str">
        <f t="shared" ca="1" si="4"/>
        <v xml:space="preserve"> </v>
      </c>
      <c r="F8" s="109" t="str">
        <f t="shared" ca="1" si="2"/>
        <v xml:space="preserve"> </v>
      </c>
      <c r="G8" s="110" t="str">
        <f t="shared" ca="1" si="3"/>
        <v xml:space="preserve"> </v>
      </c>
      <c r="H8" s="111" t="str">
        <f ca="1">IFERROR(AVERAGE($G$3:G8), " ")</f>
        <v xml:space="preserve"> </v>
      </c>
      <c r="I8" s="112" t="str">
        <f ca="1">IF(H8=" "," ",SUM($F$3:F8)/H8)</f>
        <v xml:space="preserve"> </v>
      </c>
      <c r="J8" s="113"/>
      <c r="W8" s="92">
        <v>0</v>
      </c>
      <c r="X8" s="92">
        <v>4</v>
      </c>
      <c r="Y8" s="92">
        <f t="shared" si="0"/>
        <v>-4</v>
      </c>
      <c r="Z8" s="104"/>
      <c r="AA8" s="104"/>
      <c r="AB8" s="104"/>
      <c r="AC8" s="104"/>
    </row>
    <row r="9" spans="1:29" x14ac:dyDescent="0.3">
      <c r="A9" s="114">
        <v>7</v>
      </c>
      <c r="B9" s="105">
        <f ca="1">'0.ArdiData'!B9</f>
        <v>5112</v>
      </c>
      <c r="C9" s="106">
        <f t="shared" ca="1" si="1"/>
        <v>5112</v>
      </c>
      <c r="D9" s="115">
        <f ca="1">IF(A9&lt;$B$1," ",IF(A9=$B$1,AVERAGE($C$3:C9),D8+(C9-INDEX($C$3:$C$52,A9-$B$1))/$B$1))</f>
        <v>4755.5</v>
      </c>
      <c r="E9" s="108">
        <f t="shared" ca="1" si="4"/>
        <v>4331.666666666667</v>
      </c>
      <c r="F9" s="109">
        <f t="shared" ca="1" si="2"/>
        <v>780.33333333333303</v>
      </c>
      <c r="G9" s="110">
        <f t="shared" ca="1" si="3"/>
        <v>780.33333333333303</v>
      </c>
      <c r="H9" s="111">
        <f ca="1">IFERROR(AVERAGE($G$3:G9), " ")</f>
        <v>780.33333333333303</v>
      </c>
      <c r="I9" s="112">
        <f ca="1">IF(H9=" "," ",SUM($F$3:F9)/H9)</f>
        <v>1</v>
      </c>
      <c r="J9" s="113"/>
      <c r="W9" s="92">
        <v>0</v>
      </c>
      <c r="X9" s="92">
        <v>4</v>
      </c>
      <c r="Y9" s="92">
        <f t="shared" si="0"/>
        <v>-4</v>
      </c>
      <c r="Z9" s="104"/>
      <c r="AA9" s="104"/>
      <c r="AB9" s="104"/>
      <c r="AC9" s="104"/>
    </row>
    <row r="10" spans="1:29" x14ac:dyDescent="0.3">
      <c r="A10" s="114">
        <v>8</v>
      </c>
      <c r="B10" s="105">
        <f ca="1">'0.ArdiData'!B10</f>
        <v>2565</v>
      </c>
      <c r="C10" s="106">
        <f t="shared" ca="1" si="1"/>
        <v>2565</v>
      </c>
      <c r="D10" s="115">
        <f ca="1">IF(A10&lt;$B$1," ",IF(A10=$B$1,AVERAGE($C$3:C10),D9+(C10-INDEX($C$3:$C$52,A10-$B$1))/$B$1))</f>
        <v>4656.5</v>
      </c>
      <c r="E10" s="108">
        <f t="shared" ca="1" si="4"/>
        <v>4755.5</v>
      </c>
      <c r="F10" s="109">
        <f t="shared" ca="1" si="2"/>
        <v>-2190.5</v>
      </c>
      <c r="G10" s="110">
        <f t="shared" ca="1" si="3"/>
        <v>2190.5</v>
      </c>
      <c r="H10" s="111">
        <f ca="1">IFERROR(AVERAGE($G$3:G10), " ")</f>
        <v>1485.4166666666665</v>
      </c>
      <c r="I10" s="112">
        <f ca="1">IF(H10=" "," ",SUM($F$3:F10)/H10)</f>
        <v>-0.94934081346423593</v>
      </c>
      <c r="J10" s="113"/>
      <c r="W10" s="92">
        <v>0</v>
      </c>
      <c r="X10" s="92">
        <v>4</v>
      </c>
      <c r="Y10" s="92">
        <f t="shared" si="0"/>
        <v>-4</v>
      </c>
      <c r="Z10" s="104"/>
      <c r="AA10" s="104"/>
      <c r="AB10" s="104"/>
      <c r="AC10" s="104"/>
    </row>
    <row r="11" spans="1:29" x14ac:dyDescent="0.3">
      <c r="A11" s="114">
        <v>9</v>
      </c>
      <c r="B11" s="105">
        <f ca="1">'0.ArdiData'!B11</f>
        <v>6120</v>
      </c>
      <c r="C11" s="106">
        <f t="shared" ca="1" si="1"/>
        <v>6120</v>
      </c>
      <c r="D11" s="115">
        <f ca="1">IF(A11&lt;$B$1," ",IF(A11=$B$1,AVERAGE($C$3:C11),D10+(C11-INDEX($C$3:$C$52,A11-$B$1))/$B$1))</f>
        <v>4811.333333333333</v>
      </c>
      <c r="E11" s="108">
        <f t="shared" ca="1" si="4"/>
        <v>4656.5</v>
      </c>
      <c r="F11" s="109">
        <f t="shared" ca="1" si="2"/>
        <v>1463.5</v>
      </c>
      <c r="G11" s="110">
        <f t="shared" ca="1" si="3"/>
        <v>1463.5</v>
      </c>
      <c r="H11" s="111">
        <f ca="1">IFERROR(AVERAGE($G$3:G11), " ")</f>
        <v>1478.1111111111111</v>
      </c>
      <c r="I11" s="112">
        <f ca="1">IF(H11=" "," ",SUM($F$3:F11)/H11)</f>
        <v>3.6082086747350015E-2</v>
      </c>
      <c r="J11" s="113"/>
      <c r="W11" s="92">
        <v>0</v>
      </c>
      <c r="X11" s="92">
        <v>4</v>
      </c>
      <c r="Y11" s="92">
        <f t="shared" si="0"/>
        <v>-4</v>
      </c>
      <c r="Z11" s="104"/>
      <c r="AA11" s="104"/>
      <c r="AB11" s="104"/>
      <c r="AC11" s="104"/>
    </row>
    <row r="12" spans="1:29" x14ac:dyDescent="0.3">
      <c r="A12" s="114">
        <v>10</v>
      </c>
      <c r="B12" s="105">
        <f ca="1">'0.ArdiData'!B12</f>
        <v>4182</v>
      </c>
      <c r="C12" s="106">
        <f t="shared" ca="1" si="1"/>
        <v>4182</v>
      </c>
      <c r="D12" s="115">
        <f ca="1">IF(A12&lt;$B$1," ",IF(A12=$B$1,AVERAGE($C$3:C12),D11+(C12-INDEX($C$3:$C$52,A12-$B$1))/$B$1))</f>
        <v>4557.333333333333</v>
      </c>
      <c r="E12" s="108">
        <f t="shared" ca="1" si="4"/>
        <v>4811.333333333333</v>
      </c>
      <c r="F12" s="109">
        <f t="shared" ca="1" si="2"/>
        <v>-629.33333333333303</v>
      </c>
      <c r="G12" s="110">
        <f t="shared" ca="1" si="3"/>
        <v>629.33333333333303</v>
      </c>
      <c r="H12" s="111">
        <f ca="1">IFERROR(AVERAGE($G$3:G12), " ")</f>
        <v>1265.9166666666665</v>
      </c>
      <c r="I12" s="112">
        <f ca="1">IF(H12=" "," ",SUM($F$3:F12)/H12)</f>
        <v>-0.45500625370285042</v>
      </c>
      <c r="J12" s="113"/>
      <c r="W12" s="92">
        <v>0</v>
      </c>
      <c r="X12" s="92">
        <v>4</v>
      </c>
      <c r="Y12" s="92">
        <f t="shared" si="0"/>
        <v>-4</v>
      </c>
      <c r="Z12" s="104"/>
      <c r="AA12" s="104"/>
      <c r="AB12" s="104"/>
      <c r="AC12" s="104"/>
    </row>
    <row r="13" spans="1:29" x14ac:dyDescent="0.3">
      <c r="A13" s="114">
        <v>11</v>
      </c>
      <c r="B13" s="105">
        <f ca="1">'0.ArdiData'!B13</f>
        <v>4366</v>
      </c>
      <c r="C13" s="106">
        <f t="shared" ca="1" si="1"/>
        <v>4366</v>
      </c>
      <c r="D13" s="115">
        <f ca="1">IF(A13&lt;$B$1," ",IF(A13=$B$1,AVERAGE($C$3:C13),D12+(C13-INDEX($C$3:$C$52,A13-$B$1))/$B$1))</f>
        <v>4363.833333333333</v>
      </c>
      <c r="E13" s="108">
        <f t="shared" ca="1" si="4"/>
        <v>4557.333333333333</v>
      </c>
      <c r="F13" s="109">
        <f t="shared" ca="1" si="2"/>
        <v>-191.33333333333303</v>
      </c>
      <c r="G13" s="110">
        <f t="shared" ca="1" si="3"/>
        <v>191.33333333333303</v>
      </c>
      <c r="H13" s="111">
        <f ca="1">IFERROR(AVERAGE($G$3:G13), " ")</f>
        <v>1050.9999999999998</v>
      </c>
      <c r="I13" s="112">
        <f ca="1">IF(H13=" "," ",SUM($F$3:F13)/H13)</f>
        <v>-0.73009831906121136</v>
      </c>
      <c r="J13" s="113"/>
      <c r="W13" s="92">
        <v>0</v>
      </c>
      <c r="X13" s="92">
        <v>4</v>
      </c>
      <c r="Y13" s="92">
        <f t="shared" si="0"/>
        <v>-4</v>
      </c>
      <c r="Z13" s="104"/>
      <c r="AA13" s="104"/>
      <c r="AB13" s="104"/>
      <c r="AC13" s="104"/>
    </row>
    <row r="14" spans="1:29" x14ac:dyDescent="0.3">
      <c r="A14" s="114">
        <v>12</v>
      </c>
      <c r="B14" s="105">
        <f ca="1">'0.ArdiData'!B14</f>
        <v>2820</v>
      </c>
      <c r="C14" s="106">
        <f t="shared" ca="1" si="1"/>
        <v>2820</v>
      </c>
      <c r="D14" s="115">
        <f ca="1">IF(A14&lt;$B$1," ",IF(A14=$B$1,AVERAGE($C$3:C14),D13+(C14-INDEX($C$3:$C$52,A14-$B$1))/$B$1))</f>
        <v>4194.1666666666661</v>
      </c>
      <c r="E14" s="108">
        <f t="shared" ca="1" si="4"/>
        <v>4363.833333333333</v>
      </c>
      <c r="F14" s="109">
        <f t="shared" ca="1" si="2"/>
        <v>-1543.833333333333</v>
      </c>
      <c r="G14" s="110">
        <f t="shared" ca="1" si="3"/>
        <v>1543.833333333333</v>
      </c>
      <c r="H14" s="111">
        <f ca="1">IFERROR(AVERAGE($G$3:G14), " ")</f>
        <v>1133.1388888888887</v>
      </c>
      <c r="I14" s="112">
        <f ca="1">IF(H14=" "," ",SUM($F$3:F14)/H14)</f>
        <v>-2.0396146397666266</v>
      </c>
      <c r="J14" s="113"/>
      <c r="W14" s="92">
        <v>0</v>
      </c>
      <c r="X14" s="92">
        <v>4</v>
      </c>
      <c r="Y14" s="92">
        <f t="shared" si="0"/>
        <v>-4</v>
      </c>
      <c r="Z14" s="104"/>
      <c r="AA14" s="104"/>
      <c r="AB14" s="104"/>
      <c r="AC14" s="104"/>
    </row>
    <row r="15" spans="1:29" x14ac:dyDescent="0.3">
      <c r="A15" s="114">
        <v>13</v>
      </c>
      <c r="B15" s="105">
        <f ca="1">'0.ArdiData'!B15</f>
        <v>1993</v>
      </c>
      <c r="C15" s="106">
        <f t="shared" ca="1" si="1"/>
        <v>1993</v>
      </c>
      <c r="D15" s="107">
        <f ca="1">IF(A15&lt;$B$1," ",IF(A15=$B$1,AVERAGE($C$3:C15),D14+(C15-INDEX($C$3:$C$52,A15-$B$1))/$B$1))</f>
        <v>3674.3333333333326</v>
      </c>
      <c r="E15" s="108">
        <f t="shared" ca="1" si="4"/>
        <v>4194.1666666666661</v>
      </c>
      <c r="F15" s="109">
        <f t="shared" ca="1" si="2"/>
        <v>-2201.1666666666661</v>
      </c>
      <c r="G15" s="110">
        <f t="shared" ca="1" si="3"/>
        <v>2201.1666666666661</v>
      </c>
      <c r="H15" s="111">
        <f ca="1">IFERROR(AVERAGE($G$3:G15), " ")</f>
        <v>1285.7142857142856</v>
      </c>
      <c r="I15" s="112">
        <f ca="1">IF(H15=" "," ",SUM($F$3:F15)/H15)</f>
        <v>-3.5095925925925919</v>
      </c>
      <c r="J15" s="113"/>
      <c r="W15" s="92">
        <v>0</v>
      </c>
      <c r="X15" s="92">
        <v>4</v>
      </c>
      <c r="Y15" s="92">
        <f t="shared" si="0"/>
        <v>-4</v>
      </c>
      <c r="Z15" s="104"/>
      <c r="AA15" s="104"/>
      <c r="AB15" s="104"/>
      <c r="AC15" s="104"/>
    </row>
    <row r="16" spans="1:29" x14ac:dyDescent="0.3">
      <c r="A16" s="114">
        <v>14</v>
      </c>
      <c r="B16" s="105">
        <f ca="1">'0.ArdiData'!B16</f>
        <v>3871</v>
      </c>
      <c r="C16" s="106">
        <f t="shared" ca="1" si="1"/>
        <v>3871</v>
      </c>
      <c r="D16" s="107">
        <f ca="1">IF(A16&lt;$B$1," ",IF(A16=$B$1,AVERAGE($C$3:C16),D15+(C16-INDEX($C$3:$C$52,A16-$B$1))/$B$1))</f>
        <v>3891.9999999999991</v>
      </c>
      <c r="E16" s="108">
        <f t="shared" ca="1" si="4"/>
        <v>3674.3333333333326</v>
      </c>
      <c r="F16" s="109">
        <f t="shared" ca="1" si="2"/>
        <v>196.66666666666742</v>
      </c>
      <c r="G16" s="110">
        <f t="shared" ca="1" si="3"/>
        <v>196.66666666666742</v>
      </c>
      <c r="H16" s="111">
        <f ca="1">IFERROR(AVERAGE($G$3:G16), " ")</f>
        <v>1149.5833333333333</v>
      </c>
      <c r="I16" s="112">
        <f ca="1">IF(H16=" "," ",SUM($F$3:F16)/H16)</f>
        <v>-3.7541138093512125</v>
      </c>
      <c r="W16" s="92">
        <v>0</v>
      </c>
      <c r="X16" s="92">
        <v>4</v>
      </c>
      <c r="Y16" s="92">
        <f t="shared" si="0"/>
        <v>-4</v>
      </c>
      <c r="Z16" s="104"/>
      <c r="AA16" s="104"/>
      <c r="AB16" s="104"/>
      <c r="AC16" s="104"/>
    </row>
    <row r="17" spans="1:32" x14ac:dyDescent="0.3">
      <c r="A17" s="114">
        <v>15</v>
      </c>
      <c r="B17" s="105">
        <f ca="1">'0.ArdiData'!B17</f>
        <v>3424</v>
      </c>
      <c r="C17" s="106">
        <f t="shared" ca="1" si="1"/>
        <v>3424</v>
      </c>
      <c r="D17" s="115">
        <f ca="1">IF(A17&lt;$B$1," ",IF(A17=$B$1,AVERAGE($C$3:C17),D16+(C17-INDEX($C$3:$C$52,A17-$B$1))/$B$1))</f>
        <v>3442.6666666666656</v>
      </c>
      <c r="E17" s="108">
        <f t="shared" ca="1" si="4"/>
        <v>3891.9999999999991</v>
      </c>
      <c r="F17" s="109">
        <f t="shared" ca="1" si="2"/>
        <v>-467.99999999999909</v>
      </c>
      <c r="G17" s="110">
        <f t="shared" ca="1" si="3"/>
        <v>467.99999999999909</v>
      </c>
      <c r="H17" s="111">
        <f ca="1">IFERROR(AVERAGE($G$3:G17), " ")</f>
        <v>1073.8518518518515</v>
      </c>
      <c r="I17" s="112">
        <f ca="1">IF(H17=" "," ",SUM($F$3:F17)/H17)</f>
        <v>-4.4546802786783459</v>
      </c>
      <c r="W17" s="92">
        <v>0</v>
      </c>
      <c r="X17" s="92">
        <v>4</v>
      </c>
      <c r="Y17" s="92">
        <f t="shared" si="0"/>
        <v>-4</v>
      </c>
      <c r="Z17" s="104"/>
      <c r="AA17" s="104"/>
      <c r="AB17" s="104"/>
      <c r="AC17" s="104"/>
    </row>
    <row r="18" spans="1:32" x14ac:dyDescent="0.3">
      <c r="A18" s="114">
        <v>16</v>
      </c>
      <c r="B18" s="105">
        <f ca="1">'0.ArdiData'!B18</f>
        <v>7230</v>
      </c>
      <c r="C18" s="106">
        <f t="shared" ca="1" si="1"/>
        <v>7230</v>
      </c>
      <c r="D18" s="115">
        <f ca="1">IF(A18&lt;$B$1," ",IF(A18=$B$1,AVERAGE($C$3:C18),D17+(C18-INDEX($C$3:$C$52,A18-$B$1))/$B$1))</f>
        <v>3950.6666666666656</v>
      </c>
      <c r="E18" s="108">
        <f t="shared" ca="1" si="4"/>
        <v>3442.6666666666656</v>
      </c>
      <c r="F18" s="109">
        <f t="shared" ca="1" si="2"/>
        <v>3787.3333333333344</v>
      </c>
      <c r="G18" s="110">
        <f t="shared" ca="1" si="3"/>
        <v>3787.3333333333344</v>
      </c>
      <c r="H18" s="111">
        <f ca="1">IFERROR(AVERAGE($G$3:G18), " ")</f>
        <v>1345.1999999999998</v>
      </c>
      <c r="I18" s="112">
        <f ca="1">IF(H18=" "," ",SUM($F$3:F18)/H18)</f>
        <v>-0.74065814253146678</v>
      </c>
      <c r="W18" s="92">
        <v>0</v>
      </c>
      <c r="X18" s="92">
        <v>4</v>
      </c>
      <c r="Y18" s="92">
        <f t="shared" si="0"/>
        <v>-4</v>
      </c>
      <c r="Z18" s="104"/>
      <c r="AA18" s="104"/>
      <c r="AB18" s="104"/>
      <c r="AC18" s="104"/>
    </row>
    <row r="19" spans="1:32" x14ac:dyDescent="0.3">
      <c r="A19" s="114">
        <v>17</v>
      </c>
      <c r="B19" s="105">
        <f ca="1">'0.ArdiData'!B19</f>
        <v>3012</v>
      </c>
      <c r="C19" s="106">
        <f t="shared" ca="1" si="1"/>
        <v>3012</v>
      </c>
      <c r="D19" s="115">
        <f ca="1">IF(A19&lt;$B$1," ",IF(A19=$B$1,AVERAGE($C$3:C19),D18+(C19-INDEX($C$3:$C$52,A19-$B$1))/$B$1))</f>
        <v>3724.9999999999991</v>
      </c>
      <c r="E19" s="108">
        <f t="shared" ca="1" si="4"/>
        <v>3950.6666666666656</v>
      </c>
      <c r="F19" s="109">
        <f t="shared" ca="1" si="2"/>
        <v>-938.66666666666561</v>
      </c>
      <c r="G19" s="110">
        <f t="shared" ca="1" si="3"/>
        <v>938.66666666666561</v>
      </c>
      <c r="H19" s="111">
        <f ca="1">IFERROR(AVERAGE($G$3:G19), " ")</f>
        <v>1308.242424242424</v>
      </c>
      <c r="I19" s="112">
        <f ca="1">IF(H19=" "," ",SUM($F$3:F19)/H19)</f>
        <v>-1.4790836653386414</v>
      </c>
      <c r="W19" s="92">
        <v>0</v>
      </c>
      <c r="X19" s="92">
        <v>4</v>
      </c>
      <c r="Y19" s="92">
        <f t="shared" si="0"/>
        <v>-4</v>
      </c>
      <c r="Z19" s="104"/>
      <c r="AA19" s="104"/>
      <c r="AB19" s="104"/>
      <c r="AC19" s="104"/>
    </row>
    <row r="20" spans="1:32" x14ac:dyDescent="0.3">
      <c r="A20" s="114">
        <v>18</v>
      </c>
      <c r="B20" s="105">
        <f ca="1">'0.ArdiData'!B20</f>
        <v>3476</v>
      </c>
      <c r="C20" s="106">
        <f t="shared" ca="1" si="1"/>
        <v>3476</v>
      </c>
      <c r="D20" s="115">
        <f ca="1">IF(A20&lt;$B$1," ",IF(A20=$B$1,AVERAGE($C$3:C20),D19+(C20-INDEX($C$3:$C$52,A20-$B$1))/$B$1))</f>
        <v>3834.3333333333326</v>
      </c>
      <c r="E20" s="108">
        <f t="shared" ca="1" si="4"/>
        <v>3724.9999999999991</v>
      </c>
      <c r="F20" s="109">
        <f t="shared" ca="1" si="2"/>
        <v>-248.99999999999909</v>
      </c>
      <c r="G20" s="110">
        <f t="shared" ca="1" si="3"/>
        <v>248.99999999999909</v>
      </c>
      <c r="H20" s="111">
        <f ca="1">IFERROR(AVERAGE($G$3:G20), " ")</f>
        <v>1219.9722222222219</v>
      </c>
      <c r="I20" s="112">
        <f ca="1">IF(H20=" "," ",SUM($F$3:F20)/H20)</f>
        <v>-1.7902046950067121</v>
      </c>
      <c r="W20" s="92">
        <v>0</v>
      </c>
      <c r="X20" s="92">
        <v>4</v>
      </c>
      <c r="Y20" s="92">
        <f t="shared" si="0"/>
        <v>-4</v>
      </c>
      <c r="Z20" s="104"/>
      <c r="AA20" s="104"/>
      <c r="AB20" s="104"/>
      <c r="AC20" s="104"/>
    </row>
    <row r="21" spans="1:32" x14ac:dyDescent="0.3">
      <c r="A21" s="114">
        <v>19</v>
      </c>
      <c r="B21" s="105">
        <f ca="1">'0.ArdiData'!B21</f>
        <v>3925</v>
      </c>
      <c r="C21" s="106">
        <f t="shared" ca="1" si="1"/>
        <v>3925</v>
      </c>
      <c r="D21" s="115">
        <f ca="1">IF(A21&lt;$B$1," ",IF(A21=$B$1,AVERAGE($C$3:C21),D20+(C21-INDEX($C$3:$C$52,A21-$B$1))/$B$1))</f>
        <v>4156.3333333333321</v>
      </c>
      <c r="E21" s="108">
        <f t="shared" ca="1" si="4"/>
        <v>3834.3333333333326</v>
      </c>
      <c r="F21" s="109">
        <f t="shared" ca="1" si="2"/>
        <v>90.666666666667425</v>
      </c>
      <c r="G21" s="110">
        <f t="shared" ca="1" si="3"/>
        <v>90.666666666667425</v>
      </c>
      <c r="H21" s="111">
        <f ca="1">IFERROR(AVERAGE($G$3:G21), " ")</f>
        <v>1133.102564102564</v>
      </c>
      <c r="I21" s="112">
        <f ca="1">IF(H21=" "," ",SUM($F$3:F21)/H21)</f>
        <v>-1.8474349980765254</v>
      </c>
      <c r="W21" s="92">
        <v>0</v>
      </c>
      <c r="X21" s="92">
        <v>4</v>
      </c>
      <c r="Y21" s="92">
        <f t="shared" si="0"/>
        <v>-4</v>
      </c>
      <c r="Z21" s="104"/>
      <c r="AA21" s="104"/>
      <c r="AB21" s="104"/>
      <c r="AC21" s="104"/>
    </row>
    <row r="22" spans="1:32" x14ac:dyDescent="0.3">
      <c r="A22" s="114">
        <v>20</v>
      </c>
      <c r="B22" s="105">
        <f ca="1">'0.ArdiData'!B22</f>
        <v>2049</v>
      </c>
      <c r="C22" s="106">
        <f t="shared" ca="1" si="1"/>
        <v>2049</v>
      </c>
      <c r="D22" s="115">
        <f ca="1">IF(A22&lt;$B$1," ",IF(A22=$B$1,AVERAGE($C$3:C22),D21+(C22-INDEX($C$3:$C$52,A22-$B$1))/$B$1))</f>
        <v>3852.6666666666656</v>
      </c>
      <c r="E22" s="108">
        <f t="shared" ca="1" si="4"/>
        <v>4156.3333333333321</v>
      </c>
      <c r="F22" s="109">
        <f t="shared" ca="1" si="2"/>
        <v>-2107.3333333333321</v>
      </c>
      <c r="G22" s="110">
        <f t="shared" ca="1" si="3"/>
        <v>2107.3333333333321</v>
      </c>
      <c r="H22" s="111">
        <f ca="1">IFERROR(AVERAGE($G$3:G22), " ")</f>
        <v>1202.6904761904759</v>
      </c>
      <c r="I22" s="112">
        <f ca="1">IF(H22=" "," ",SUM($F$3:F22)/H22)</f>
        <v>-3.4927246451408491</v>
      </c>
      <c r="W22" s="92">
        <v>0</v>
      </c>
      <c r="X22" s="92">
        <v>4</v>
      </c>
      <c r="Y22" s="92">
        <f t="shared" si="0"/>
        <v>-4</v>
      </c>
      <c r="Z22" s="104"/>
      <c r="AA22" s="104"/>
      <c r="AB22" s="104"/>
      <c r="AC22" s="104"/>
    </row>
    <row r="23" spans="1:32" x14ac:dyDescent="0.3">
      <c r="A23" s="114">
        <v>21</v>
      </c>
      <c r="B23" s="105">
        <f ca="1">'0.ArdiData'!B23</f>
        <v>3121</v>
      </c>
      <c r="C23" s="106">
        <f t="shared" ca="1" si="1"/>
        <v>3121</v>
      </c>
      <c r="D23" s="115">
        <f ca="1">IF(A23&lt;$B$1," ",IF(A23=$B$1,AVERAGE($C$3:C23),D22+(C23-INDEX($C$3:$C$52,A23-$B$1))/$B$1))</f>
        <v>3802.1666666666656</v>
      </c>
      <c r="E23" s="108">
        <f t="shared" ca="1" si="4"/>
        <v>3852.6666666666656</v>
      </c>
      <c r="F23" s="109">
        <f t="shared" ca="1" si="2"/>
        <v>-731.66666666666561</v>
      </c>
      <c r="G23" s="110">
        <f t="shared" ca="1" si="3"/>
        <v>731.66666666666561</v>
      </c>
      <c r="H23" s="111">
        <f ca="1">IFERROR(AVERAGE($G$3:G23), " ")</f>
        <v>1171.2888888888886</v>
      </c>
      <c r="I23" s="112">
        <f ca="1">IF(H23=" "," ",SUM($F$3:F23)/H23)</f>
        <v>-4.2110305835926178</v>
      </c>
      <c r="W23" s="92">
        <v>0</v>
      </c>
      <c r="X23" s="92">
        <v>4</v>
      </c>
      <c r="Y23" s="92">
        <f t="shared" si="0"/>
        <v>-4</v>
      </c>
      <c r="Z23" s="104"/>
      <c r="AA23" s="104"/>
      <c r="AB23" s="104"/>
      <c r="AC23" s="104"/>
    </row>
    <row r="24" spans="1:32" x14ac:dyDescent="0.3">
      <c r="A24" s="114">
        <v>22</v>
      </c>
      <c r="B24" s="105">
        <f ca="1">'0.ArdiData'!B24</f>
        <v>4816</v>
      </c>
      <c r="C24" s="106">
        <f t="shared" ca="1" si="1"/>
        <v>4816</v>
      </c>
      <c r="D24" s="115">
        <f ca="1">IF(A24&lt;$B$1," ",IF(A24=$B$1,AVERAGE($C$3:C24),D23+(C24-INDEX($C$3:$C$52,A24-$B$1))/$B$1))</f>
        <v>3399.8333333333321</v>
      </c>
      <c r="E24" s="108">
        <f t="shared" ca="1" si="4"/>
        <v>3802.1666666666656</v>
      </c>
      <c r="F24" s="109">
        <f t="shared" ca="1" si="2"/>
        <v>1013.8333333333344</v>
      </c>
      <c r="G24" s="110">
        <f t="shared" ca="1" si="3"/>
        <v>1013.8333333333344</v>
      </c>
      <c r="H24" s="111">
        <f ca="1">IFERROR(AVERAGE($G$3:G24), " ")</f>
        <v>1161.4479166666665</v>
      </c>
      <c r="I24" s="112">
        <f ca="1">IF(H24=" "," ",SUM($F$3:F24)/H24)</f>
        <v>-3.3738060431035177</v>
      </c>
      <c r="W24" s="92">
        <v>0</v>
      </c>
      <c r="X24" s="92">
        <v>4</v>
      </c>
      <c r="Y24" s="92">
        <f t="shared" si="0"/>
        <v>-4</v>
      </c>
      <c r="Z24" s="104"/>
      <c r="AA24" s="104"/>
      <c r="AB24" s="104"/>
      <c r="AC24" s="104"/>
    </row>
    <row r="25" spans="1:32" x14ac:dyDescent="0.3">
      <c r="A25" s="114">
        <v>23</v>
      </c>
      <c r="B25" s="105">
        <f ca="1">'0.ArdiData'!B25</f>
        <v>2181</v>
      </c>
      <c r="C25" s="106">
        <f t="shared" ca="1" si="1"/>
        <v>2181</v>
      </c>
      <c r="D25" s="115">
        <f ca="1">IF(A25&lt;$B$1," ",IF(A25=$B$1,AVERAGE($C$3:C25),D24+(C25-INDEX($C$3:$C$52,A25-$B$1))/$B$1))</f>
        <v>3261.3333333333321</v>
      </c>
      <c r="E25" s="108">
        <f t="shared" ca="1" si="4"/>
        <v>3399.8333333333321</v>
      </c>
      <c r="F25" s="109">
        <f t="shared" ca="1" si="2"/>
        <v>-1218.8333333333321</v>
      </c>
      <c r="G25" s="110">
        <f t="shared" ca="1" si="3"/>
        <v>1218.8333333333321</v>
      </c>
      <c r="H25" s="111">
        <f ca="1">IFERROR(AVERAGE($G$3:G25), " ")</f>
        <v>1164.8235294117644</v>
      </c>
      <c r="I25" s="112">
        <f ca="1">IF(H25=" "," ",SUM($F$3:F25)/H25)</f>
        <v>-4.4103962562704027</v>
      </c>
      <c r="W25" s="92">
        <v>0</v>
      </c>
      <c r="X25" s="92">
        <v>4</v>
      </c>
      <c r="Y25" s="92">
        <f t="shared" si="0"/>
        <v>-4</v>
      </c>
      <c r="Z25" s="104"/>
      <c r="AA25" s="104"/>
      <c r="AB25" s="104">
        <v>0</v>
      </c>
      <c r="AC25" s="104">
        <v>0</v>
      </c>
      <c r="AD25" s="89">
        <v>0</v>
      </c>
      <c r="AE25" s="89">
        <v>-4</v>
      </c>
      <c r="AF25" s="89">
        <v>4</v>
      </c>
    </row>
    <row r="26" spans="1:32" x14ac:dyDescent="0.3">
      <c r="A26" s="114">
        <v>24</v>
      </c>
      <c r="B26" s="105">
        <f ca="1">'0.ArdiData'!B26</f>
        <v>4116</v>
      </c>
      <c r="C26" s="106">
        <f t="shared" ca="1" si="1"/>
        <v>4116</v>
      </c>
      <c r="D26" s="115">
        <f ca="1">IF(A26&lt;$B$1," ",IF(A26=$B$1,AVERAGE($C$3:C26),D25+(C26-INDEX($C$3:$C$52,A26-$B$1))/$B$1))</f>
        <v>3367.9999999999986</v>
      </c>
      <c r="E26" s="108">
        <f t="shared" ca="1" si="4"/>
        <v>3261.3333333333321</v>
      </c>
      <c r="F26" s="109">
        <f t="shared" ca="1" si="2"/>
        <v>854.66666666666788</v>
      </c>
      <c r="G26" s="110">
        <f t="shared" ca="1" si="3"/>
        <v>854.66666666666788</v>
      </c>
      <c r="H26" s="111">
        <f ca="1">IFERROR(AVERAGE($G$3:G26), " ")</f>
        <v>1147.5925925925924</v>
      </c>
      <c r="I26" s="112">
        <f ca="1">IF(H26=" "," ",SUM($F$3:F26)/H26)</f>
        <v>-3.731870259803121</v>
      </c>
      <c r="W26" s="92">
        <v>0</v>
      </c>
      <c r="X26" s="92">
        <v>4</v>
      </c>
      <c r="Y26" s="92">
        <f t="shared" si="0"/>
        <v>-4</v>
      </c>
      <c r="Z26" s="104"/>
      <c r="AA26" s="104"/>
      <c r="AB26" s="104"/>
      <c r="AC26" s="104">
        <v>30</v>
      </c>
      <c r="AD26" s="89">
        <v>0</v>
      </c>
      <c r="AE26" s="89">
        <v>-4</v>
      </c>
      <c r="AF26" s="89">
        <v>4</v>
      </c>
    </row>
    <row r="27" spans="1:32" x14ac:dyDescent="0.3">
      <c r="A27" s="114">
        <v>25</v>
      </c>
      <c r="B27" s="105">
        <f ca="1">'0.ArdiData'!B27</f>
        <v>7144</v>
      </c>
      <c r="C27" s="106">
        <f t="shared" ca="1" si="1"/>
        <v>7144</v>
      </c>
      <c r="D27" s="115">
        <f ca="1">IF(A27&lt;$B$1," ",IF(A27=$B$1,AVERAGE($C$3:C27),D26+(C27-INDEX($C$3:$C$52,A27-$B$1))/$B$1))</f>
        <v>3904.4999999999986</v>
      </c>
      <c r="E27" s="108">
        <f t="shared" ca="1" si="4"/>
        <v>3367.9999999999986</v>
      </c>
      <c r="F27" s="109">
        <f t="shared" ca="1" si="2"/>
        <v>3776.0000000000014</v>
      </c>
      <c r="G27" s="110">
        <f t="shared" ca="1" si="3"/>
        <v>3776.0000000000014</v>
      </c>
      <c r="H27" s="111">
        <f ca="1">IFERROR(AVERAGE($G$3:G27), " ")</f>
        <v>1285.9298245614034</v>
      </c>
      <c r="I27" s="112">
        <f ca="1">IF(H27=" "," ",SUM($F$3:F27)/H27)</f>
        <v>-0.39400802204697627</v>
      </c>
      <c r="W27" s="92">
        <v>0</v>
      </c>
      <c r="X27" s="92">
        <v>4</v>
      </c>
      <c r="Y27" s="92">
        <f t="shared" si="0"/>
        <v>-4</v>
      </c>
      <c r="Z27" s="104"/>
      <c r="AA27" s="104"/>
      <c r="AB27" s="104"/>
      <c r="AC27" s="104"/>
    </row>
    <row r="28" spans="1:32" x14ac:dyDescent="0.3">
      <c r="A28" s="114">
        <v>26</v>
      </c>
      <c r="B28" s="105">
        <f ca="1">'0.ArdiData'!B28</f>
        <v>7859</v>
      </c>
      <c r="C28" s="106">
        <f t="shared" ca="1" si="1"/>
        <v>7859</v>
      </c>
      <c r="D28" s="107">
        <f ca="1">IF(A28&lt;$B$1," ",IF(A28=$B$1,AVERAGE($C$3:C28),D27+(C28-INDEX($C$3:$C$52,A28-$B$1))/$B$1))</f>
        <v>4872.8333333333321</v>
      </c>
      <c r="E28" s="108">
        <f t="shared" ca="1" si="4"/>
        <v>3904.4999999999986</v>
      </c>
      <c r="F28" s="109">
        <f t="shared" ca="1" si="2"/>
        <v>3954.5000000000014</v>
      </c>
      <c r="G28" s="110">
        <f t="shared" ca="1" si="3"/>
        <v>3954.5000000000014</v>
      </c>
      <c r="H28" s="111">
        <f ca="1">IFERROR(AVERAGE($G$3:G28), " ")</f>
        <v>1419.3583333333331</v>
      </c>
      <c r="I28" s="112">
        <f ca="1">IF(H28=" "," ",SUM($F$3:F28)/H28)</f>
        <v>2.42914932217024</v>
      </c>
      <c r="W28" s="92">
        <v>0</v>
      </c>
      <c r="X28" s="92">
        <v>4</v>
      </c>
      <c r="Y28" s="92">
        <f t="shared" si="0"/>
        <v>-4</v>
      </c>
      <c r="Z28" s="104"/>
      <c r="AA28" s="104"/>
      <c r="AB28" s="104"/>
      <c r="AC28" s="104"/>
    </row>
    <row r="29" spans="1:32" x14ac:dyDescent="0.3">
      <c r="A29" s="114">
        <v>27</v>
      </c>
      <c r="B29" s="105">
        <f ca="1">'0.ArdiData'!B29</f>
        <v>7641</v>
      </c>
      <c r="C29" s="106">
        <f t="shared" ca="1" si="1"/>
        <v>7641</v>
      </c>
      <c r="D29" s="107">
        <f ca="1">IF(A29&lt;$B$1," ",IF(A29=$B$1,AVERAGE($C$3:C29),D28+(C29-INDEX($C$3:$C$52,A29-$B$1))/$B$1))</f>
        <v>5626.1666666666652</v>
      </c>
      <c r="E29" s="108">
        <f t="shared" ca="1" si="4"/>
        <v>4872.8333333333321</v>
      </c>
      <c r="F29" s="109">
        <f t="shared" ca="1" si="2"/>
        <v>2768.1666666666679</v>
      </c>
      <c r="G29" s="110">
        <f t="shared" ca="1" si="3"/>
        <v>2768.1666666666679</v>
      </c>
      <c r="H29" s="111">
        <f ca="1">IFERROR(AVERAGE($G$3:G29), " ")</f>
        <v>1483.5873015873015</v>
      </c>
      <c r="I29" s="112">
        <f ca="1">IF(H29=" "," ",SUM($F$3:F29)/H29)</f>
        <v>4.1898444354096789</v>
      </c>
      <c r="W29" s="92">
        <v>0</v>
      </c>
      <c r="X29" s="92">
        <v>4</v>
      </c>
      <c r="Y29" s="92">
        <f t="shared" si="0"/>
        <v>-4</v>
      </c>
      <c r="Z29" s="104"/>
      <c r="AA29" s="104"/>
      <c r="AB29" s="104"/>
      <c r="AC29" s="104"/>
    </row>
    <row r="30" spans="1:32" x14ac:dyDescent="0.3">
      <c r="A30" s="114">
        <v>28</v>
      </c>
      <c r="B30" s="105">
        <f ca="1">'0.ArdiData'!B30</f>
        <v>1810</v>
      </c>
      <c r="C30" s="106">
        <f t="shared" ca="1" si="1"/>
        <v>1810</v>
      </c>
      <c r="D30" s="115">
        <f ca="1">IF(A30&lt;$B$1," ",IF(A30=$B$1,AVERAGE($C$3:C30),D29+(C30-INDEX($C$3:$C$52,A30-$B$1))/$B$1))</f>
        <v>5125.1666666666652</v>
      </c>
      <c r="E30" s="108">
        <f t="shared" ca="1" si="4"/>
        <v>5626.1666666666652</v>
      </c>
      <c r="F30" s="109">
        <f t="shared" ca="1" si="2"/>
        <v>-3816.1666666666652</v>
      </c>
      <c r="G30" s="110">
        <f t="shared" ca="1" si="3"/>
        <v>3816.1666666666652</v>
      </c>
      <c r="H30" s="111">
        <f ca="1">IFERROR(AVERAGE($G$3:G30), " ")</f>
        <v>1589.6136363636363</v>
      </c>
      <c r="I30" s="112">
        <f ca="1">IF(H30=" "," ",SUM($F$3:F30)/H30)</f>
        <v>1.5096959905446925</v>
      </c>
      <c r="W30" s="92">
        <v>0</v>
      </c>
      <c r="X30" s="92">
        <v>4</v>
      </c>
      <c r="Y30" s="92">
        <f t="shared" si="0"/>
        <v>-4</v>
      </c>
      <c r="Z30" s="104"/>
      <c r="AA30" s="104"/>
      <c r="AB30" s="104"/>
      <c r="AC30" s="104"/>
    </row>
    <row r="31" spans="1:32" x14ac:dyDescent="0.3">
      <c r="A31" s="114">
        <v>29</v>
      </c>
      <c r="B31" s="105">
        <f ca="1">'0.ArdiData'!B31</f>
        <v>4216</v>
      </c>
      <c r="C31" s="106">
        <f t="shared" ca="1" si="1"/>
        <v>4216</v>
      </c>
      <c r="D31" s="115">
        <f ca="1">IF(A31&lt;$B$1," ",IF(A31=$B$1,AVERAGE($C$3:C31),D30+(C31-INDEX($C$3:$C$52,A31-$B$1))/$B$1))</f>
        <v>5464.3333333333321</v>
      </c>
      <c r="E31" s="108">
        <f t="shared" ca="1" si="4"/>
        <v>5125.1666666666652</v>
      </c>
      <c r="F31" s="109">
        <f t="shared" ca="1" si="2"/>
        <v>-909.16666666666515</v>
      </c>
      <c r="G31" s="110">
        <f t="shared" ca="1" si="3"/>
        <v>909.16666666666515</v>
      </c>
      <c r="H31" s="111">
        <f ca="1">IFERROR(AVERAGE($G$3:G31), " ")</f>
        <v>1560.0289855072463</v>
      </c>
      <c r="I31" s="112">
        <f ca="1">IF(H31=" "," ",SUM($F$3:F31)/H31)</f>
        <v>0.95553780123001508</v>
      </c>
      <c r="Z31" s="104"/>
      <c r="AA31" s="104"/>
      <c r="AB31" s="104"/>
      <c r="AC31" s="104"/>
    </row>
    <row r="32" spans="1:32" ht="15" thickBot="1" x14ac:dyDescent="0.35">
      <c r="A32" s="117">
        <v>30</v>
      </c>
      <c r="B32" s="105">
        <f ca="1">'0.ArdiData'!B32</f>
        <v>4036</v>
      </c>
      <c r="C32" s="106">
        <f t="shared" ca="1" si="1"/>
        <v>4036</v>
      </c>
      <c r="D32" s="118">
        <f ca="1">IF(A32&lt;$B$1," ",IF(A32=$B$1,AVERAGE($C$3:C32),D31+(C32-INDEX($C$3:$C$52,A32-$B$1))/$B$1))</f>
        <v>5450.9999999999991</v>
      </c>
      <c r="E32" s="119">
        <f t="shared" ca="1" si="4"/>
        <v>5464.3333333333321</v>
      </c>
      <c r="F32" s="120">
        <f t="shared" ca="1" si="2"/>
        <v>-1428.3333333333321</v>
      </c>
      <c r="G32" s="121">
        <f t="shared" ca="1" si="3"/>
        <v>1428.3333333333321</v>
      </c>
      <c r="H32" s="122">
        <f ca="1">IFERROR(AVERAGE($G$3:G32), " ")</f>
        <v>1554.5416666666667</v>
      </c>
      <c r="I32" s="123">
        <f ca="1">IF(H32=" "," ",SUM($F$3:F32)/H32)</f>
        <v>4.009756359056723E-2</v>
      </c>
      <c r="Z32" s="104"/>
      <c r="AA32" s="104"/>
      <c r="AB32" s="104"/>
      <c r="AC32" s="104"/>
    </row>
    <row r="33" spans="1:29" ht="15" thickBot="1" x14ac:dyDescent="0.35">
      <c r="A33" s="89">
        <v>31</v>
      </c>
      <c r="B33" s="63"/>
      <c r="C33" s="63"/>
      <c r="D33" s="124"/>
      <c r="E33" s="125">
        <f t="shared" ca="1" si="4"/>
        <v>5450.9999999999991</v>
      </c>
      <c r="F33" s="126"/>
      <c r="G33" s="127"/>
      <c r="H33" s="63"/>
      <c r="I33" s="128"/>
      <c r="J33" s="128"/>
      <c r="K33" s="128"/>
      <c r="L33" s="128"/>
      <c r="M33" s="63"/>
      <c r="N33" s="63"/>
      <c r="O33" s="63"/>
      <c r="Z33" s="104"/>
      <c r="AA33" s="104"/>
      <c r="AB33" s="104"/>
      <c r="AC33" s="104"/>
    </row>
    <row r="34" spans="1:29" x14ac:dyDescent="0.3">
      <c r="A34" s="63"/>
      <c r="B34" s="63"/>
      <c r="C34" s="63"/>
      <c r="D34" s="63"/>
      <c r="E34" s="63"/>
      <c r="F34" s="63"/>
      <c r="G34" s="63"/>
      <c r="H34" s="63"/>
      <c r="I34" s="129"/>
      <c r="J34" s="129"/>
      <c r="K34" s="129"/>
      <c r="L34" s="129"/>
      <c r="M34" s="63"/>
      <c r="N34" s="63"/>
      <c r="O34" s="63"/>
      <c r="Z34" s="104"/>
      <c r="AA34" s="104"/>
      <c r="AB34" s="104"/>
      <c r="AC34" s="104"/>
    </row>
    <row r="35" spans="1:29" x14ac:dyDescent="0.3">
      <c r="A35" s="63"/>
      <c r="B35" s="63"/>
      <c r="C35" s="63"/>
      <c r="D35" s="63"/>
      <c r="E35" s="63"/>
      <c r="F35" s="63"/>
      <c r="G35" s="63"/>
      <c r="H35" s="63"/>
      <c r="I35" s="129"/>
      <c r="J35" s="129"/>
      <c r="K35" s="129"/>
      <c r="L35" s="129"/>
      <c r="M35" s="63"/>
      <c r="N35" s="63"/>
      <c r="O35" s="63"/>
      <c r="Z35" s="104"/>
      <c r="AA35" s="104"/>
      <c r="AB35" s="104"/>
      <c r="AC35" s="104"/>
    </row>
    <row r="36" spans="1:29" x14ac:dyDescent="0.3">
      <c r="A36" s="63"/>
      <c r="B36" s="63"/>
      <c r="C36" s="63"/>
      <c r="D36" s="63"/>
      <c r="E36" s="63"/>
      <c r="F36" s="63"/>
      <c r="G36" s="63"/>
      <c r="H36" s="63"/>
      <c r="I36" s="129"/>
      <c r="J36" s="129"/>
      <c r="K36" s="129"/>
      <c r="L36" s="129"/>
      <c r="M36" s="63"/>
      <c r="N36" s="63"/>
      <c r="O36" s="63"/>
      <c r="Z36" s="104"/>
      <c r="AA36" s="104"/>
      <c r="AB36" s="104"/>
      <c r="AC36" s="104"/>
    </row>
    <row r="37" spans="1:29" x14ac:dyDescent="0.3">
      <c r="A37" s="63"/>
      <c r="B37" s="63"/>
      <c r="C37" s="63"/>
      <c r="D37" s="63"/>
      <c r="E37" s="63"/>
      <c r="F37" s="63"/>
      <c r="G37" s="63"/>
      <c r="H37" s="63"/>
      <c r="I37" s="129"/>
      <c r="J37" s="129"/>
      <c r="K37" s="129"/>
      <c r="L37" s="129"/>
      <c r="M37" s="63"/>
      <c r="N37" s="63"/>
      <c r="O37" s="63"/>
      <c r="Z37" s="104"/>
      <c r="AA37" s="104"/>
      <c r="AB37" s="104"/>
      <c r="AC37" s="104"/>
    </row>
    <row r="38" spans="1:29" x14ac:dyDescent="0.3">
      <c r="A38" s="63"/>
      <c r="B38" s="63"/>
      <c r="C38" s="63"/>
      <c r="D38" s="63"/>
      <c r="E38" s="63"/>
      <c r="F38" s="63"/>
      <c r="G38" s="63"/>
      <c r="H38" s="63"/>
      <c r="I38" s="129"/>
      <c r="J38" s="129"/>
      <c r="K38" s="129"/>
      <c r="L38" s="129"/>
      <c r="M38" s="63"/>
      <c r="N38" s="63"/>
      <c r="O38" s="63"/>
      <c r="Z38" s="104"/>
      <c r="AA38" s="104"/>
      <c r="AB38" s="104"/>
      <c r="AC38" s="104"/>
    </row>
    <row r="39" spans="1:29" x14ac:dyDescent="0.3">
      <c r="A39" s="63"/>
      <c r="B39" s="63"/>
      <c r="C39" s="63"/>
      <c r="D39" s="63"/>
      <c r="E39" s="63"/>
      <c r="F39" s="63"/>
      <c r="G39" s="63"/>
      <c r="H39" s="63"/>
      <c r="I39" s="129"/>
      <c r="J39" s="129"/>
      <c r="K39" s="129"/>
      <c r="L39" s="129"/>
      <c r="M39" s="63"/>
      <c r="N39" s="63"/>
      <c r="O39" s="63"/>
      <c r="Z39" s="104"/>
      <c r="AA39" s="104"/>
      <c r="AB39" s="104"/>
      <c r="AC39" s="104"/>
    </row>
    <row r="40" spans="1:29" x14ac:dyDescent="0.3">
      <c r="A40" s="63"/>
      <c r="B40" s="63"/>
      <c r="C40" s="63"/>
      <c r="D40" s="63"/>
      <c r="E40" s="63"/>
      <c r="F40" s="63"/>
      <c r="G40" s="63"/>
      <c r="H40" s="63"/>
      <c r="I40" s="129"/>
      <c r="J40" s="129"/>
      <c r="K40" s="129"/>
      <c r="L40" s="129"/>
      <c r="M40" s="63"/>
      <c r="N40" s="63"/>
      <c r="O40" s="63"/>
      <c r="Z40" s="104"/>
      <c r="AA40" s="104"/>
      <c r="AB40" s="104"/>
      <c r="AC40" s="104"/>
    </row>
    <row r="41" spans="1:29" x14ac:dyDescent="0.3">
      <c r="A41" s="63"/>
      <c r="B41" s="63"/>
      <c r="C41" s="63"/>
      <c r="D41" s="63"/>
      <c r="E41" s="63"/>
      <c r="F41" s="63"/>
      <c r="G41" s="63"/>
      <c r="H41" s="63"/>
      <c r="I41" s="129"/>
      <c r="J41" s="129"/>
      <c r="K41" s="129"/>
      <c r="L41" s="129"/>
      <c r="M41" s="63"/>
      <c r="N41" s="63"/>
      <c r="O41" s="63"/>
      <c r="Z41" s="104"/>
      <c r="AA41" s="104"/>
      <c r="AB41" s="104"/>
      <c r="AC41" s="104"/>
    </row>
    <row r="42" spans="1:29" x14ac:dyDescent="0.3">
      <c r="A42" s="63"/>
      <c r="B42" s="63"/>
      <c r="C42" s="63"/>
      <c r="D42" s="63"/>
      <c r="E42" s="63"/>
      <c r="F42" s="63"/>
      <c r="G42" s="63"/>
      <c r="H42" s="63"/>
      <c r="I42" s="129"/>
      <c r="J42" s="129"/>
      <c r="K42" s="129"/>
      <c r="L42" s="129"/>
      <c r="M42" s="63"/>
      <c r="N42" s="63"/>
      <c r="O42" s="63"/>
      <c r="Z42" s="104"/>
      <c r="AA42" s="104"/>
      <c r="AB42" s="104"/>
      <c r="AC42" s="104"/>
    </row>
    <row r="43" spans="1:29" x14ac:dyDescent="0.3">
      <c r="A43" s="63"/>
      <c r="B43" s="63"/>
      <c r="C43" s="63"/>
      <c r="D43" s="63"/>
      <c r="E43" s="63"/>
      <c r="F43" s="63"/>
      <c r="G43" s="63"/>
      <c r="H43" s="63"/>
      <c r="I43" s="129"/>
      <c r="J43" s="129"/>
      <c r="K43" s="129"/>
      <c r="L43" s="129"/>
      <c r="M43" s="63"/>
      <c r="N43" s="63"/>
      <c r="O43" s="63"/>
      <c r="Z43" s="104"/>
      <c r="AA43" s="104"/>
      <c r="AB43" s="104"/>
      <c r="AC43" s="104"/>
    </row>
    <row r="44" spans="1:29" x14ac:dyDescent="0.3">
      <c r="A44" s="63"/>
      <c r="B44" s="63"/>
      <c r="C44" s="63"/>
      <c r="D44" s="63"/>
      <c r="E44" s="63"/>
      <c r="F44" s="63"/>
      <c r="G44" s="63"/>
      <c r="H44" s="63"/>
      <c r="I44" s="129"/>
      <c r="J44" s="129"/>
      <c r="K44" s="129"/>
      <c r="L44" s="129"/>
      <c r="M44" s="63"/>
      <c r="N44" s="63"/>
      <c r="O44" s="63"/>
      <c r="Z44" s="104"/>
      <c r="AA44" s="104"/>
      <c r="AB44" s="104"/>
      <c r="AC44" s="104"/>
    </row>
    <row r="45" spans="1:29" x14ac:dyDescent="0.3">
      <c r="A45" s="63"/>
      <c r="B45" s="63"/>
      <c r="C45" s="63"/>
      <c r="D45" s="63"/>
      <c r="E45" s="63"/>
      <c r="F45" s="63"/>
      <c r="G45" s="63"/>
      <c r="H45" s="63"/>
      <c r="I45" s="129"/>
      <c r="J45" s="129"/>
      <c r="K45" s="129"/>
      <c r="L45" s="129"/>
      <c r="M45" s="63"/>
      <c r="N45" s="63"/>
      <c r="O45" s="63"/>
      <c r="Z45" s="104"/>
      <c r="AA45" s="104"/>
      <c r="AB45" s="104"/>
      <c r="AC45" s="104"/>
    </row>
    <row r="46" spans="1:29" x14ac:dyDescent="0.3">
      <c r="A46" s="63"/>
      <c r="B46" s="63"/>
      <c r="C46" s="63"/>
      <c r="D46" s="63"/>
      <c r="E46" s="63"/>
      <c r="F46" s="63"/>
      <c r="G46" s="63"/>
      <c r="H46" s="63"/>
      <c r="I46" s="129"/>
      <c r="J46" s="129"/>
      <c r="K46" s="129"/>
      <c r="L46" s="129"/>
      <c r="M46" s="63"/>
      <c r="N46" s="63"/>
      <c r="O46" s="63"/>
      <c r="Z46" s="104"/>
      <c r="AA46" s="104"/>
      <c r="AB46" s="104"/>
      <c r="AC46" s="104"/>
    </row>
    <row r="47" spans="1:29" x14ac:dyDescent="0.3">
      <c r="A47" s="63"/>
      <c r="B47" s="63"/>
      <c r="C47" s="63"/>
      <c r="D47" s="63"/>
      <c r="E47" s="63"/>
      <c r="F47" s="63"/>
      <c r="G47" s="63"/>
      <c r="H47" s="63"/>
      <c r="I47" s="129"/>
      <c r="J47" s="129"/>
      <c r="K47" s="129"/>
      <c r="L47" s="129"/>
      <c r="M47" s="63"/>
      <c r="N47" s="63"/>
      <c r="O47" s="63"/>
      <c r="Z47" s="104"/>
      <c r="AA47" s="104"/>
      <c r="AB47" s="104"/>
      <c r="AC47" s="104"/>
    </row>
    <row r="48" spans="1:29" x14ac:dyDescent="0.3">
      <c r="A48" s="63"/>
      <c r="B48" s="63"/>
      <c r="C48" s="63"/>
      <c r="D48" s="63"/>
      <c r="E48" s="63"/>
      <c r="F48" s="63"/>
      <c r="G48" s="63"/>
      <c r="H48" s="63"/>
      <c r="I48" s="129"/>
      <c r="J48" s="129"/>
      <c r="K48" s="129"/>
      <c r="L48" s="129"/>
      <c r="M48" s="63"/>
      <c r="N48" s="63"/>
      <c r="O48" s="63"/>
      <c r="Z48" s="104"/>
      <c r="AA48" s="104"/>
      <c r="AB48" s="104"/>
      <c r="AC48" s="104"/>
    </row>
    <row r="49" spans="1:29" x14ac:dyDescent="0.3">
      <c r="A49" s="63"/>
      <c r="B49" s="63"/>
      <c r="C49" s="63"/>
      <c r="D49" s="63"/>
      <c r="E49" s="63"/>
      <c r="F49" s="63"/>
      <c r="G49" s="63"/>
      <c r="H49" s="63"/>
      <c r="I49" s="129"/>
      <c r="J49" s="129"/>
      <c r="K49" s="129"/>
      <c r="L49" s="129"/>
      <c r="M49" s="63"/>
      <c r="N49" s="63"/>
      <c r="O49" s="63"/>
      <c r="Z49" s="104"/>
      <c r="AA49" s="104"/>
      <c r="AB49" s="104"/>
      <c r="AC49" s="104"/>
    </row>
    <row r="50" spans="1:29" x14ac:dyDescent="0.3">
      <c r="A50" s="63"/>
      <c r="B50" s="63"/>
      <c r="C50" s="63"/>
      <c r="D50" s="63"/>
      <c r="E50" s="63"/>
      <c r="F50" s="63"/>
      <c r="G50" s="63"/>
      <c r="H50" s="63"/>
      <c r="I50" s="129"/>
      <c r="J50" s="129"/>
      <c r="K50" s="129"/>
      <c r="L50" s="129"/>
      <c r="M50" s="63"/>
      <c r="N50" s="63"/>
      <c r="O50" s="63"/>
      <c r="Z50" s="104"/>
      <c r="AA50" s="104"/>
      <c r="AB50" s="104"/>
      <c r="AC50" s="104"/>
    </row>
    <row r="51" spans="1:29" x14ac:dyDescent="0.3">
      <c r="A51" s="63"/>
      <c r="B51" s="63"/>
      <c r="C51" s="63"/>
      <c r="D51" s="63"/>
      <c r="E51" s="63"/>
      <c r="F51" s="63"/>
      <c r="G51" s="63"/>
      <c r="H51" s="63"/>
      <c r="I51" s="129"/>
      <c r="J51" s="129"/>
      <c r="K51" s="129"/>
      <c r="L51" s="129"/>
      <c r="M51" s="63"/>
      <c r="N51" s="63"/>
      <c r="O51" s="63"/>
      <c r="Z51" s="104"/>
      <c r="AA51" s="104"/>
      <c r="AB51" s="104"/>
      <c r="AC51" s="104"/>
    </row>
    <row r="52" spans="1:29" x14ac:dyDescent="0.3">
      <c r="A52" s="63"/>
      <c r="B52" s="63"/>
      <c r="C52" s="63"/>
      <c r="D52" s="63"/>
      <c r="E52" s="63"/>
      <c r="F52" s="63"/>
      <c r="G52" s="63"/>
      <c r="H52" s="63"/>
      <c r="I52" s="129"/>
      <c r="J52" s="129"/>
      <c r="K52" s="129"/>
      <c r="L52" s="129"/>
      <c r="M52" s="63"/>
      <c r="N52" s="63"/>
      <c r="O52" s="63"/>
      <c r="Z52" s="104"/>
      <c r="AA52" s="104"/>
      <c r="AB52" s="104"/>
      <c r="AC52" s="104"/>
    </row>
    <row r="53" spans="1:29" x14ac:dyDescent="0.3">
      <c r="A53" s="63"/>
      <c r="B53" s="63"/>
      <c r="C53" s="63"/>
      <c r="D53" s="63"/>
      <c r="E53" s="63"/>
      <c r="F53" s="63"/>
      <c r="G53" s="63"/>
      <c r="H53" s="63"/>
      <c r="I53" s="129"/>
      <c r="J53" s="129"/>
      <c r="K53" s="129"/>
      <c r="L53" s="129"/>
      <c r="M53" s="63"/>
      <c r="N53" s="63"/>
      <c r="O53" s="63"/>
    </row>
    <row r="54" spans="1:29" x14ac:dyDescent="0.3">
      <c r="A54" s="63"/>
      <c r="B54" s="63"/>
      <c r="C54" s="63"/>
      <c r="D54" s="63"/>
      <c r="E54" s="63"/>
      <c r="F54" s="63"/>
      <c r="G54" s="63"/>
      <c r="H54" s="63"/>
      <c r="I54" s="129"/>
      <c r="J54" s="129"/>
      <c r="K54" s="129"/>
      <c r="L54" s="129"/>
      <c r="M54" s="63"/>
      <c r="N54" s="63"/>
      <c r="O54" s="63"/>
    </row>
    <row r="55" spans="1:29" x14ac:dyDescent="0.3">
      <c r="A55" s="63"/>
      <c r="B55" s="63"/>
      <c r="C55" s="63"/>
      <c r="D55" s="63"/>
      <c r="E55" s="63"/>
      <c r="F55" s="63"/>
      <c r="G55" s="63"/>
      <c r="H55" s="63"/>
      <c r="I55" s="129"/>
      <c r="J55" s="129"/>
      <c r="K55" s="129"/>
      <c r="L55" s="129"/>
      <c r="M55" s="63"/>
      <c r="N55" s="63"/>
      <c r="O55" s="63"/>
    </row>
    <row r="56" spans="1:29" x14ac:dyDescent="0.3">
      <c r="A56" s="63"/>
      <c r="B56" s="63"/>
      <c r="C56" s="63"/>
      <c r="D56" s="63"/>
      <c r="E56" s="63"/>
      <c r="F56" s="63"/>
      <c r="G56" s="63"/>
      <c r="H56" s="63"/>
      <c r="I56" s="129"/>
      <c r="J56" s="129"/>
      <c r="K56" s="129"/>
      <c r="L56" s="129"/>
      <c r="M56" s="63"/>
      <c r="N56" s="63"/>
      <c r="O56" s="63"/>
    </row>
    <row r="57" spans="1:29" x14ac:dyDescent="0.3">
      <c r="A57" s="63"/>
      <c r="B57" s="63"/>
      <c r="C57" s="63"/>
      <c r="D57" s="63"/>
      <c r="E57" s="63"/>
      <c r="F57" s="63"/>
      <c r="G57" s="63"/>
      <c r="H57" s="63"/>
      <c r="I57" s="129"/>
      <c r="J57" s="129"/>
      <c r="K57" s="129"/>
      <c r="L57" s="129"/>
      <c r="M57" s="63"/>
      <c r="N57" s="63"/>
      <c r="O57" s="63"/>
    </row>
    <row r="58" spans="1:29" x14ac:dyDescent="0.3">
      <c r="A58" s="63"/>
      <c r="B58" s="63"/>
      <c r="C58" s="63"/>
      <c r="D58" s="63"/>
      <c r="E58" s="63"/>
      <c r="F58" s="63"/>
      <c r="G58" s="63"/>
      <c r="H58" s="63"/>
      <c r="I58" s="129"/>
      <c r="J58" s="129"/>
      <c r="K58" s="129"/>
      <c r="L58" s="129"/>
      <c r="M58" s="63"/>
      <c r="N58" s="63"/>
      <c r="O58" s="63"/>
    </row>
    <row r="59" spans="1:29" x14ac:dyDescent="0.3">
      <c r="A59" s="63"/>
      <c r="B59" s="63"/>
      <c r="C59" s="63"/>
      <c r="D59" s="63"/>
      <c r="E59" s="63"/>
      <c r="F59" s="63"/>
      <c r="G59" s="63"/>
      <c r="H59" s="63"/>
      <c r="I59" s="129"/>
      <c r="J59" s="129"/>
      <c r="K59" s="129"/>
      <c r="L59" s="129"/>
      <c r="M59" s="63"/>
      <c r="N59" s="63"/>
      <c r="O59" s="63"/>
    </row>
    <row r="60" spans="1:29" x14ac:dyDescent="0.3">
      <c r="A60" s="63"/>
      <c r="B60" s="63"/>
      <c r="C60" s="63"/>
      <c r="D60" s="63"/>
      <c r="E60" s="63"/>
      <c r="F60" s="63"/>
      <c r="G60" s="63"/>
      <c r="H60" s="63"/>
      <c r="I60" s="129"/>
      <c r="J60" s="129"/>
      <c r="K60" s="129"/>
      <c r="L60" s="129"/>
      <c r="M60" s="63"/>
      <c r="N60" s="63"/>
      <c r="O60" s="63"/>
    </row>
    <row r="61" spans="1:29" x14ac:dyDescent="0.3">
      <c r="A61" s="63"/>
      <c r="B61" s="63"/>
      <c r="C61" s="63"/>
      <c r="D61" s="63"/>
      <c r="E61" s="63"/>
      <c r="F61" s="63"/>
      <c r="G61" s="63"/>
      <c r="H61" s="63"/>
      <c r="I61" s="129"/>
      <c r="J61" s="129"/>
      <c r="K61" s="129"/>
      <c r="L61" s="129"/>
      <c r="M61" s="63"/>
      <c r="N61" s="63"/>
      <c r="O61" s="63"/>
    </row>
    <row r="62" spans="1:29" x14ac:dyDescent="0.3">
      <c r="A62" s="63"/>
      <c r="B62" s="63"/>
      <c r="C62" s="63"/>
      <c r="D62" s="63"/>
      <c r="E62" s="63"/>
      <c r="F62" s="63"/>
      <c r="G62" s="63"/>
      <c r="H62" s="63"/>
      <c r="I62" s="129"/>
      <c r="J62" s="129"/>
      <c r="K62" s="129"/>
      <c r="L62" s="129"/>
      <c r="M62" s="63"/>
      <c r="N62" s="63"/>
      <c r="O62" s="63"/>
    </row>
    <row r="63" spans="1:29" x14ac:dyDescent="0.3">
      <c r="A63" s="63"/>
      <c r="B63" s="63"/>
      <c r="C63" s="63"/>
      <c r="D63" s="63"/>
      <c r="E63" s="63"/>
      <c r="F63" s="63"/>
      <c r="G63" s="63"/>
      <c r="H63" s="63"/>
      <c r="I63" s="129"/>
      <c r="J63" s="129"/>
      <c r="K63" s="129"/>
      <c r="L63" s="129"/>
      <c r="M63" s="63"/>
      <c r="N63" s="63"/>
      <c r="O63" s="63"/>
    </row>
    <row r="64" spans="1:29" x14ac:dyDescent="0.3">
      <c r="A64" s="63"/>
      <c r="B64" s="63"/>
      <c r="C64" s="63"/>
      <c r="D64" s="63"/>
      <c r="E64" s="63"/>
      <c r="F64" s="63"/>
      <c r="G64" s="63"/>
      <c r="H64" s="63"/>
      <c r="I64" s="129"/>
      <c r="J64" s="129"/>
      <c r="K64" s="129"/>
      <c r="L64" s="129"/>
      <c r="M64" s="63"/>
      <c r="N64" s="63"/>
      <c r="O64" s="63"/>
    </row>
    <row r="65" spans="1:15" x14ac:dyDescent="0.3">
      <c r="A65" s="63"/>
      <c r="B65" s="63"/>
      <c r="C65" s="63"/>
      <c r="D65" s="63"/>
      <c r="E65" s="63"/>
      <c r="F65" s="63"/>
      <c r="G65" s="63"/>
      <c r="H65" s="63"/>
      <c r="I65" s="129"/>
      <c r="J65" s="129"/>
      <c r="K65" s="129"/>
      <c r="L65" s="129"/>
      <c r="M65" s="63"/>
      <c r="N65" s="63"/>
      <c r="O65" s="63"/>
    </row>
    <row r="66" spans="1:15" x14ac:dyDescent="0.3">
      <c r="A66" s="63"/>
      <c r="B66" s="63"/>
      <c r="C66" s="63"/>
      <c r="D66" s="63"/>
      <c r="E66" s="63"/>
      <c r="F66" s="63"/>
      <c r="G66" s="63"/>
      <c r="H66" s="63"/>
      <c r="I66" s="129"/>
      <c r="J66" s="129"/>
      <c r="K66" s="129"/>
      <c r="L66" s="129"/>
      <c r="M66" s="63"/>
      <c r="N66" s="63"/>
      <c r="O66" s="63"/>
    </row>
    <row r="67" spans="1:15" x14ac:dyDescent="0.3">
      <c r="A67" s="63"/>
      <c r="B67" s="63"/>
      <c r="C67" s="63"/>
      <c r="D67" s="63"/>
      <c r="E67" s="63"/>
      <c r="F67" s="63"/>
      <c r="G67" s="63"/>
      <c r="H67" s="63"/>
      <c r="I67" s="129"/>
      <c r="J67" s="129"/>
      <c r="K67" s="129"/>
      <c r="L67" s="129"/>
      <c r="M67" s="63"/>
      <c r="N67" s="63"/>
      <c r="O67" s="63"/>
    </row>
    <row r="68" spans="1:15" x14ac:dyDescent="0.3">
      <c r="A68" s="63"/>
      <c r="B68" s="63"/>
      <c r="C68" s="63"/>
      <c r="D68" s="63"/>
      <c r="E68" s="63"/>
      <c r="F68" s="63"/>
      <c r="G68" s="63"/>
      <c r="H68" s="63"/>
      <c r="I68" s="129"/>
      <c r="J68" s="129"/>
      <c r="K68" s="129"/>
      <c r="L68" s="129"/>
      <c r="M68" s="63"/>
      <c r="N68" s="63"/>
      <c r="O68" s="63"/>
    </row>
    <row r="69" spans="1:15" x14ac:dyDescent="0.3">
      <c r="A69" s="63"/>
      <c r="B69" s="63"/>
      <c r="C69" s="63"/>
      <c r="D69" s="63"/>
      <c r="E69" s="63"/>
      <c r="F69" s="63"/>
      <c r="G69" s="63"/>
      <c r="H69" s="63"/>
      <c r="I69" s="129"/>
      <c r="J69" s="129"/>
      <c r="K69" s="129"/>
      <c r="L69" s="129"/>
      <c r="M69" s="63"/>
      <c r="N69" s="63"/>
      <c r="O69" s="63"/>
    </row>
    <row r="70" spans="1:15" x14ac:dyDescent="0.3">
      <c r="A70" s="63"/>
      <c r="B70" s="63"/>
      <c r="C70" s="63"/>
      <c r="D70" s="63"/>
      <c r="E70" s="63"/>
      <c r="F70" s="63"/>
      <c r="G70" s="63"/>
      <c r="H70" s="63"/>
      <c r="I70" s="129"/>
      <c r="J70" s="129"/>
      <c r="K70" s="129"/>
      <c r="L70" s="129"/>
      <c r="M70" s="63"/>
      <c r="N70" s="63"/>
      <c r="O70" s="63"/>
    </row>
    <row r="71" spans="1:15" x14ac:dyDescent="0.3">
      <c r="A71" s="63"/>
      <c r="B71" s="63"/>
      <c r="C71" s="63"/>
      <c r="D71" s="63"/>
      <c r="E71" s="63"/>
      <c r="F71" s="63"/>
      <c r="G71" s="63"/>
      <c r="H71" s="63"/>
      <c r="I71" s="129"/>
      <c r="J71" s="129"/>
      <c r="K71" s="129"/>
      <c r="L71" s="129"/>
      <c r="M71" s="63"/>
      <c r="N71" s="63"/>
      <c r="O71" s="63"/>
    </row>
    <row r="72" spans="1:15" x14ac:dyDescent="0.3">
      <c r="A72" s="63"/>
      <c r="B72" s="63"/>
      <c r="C72" s="63"/>
      <c r="D72" s="63"/>
      <c r="E72" s="63"/>
      <c r="F72" s="63"/>
      <c r="G72" s="63"/>
      <c r="H72" s="63"/>
      <c r="I72" s="129"/>
      <c r="J72" s="129"/>
      <c r="K72" s="129"/>
      <c r="L72" s="129"/>
      <c r="M72" s="63"/>
      <c r="N72" s="63"/>
      <c r="O72" s="63"/>
    </row>
    <row r="73" spans="1:15" x14ac:dyDescent="0.3">
      <c r="A73" s="63"/>
      <c r="B73" s="63"/>
      <c r="C73" s="63"/>
      <c r="D73" s="63"/>
      <c r="E73" s="63"/>
      <c r="F73" s="63"/>
      <c r="G73" s="63"/>
      <c r="H73" s="63"/>
      <c r="I73" s="129"/>
      <c r="J73" s="129"/>
      <c r="K73" s="129"/>
      <c r="L73" s="129"/>
      <c r="M73" s="63"/>
      <c r="N73" s="63"/>
      <c r="O73" s="63"/>
    </row>
    <row r="74" spans="1:15" x14ac:dyDescent="0.3">
      <c r="A74" s="63"/>
      <c r="B74" s="63"/>
      <c r="C74" s="63"/>
      <c r="D74" s="63"/>
      <c r="E74" s="63"/>
      <c r="F74" s="63"/>
      <c r="G74" s="63"/>
      <c r="H74" s="63"/>
      <c r="I74" s="129"/>
      <c r="J74" s="129"/>
      <c r="K74" s="129"/>
      <c r="L74" s="129"/>
      <c r="M74" s="63"/>
      <c r="N74" s="63"/>
      <c r="O74" s="63"/>
    </row>
    <row r="75" spans="1:15" x14ac:dyDescent="0.3">
      <c r="A75" s="63"/>
      <c r="B75" s="63"/>
      <c r="C75" s="63"/>
      <c r="D75" s="63"/>
      <c r="E75" s="63"/>
      <c r="F75" s="63"/>
      <c r="G75" s="63"/>
      <c r="H75" s="63"/>
      <c r="I75" s="129"/>
      <c r="J75" s="129"/>
      <c r="K75" s="129"/>
      <c r="L75" s="129"/>
      <c r="M75" s="63"/>
      <c r="N75" s="63"/>
      <c r="O75" s="63"/>
    </row>
    <row r="76" spans="1:15" x14ac:dyDescent="0.3">
      <c r="A76" s="63"/>
      <c r="B76" s="63"/>
      <c r="C76" s="63"/>
      <c r="D76" s="63"/>
      <c r="E76" s="63"/>
      <c r="F76" s="63"/>
      <c r="G76" s="63"/>
      <c r="H76" s="63"/>
      <c r="I76" s="129"/>
      <c r="J76" s="129"/>
      <c r="K76" s="129"/>
      <c r="L76" s="129"/>
      <c r="M76" s="63"/>
      <c r="N76" s="63"/>
      <c r="O76" s="63"/>
    </row>
    <row r="77" spans="1:15" x14ac:dyDescent="0.3">
      <c r="A77" s="63"/>
      <c r="B77" s="63"/>
      <c r="C77" s="63"/>
      <c r="D77" s="63"/>
      <c r="E77" s="63"/>
      <c r="F77" s="63"/>
      <c r="G77" s="63"/>
      <c r="H77" s="63"/>
      <c r="I77" s="129"/>
      <c r="J77" s="129"/>
      <c r="K77" s="129"/>
      <c r="L77" s="129"/>
      <c r="M77" s="63"/>
      <c r="N77" s="63"/>
      <c r="O77" s="63"/>
    </row>
    <row r="78" spans="1:15" x14ac:dyDescent="0.3">
      <c r="A78" s="63"/>
      <c r="B78" s="63"/>
      <c r="C78" s="63"/>
      <c r="D78" s="63"/>
      <c r="E78" s="63"/>
      <c r="F78" s="63"/>
      <c r="G78" s="63"/>
      <c r="H78" s="63"/>
      <c r="I78" s="129"/>
      <c r="J78" s="129"/>
      <c r="K78" s="129"/>
      <c r="L78" s="129"/>
      <c r="M78" s="63"/>
      <c r="N78" s="63"/>
      <c r="O78" s="63"/>
    </row>
    <row r="79" spans="1:15" x14ac:dyDescent="0.3">
      <c r="A79" s="63"/>
      <c r="B79" s="63"/>
      <c r="C79" s="63"/>
      <c r="D79" s="63"/>
      <c r="E79" s="63"/>
      <c r="F79" s="63"/>
      <c r="G79" s="63"/>
      <c r="H79" s="63"/>
      <c r="I79" s="129"/>
      <c r="J79" s="129"/>
      <c r="K79" s="129"/>
      <c r="L79" s="129"/>
      <c r="M79" s="63"/>
      <c r="N79" s="63"/>
      <c r="O79" s="63"/>
    </row>
    <row r="80" spans="1:15" x14ac:dyDescent="0.3">
      <c r="A80" s="63"/>
      <c r="B80" s="63"/>
      <c r="C80" s="63"/>
      <c r="D80" s="63"/>
      <c r="E80" s="63"/>
      <c r="F80" s="63"/>
      <c r="G80" s="63"/>
      <c r="H80" s="63"/>
      <c r="I80" s="129"/>
      <c r="J80" s="129"/>
      <c r="K80" s="129"/>
      <c r="L80" s="129"/>
      <c r="M80" s="63"/>
      <c r="N80" s="63"/>
      <c r="O80" s="63"/>
    </row>
    <row r="81" spans="1:15" x14ac:dyDescent="0.3">
      <c r="A81" s="63"/>
      <c r="B81" s="63"/>
      <c r="C81" s="63"/>
      <c r="D81" s="63"/>
      <c r="E81" s="63"/>
      <c r="F81" s="63"/>
      <c r="G81" s="63"/>
      <c r="H81" s="63"/>
      <c r="I81" s="129"/>
      <c r="J81" s="129"/>
      <c r="K81" s="129"/>
      <c r="L81" s="129"/>
      <c r="M81" s="63"/>
      <c r="N81" s="63"/>
      <c r="O81" s="63"/>
    </row>
    <row r="82" spans="1:15" x14ac:dyDescent="0.3">
      <c r="A82" s="63"/>
      <c r="B82" s="63"/>
      <c r="C82" s="63"/>
      <c r="D82" s="63"/>
      <c r="E82" s="63"/>
      <c r="F82" s="63"/>
      <c r="G82" s="63"/>
      <c r="H82" s="63"/>
      <c r="I82" s="129"/>
      <c r="J82" s="129"/>
      <c r="K82" s="129"/>
      <c r="L82" s="129"/>
      <c r="M82" s="63"/>
      <c r="N82" s="63"/>
      <c r="O82" s="63"/>
    </row>
    <row r="83" spans="1:15" x14ac:dyDescent="0.3">
      <c r="A83" s="63"/>
      <c r="B83" s="63"/>
      <c r="C83" s="63"/>
      <c r="D83" s="63"/>
      <c r="E83" s="63"/>
      <c r="F83" s="63"/>
      <c r="G83" s="63"/>
      <c r="H83" s="63"/>
      <c r="I83" s="129"/>
      <c r="J83" s="129"/>
      <c r="K83" s="129"/>
      <c r="L83" s="129"/>
      <c r="M83" s="63"/>
      <c r="N83" s="63"/>
      <c r="O83" s="63"/>
    </row>
    <row r="84" spans="1:15" x14ac:dyDescent="0.3">
      <c r="A84" s="63"/>
      <c r="B84" s="63"/>
      <c r="C84" s="63"/>
      <c r="D84" s="63"/>
      <c r="E84" s="63"/>
      <c r="F84" s="63"/>
      <c r="G84" s="63"/>
      <c r="H84" s="63"/>
      <c r="I84" s="129"/>
      <c r="J84" s="129"/>
      <c r="K84" s="129"/>
      <c r="L84" s="129"/>
      <c r="M84" s="63"/>
      <c r="N84" s="63"/>
      <c r="O84" s="63"/>
    </row>
    <row r="85" spans="1:15" x14ac:dyDescent="0.3">
      <c r="A85" s="63"/>
      <c r="B85" s="63"/>
      <c r="C85" s="63"/>
      <c r="D85" s="63"/>
      <c r="E85" s="63"/>
      <c r="F85" s="63"/>
      <c r="G85" s="63"/>
      <c r="H85" s="63"/>
      <c r="I85" s="129"/>
      <c r="J85" s="129"/>
      <c r="K85" s="129"/>
      <c r="L85" s="129"/>
      <c r="M85" s="63"/>
      <c r="N85" s="63"/>
      <c r="O85" s="63"/>
    </row>
    <row r="86" spans="1:15" x14ac:dyDescent="0.3">
      <c r="A86" s="63"/>
      <c r="B86" s="63"/>
      <c r="C86" s="63"/>
      <c r="D86" s="63"/>
      <c r="E86" s="63"/>
      <c r="F86" s="63"/>
      <c r="G86" s="63"/>
      <c r="H86" s="63"/>
      <c r="I86" s="129"/>
      <c r="J86" s="129"/>
      <c r="K86" s="129"/>
      <c r="L86" s="129"/>
      <c r="M86" s="63"/>
      <c r="N86" s="63"/>
      <c r="O86" s="63"/>
    </row>
    <row r="87" spans="1:15" x14ac:dyDescent="0.3">
      <c r="A87" s="63"/>
      <c r="B87" s="63"/>
      <c r="C87" s="63"/>
      <c r="D87" s="63"/>
      <c r="E87" s="63"/>
      <c r="F87" s="63"/>
      <c r="G87" s="63"/>
      <c r="H87" s="63"/>
      <c r="I87" s="129"/>
      <c r="J87" s="129"/>
      <c r="K87" s="129"/>
      <c r="L87" s="129"/>
      <c r="M87" s="63"/>
      <c r="N87" s="63"/>
      <c r="O87" s="63"/>
    </row>
    <row r="88" spans="1:15" x14ac:dyDescent="0.3">
      <c r="A88" s="63"/>
      <c r="B88" s="63"/>
      <c r="C88" s="63"/>
      <c r="D88" s="63"/>
      <c r="E88" s="63"/>
      <c r="F88" s="63"/>
      <c r="G88" s="63"/>
      <c r="H88" s="63"/>
      <c r="I88" s="129"/>
      <c r="J88" s="129"/>
      <c r="K88" s="129"/>
      <c r="L88" s="129"/>
      <c r="M88" s="63"/>
      <c r="N88" s="63"/>
      <c r="O88" s="63"/>
    </row>
    <row r="89" spans="1:15" x14ac:dyDescent="0.3">
      <c r="A89" s="63"/>
      <c r="B89" s="63"/>
      <c r="C89" s="63"/>
      <c r="D89" s="63"/>
      <c r="E89" s="63"/>
      <c r="F89" s="63"/>
      <c r="G89" s="63"/>
      <c r="H89" s="63"/>
      <c r="I89" s="129"/>
      <c r="J89" s="129"/>
      <c r="K89" s="129"/>
      <c r="L89" s="129"/>
      <c r="M89" s="63"/>
      <c r="N89" s="63"/>
      <c r="O89" s="63"/>
    </row>
    <row r="90" spans="1:15" x14ac:dyDescent="0.3">
      <c r="A90" s="63"/>
      <c r="B90" s="63"/>
      <c r="C90" s="63"/>
      <c r="D90" s="63"/>
      <c r="E90" s="63"/>
      <c r="F90" s="63"/>
      <c r="G90" s="63"/>
      <c r="H90" s="63"/>
      <c r="I90" s="129"/>
      <c r="J90" s="129"/>
      <c r="K90" s="129"/>
      <c r="L90" s="129"/>
      <c r="M90" s="63"/>
      <c r="N90" s="63"/>
      <c r="O90" s="63"/>
    </row>
    <row r="91" spans="1:15" x14ac:dyDescent="0.3">
      <c r="A91" s="63"/>
      <c r="B91" s="63"/>
      <c r="C91" s="63"/>
      <c r="D91" s="63"/>
      <c r="E91" s="63"/>
      <c r="F91" s="63"/>
      <c r="G91" s="63"/>
      <c r="H91" s="63"/>
      <c r="I91" s="129"/>
      <c r="J91" s="129"/>
      <c r="K91" s="129"/>
      <c r="L91" s="129"/>
      <c r="M91" s="63"/>
      <c r="N91" s="63"/>
      <c r="O91" s="63"/>
    </row>
    <row r="92" spans="1:15" x14ac:dyDescent="0.3">
      <c r="A92" s="63"/>
      <c r="B92" s="63"/>
      <c r="C92" s="63"/>
      <c r="D92" s="63"/>
      <c r="E92" s="63"/>
      <c r="F92" s="63"/>
      <c r="G92" s="63"/>
      <c r="H92" s="63"/>
      <c r="I92" s="129"/>
      <c r="J92" s="129"/>
      <c r="K92" s="129"/>
      <c r="L92" s="129"/>
      <c r="M92" s="63"/>
      <c r="N92" s="63"/>
      <c r="O92" s="63"/>
    </row>
    <row r="93" spans="1:15" x14ac:dyDescent="0.3">
      <c r="A93" s="63"/>
      <c r="B93" s="63"/>
      <c r="C93" s="63"/>
      <c r="D93" s="63"/>
      <c r="E93" s="63"/>
      <c r="F93" s="63"/>
      <c r="G93" s="63"/>
      <c r="H93" s="63"/>
      <c r="I93" s="129"/>
      <c r="J93" s="129"/>
      <c r="K93" s="129"/>
      <c r="L93" s="129"/>
      <c r="M93" s="63"/>
      <c r="N93" s="63"/>
      <c r="O93" s="63"/>
    </row>
    <row r="94" spans="1:15" x14ac:dyDescent="0.3">
      <c r="A94" s="63"/>
      <c r="B94" s="63"/>
      <c r="C94" s="63"/>
      <c r="D94" s="63"/>
      <c r="E94" s="63"/>
      <c r="F94" s="63"/>
      <c r="G94" s="63"/>
      <c r="H94" s="63"/>
      <c r="I94" s="129"/>
      <c r="J94" s="129"/>
      <c r="K94" s="129"/>
      <c r="L94" s="129"/>
      <c r="M94" s="63"/>
      <c r="N94" s="63"/>
      <c r="O94" s="63"/>
    </row>
    <row r="95" spans="1:15" x14ac:dyDescent="0.3">
      <c r="A95" s="63"/>
      <c r="B95" s="63"/>
      <c r="C95" s="63"/>
      <c r="D95" s="63"/>
      <c r="E95" s="63"/>
      <c r="F95" s="63"/>
      <c r="G95" s="63"/>
      <c r="H95" s="63"/>
      <c r="I95" s="129"/>
      <c r="J95" s="129"/>
      <c r="K95" s="129"/>
      <c r="L95" s="129"/>
      <c r="M95" s="63"/>
      <c r="N95" s="63"/>
      <c r="O95" s="63"/>
    </row>
    <row r="96" spans="1:15" x14ac:dyDescent="0.3">
      <c r="A96" s="63"/>
      <c r="B96" s="63"/>
      <c r="C96" s="63"/>
      <c r="D96" s="63"/>
      <c r="E96" s="63"/>
      <c r="F96" s="63"/>
      <c r="G96" s="63"/>
      <c r="H96" s="63"/>
      <c r="I96" s="129"/>
      <c r="J96" s="129"/>
      <c r="K96" s="129"/>
      <c r="L96" s="129"/>
      <c r="M96" s="63"/>
      <c r="N96" s="63"/>
      <c r="O96" s="63"/>
    </row>
    <row r="97" spans="1:15" x14ac:dyDescent="0.3">
      <c r="A97" s="63"/>
      <c r="B97" s="63"/>
      <c r="C97" s="63"/>
      <c r="D97" s="63"/>
      <c r="E97" s="63"/>
      <c r="F97" s="63"/>
      <c r="G97" s="63"/>
      <c r="H97" s="63"/>
      <c r="I97" s="129"/>
      <c r="J97" s="129"/>
      <c r="K97" s="129"/>
      <c r="L97" s="129"/>
      <c r="M97" s="63"/>
      <c r="N97" s="63"/>
      <c r="O97" s="63"/>
    </row>
    <row r="98" spans="1:15" x14ac:dyDescent="0.3">
      <c r="A98" s="63"/>
      <c r="B98" s="63"/>
      <c r="C98" s="63"/>
      <c r="D98" s="63"/>
      <c r="E98" s="63"/>
      <c r="F98" s="63"/>
      <c r="G98" s="63"/>
      <c r="H98" s="63"/>
      <c r="I98" s="129"/>
      <c r="J98" s="129"/>
      <c r="K98" s="129"/>
      <c r="L98" s="129"/>
      <c r="M98" s="63"/>
      <c r="N98" s="63"/>
      <c r="O98" s="63"/>
    </row>
    <row r="99" spans="1:15" x14ac:dyDescent="0.3">
      <c r="A99" s="63"/>
      <c r="B99" s="63"/>
      <c r="C99" s="63"/>
      <c r="D99" s="63"/>
      <c r="E99" s="63"/>
      <c r="F99" s="63"/>
      <c r="G99" s="63"/>
      <c r="H99" s="63"/>
      <c r="I99" s="129"/>
      <c r="J99" s="129"/>
      <c r="K99" s="129"/>
      <c r="L99" s="129"/>
      <c r="M99" s="63"/>
      <c r="N99" s="63"/>
      <c r="O99" s="63"/>
    </row>
    <row r="100" spans="1:15" x14ac:dyDescent="0.3">
      <c r="A100" s="63"/>
      <c r="B100" s="63"/>
      <c r="C100" s="63"/>
      <c r="D100" s="63"/>
      <c r="E100" s="63"/>
      <c r="F100" s="63"/>
      <c r="G100" s="63"/>
      <c r="H100" s="63"/>
      <c r="I100" s="129"/>
      <c r="J100" s="129"/>
      <c r="K100" s="129"/>
      <c r="L100" s="129"/>
      <c r="M100" s="63"/>
      <c r="N100" s="63"/>
      <c r="O100" s="63"/>
    </row>
    <row r="101" spans="1:15" x14ac:dyDescent="0.3">
      <c r="A101" s="63"/>
      <c r="B101" s="63"/>
      <c r="C101" s="63"/>
      <c r="D101" s="63"/>
      <c r="E101" s="63"/>
      <c r="F101" s="63"/>
      <c r="G101" s="63"/>
      <c r="H101" s="63"/>
      <c r="I101" s="129"/>
      <c r="J101" s="129"/>
      <c r="K101" s="129"/>
      <c r="L101" s="129"/>
      <c r="M101" s="63"/>
      <c r="N101" s="63"/>
      <c r="O101" s="63"/>
    </row>
    <row r="102" spans="1:15" x14ac:dyDescent="0.3">
      <c r="A102" s="63"/>
      <c r="B102" s="63"/>
      <c r="C102" s="63"/>
      <c r="D102" s="63"/>
      <c r="E102" s="63"/>
      <c r="F102" s="63"/>
      <c r="G102" s="63"/>
      <c r="H102" s="63"/>
      <c r="I102" s="129"/>
      <c r="J102" s="129"/>
      <c r="K102" s="129"/>
      <c r="L102" s="129"/>
      <c r="M102" s="63"/>
      <c r="N102" s="63"/>
      <c r="O102" s="63"/>
    </row>
    <row r="103" spans="1:15" x14ac:dyDescent="0.3">
      <c r="A103" s="63"/>
      <c r="B103" s="63"/>
      <c r="C103" s="63"/>
      <c r="D103" s="63"/>
      <c r="E103" s="63"/>
      <c r="F103" s="63"/>
      <c r="G103" s="63"/>
      <c r="H103" s="63"/>
      <c r="I103" s="129"/>
      <c r="J103" s="129"/>
      <c r="K103" s="129"/>
      <c r="L103" s="129"/>
      <c r="M103" s="63"/>
      <c r="N103" s="63"/>
      <c r="O103" s="63"/>
    </row>
    <row r="104" spans="1:15" x14ac:dyDescent="0.3">
      <c r="A104" s="63"/>
      <c r="B104" s="63"/>
      <c r="C104" s="63"/>
      <c r="D104" s="63"/>
      <c r="E104" s="63"/>
      <c r="F104" s="63"/>
      <c r="G104" s="63"/>
      <c r="H104" s="63"/>
      <c r="I104" s="129"/>
      <c r="J104" s="129"/>
      <c r="K104" s="129"/>
      <c r="L104" s="129"/>
      <c r="M104" s="63"/>
      <c r="N104" s="63"/>
      <c r="O104" s="63"/>
    </row>
    <row r="105" spans="1:15" x14ac:dyDescent="0.3">
      <c r="A105" s="63"/>
      <c r="B105" s="63"/>
      <c r="C105" s="63"/>
      <c r="D105" s="63"/>
      <c r="E105" s="63"/>
      <c r="F105" s="63"/>
      <c r="G105" s="63"/>
      <c r="H105" s="63"/>
      <c r="I105" s="129"/>
      <c r="J105" s="129"/>
      <c r="K105" s="129"/>
      <c r="L105" s="129"/>
      <c r="M105" s="63"/>
      <c r="N105" s="63"/>
      <c r="O105" s="63"/>
    </row>
    <row r="106" spans="1:15" x14ac:dyDescent="0.3">
      <c r="A106" s="63"/>
      <c r="B106" s="63"/>
      <c r="C106" s="63"/>
      <c r="D106" s="63"/>
      <c r="E106" s="63"/>
      <c r="F106" s="63"/>
      <c r="G106" s="63"/>
      <c r="H106" s="63"/>
      <c r="I106" s="129"/>
      <c r="J106" s="129"/>
      <c r="K106" s="129"/>
      <c r="L106" s="129"/>
      <c r="M106" s="63"/>
      <c r="N106" s="63"/>
      <c r="O106" s="63"/>
    </row>
    <row r="107" spans="1:15" x14ac:dyDescent="0.3">
      <c r="B107" s="63"/>
      <c r="C107" s="63"/>
    </row>
    <row r="108" spans="1:15" x14ac:dyDescent="0.3">
      <c r="B108" s="63"/>
      <c r="C108" s="63"/>
    </row>
    <row r="109" spans="1:15" x14ac:dyDescent="0.3">
      <c r="B109" s="63"/>
      <c r="C109" s="63"/>
    </row>
    <row r="110" spans="1:15" x14ac:dyDescent="0.3">
      <c r="B110" s="63"/>
      <c r="C110" s="63"/>
    </row>
    <row r="111" spans="1:15" x14ac:dyDescent="0.3">
      <c r="B111" s="63"/>
      <c r="C111" s="63"/>
    </row>
    <row r="112" spans="1:15" x14ac:dyDescent="0.3">
      <c r="B112" s="63"/>
      <c r="C112" s="63"/>
    </row>
    <row r="113" spans="2:3" x14ac:dyDescent="0.3">
      <c r="B113" s="63"/>
      <c r="C113" s="63"/>
    </row>
    <row r="114" spans="2:3" x14ac:dyDescent="0.3">
      <c r="B114" s="63"/>
      <c r="C114" s="63"/>
    </row>
    <row r="115" spans="2:3" x14ac:dyDescent="0.3">
      <c r="B115" s="63"/>
      <c r="C115" s="63"/>
    </row>
    <row r="116" spans="2:3" x14ac:dyDescent="0.3">
      <c r="B116" s="63"/>
      <c r="C116" s="6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73" zoomScaleNormal="73" workbookViewId="0">
      <selection activeCell="Q6" sqref="Q6"/>
    </sheetView>
  </sheetViews>
  <sheetFormatPr defaultRowHeight="14.4" x14ac:dyDescent="0.3"/>
  <cols>
    <col min="1" max="1" width="8.109375" customWidth="1"/>
    <col min="2" max="2" width="10.33203125" bestFit="1" customWidth="1"/>
    <col min="3" max="3" width="14.33203125" bestFit="1" customWidth="1"/>
    <col min="4" max="4" width="17" customWidth="1"/>
    <col min="5" max="5" width="10.109375" bestFit="1" customWidth="1"/>
    <col min="6" max="6" width="11.6640625" customWidth="1"/>
    <col min="7" max="7" width="14.33203125" bestFit="1" customWidth="1"/>
    <col min="8" max="8" width="17" bestFit="1" customWidth="1"/>
    <col min="9" max="9" width="10.109375" bestFit="1" customWidth="1"/>
    <col min="10" max="10" width="11.6640625" bestFit="1" customWidth="1"/>
    <col min="11" max="12" width="10.33203125" bestFit="1" customWidth="1"/>
  </cols>
  <sheetData>
    <row r="1" spans="1:10" ht="21.6" x14ac:dyDescent="0.3">
      <c r="A1" s="9" t="s">
        <v>69</v>
      </c>
    </row>
    <row r="2" spans="1:10" ht="21.6" x14ac:dyDescent="0.3">
      <c r="A2" s="9" t="s">
        <v>70</v>
      </c>
    </row>
    <row r="3" spans="1:10" ht="21.6" x14ac:dyDescent="0.3">
      <c r="A3" s="9" t="s">
        <v>24</v>
      </c>
    </row>
    <row r="4" spans="1:10" ht="22.5" customHeight="1" x14ac:dyDescent="0.4">
      <c r="A4" s="8" t="s">
        <v>13</v>
      </c>
      <c r="B4" s="8" t="s">
        <v>23</v>
      </c>
      <c r="C4" s="136" t="s">
        <v>61</v>
      </c>
      <c r="D4" s="136" t="s">
        <v>20</v>
      </c>
      <c r="E4" s="136" t="s">
        <v>19</v>
      </c>
      <c r="F4" s="136" t="s">
        <v>16</v>
      </c>
      <c r="G4" s="7" t="s">
        <v>62</v>
      </c>
      <c r="H4" s="7" t="s">
        <v>20</v>
      </c>
      <c r="I4" s="7" t="s">
        <v>19</v>
      </c>
      <c r="J4" s="7" t="s">
        <v>16</v>
      </c>
    </row>
    <row r="5" spans="1:10" ht="21.6" x14ac:dyDescent="0.4">
      <c r="A5" s="19">
        <v>1</v>
      </c>
      <c r="B5" s="16">
        <v>1368</v>
      </c>
      <c r="C5" s="137"/>
      <c r="D5" s="137"/>
      <c r="E5" s="137"/>
      <c r="F5" s="137"/>
      <c r="G5" s="6"/>
      <c r="H5" s="6"/>
      <c r="I5" s="6"/>
      <c r="J5" s="20"/>
    </row>
    <row r="6" spans="1:10" ht="21.6" x14ac:dyDescent="0.4">
      <c r="A6" s="19">
        <v>2</v>
      </c>
      <c r="B6" s="16">
        <v>1758</v>
      </c>
      <c r="C6" s="137"/>
      <c r="D6" s="137"/>
      <c r="E6" s="137"/>
      <c r="F6" s="137"/>
      <c r="G6" s="6"/>
      <c r="H6" s="6"/>
      <c r="I6" s="6"/>
      <c r="J6" s="20"/>
    </row>
    <row r="7" spans="1:10" ht="21.6" x14ac:dyDescent="0.4">
      <c r="A7" s="19">
        <v>3</v>
      </c>
      <c r="B7" s="18">
        <v>1020</v>
      </c>
      <c r="C7" s="138">
        <f t="shared" ref="C7:C16" si="0">AVERAGE(B5:B7)</f>
        <v>1382</v>
      </c>
      <c r="D7" s="137"/>
      <c r="E7" s="137"/>
      <c r="F7" s="137"/>
      <c r="G7" s="6"/>
      <c r="H7" s="6"/>
      <c r="I7" s="6"/>
      <c r="J7" s="20"/>
    </row>
    <row r="8" spans="1:10" ht="21.6" x14ac:dyDescent="0.4">
      <c r="A8" s="19">
        <v>4</v>
      </c>
      <c r="B8" s="18">
        <v>1470</v>
      </c>
      <c r="C8" s="138">
        <f t="shared" si="0"/>
        <v>1416</v>
      </c>
      <c r="D8" s="138">
        <f t="shared" ref="D8:D16" si="1">C7</f>
        <v>1382</v>
      </c>
      <c r="E8" s="138">
        <f t="shared" ref="E8:E16" si="2">B8-D8</f>
        <v>88</v>
      </c>
      <c r="F8" s="138">
        <f t="shared" ref="F8:F16" si="3">ABS(E8)</f>
        <v>88</v>
      </c>
      <c r="G8" s="5"/>
      <c r="H8" s="6"/>
      <c r="I8" s="6"/>
      <c r="J8" s="20"/>
    </row>
    <row r="9" spans="1:10" ht="21.6" x14ac:dyDescent="0.4">
      <c r="A9" s="19">
        <v>5</v>
      </c>
      <c r="B9" s="18">
        <v>1008</v>
      </c>
      <c r="C9" s="138">
        <f t="shared" si="0"/>
        <v>1166</v>
      </c>
      <c r="D9" s="138">
        <f t="shared" si="1"/>
        <v>1416</v>
      </c>
      <c r="E9" s="138">
        <f t="shared" si="2"/>
        <v>-408</v>
      </c>
      <c r="F9" s="138">
        <f t="shared" si="3"/>
        <v>408</v>
      </c>
      <c r="G9" s="5"/>
      <c r="H9" s="6"/>
      <c r="I9" s="6"/>
      <c r="J9" s="20"/>
    </row>
    <row r="10" spans="1:10" ht="22.2" thickBot="1" x14ac:dyDescent="0.45">
      <c r="A10" s="19">
        <v>6</v>
      </c>
      <c r="B10" s="18">
        <v>1530</v>
      </c>
      <c r="C10" s="138">
        <f t="shared" si="0"/>
        <v>1336</v>
      </c>
      <c r="D10" s="138">
        <f t="shared" si="1"/>
        <v>1166</v>
      </c>
      <c r="E10" s="138">
        <f t="shared" si="2"/>
        <v>364</v>
      </c>
      <c r="F10" s="138">
        <f t="shared" si="3"/>
        <v>364</v>
      </c>
      <c r="G10" s="15">
        <f t="shared" ref="G10:G16" si="4">AVERAGE(B5:B10)</f>
        <v>1359</v>
      </c>
      <c r="H10" s="6"/>
      <c r="I10" s="6"/>
      <c r="J10" s="20"/>
    </row>
    <row r="11" spans="1:10" ht="21.6" x14ac:dyDescent="0.4">
      <c r="A11" s="140">
        <v>7</v>
      </c>
      <c r="B11" s="141">
        <v>1572</v>
      </c>
      <c r="C11" s="142">
        <f t="shared" si="0"/>
        <v>1370</v>
      </c>
      <c r="D11" s="142">
        <f t="shared" si="1"/>
        <v>1336</v>
      </c>
      <c r="E11" s="142">
        <f t="shared" si="2"/>
        <v>236</v>
      </c>
      <c r="F11" s="146">
        <f t="shared" si="3"/>
        <v>236</v>
      </c>
      <c r="G11" s="142">
        <f t="shared" si="4"/>
        <v>1393</v>
      </c>
      <c r="H11" s="142">
        <f t="shared" ref="H11:H16" si="5">G10</f>
        <v>1359</v>
      </c>
      <c r="I11" s="142">
        <f t="shared" ref="I11:I16" si="6">B11-H11</f>
        <v>213</v>
      </c>
      <c r="J11" s="146">
        <f t="shared" ref="J11:J16" si="7">ABS(I11)</f>
        <v>213</v>
      </c>
    </row>
    <row r="12" spans="1:10" ht="21.6" x14ac:dyDescent="0.4">
      <c r="A12" s="19">
        <v>8</v>
      </c>
      <c r="B12" s="18">
        <v>1488</v>
      </c>
      <c r="C12" s="139">
        <f t="shared" si="0"/>
        <v>1530</v>
      </c>
      <c r="D12" s="139">
        <f t="shared" si="1"/>
        <v>1370</v>
      </c>
      <c r="E12" s="139">
        <f t="shared" si="2"/>
        <v>118</v>
      </c>
      <c r="F12" s="147">
        <f t="shared" si="3"/>
        <v>118</v>
      </c>
      <c r="G12" s="139">
        <f t="shared" si="4"/>
        <v>1348</v>
      </c>
      <c r="H12" s="139">
        <f t="shared" si="5"/>
        <v>1393</v>
      </c>
      <c r="I12" s="139">
        <f t="shared" si="6"/>
        <v>95</v>
      </c>
      <c r="J12" s="147">
        <f t="shared" si="7"/>
        <v>95</v>
      </c>
    </row>
    <row r="13" spans="1:10" ht="21.6" x14ac:dyDescent="0.4">
      <c r="A13" s="19">
        <v>9</v>
      </c>
      <c r="B13" s="18">
        <v>1704</v>
      </c>
      <c r="C13" s="139">
        <f t="shared" si="0"/>
        <v>1588</v>
      </c>
      <c r="D13" s="139">
        <f t="shared" si="1"/>
        <v>1530</v>
      </c>
      <c r="E13" s="139">
        <f t="shared" si="2"/>
        <v>174</v>
      </c>
      <c r="F13" s="147">
        <f t="shared" si="3"/>
        <v>174</v>
      </c>
      <c r="G13" s="139">
        <f t="shared" si="4"/>
        <v>1462</v>
      </c>
      <c r="H13" s="139">
        <f t="shared" si="5"/>
        <v>1348</v>
      </c>
      <c r="I13" s="139">
        <f t="shared" si="6"/>
        <v>356</v>
      </c>
      <c r="J13" s="147">
        <f t="shared" si="7"/>
        <v>356</v>
      </c>
    </row>
    <row r="14" spans="1:10" ht="21.6" x14ac:dyDescent="0.4">
      <c r="A14" s="19">
        <v>10</v>
      </c>
      <c r="B14" s="18">
        <v>1566</v>
      </c>
      <c r="C14" s="139">
        <f t="shared" si="0"/>
        <v>1586</v>
      </c>
      <c r="D14" s="139">
        <f t="shared" si="1"/>
        <v>1588</v>
      </c>
      <c r="E14" s="139">
        <f t="shared" si="2"/>
        <v>-22</v>
      </c>
      <c r="F14" s="147">
        <f t="shared" si="3"/>
        <v>22</v>
      </c>
      <c r="G14" s="139">
        <f t="shared" si="4"/>
        <v>1478</v>
      </c>
      <c r="H14" s="139">
        <f t="shared" si="5"/>
        <v>1462</v>
      </c>
      <c r="I14" s="139">
        <f t="shared" si="6"/>
        <v>104</v>
      </c>
      <c r="J14" s="147">
        <f t="shared" si="7"/>
        <v>104</v>
      </c>
    </row>
    <row r="15" spans="1:10" ht="21.6" x14ac:dyDescent="0.4">
      <c r="A15" s="19">
        <v>11</v>
      </c>
      <c r="B15" s="18">
        <v>1548</v>
      </c>
      <c r="C15" s="139">
        <f t="shared" si="0"/>
        <v>1606</v>
      </c>
      <c r="D15" s="139">
        <f t="shared" si="1"/>
        <v>1586</v>
      </c>
      <c r="E15" s="139">
        <f t="shared" si="2"/>
        <v>-38</v>
      </c>
      <c r="F15" s="147">
        <f t="shared" si="3"/>
        <v>38</v>
      </c>
      <c r="G15" s="139">
        <f t="shared" si="4"/>
        <v>1568</v>
      </c>
      <c r="H15" s="139">
        <f t="shared" si="5"/>
        <v>1478</v>
      </c>
      <c r="I15" s="139">
        <f t="shared" si="6"/>
        <v>70</v>
      </c>
      <c r="J15" s="147">
        <f t="shared" si="7"/>
        <v>70</v>
      </c>
    </row>
    <row r="16" spans="1:10" ht="22.2" thickBot="1" x14ac:dyDescent="0.45">
      <c r="A16" s="143">
        <v>12</v>
      </c>
      <c r="B16" s="144">
        <v>1236</v>
      </c>
      <c r="C16" s="145">
        <f t="shared" si="0"/>
        <v>1450</v>
      </c>
      <c r="D16" s="145">
        <f t="shared" si="1"/>
        <v>1606</v>
      </c>
      <c r="E16" s="145">
        <f t="shared" si="2"/>
        <v>-370</v>
      </c>
      <c r="F16" s="148">
        <f t="shared" si="3"/>
        <v>370</v>
      </c>
      <c r="G16" s="145">
        <f t="shared" si="4"/>
        <v>1519</v>
      </c>
      <c r="H16" s="145">
        <f t="shared" si="5"/>
        <v>1568</v>
      </c>
      <c r="I16" s="145">
        <f t="shared" si="6"/>
        <v>-332</v>
      </c>
      <c r="J16" s="148">
        <f t="shared" si="7"/>
        <v>332</v>
      </c>
    </row>
    <row r="17" spans="1:12" ht="22.2" thickBot="1" x14ac:dyDescent="0.45">
      <c r="A17" s="13"/>
      <c r="B17" s="12"/>
      <c r="C17" s="12"/>
      <c r="D17" s="4" t="s">
        <v>15</v>
      </c>
      <c r="E17" s="4"/>
      <c r="F17" s="149">
        <f>AVERAGE(F11:F16)</f>
        <v>159.66666666666666</v>
      </c>
      <c r="G17" s="3"/>
      <c r="H17" s="2"/>
      <c r="I17" s="2"/>
      <c r="J17" s="149">
        <f>AVERAGE(J11:J16)</f>
        <v>195</v>
      </c>
    </row>
    <row r="18" spans="1:12" ht="22.2" thickBot="1" x14ac:dyDescent="0.45">
      <c r="A18" s="17">
        <v>13</v>
      </c>
      <c r="B18" s="12"/>
      <c r="C18" s="12"/>
      <c r="D18" s="4" t="s">
        <v>18</v>
      </c>
      <c r="E18" s="4"/>
      <c r="F18" s="11">
        <f>C16</f>
        <v>1450</v>
      </c>
      <c r="G18" s="11"/>
      <c r="H18" s="11"/>
      <c r="I18" s="11"/>
      <c r="J18" s="10">
        <f>G16</f>
        <v>1519</v>
      </c>
    </row>
    <row r="19" spans="1:12" ht="21.6" x14ac:dyDescent="0.4">
      <c r="J19" s="6"/>
      <c r="K19" s="6"/>
      <c r="L19" s="6"/>
    </row>
    <row r="20" spans="1:12" ht="21.6" x14ac:dyDescent="0.4">
      <c r="J20" s="6"/>
      <c r="K20" s="6"/>
      <c r="L20" s="6"/>
    </row>
    <row r="21" spans="1:12" ht="21.6" x14ac:dyDescent="0.3">
      <c r="A21" s="9" t="s">
        <v>24</v>
      </c>
    </row>
    <row r="22" spans="1:12" ht="21.6" x14ac:dyDescent="0.4">
      <c r="A22" s="8" t="s">
        <v>13</v>
      </c>
      <c r="B22" s="8" t="s">
        <v>23</v>
      </c>
      <c r="C22" s="7" t="s">
        <v>22</v>
      </c>
      <c r="D22" s="7" t="s">
        <v>20</v>
      </c>
      <c r="E22" s="7" t="s">
        <v>19</v>
      </c>
      <c r="F22" s="7" t="s">
        <v>16</v>
      </c>
      <c r="G22" s="7" t="s">
        <v>21</v>
      </c>
      <c r="H22" s="7" t="s">
        <v>20</v>
      </c>
      <c r="I22" s="7" t="s">
        <v>19</v>
      </c>
      <c r="J22" s="7" t="s">
        <v>16</v>
      </c>
    </row>
    <row r="23" spans="1:12" ht="21.6" x14ac:dyDescent="0.4">
      <c r="A23" s="19">
        <v>1</v>
      </c>
      <c r="B23" s="16">
        <v>1128</v>
      </c>
      <c r="C23" s="6"/>
      <c r="D23" s="6"/>
      <c r="E23" s="6"/>
      <c r="F23" s="6"/>
      <c r="G23" s="6"/>
      <c r="H23" s="6"/>
      <c r="I23" s="6"/>
      <c r="J23" s="20"/>
    </row>
    <row r="24" spans="1:12" ht="21.6" x14ac:dyDescent="0.4">
      <c r="A24" s="19">
        <v>2</v>
      </c>
      <c r="B24" s="16">
        <v>1866</v>
      </c>
      <c r="C24" s="6"/>
      <c r="D24" s="6"/>
      <c r="E24" s="6"/>
      <c r="F24" s="6"/>
      <c r="G24" s="6"/>
      <c r="H24" s="6"/>
      <c r="I24" s="6"/>
      <c r="J24" s="20"/>
    </row>
    <row r="25" spans="1:12" ht="21.6" x14ac:dyDescent="0.4">
      <c r="A25" s="19">
        <v>3</v>
      </c>
      <c r="B25" s="18">
        <v>1182</v>
      </c>
      <c r="C25" s="15">
        <f t="shared" ref="C25:C34" si="8">AVERAGE(B23:B25)</f>
        <v>1392</v>
      </c>
      <c r="D25" s="6"/>
      <c r="E25" s="6"/>
      <c r="F25" s="6"/>
      <c r="G25" s="6"/>
      <c r="H25" s="6"/>
      <c r="I25" s="6"/>
      <c r="J25" s="20"/>
    </row>
    <row r="26" spans="1:12" ht="21.6" x14ac:dyDescent="0.4">
      <c r="A26" s="19">
        <v>4</v>
      </c>
      <c r="B26" s="18">
        <v>1434</v>
      </c>
      <c r="C26" s="15">
        <f t="shared" si="8"/>
        <v>1494</v>
      </c>
      <c r="D26" s="15">
        <f t="shared" ref="D26:D34" si="9">C25</f>
        <v>1392</v>
      </c>
      <c r="E26" s="15">
        <f t="shared" ref="E26:E34" si="10">B26-D26</f>
        <v>42</v>
      </c>
      <c r="F26" s="15">
        <f t="shared" ref="F26:F34" si="11">ABS(E26)</f>
        <v>42</v>
      </c>
      <c r="G26" s="5"/>
      <c r="H26" s="6"/>
      <c r="I26" s="6"/>
      <c r="J26" s="20"/>
    </row>
    <row r="27" spans="1:12" ht="21.6" x14ac:dyDescent="0.4">
      <c r="A27" s="19">
        <v>5</v>
      </c>
      <c r="B27" s="18">
        <v>1890</v>
      </c>
      <c r="C27" s="15">
        <f t="shared" si="8"/>
        <v>1502</v>
      </c>
      <c r="D27" s="15">
        <f t="shared" si="9"/>
        <v>1494</v>
      </c>
      <c r="E27" s="15">
        <f t="shared" si="10"/>
        <v>396</v>
      </c>
      <c r="F27" s="15">
        <f t="shared" si="11"/>
        <v>396</v>
      </c>
      <c r="G27" s="5"/>
      <c r="H27" s="6"/>
      <c r="I27" s="6"/>
      <c r="J27" s="20"/>
    </row>
    <row r="28" spans="1:12" ht="21.6" x14ac:dyDescent="0.4">
      <c r="A28" s="19">
        <v>6</v>
      </c>
      <c r="B28" s="18">
        <v>1338</v>
      </c>
      <c r="C28" s="15">
        <f t="shared" si="8"/>
        <v>1554</v>
      </c>
      <c r="D28" s="15">
        <f t="shared" si="9"/>
        <v>1502</v>
      </c>
      <c r="E28" s="15">
        <f t="shared" si="10"/>
        <v>-164</v>
      </c>
      <c r="F28" s="15">
        <f t="shared" si="11"/>
        <v>164</v>
      </c>
      <c r="G28" s="15">
        <f t="shared" ref="G28:G34" si="12">AVERAGE(B23:B28)</f>
        <v>1473</v>
      </c>
      <c r="H28" s="6"/>
      <c r="I28" s="6"/>
      <c r="J28" s="20"/>
    </row>
    <row r="29" spans="1:12" ht="21.6" x14ac:dyDescent="0.4">
      <c r="A29" s="19">
        <v>7</v>
      </c>
      <c r="B29" s="18">
        <v>1104</v>
      </c>
      <c r="C29" s="15">
        <f t="shared" si="8"/>
        <v>1444</v>
      </c>
      <c r="D29" s="15">
        <f t="shared" si="9"/>
        <v>1554</v>
      </c>
      <c r="E29" s="15">
        <f t="shared" si="10"/>
        <v>-450</v>
      </c>
      <c r="F29" s="15">
        <f t="shared" si="11"/>
        <v>450</v>
      </c>
      <c r="G29" s="15">
        <f t="shared" si="12"/>
        <v>1469</v>
      </c>
      <c r="H29" s="15">
        <f t="shared" ref="H29:H34" si="13">G28</f>
        <v>1473</v>
      </c>
      <c r="I29" s="15">
        <f t="shared" ref="I29:I34" si="14">B29-H29</f>
        <v>-369</v>
      </c>
      <c r="J29" s="14">
        <f t="shared" ref="J29:J34" si="15">ABS(I29)</f>
        <v>369</v>
      </c>
    </row>
    <row r="30" spans="1:12" ht="21.6" x14ac:dyDescent="0.4">
      <c r="A30" s="19">
        <v>8</v>
      </c>
      <c r="B30" s="18">
        <v>1716</v>
      </c>
      <c r="C30" s="15">
        <f t="shared" si="8"/>
        <v>1386</v>
      </c>
      <c r="D30" s="15">
        <f t="shared" si="9"/>
        <v>1444</v>
      </c>
      <c r="E30" s="15">
        <f t="shared" si="10"/>
        <v>272</v>
      </c>
      <c r="F30" s="15">
        <f t="shared" si="11"/>
        <v>272</v>
      </c>
      <c r="G30" s="15">
        <f t="shared" si="12"/>
        <v>1444</v>
      </c>
      <c r="H30" s="15">
        <f t="shared" si="13"/>
        <v>1469</v>
      </c>
      <c r="I30" s="15">
        <f t="shared" si="14"/>
        <v>247</v>
      </c>
      <c r="J30" s="14">
        <f t="shared" si="15"/>
        <v>247</v>
      </c>
    </row>
    <row r="31" spans="1:12" ht="21.6" x14ac:dyDescent="0.4">
      <c r="A31" s="19">
        <v>9</v>
      </c>
      <c r="B31" s="18">
        <v>1650</v>
      </c>
      <c r="C31" s="15">
        <f t="shared" si="8"/>
        <v>1490</v>
      </c>
      <c r="D31" s="15">
        <f t="shared" si="9"/>
        <v>1386</v>
      </c>
      <c r="E31" s="15">
        <f t="shared" si="10"/>
        <v>264</v>
      </c>
      <c r="F31" s="15">
        <f t="shared" si="11"/>
        <v>264</v>
      </c>
      <c r="G31" s="15">
        <f t="shared" si="12"/>
        <v>1522</v>
      </c>
      <c r="H31" s="15">
        <f t="shared" si="13"/>
        <v>1444</v>
      </c>
      <c r="I31" s="15">
        <f t="shared" si="14"/>
        <v>206</v>
      </c>
      <c r="J31" s="14">
        <f t="shared" si="15"/>
        <v>206</v>
      </c>
    </row>
    <row r="32" spans="1:12" ht="21.6" x14ac:dyDescent="0.4">
      <c r="A32" s="19">
        <v>10</v>
      </c>
      <c r="B32" s="18">
        <v>1692</v>
      </c>
      <c r="C32" s="15">
        <f t="shared" si="8"/>
        <v>1686</v>
      </c>
      <c r="D32" s="15">
        <f t="shared" si="9"/>
        <v>1490</v>
      </c>
      <c r="E32" s="15">
        <f t="shared" si="10"/>
        <v>202</v>
      </c>
      <c r="F32" s="15">
        <f t="shared" si="11"/>
        <v>202</v>
      </c>
      <c r="G32" s="15">
        <f t="shared" si="12"/>
        <v>1565</v>
      </c>
      <c r="H32" s="15">
        <f t="shared" si="13"/>
        <v>1522</v>
      </c>
      <c r="I32" s="15">
        <f t="shared" si="14"/>
        <v>170</v>
      </c>
      <c r="J32" s="14">
        <f t="shared" si="15"/>
        <v>170</v>
      </c>
    </row>
    <row r="33" spans="1:10" ht="21.6" x14ac:dyDescent="0.4">
      <c r="A33" s="19">
        <v>11</v>
      </c>
      <c r="B33" s="18">
        <v>1320</v>
      </c>
      <c r="C33" s="15">
        <f t="shared" si="8"/>
        <v>1554</v>
      </c>
      <c r="D33" s="15">
        <f t="shared" si="9"/>
        <v>1686</v>
      </c>
      <c r="E33" s="15">
        <f t="shared" si="10"/>
        <v>-366</v>
      </c>
      <c r="F33" s="15">
        <f t="shared" si="11"/>
        <v>366</v>
      </c>
      <c r="G33" s="15">
        <f t="shared" si="12"/>
        <v>1470</v>
      </c>
      <c r="H33" s="15">
        <f t="shared" si="13"/>
        <v>1565</v>
      </c>
      <c r="I33" s="15">
        <f t="shared" si="14"/>
        <v>-245</v>
      </c>
      <c r="J33" s="14">
        <f t="shared" si="15"/>
        <v>245</v>
      </c>
    </row>
    <row r="34" spans="1:10" ht="22.2" thickBot="1" x14ac:dyDescent="0.45">
      <c r="A34" s="19">
        <v>12</v>
      </c>
      <c r="B34" s="18">
        <v>1758</v>
      </c>
      <c r="C34" s="15">
        <f t="shared" si="8"/>
        <v>1590</v>
      </c>
      <c r="D34" s="15">
        <f t="shared" si="9"/>
        <v>1554</v>
      </c>
      <c r="E34" s="15">
        <f t="shared" si="10"/>
        <v>204</v>
      </c>
      <c r="F34" s="15">
        <f t="shared" si="11"/>
        <v>204</v>
      </c>
      <c r="G34" s="15">
        <f t="shared" si="12"/>
        <v>1540</v>
      </c>
      <c r="H34" s="15">
        <f t="shared" si="13"/>
        <v>1470</v>
      </c>
      <c r="I34" s="15">
        <f t="shared" si="14"/>
        <v>288</v>
      </c>
      <c r="J34" s="14">
        <f t="shared" si="15"/>
        <v>288</v>
      </c>
    </row>
    <row r="35" spans="1:10" ht="22.2" thickBot="1" x14ac:dyDescent="0.45">
      <c r="A35" s="22"/>
      <c r="B35" s="21"/>
      <c r="C35" s="21"/>
      <c r="D35" s="4" t="s">
        <v>15</v>
      </c>
      <c r="E35" s="4"/>
      <c r="F35" s="3">
        <f>AVERAGE(F29:F34)</f>
        <v>293</v>
      </c>
      <c r="G35" s="3"/>
      <c r="H35" s="2"/>
      <c r="I35" s="2"/>
      <c r="J35" s="1">
        <f>AVERAGE(J29:J34)</f>
        <v>254.16666666666666</v>
      </c>
    </row>
    <row r="36" spans="1:10" ht="22.2" thickBot="1" x14ac:dyDescent="0.45">
      <c r="A36" s="17">
        <v>13</v>
      </c>
      <c r="B36" s="21"/>
      <c r="C36" s="21"/>
      <c r="D36" s="4" t="s">
        <v>18</v>
      </c>
      <c r="E36" s="4"/>
      <c r="F36" s="11">
        <f>C34</f>
        <v>1590</v>
      </c>
      <c r="G36" s="11"/>
      <c r="H36" s="11"/>
      <c r="I36" s="11"/>
      <c r="J36" s="10">
        <f>G34</f>
        <v>1540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selection activeCell="I18" sqref="I18"/>
    </sheetView>
  </sheetViews>
  <sheetFormatPr defaultRowHeight="14.4" x14ac:dyDescent="0.3"/>
  <cols>
    <col min="1" max="1" width="5" bestFit="1" customWidth="1"/>
    <col min="2" max="2" width="5.6640625" bestFit="1" customWidth="1"/>
    <col min="3" max="3" width="12" bestFit="1" customWidth="1"/>
    <col min="4" max="10" width="12" customWidth="1"/>
    <col min="11" max="11" width="11.6640625" customWidth="1"/>
    <col min="12" max="16" width="11.6640625" bestFit="1" customWidth="1"/>
    <col min="17" max="17" width="12" bestFit="1" customWidth="1"/>
    <col min="18" max="19" width="11.6640625" bestFit="1" customWidth="1"/>
    <col min="20" max="21" width="12.6640625" bestFit="1" customWidth="1"/>
    <col min="23" max="23" width="8.44140625" bestFit="1" customWidth="1"/>
  </cols>
  <sheetData>
    <row r="1" spans="1:21" x14ac:dyDescent="0.3">
      <c r="B1">
        <v>7</v>
      </c>
      <c r="D1" t="s">
        <v>72</v>
      </c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1" x14ac:dyDescent="0.3">
      <c r="A2" s="131" t="s">
        <v>59</v>
      </c>
      <c r="B2" s="131" t="s">
        <v>58</v>
      </c>
    </row>
    <row r="3" spans="1:21" x14ac:dyDescent="0.3">
      <c r="A3" s="130">
        <v>1</v>
      </c>
      <c r="B3" s="130">
        <v>2</v>
      </c>
      <c r="D3" t="str">
        <f>IF(A3&gt;=$B$1,AVERAGE(B3:INDEX($B$3:$B$52,A3-$B$1+1)),"")</f>
        <v/>
      </c>
      <c r="E3" t="str">
        <f>IF(ROW(B3)-$B$1-1&gt;0,AVERAGE(B3:INDEX($B$3:$B$52,ROW(B3)-$B$1-1)),"")</f>
        <v/>
      </c>
      <c r="F3" t="str">
        <f>IF(A3&gt;=$B$1,AVERAGE(B3:INDEX($B$3:$B$52,A3-$B$1+1)),"")</f>
        <v/>
      </c>
      <c r="G3" t="str">
        <f>IF(A3&gt;=$B$1,AVERAGE(B3:INDEX($B$3:$B$52,ROWS($B$3:B3)-$B$1+1)),"")</f>
        <v/>
      </c>
    </row>
    <row r="4" spans="1:21" x14ac:dyDescent="0.3">
      <c r="A4" s="130">
        <v>2</v>
      </c>
      <c r="B4" s="130">
        <v>2</v>
      </c>
      <c r="C4" t="str">
        <f>IF(A4&lt;$B$1,"",IF(A4=$B$1,AVERAGE(B$3:$B4),C3+(B4-INDEX($B$3:$B$52,A4-$B$1))/$B$1))</f>
        <v/>
      </c>
      <c r="D4" t="str">
        <f>IF(A4&gt;=$B$1,AVERAGE(B4:INDEX($B$3:$B$52,A4-$B$1+1)),"")</f>
        <v/>
      </c>
      <c r="E4" t="str">
        <f>IF(ROW(B4)-$B$1-1&gt;0,AVERAGE(B4:INDEX($B$3:$B$52,ROW(B4)-$B$1-1)),"")</f>
        <v/>
      </c>
      <c r="F4" t="str">
        <f>IF(A4&gt;=$B$1,AVERAGE(B4:INDEX($B$3:$B$52,A4-$B$1+1)),"")</f>
        <v/>
      </c>
      <c r="G4" t="str">
        <f>IF(A4&gt;=$B$1,AVERAGE(B4:INDEX($B$3:$B$52,ROWS($B$3:B4)-$B$1+1)),"")</f>
        <v/>
      </c>
    </row>
    <row r="5" spans="1:21" x14ac:dyDescent="0.3">
      <c r="A5" s="130">
        <v>3</v>
      </c>
      <c r="B5" s="130">
        <v>1</v>
      </c>
      <c r="C5" t="str">
        <f>IF(A5&lt;$B$1,"",IF(A5=$B$1,AVERAGE(B$3:$B5),C4+(B5-INDEX($B$3:$B$52,A5-$B$1))/$B$1))</f>
        <v/>
      </c>
      <c r="D5" t="str">
        <f>IF(A5&gt;=$B$1,AVERAGE(B5:INDEX($B$3:$B$52,A5-$B$1+1)),"")</f>
        <v/>
      </c>
      <c r="E5" t="str">
        <f>IF(ROW(B5)-$B$1-1&gt;0,AVERAGE(B5:INDEX($B$3:$B$52,ROW(B5)-$B$1-1)),"")</f>
        <v/>
      </c>
      <c r="F5" t="str">
        <f>IF(A5&gt;=$B$1,AVERAGE(B5:INDEX($B$3:$B$52,A5-$B$1+1)),"")</f>
        <v/>
      </c>
      <c r="G5" t="str">
        <f>IF(A5&gt;=$B$1,AVERAGE(B5:INDEX($B$3:$B$52,ROWS($B$3:B5)-$B$1+1)),"")</f>
        <v/>
      </c>
    </row>
    <row r="6" spans="1:21" x14ac:dyDescent="0.3">
      <c r="A6" s="130">
        <v>4</v>
      </c>
      <c r="B6" s="130">
        <v>0</v>
      </c>
      <c r="C6" t="str">
        <f>IF(A6&lt;$B$1,"",IF(A6=$B$1,AVERAGE(B$3:$B6),C5+(B6-INDEX($B$3:$B$52,A6-$B$1))/$B$1))</f>
        <v/>
      </c>
      <c r="D6" t="str">
        <f>IF(A6&gt;=$B$1,AVERAGE(B6:INDEX($B$3:$B$52,A6-$B$1+1)),"")</f>
        <v/>
      </c>
      <c r="E6" t="str">
        <f>IF(ROW(B6)-$B$1-1&gt;0,AVERAGE(B6:INDEX($B$3:$B$52,ROW(B6)-$B$1-1)),"")</f>
        <v/>
      </c>
      <c r="F6" t="str">
        <f>IF(A6&gt;=$B$1,AVERAGE(B6:INDEX($B$3:$B$52,A6-$B$1+1)),"")</f>
        <v/>
      </c>
      <c r="G6" t="str">
        <f>IF(A6&gt;=$B$1,AVERAGE(B6:INDEX($B$3:$B$52,ROWS($B$3:B6)-$B$1+1)),"")</f>
        <v/>
      </c>
    </row>
    <row r="7" spans="1:21" x14ac:dyDescent="0.3">
      <c r="A7" s="130">
        <v>5</v>
      </c>
      <c r="B7" s="130">
        <v>2</v>
      </c>
      <c r="C7" t="str">
        <f>IF(A7&lt;$B$1,"",IF(A7=$B$1,AVERAGE(B$3:$B7),C6+(B7-INDEX($B$3:$B$52,A7-$B$1))/$B$1))</f>
        <v/>
      </c>
      <c r="D7" t="str">
        <f>IF(A7&gt;=$B$1,AVERAGE(B7:INDEX($B$3:$B$52,A7-$B$1+1)),"")</f>
        <v/>
      </c>
      <c r="E7" t="str">
        <f>IF(ROW(B7)-$B$1-1&gt;0,AVERAGE(B7:INDEX($B$3:$B$52,ROW(B7)-$B$1-1)),"")</f>
        <v/>
      </c>
      <c r="F7" t="str">
        <f>IF(A7&gt;=$B$1,AVERAGE(B7:INDEX($B$3:$B$52,A7-$B$1+1)),"")</f>
        <v/>
      </c>
      <c r="G7" t="str">
        <f>IF(A7&gt;=$B$1,AVERAGE(B7:INDEX($B$3:$B$52,ROWS($B$3:B7)-$B$1+1)),"")</f>
        <v/>
      </c>
    </row>
    <row r="8" spans="1:21" x14ac:dyDescent="0.3">
      <c r="A8" s="130">
        <v>6</v>
      </c>
      <c r="B8" s="130">
        <v>1</v>
      </c>
      <c r="C8" t="str">
        <f>IF(A8&lt;$B$1,"",IF(A8=$B$1,AVERAGE(B$3:$B8),C7+(B8-INDEX($B$3:$B$52,A8-$B$1))/$B$1))</f>
        <v/>
      </c>
      <c r="D8" t="str">
        <f>IF(A8&gt;=$B$1,AVERAGE(B8:INDEX($B$3:$B$52,A8-$B$1+1)),"")</f>
        <v/>
      </c>
      <c r="E8" t="str">
        <f>IF(ROW(B8)-$B$1-1&gt;0,AVERAGE(B8:INDEX($B$3:$B$52,ROW(B8)-$B$1-1)),"")</f>
        <v/>
      </c>
      <c r="F8" t="str">
        <f>IF(A8&gt;=$B$1,AVERAGE(B8:INDEX($B$3:$B$52,A8-$B$1+1)),"")</f>
        <v/>
      </c>
      <c r="G8" t="str">
        <f>IF(A8&gt;=$B$1,AVERAGE(B8:INDEX($B$3:$B$52,ROWS($B$3:B8)-$B$1+1)),"")</f>
        <v/>
      </c>
    </row>
    <row r="9" spans="1:21" x14ac:dyDescent="0.3">
      <c r="A9" s="130">
        <v>7</v>
      </c>
      <c r="B9" s="130">
        <v>0</v>
      </c>
      <c r="C9">
        <f>IF(A9&lt;$B$1,"",IF(A9=$B$1,AVERAGE(B$3:$B9),C8+(B9-INDEX($B$3:$B$52,A9-$B$1))/$B$1))</f>
        <v>1.1428571428571428</v>
      </c>
      <c r="D9">
        <f>IF(A9&gt;=$B$1,AVERAGE(B9:INDEX($B$3:$B$52,A9-$B$1+1)),"")</f>
        <v>1.1428571428571428</v>
      </c>
      <c r="E9">
        <f>IF(ROW(B9)-$B$1-1&gt;0,AVERAGE(B9:INDEX($B$3:$B$52,ROW(B9)-$B$1-1)),"")</f>
        <v>1.1428571428571428</v>
      </c>
      <c r="F9">
        <f>IF(A9&gt;=$B$1,AVERAGE(B9:INDEX($B$3:$B$52,A9-$B$1+1)),"")</f>
        <v>1.1428571428571428</v>
      </c>
      <c r="G9">
        <f>IF(A9&gt;=$B$1,AVERAGE(B9:INDEX($B$3:$B$52,ROWS($B$3:B9)-$B$1+1)),"")</f>
        <v>1.1428571428571428</v>
      </c>
    </row>
    <row r="10" spans="1:21" x14ac:dyDescent="0.3">
      <c r="A10" s="130">
        <v>8</v>
      </c>
      <c r="B10" s="130">
        <v>0</v>
      </c>
      <c r="C10">
        <f>IF(A10&lt;$B$1,"",IF(A10=$B$1,AVERAGE(B$3:$B10),C9+(B10-INDEX($B$3:$B$52,A10-$B$1))/$B$1))</f>
        <v>0.8571428571428571</v>
      </c>
      <c r="D10">
        <f>IF(A10&gt;=$B$1,AVERAGE(B10:INDEX($B$3:$B$52,A10-$B$1+1)),"")</f>
        <v>0.8571428571428571</v>
      </c>
      <c r="E10">
        <f>IF(ROW(B10)-$B$1-1&gt;0,AVERAGE(B10:INDEX($B$3:$B$52,ROW(B10)-$B$1-1)),"")</f>
        <v>0.8571428571428571</v>
      </c>
      <c r="F10">
        <f>IF(A10&gt;=$B$1,AVERAGE(B10:INDEX($B$3:$B$52,A10-$B$1+1)),"")</f>
        <v>0.8571428571428571</v>
      </c>
      <c r="G10">
        <f>IF(A10&gt;=$B$1,AVERAGE(B10:INDEX($B$3:$B$52,ROWS($B$3:B10)-$B$1+1)),"")</f>
        <v>0.8571428571428571</v>
      </c>
    </row>
    <row r="11" spans="1:21" x14ac:dyDescent="0.3">
      <c r="A11" s="130">
        <v>9</v>
      </c>
      <c r="B11" s="130">
        <v>3</v>
      </c>
      <c r="C11">
        <f>IF(A11&lt;$B$1,"",IF(A11=$B$1,AVERAGE(B$3:$B11),C10+(B11-INDEX($B$3:$B$52,A11-$B$1))/$B$1))</f>
        <v>1</v>
      </c>
      <c r="D11">
        <f>IF(A11&gt;=$B$1,AVERAGE(B11:INDEX($B$3:$B$52,A11-$B$1+1)),"")</f>
        <v>1</v>
      </c>
      <c r="E11">
        <f>IF(ROW(B11)-$B$1-1&gt;0,AVERAGE(B11:INDEX($B$3:$B$52,ROW(B11)-$B$1-1)),"")</f>
        <v>1</v>
      </c>
      <c r="F11">
        <f>IF(A11&gt;=$B$1,AVERAGE(B11:INDEX($B$3:$B$52,A11-$B$1+1)),"")</f>
        <v>1</v>
      </c>
      <c r="G11">
        <f>IF(A11&gt;=$B$1,AVERAGE(B11:INDEX($B$3:$B$52,ROWS($B$3:B11)-$B$1+1)),"")</f>
        <v>1</v>
      </c>
    </row>
    <row r="12" spans="1:21" x14ac:dyDescent="0.3">
      <c r="A12" s="130">
        <v>10</v>
      </c>
      <c r="B12" s="130">
        <v>4</v>
      </c>
      <c r="C12">
        <f>IF(A12&lt;$B$1,"",IF(A12=$B$1,AVERAGE(B$3:$B12),C11+(B12-INDEX($B$3:$B$52,A12-$B$1))/$B$1))</f>
        <v>1.4285714285714286</v>
      </c>
      <c r="D12">
        <f>IF(A12&gt;=$B$1,AVERAGE(B12:INDEX($B$3:$B$52,A12-$B$1+1)),"")</f>
        <v>1.4285714285714286</v>
      </c>
      <c r="E12">
        <f>IF(ROW(B12)-$B$1-1&gt;0,AVERAGE(B12:INDEX($B$3:$B$52,ROW(B12)-$B$1-1)),"")</f>
        <v>1.4285714285714286</v>
      </c>
      <c r="F12">
        <f>IF(A12&gt;=$B$1,AVERAGE(B12:INDEX($B$3:$B$52,A12-$B$1+1)),"")</f>
        <v>1.4285714285714286</v>
      </c>
      <c r="G12">
        <f>IF(A12&gt;=$B$1,AVERAGE(B12:INDEX($B$3:$B$52,ROWS($B$3:B12)-$B$1+1)),"")</f>
        <v>1.4285714285714286</v>
      </c>
    </row>
    <row r="13" spans="1:21" x14ac:dyDescent="0.3">
      <c r="A13" s="130">
        <v>11</v>
      </c>
      <c r="B13" s="130">
        <v>0</v>
      </c>
      <c r="C13">
        <f>IF(A13&lt;$B$1,"",IF(A13=$B$1,AVERAGE(B$3:$B13),C12+(B13-INDEX($B$3:$B$52,A13-$B$1))/$B$1))</f>
        <v>1.4285714285714286</v>
      </c>
      <c r="D13">
        <f>IF(A13&gt;=$B$1,AVERAGE(B13:INDEX($B$3:$B$52,A13-$B$1+1)),"")</f>
        <v>1.4285714285714286</v>
      </c>
      <c r="E13">
        <f>IF(ROW(B13)-$B$1-1&gt;0,AVERAGE(B13:INDEX($B$3:$B$52,ROW(B13)-$B$1-1)),"")</f>
        <v>1.4285714285714286</v>
      </c>
      <c r="F13">
        <f>IF(A13&gt;=$B$1,AVERAGE(B13:INDEX($B$3:$B$52,A13-$B$1+1)),"")</f>
        <v>1.4285714285714286</v>
      </c>
      <c r="G13">
        <f>IF(A13&gt;=$B$1,AVERAGE(B13:INDEX($B$3:$B$52,ROWS($B$3:B13)-$B$1+1)),"")</f>
        <v>1.4285714285714286</v>
      </c>
    </row>
    <row r="14" spans="1:21" x14ac:dyDescent="0.3">
      <c r="A14" s="130">
        <v>12</v>
      </c>
      <c r="B14" s="130">
        <v>1</v>
      </c>
      <c r="C14">
        <f>IF(A14&lt;$B$1,"",IF(A14=$B$1,AVERAGE(B$3:$B14),C13+(B14-INDEX($B$3:$B$52,A14-$B$1))/$B$1))</f>
        <v>1.2857142857142858</v>
      </c>
      <c r="D14">
        <f>IF(A14&gt;=$B$1,AVERAGE(B14:INDEX($B$3:$B$52,A14-$B$1+1)),"")</f>
        <v>1.2857142857142858</v>
      </c>
      <c r="E14">
        <f>IF(ROW(B14)-$B$1-1&gt;0,AVERAGE(B14:INDEX($B$3:$B$52,ROW(B14)-$B$1-1)),"")</f>
        <v>1.2857142857142858</v>
      </c>
      <c r="F14">
        <f>IF(A14&gt;=$B$1,AVERAGE(B14:INDEX($B$3:$B$52,A14-$B$1+1)),"")</f>
        <v>1.2857142857142858</v>
      </c>
      <c r="G14">
        <f>IF(A14&gt;=$B$1,AVERAGE(B14:INDEX($B$3:$B$52,ROWS($B$3:B14)-$B$1+1)),"")</f>
        <v>1.2857142857142858</v>
      </c>
    </row>
    <row r="15" spans="1:21" x14ac:dyDescent="0.3">
      <c r="A15" s="130">
        <v>13</v>
      </c>
      <c r="B15" s="130">
        <v>3</v>
      </c>
      <c r="C15">
        <f>IF(A15&lt;$B$1,"",IF(A15=$B$1,AVERAGE(B$3:$B15),C14+(B15-INDEX($B$3:$B$52,A15-$B$1))/$B$1))</f>
        <v>1.5714285714285716</v>
      </c>
      <c r="D15">
        <f>IF(A15&gt;=$B$1,AVERAGE(B15:INDEX($B$3:$B$52,A15-$B$1+1)),"")</f>
        <v>1.5714285714285714</v>
      </c>
      <c r="E15">
        <f>IF(ROW(B15)-$B$1-1&gt;0,AVERAGE(B15:INDEX($B$3:$B$52,ROW(B15)-$B$1-1)),"")</f>
        <v>1.5714285714285714</v>
      </c>
      <c r="F15">
        <f>IF(A15&gt;=$B$1,AVERAGE(B15:INDEX($B$3:$B$52,A15-$B$1+1)),"")</f>
        <v>1.5714285714285714</v>
      </c>
      <c r="G15">
        <f>IF(A15&gt;=$B$1,AVERAGE(B15:INDEX($B$3:$B$52,ROWS($B$3:B15)-$B$1+1)),"")</f>
        <v>1.5714285714285714</v>
      </c>
    </row>
    <row r="16" spans="1:21" x14ac:dyDescent="0.3">
      <c r="A16" s="130">
        <v>14</v>
      </c>
      <c r="B16" s="130">
        <v>3</v>
      </c>
      <c r="C16">
        <f>IF(A16&lt;$B$1,"",IF(A16=$B$1,AVERAGE(B$3:$B16),C15+(B16-INDEX($B$3:$B$52,A16-$B$1))/$B$1))</f>
        <v>2</v>
      </c>
      <c r="D16">
        <f>IF(A16&gt;=$B$1,AVERAGE(B16:INDEX($B$3:$B$52,A16-$B$1+1)),"")</f>
        <v>2</v>
      </c>
      <c r="E16">
        <f>IF(ROW(B16)-$B$1-1&gt;0,AVERAGE(B16:INDEX($B$3:$B$52,ROW(B16)-$B$1-1)),"")</f>
        <v>2</v>
      </c>
      <c r="F16">
        <f>IF(A16&gt;=$B$1,AVERAGE(B16:INDEX($B$3:$B$52,A16-$B$1+1)),"")</f>
        <v>2</v>
      </c>
      <c r="G16">
        <f>IF(A16&gt;=$B$1,AVERAGE(B16:INDEX($B$3:$B$52,ROWS($B$3:B16)-$B$1+1)),"")</f>
        <v>2</v>
      </c>
    </row>
    <row r="17" spans="1:7" x14ac:dyDescent="0.3">
      <c r="A17" s="130">
        <v>15</v>
      </c>
      <c r="B17" s="130">
        <v>2</v>
      </c>
      <c r="C17">
        <f>IF(A17&lt;$B$1,"",IF(A17=$B$1,AVERAGE(B$3:$B17),C16+(B17-INDEX($B$3:$B$52,A17-$B$1))/$B$1))</f>
        <v>2.2857142857142856</v>
      </c>
      <c r="D17">
        <f>IF(A17&gt;=$B$1,AVERAGE(B17:INDEX($B$3:$B$52,A17-$B$1+1)),"")</f>
        <v>2.2857142857142856</v>
      </c>
      <c r="E17">
        <f>IF(ROW(B17)-$B$1-1&gt;0,AVERAGE(B17:INDEX($B$3:$B$52,ROW(B17)-$B$1-1)),"")</f>
        <v>2.2857142857142856</v>
      </c>
      <c r="F17">
        <f>IF(A17&gt;=$B$1,AVERAGE(B17:INDEX($B$3:$B$52,A17-$B$1+1)),"")</f>
        <v>2.2857142857142856</v>
      </c>
      <c r="G17">
        <f>IF(A17&gt;=$B$1,AVERAGE(B17:INDEX($B$3:$B$52,ROWS($B$3:B17)-$B$1+1)),"")</f>
        <v>2.2857142857142856</v>
      </c>
    </row>
    <row r="18" spans="1:7" x14ac:dyDescent="0.3">
      <c r="A18" s="130">
        <v>16</v>
      </c>
      <c r="B18" s="130">
        <v>1</v>
      </c>
      <c r="C18">
        <f>IF(A18&lt;$B$1,"",IF(A18=$B$1,AVERAGE(B$3:$B18),C17+(B18-INDEX($B$3:$B$52,A18-$B$1))/$B$1))</f>
        <v>2</v>
      </c>
      <c r="D18">
        <f>IF(A18&gt;=$B$1,AVERAGE(B18:INDEX($B$3:$B$52,A18-$B$1+1)),"")</f>
        <v>2</v>
      </c>
      <c r="E18">
        <f>IF(ROW(B18)-$B$1-1&gt;0,AVERAGE(B18:INDEX($B$3:$B$52,ROW(B18)-$B$1-1)),"")</f>
        <v>2</v>
      </c>
      <c r="F18">
        <f>IF(A18&gt;=$B$1,AVERAGE(B18:INDEX($B$3:$B$52,A18-$B$1+1)),"")</f>
        <v>2</v>
      </c>
      <c r="G18">
        <f>IF(A18&gt;=$B$1,AVERAGE(B18:INDEX($B$3:$B$52,ROWS($B$3:B18)-$B$1+1)),"")</f>
        <v>2</v>
      </c>
    </row>
    <row r="19" spans="1:7" x14ac:dyDescent="0.3">
      <c r="A19" s="130">
        <v>17</v>
      </c>
      <c r="B19" s="130">
        <v>6</v>
      </c>
      <c r="C19">
        <f>IF(A19&lt;$B$1,"",IF(A19=$B$1,AVERAGE(B$3:$B19),C18+(B19-INDEX($B$3:$B$52,A19-$B$1))/$B$1))</f>
        <v>2.2857142857142856</v>
      </c>
      <c r="D19">
        <f>IF(A19&gt;=$B$1,AVERAGE(B19:INDEX($B$3:$B$52,A19-$B$1+1)),"")</f>
        <v>2.2857142857142856</v>
      </c>
      <c r="E19">
        <f>IF(ROW(B19)-$B$1-1&gt;0,AVERAGE(B19:INDEX($B$3:$B$52,ROW(B19)-$B$1-1)),"")</f>
        <v>2.2857142857142856</v>
      </c>
      <c r="F19">
        <f>IF(A19&gt;=$B$1,AVERAGE(B19:INDEX($B$3:$B$52,A19-$B$1+1)),"")</f>
        <v>2.2857142857142856</v>
      </c>
      <c r="G19">
        <f>IF(A19&gt;=$B$1,AVERAGE(B19:INDEX($B$3:$B$52,ROWS($B$3:B19)-$B$1+1)),"")</f>
        <v>2.2857142857142856</v>
      </c>
    </row>
    <row r="20" spans="1:7" x14ac:dyDescent="0.3">
      <c r="A20" s="130">
        <v>18</v>
      </c>
      <c r="B20" s="130">
        <v>1</v>
      </c>
      <c r="C20">
        <f>IF(A20&lt;$B$1,"",IF(A20=$B$1,AVERAGE(B$3:$B20),C19+(B20-INDEX($B$3:$B$52,A20-$B$1))/$B$1))</f>
        <v>2.4285714285714284</v>
      </c>
      <c r="D20">
        <f>IF(A20&gt;=$B$1,AVERAGE(B20:INDEX($B$3:$B$52,A20-$B$1+1)),"")</f>
        <v>2.4285714285714284</v>
      </c>
      <c r="E20">
        <f>IF(ROW(B20)-$B$1-1&gt;0,AVERAGE(B20:INDEX($B$3:$B$52,ROW(B20)-$B$1-1)),"")</f>
        <v>2.4285714285714284</v>
      </c>
      <c r="F20">
        <f>IF(A20&gt;=$B$1,AVERAGE(B20:INDEX($B$3:$B$52,A20-$B$1+1)),"")</f>
        <v>2.4285714285714284</v>
      </c>
      <c r="G20">
        <f>IF(A20&gt;=$B$1,AVERAGE(B20:INDEX($B$3:$B$52,ROWS($B$3:B20)-$B$1+1)),"")</f>
        <v>2.4285714285714284</v>
      </c>
    </row>
    <row r="21" spans="1:7" x14ac:dyDescent="0.3">
      <c r="A21" s="130">
        <v>19</v>
      </c>
      <c r="B21" s="130">
        <v>2</v>
      </c>
      <c r="C21">
        <f>IF(A21&lt;$B$1,"",IF(A21=$B$1,AVERAGE(B$3:$B21),C20+(B21-INDEX($B$3:$B$52,A21-$B$1))/$B$1))</f>
        <v>2.5714285714285712</v>
      </c>
      <c r="D21">
        <f>IF(A21&gt;=$B$1,AVERAGE(B21:INDEX($B$3:$B$52,A21-$B$1+1)),"")</f>
        <v>2.5714285714285716</v>
      </c>
      <c r="E21">
        <f>IF(ROW(B21)-$B$1-1&gt;0,AVERAGE(B21:INDEX($B$3:$B$52,ROW(B21)-$B$1-1)),"")</f>
        <v>2.5714285714285716</v>
      </c>
      <c r="F21">
        <f>IF(A21&gt;=$B$1,AVERAGE(B21:INDEX($B$3:$B$52,A21-$B$1+1)),"")</f>
        <v>2.5714285714285716</v>
      </c>
      <c r="G21">
        <f>IF(A21&gt;=$B$1,AVERAGE(B21:INDEX($B$3:$B$52,ROWS($B$3:B21)-$B$1+1)),"")</f>
        <v>2.5714285714285716</v>
      </c>
    </row>
    <row r="22" spans="1:7" x14ac:dyDescent="0.3">
      <c r="A22" s="130">
        <v>20</v>
      </c>
      <c r="B22" s="130">
        <v>1</v>
      </c>
      <c r="C22">
        <f>IF(A22&lt;$B$1,"",IF(A22=$B$1,AVERAGE(B$3:$B22),C21+(B22-INDEX($B$3:$B$52,A22-$B$1))/$B$1))</f>
        <v>2.2857142857142856</v>
      </c>
      <c r="D22">
        <f>IF(A22&gt;=$B$1,AVERAGE(B22:INDEX($B$3:$B$52,A22-$B$1+1)),"")</f>
        <v>2.2857142857142856</v>
      </c>
      <c r="E22">
        <f>IF(ROW(B22)-$B$1-1&gt;0,AVERAGE(B22:INDEX($B$3:$B$52,ROW(B22)-$B$1-1)),"")</f>
        <v>2.2857142857142856</v>
      </c>
      <c r="F22">
        <f>IF(A22&gt;=$B$1,AVERAGE(B22:INDEX($B$3:$B$52,A22-$B$1+1)),"")</f>
        <v>2.2857142857142856</v>
      </c>
      <c r="G22">
        <f>IF(A22&gt;=$B$1,AVERAGE(B22:INDEX($B$3:$B$52,ROWS($B$3:B22)-$B$1+1)),"")</f>
        <v>2.2857142857142856</v>
      </c>
    </row>
    <row r="23" spans="1:7" x14ac:dyDescent="0.3">
      <c r="A23" s="130">
        <v>21</v>
      </c>
      <c r="B23" s="130">
        <v>2</v>
      </c>
      <c r="C23">
        <f>IF(A23&lt;$B$1,"",IF(A23=$B$1,AVERAGE(B$3:$B23),C22+(B23-INDEX($B$3:$B$52,A23-$B$1))/$B$1))</f>
        <v>2.1428571428571428</v>
      </c>
      <c r="D23">
        <f>IF(A23&gt;=$B$1,AVERAGE(B23:INDEX($B$3:$B$52,A23-$B$1+1)),"")</f>
        <v>2.1428571428571428</v>
      </c>
      <c r="E23">
        <f>IF(ROW(B23)-$B$1-1&gt;0,AVERAGE(B23:INDEX($B$3:$B$52,ROW(B23)-$B$1-1)),"")</f>
        <v>2.1428571428571428</v>
      </c>
      <c r="F23">
        <f>IF(A23&gt;=$B$1,AVERAGE(B23:INDEX($B$3:$B$52,A23-$B$1+1)),"")</f>
        <v>2.1428571428571428</v>
      </c>
      <c r="G23">
        <f>IF(A23&gt;=$B$1,AVERAGE(B23:INDEX($B$3:$B$52,ROWS($B$3:B23)-$B$1+1)),"")</f>
        <v>2.1428571428571428</v>
      </c>
    </row>
    <row r="24" spans="1:7" x14ac:dyDescent="0.3">
      <c r="A24" s="130">
        <v>22</v>
      </c>
      <c r="B24" s="130">
        <v>3</v>
      </c>
      <c r="C24">
        <f>IF(A24&lt;$B$1,"",IF(A24=$B$1,AVERAGE(B$3:$B24),C23+(B24-INDEX($B$3:$B$52,A24-$B$1))/$B$1))</f>
        <v>2.2857142857142856</v>
      </c>
      <c r="D24">
        <f>IF(A24&gt;=$B$1,AVERAGE(B24:INDEX($B$3:$B$52,A24-$B$1+1)),"")</f>
        <v>2.2857142857142856</v>
      </c>
      <c r="E24">
        <f>IF(ROW(B24)-$B$1-1&gt;0,AVERAGE(B24:INDEX($B$3:$B$52,ROW(B24)-$B$1-1)),"")</f>
        <v>2.2857142857142856</v>
      </c>
      <c r="F24">
        <f>IF(A24&gt;=$B$1,AVERAGE(B24:INDEX($B$3:$B$52,A24-$B$1+1)),"")</f>
        <v>2.2857142857142856</v>
      </c>
      <c r="G24">
        <f>IF(A24&gt;=$B$1,AVERAGE(B24:INDEX($B$3:$B$52,ROWS($B$3:B24)-$B$1+1)),"")</f>
        <v>2.2857142857142856</v>
      </c>
    </row>
    <row r="25" spans="1:7" x14ac:dyDescent="0.3">
      <c r="A25" s="130">
        <v>23</v>
      </c>
      <c r="B25" s="130">
        <v>3</v>
      </c>
      <c r="C25">
        <f>IF(A25&lt;$B$1,"",IF(A25=$B$1,AVERAGE(B$3:$B25),C24+(B25-INDEX($B$3:$B$52,A25-$B$1))/$B$1))</f>
        <v>2.5714285714285712</v>
      </c>
      <c r="D25">
        <f>IF(A25&gt;=$B$1,AVERAGE(B25:INDEX($B$3:$B$52,A25-$B$1+1)),"")</f>
        <v>2.5714285714285716</v>
      </c>
      <c r="E25">
        <f>IF(ROW(B25)-$B$1-1&gt;0,AVERAGE(B25:INDEX($B$3:$B$52,ROW(B25)-$B$1-1)),"")</f>
        <v>2.5714285714285716</v>
      </c>
      <c r="F25">
        <f>IF(A25&gt;=$B$1,AVERAGE(B25:INDEX($B$3:$B$52,A25-$B$1+1)),"")</f>
        <v>2.5714285714285716</v>
      </c>
      <c r="G25">
        <f>IF(A25&gt;=$B$1,AVERAGE(B25:INDEX($B$3:$B$52,ROWS($B$3:B25)-$B$1+1)),"")</f>
        <v>2.5714285714285716</v>
      </c>
    </row>
    <row r="26" spans="1:7" x14ac:dyDescent="0.3">
      <c r="A26" s="130">
        <v>24</v>
      </c>
      <c r="B26" s="130">
        <v>3</v>
      </c>
      <c r="C26">
        <f>IF(A26&lt;$B$1,"",IF(A26=$B$1,AVERAGE(B$3:$B26),C25+(B26-INDEX($B$3:$B$52,A26-$B$1))/$B$1))</f>
        <v>2.1428571428571428</v>
      </c>
      <c r="D26">
        <f>IF(A26&gt;=$B$1,AVERAGE(B26:INDEX($B$3:$B$52,A26-$B$1+1)),"")</f>
        <v>2.1428571428571428</v>
      </c>
      <c r="E26">
        <f>IF(ROW(B26)-$B$1-1&gt;0,AVERAGE(B26:INDEX($B$3:$B$52,ROW(B26)-$B$1-1)),"")</f>
        <v>2.1428571428571428</v>
      </c>
      <c r="F26">
        <f>IF(A26&gt;=$B$1,AVERAGE(B26:INDEX($B$3:$B$52,A26-$B$1+1)),"")</f>
        <v>2.1428571428571428</v>
      </c>
      <c r="G26">
        <f>IF(A26&gt;=$B$1,AVERAGE(B26:INDEX($B$3:$B$52,ROWS($B$3:B26)-$B$1+1)),"")</f>
        <v>2.1428571428571428</v>
      </c>
    </row>
    <row r="27" spans="1:7" x14ac:dyDescent="0.3">
      <c r="A27" s="130">
        <v>25</v>
      </c>
      <c r="B27" s="130">
        <v>3</v>
      </c>
      <c r="C27">
        <f>IF(A27&lt;$B$1,"",IF(A27=$B$1,AVERAGE(B$3:$B27),C26+(B27-INDEX($B$3:$B$52,A27-$B$1))/$B$1))</f>
        <v>2.4285714285714284</v>
      </c>
      <c r="D27">
        <f>IF(A27&gt;=$B$1,AVERAGE(B27:INDEX($B$3:$B$52,A27-$B$1+1)),"")</f>
        <v>2.4285714285714284</v>
      </c>
      <c r="E27">
        <f>IF(ROW(B27)-$B$1-1&gt;0,AVERAGE(B27:INDEX($B$3:$B$52,ROW(B27)-$B$1-1)),"")</f>
        <v>2.4285714285714284</v>
      </c>
      <c r="F27">
        <f>IF(A27&gt;=$B$1,AVERAGE(B27:INDEX($B$3:$B$52,A27-$B$1+1)),"")</f>
        <v>2.4285714285714284</v>
      </c>
      <c r="G27">
        <f>IF(A27&gt;=$B$1,AVERAGE(B27:INDEX($B$3:$B$52,ROWS($B$3:B27)-$B$1+1)),"")</f>
        <v>2.4285714285714284</v>
      </c>
    </row>
    <row r="28" spans="1:7" x14ac:dyDescent="0.3">
      <c r="A28" s="130">
        <v>26</v>
      </c>
      <c r="B28" s="130">
        <v>5</v>
      </c>
      <c r="C28">
        <f>IF(A28&lt;$B$1,"",IF(A28=$B$1,AVERAGE(B$3:$B28),C27+(B28-INDEX($B$3:$B$52,A28-$B$1))/$B$1))</f>
        <v>2.8571428571428568</v>
      </c>
      <c r="D28">
        <f>IF(A28&gt;=$B$1,AVERAGE(B28:INDEX($B$3:$B$52,A28-$B$1+1)),"")</f>
        <v>2.8571428571428572</v>
      </c>
      <c r="E28">
        <f>IF(ROW(B28)-$B$1-1&gt;0,AVERAGE(B28:INDEX($B$3:$B$52,ROW(B28)-$B$1-1)),"")</f>
        <v>2.8571428571428572</v>
      </c>
      <c r="F28">
        <f>IF(A28&gt;=$B$1,AVERAGE(B28:INDEX($B$3:$B$52,A28-$B$1+1)),"")</f>
        <v>2.8571428571428572</v>
      </c>
      <c r="G28">
        <f>IF(A28&gt;=$B$1,AVERAGE(B28:INDEX($B$3:$B$52,ROWS($B$3:B28)-$B$1+1)),"")</f>
        <v>2.8571428571428572</v>
      </c>
    </row>
    <row r="29" spans="1:7" x14ac:dyDescent="0.3">
      <c r="A29" s="130">
        <v>27</v>
      </c>
      <c r="B29" s="130">
        <v>4</v>
      </c>
      <c r="C29">
        <f>IF(A29&lt;$B$1,"",IF(A29=$B$1,AVERAGE(B$3:$B29),C28+(B29-INDEX($B$3:$B$52,A29-$B$1))/$B$1))</f>
        <v>3.2857142857142851</v>
      </c>
      <c r="D29">
        <f>IF(A29&gt;=$B$1,AVERAGE(B29:INDEX($B$3:$B$52,A29-$B$1+1)),"")</f>
        <v>3.2857142857142856</v>
      </c>
      <c r="E29">
        <f>IF(ROW(B29)-$B$1-1&gt;0,AVERAGE(B29:INDEX($B$3:$B$52,ROW(B29)-$B$1-1)),"")</f>
        <v>3.2857142857142856</v>
      </c>
      <c r="F29">
        <f>IF(A29&gt;=$B$1,AVERAGE(B29:INDEX($B$3:$B$52,A29-$B$1+1)),"")</f>
        <v>3.2857142857142856</v>
      </c>
      <c r="G29">
        <f>IF(A29&gt;=$B$1,AVERAGE(B29:INDEX($B$3:$B$52,ROWS($B$3:B29)-$B$1+1)),"")</f>
        <v>3.2857142857142856</v>
      </c>
    </row>
    <row r="30" spans="1:7" x14ac:dyDescent="0.3">
      <c r="A30" s="130">
        <v>28</v>
      </c>
      <c r="B30" s="130">
        <v>2</v>
      </c>
      <c r="C30">
        <f>IF(A30&lt;$B$1,"",IF(A30=$B$1,AVERAGE(B$3:$B30),C29+(B30-INDEX($B$3:$B$52,A30-$B$1))/$B$1))</f>
        <v>3.2857142857142851</v>
      </c>
      <c r="D30">
        <f>IF(A30&gt;=$B$1,AVERAGE(B30:INDEX($B$3:$B$52,A30-$B$1+1)),"")</f>
        <v>3.2857142857142856</v>
      </c>
      <c r="E30">
        <f>IF(ROW(B30)-$B$1-1&gt;0,AVERAGE(B30:INDEX($B$3:$B$52,ROW(B30)-$B$1-1)),"")</f>
        <v>3.2857142857142856</v>
      </c>
      <c r="F30">
        <f>IF(A30&gt;=$B$1,AVERAGE(B30:INDEX($B$3:$B$52,A30-$B$1+1)),"")</f>
        <v>3.2857142857142856</v>
      </c>
      <c r="G30">
        <f>IF(A30&gt;=$B$1,AVERAGE(B30:INDEX($B$3:$B$52,ROWS($B$3:B30)-$B$1+1)),"")</f>
        <v>3.2857142857142856</v>
      </c>
    </row>
    <row r="31" spans="1:7" x14ac:dyDescent="0.3">
      <c r="A31" s="130">
        <v>29</v>
      </c>
      <c r="B31" s="130">
        <v>1</v>
      </c>
      <c r="C31">
        <f>IF(A31&lt;$B$1,"",IF(A31=$B$1,AVERAGE(B$3:$B31),C30+(B31-INDEX($B$3:$B$52,A31-$B$1))/$B$1))</f>
        <v>2.9999999999999996</v>
      </c>
      <c r="D31">
        <f>IF(A31&gt;=$B$1,AVERAGE(B31:INDEX($B$3:$B$52,A31-$B$1+1)),"")</f>
        <v>3</v>
      </c>
      <c r="E31">
        <f>IF(ROW(B31)-$B$1-1&gt;0,AVERAGE(B31:INDEX($B$3:$B$52,ROW(B31)-$B$1-1)),"")</f>
        <v>3</v>
      </c>
      <c r="F31">
        <f>IF(A31&gt;=$B$1,AVERAGE(B31:INDEX($B$3:$B$52,A31-$B$1+1)),"")</f>
        <v>3</v>
      </c>
      <c r="G31">
        <f>IF(A31&gt;=$B$1,AVERAGE(B31:INDEX($B$3:$B$52,ROWS($B$3:B31)-$B$1+1)),"")</f>
        <v>3</v>
      </c>
    </row>
    <row r="32" spans="1:7" x14ac:dyDescent="0.3">
      <c r="A32" s="130">
        <v>30</v>
      </c>
      <c r="B32" s="130">
        <v>2</v>
      </c>
      <c r="C32">
        <f>IF(A32&lt;$B$1,"",IF(A32=$B$1,AVERAGE(B$3:$B32),C31+(B32-INDEX($B$3:$B$52,A32-$B$1))/$B$1))</f>
        <v>2.8571428571428568</v>
      </c>
      <c r="D32">
        <f>IF(A32&gt;=$B$1,AVERAGE(B32:INDEX($B$3:$B$52,A32-$B$1+1)),"")</f>
        <v>2.8571428571428572</v>
      </c>
      <c r="E32">
        <f>IF(ROW(B32)-$B$1-1&gt;0,AVERAGE(B32:INDEX($B$3:$B$52,ROW(B32)-$B$1-1)),"")</f>
        <v>2.8571428571428572</v>
      </c>
      <c r="F32">
        <f>IF(A32&gt;=$B$1,AVERAGE(B32:INDEX($B$3:$B$52,A32-$B$1+1)),"")</f>
        <v>2.8571428571428572</v>
      </c>
      <c r="G32">
        <f>IF(A32&gt;=$B$1,AVERAGE(B32:INDEX($B$3:$B$52,ROWS($B$3:B32)-$B$1+1)),"")</f>
        <v>2.8571428571428572</v>
      </c>
    </row>
    <row r="33" spans="1:7" x14ac:dyDescent="0.3">
      <c r="A33" s="130">
        <v>31</v>
      </c>
      <c r="B33" s="130">
        <v>2</v>
      </c>
      <c r="C33">
        <f>IF(A33&lt;$B$1,"",IF(A33=$B$1,AVERAGE(B$3:$B33),C32+(B33-INDEX($B$3:$B$52,A33-$B$1))/$B$1))</f>
        <v>2.714285714285714</v>
      </c>
      <c r="D33">
        <f>IF(A33&gt;=$B$1,AVERAGE(B33:INDEX($B$3:$B$52,A33-$B$1+1)),"")</f>
        <v>2.7142857142857144</v>
      </c>
      <c r="E33">
        <f>IF(ROW(B33)-$B$1-1&gt;0,AVERAGE(B33:INDEX($B$3:$B$52,ROW(B33)-$B$1-1)),"")</f>
        <v>2.7142857142857144</v>
      </c>
      <c r="F33">
        <f>IF(A33&gt;=$B$1,AVERAGE(B33:INDEX($B$3:$B$52,A33-$B$1+1)),"")</f>
        <v>2.7142857142857144</v>
      </c>
      <c r="G33">
        <f>IF(A33&gt;=$B$1,AVERAGE(B33:INDEX($B$3:$B$52,ROWS($B$3:B33)-$B$1+1)),"")</f>
        <v>2.7142857142857144</v>
      </c>
    </row>
    <row r="34" spans="1:7" x14ac:dyDescent="0.3">
      <c r="A34" s="130">
        <v>32</v>
      </c>
      <c r="B34" s="130">
        <v>7</v>
      </c>
      <c r="C34">
        <f>IF(A34&lt;$B$1,"",IF(A34=$B$1,AVERAGE(B$3:$B34),C33+(B34-INDEX($B$3:$B$52,A34-$B$1))/$B$1))</f>
        <v>3.2857142857142856</v>
      </c>
      <c r="D34">
        <f>IF(A34&gt;=$B$1,AVERAGE(B34:INDEX($B$3:$B$52,A34-$B$1+1)),"")</f>
        <v>3.2857142857142856</v>
      </c>
      <c r="E34">
        <f>IF(ROW(B34)-$B$1-1&gt;0,AVERAGE(B34:INDEX($B$3:$B$52,ROW(B34)-$B$1-1)),"")</f>
        <v>3.2857142857142856</v>
      </c>
      <c r="F34">
        <f>IF(A34&gt;=$B$1,AVERAGE(B34:INDEX($B$3:$B$52,A34-$B$1+1)),"")</f>
        <v>3.2857142857142856</v>
      </c>
      <c r="G34">
        <f>IF(A34&gt;=$B$1,AVERAGE(B34:INDEX($B$3:$B$52,ROWS($B$3:B34)-$B$1+1)),"")</f>
        <v>3.2857142857142856</v>
      </c>
    </row>
    <row r="35" spans="1:7" x14ac:dyDescent="0.3">
      <c r="A35" s="130">
        <v>33</v>
      </c>
      <c r="B35" s="130">
        <v>0</v>
      </c>
      <c r="C35">
        <f>IF(A35&lt;$B$1,"",IF(A35=$B$1,AVERAGE(B$3:$B35),C34+(B35-INDEX($B$3:$B$52,A35-$B$1))/$B$1))</f>
        <v>2.5714285714285712</v>
      </c>
      <c r="D35">
        <f>IF(A35&gt;=$B$1,AVERAGE(B35:INDEX($B$3:$B$52,A35-$B$1+1)),"")</f>
        <v>2.5714285714285716</v>
      </c>
      <c r="E35">
        <f>IF(ROW(B35)-$B$1-1&gt;0,AVERAGE(B35:INDEX($B$3:$B$52,ROW(B35)-$B$1-1)),"")</f>
        <v>2.5714285714285716</v>
      </c>
      <c r="F35">
        <f>IF(A35&gt;=$B$1,AVERAGE(B35:INDEX($B$3:$B$52,A35-$B$1+1)),"")</f>
        <v>2.5714285714285716</v>
      </c>
      <c r="G35">
        <f>IF(A35&gt;=$B$1,AVERAGE(B35:INDEX($B$3:$B$52,ROWS($B$3:B35)-$B$1+1)),"")</f>
        <v>2.5714285714285716</v>
      </c>
    </row>
    <row r="36" spans="1:7" x14ac:dyDescent="0.3">
      <c r="A36" s="130">
        <v>34</v>
      </c>
      <c r="B36" s="130">
        <v>3</v>
      </c>
      <c r="C36">
        <f>IF(A36&lt;$B$1,"",IF(A36=$B$1,AVERAGE(B$3:$B36),C35+(B36-INDEX($B$3:$B$52,A36-$B$1))/$B$1))</f>
        <v>2.4285714285714284</v>
      </c>
      <c r="D36">
        <f>IF(A36&gt;=$B$1,AVERAGE(B36:INDEX($B$3:$B$52,A36-$B$1+1)),"")</f>
        <v>2.4285714285714284</v>
      </c>
      <c r="E36">
        <f>IF(ROW(B36)-$B$1-1&gt;0,AVERAGE(B36:INDEX($B$3:$B$52,ROW(B36)-$B$1-1)),"")</f>
        <v>2.4285714285714284</v>
      </c>
      <c r="F36">
        <f>IF(A36&gt;=$B$1,AVERAGE(B36:INDEX($B$3:$B$52,A36-$B$1+1)),"")</f>
        <v>2.4285714285714284</v>
      </c>
      <c r="G36">
        <f>IF(A36&gt;=$B$1,AVERAGE(B36:INDEX($B$3:$B$52,ROWS($B$3:B36)-$B$1+1)),"")</f>
        <v>2.4285714285714284</v>
      </c>
    </row>
    <row r="37" spans="1:7" x14ac:dyDescent="0.3">
      <c r="A37" s="130">
        <v>35</v>
      </c>
      <c r="B37" s="130">
        <v>1</v>
      </c>
      <c r="C37">
        <f>IF(A37&lt;$B$1,"",IF(A37=$B$1,AVERAGE(B$3:$B37),C36+(B37-INDEX($B$3:$B$52,A37-$B$1))/$B$1))</f>
        <v>2.2857142857142856</v>
      </c>
      <c r="D37">
        <f>IF(A37&gt;=$B$1,AVERAGE(B37:INDEX($B$3:$B$52,A37-$B$1+1)),"")</f>
        <v>2.2857142857142856</v>
      </c>
      <c r="E37">
        <f>IF(ROW(B37)-$B$1-1&gt;0,AVERAGE(B37:INDEX($B$3:$B$52,ROW(B37)-$B$1-1)),"")</f>
        <v>2.2857142857142856</v>
      </c>
      <c r="F37">
        <f>IF(A37&gt;=$B$1,AVERAGE(B37:INDEX($B$3:$B$52,A37-$B$1+1)),"")</f>
        <v>2.2857142857142856</v>
      </c>
      <c r="G37">
        <f>IF(A37&gt;=$B$1,AVERAGE(B37:INDEX($B$3:$B$52,ROWS($B$3:B37)-$B$1+1)),"")</f>
        <v>2.2857142857142856</v>
      </c>
    </row>
    <row r="38" spans="1:7" x14ac:dyDescent="0.3">
      <c r="A38" s="130">
        <v>36</v>
      </c>
      <c r="B38" s="130">
        <v>5</v>
      </c>
      <c r="C38">
        <f>IF(A38&lt;$B$1,"",IF(A38=$B$1,AVERAGE(B$3:$B38),C37+(B38-INDEX($B$3:$B$52,A38-$B$1))/$B$1))</f>
        <v>2.8571428571428568</v>
      </c>
      <c r="D38">
        <f>IF(A38&gt;=$B$1,AVERAGE(B38:INDEX($B$3:$B$52,A38-$B$1+1)),"")</f>
        <v>2.8571428571428572</v>
      </c>
      <c r="E38">
        <f>IF(ROW(B38)-$B$1-1&gt;0,AVERAGE(B38:INDEX($B$3:$B$52,ROW(B38)-$B$1-1)),"")</f>
        <v>2.8571428571428572</v>
      </c>
      <c r="F38">
        <f>IF(A38&gt;=$B$1,AVERAGE(B38:INDEX($B$3:$B$52,A38-$B$1+1)),"")</f>
        <v>2.8571428571428572</v>
      </c>
      <c r="G38">
        <f>IF(A38&gt;=$B$1,AVERAGE(B38:INDEX($B$3:$B$52,ROWS($B$3:B38)-$B$1+1)),"")</f>
        <v>2.8571428571428572</v>
      </c>
    </row>
    <row r="39" spans="1:7" x14ac:dyDescent="0.3">
      <c r="A39" s="130">
        <v>37</v>
      </c>
      <c r="B39" s="130">
        <v>2</v>
      </c>
      <c r="C39">
        <f>IF(A39&lt;$B$1,"",IF(A39=$B$1,AVERAGE(B$3:$B39),C38+(B39-INDEX($B$3:$B$52,A39-$B$1))/$B$1))</f>
        <v>2.8571428571428568</v>
      </c>
      <c r="D39">
        <f>IF(A39&gt;=$B$1,AVERAGE(B39:INDEX($B$3:$B$52,A39-$B$1+1)),"")</f>
        <v>2.8571428571428572</v>
      </c>
      <c r="E39">
        <f>IF(ROW(B39)-$B$1-1&gt;0,AVERAGE(B39:INDEX($B$3:$B$52,ROW(B39)-$B$1-1)),"")</f>
        <v>2.8571428571428572</v>
      </c>
      <c r="F39">
        <f>IF(A39&gt;=$B$1,AVERAGE(B39:INDEX($B$3:$B$52,A39-$B$1+1)),"")</f>
        <v>2.8571428571428572</v>
      </c>
      <c r="G39">
        <f>IF(A39&gt;=$B$1,AVERAGE(B39:INDEX($B$3:$B$52,ROWS($B$3:B39)-$B$1+1)),"")</f>
        <v>2.8571428571428572</v>
      </c>
    </row>
    <row r="40" spans="1:7" x14ac:dyDescent="0.3">
      <c r="A40" s="130">
        <v>38</v>
      </c>
      <c r="B40" s="130">
        <v>0</v>
      </c>
      <c r="C40">
        <f>IF(A40&lt;$B$1,"",IF(A40=$B$1,AVERAGE(B$3:$B40),C39+(B40-INDEX($B$3:$B$52,A40-$B$1))/$B$1))</f>
        <v>2.5714285714285712</v>
      </c>
      <c r="D40">
        <f>IF(A40&gt;=$B$1,AVERAGE(B40:INDEX($B$3:$B$52,A40-$B$1+1)),"")</f>
        <v>2.5714285714285716</v>
      </c>
      <c r="E40">
        <f>IF(ROW(B40)-$B$1-1&gt;0,AVERAGE(B40:INDEX($B$3:$B$52,ROW(B40)-$B$1-1)),"")</f>
        <v>2.5714285714285716</v>
      </c>
      <c r="F40">
        <f>IF(A40&gt;=$B$1,AVERAGE(B40:INDEX($B$3:$B$52,A40-$B$1+1)),"")</f>
        <v>2.5714285714285716</v>
      </c>
      <c r="G40">
        <f>IF(A40&gt;=$B$1,AVERAGE(B40:INDEX($B$3:$B$52,ROWS($B$3:B40)-$B$1+1)),"")</f>
        <v>2.5714285714285716</v>
      </c>
    </row>
    <row r="41" spans="1:7" x14ac:dyDescent="0.3">
      <c r="A41" s="130">
        <v>39</v>
      </c>
      <c r="B41" s="130">
        <v>5</v>
      </c>
      <c r="C41">
        <f>IF(A41&lt;$B$1,"",IF(A41=$B$1,AVERAGE(B$3:$B41),C40+(B41-INDEX($B$3:$B$52,A41-$B$1))/$B$1))</f>
        <v>2.2857142857142856</v>
      </c>
      <c r="D41">
        <f>IF(A41&gt;=$B$1,AVERAGE(B41:INDEX($B$3:$B$52,A41-$B$1+1)),"")</f>
        <v>2.2857142857142856</v>
      </c>
      <c r="E41">
        <f>IF(ROW(B41)-$B$1-1&gt;0,AVERAGE(B41:INDEX($B$3:$B$52,ROW(B41)-$B$1-1)),"")</f>
        <v>2.2857142857142856</v>
      </c>
      <c r="F41">
        <f>IF(A41&gt;=$B$1,AVERAGE(B41:INDEX($B$3:$B$52,A41-$B$1+1)),"")</f>
        <v>2.2857142857142856</v>
      </c>
      <c r="G41">
        <f>IF(A41&gt;=$B$1,AVERAGE(B41:INDEX($B$3:$B$52,ROWS($B$3:B41)-$B$1+1)),"")</f>
        <v>2.2857142857142856</v>
      </c>
    </row>
    <row r="42" spans="1:7" x14ac:dyDescent="0.3">
      <c r="A42" s="130">
        <v>40</v>
      </c>
      <c r="B42" s="130">
        <v>5</v>
      </c>
      <c r="C42">
        <f>IF(A42&lt;$B$1,"",IF(A42=$B$1,AVERAGE(B$3:$B42),C41+(B42-INDEX($B$3:$B$52,A42-$B$1))/$B$1))</f>
        <v>3</v>
      </c>
      <c r="D42">
        <f>IF(A42&gt;=$B$1,AVERAGE(B42:INDEX($B$3:$B$52,A42-$B$1+1)),"")</f>
        <v>3</v>
      </c>
      <c r="E42">
        <f>IF(ROW(B42)-$B$1-1&gt;0,AVERAGE(B42:INDEX($B$3:$B$52,ROW(B42)-$B$1-1)),"")</f>
        <v>3</v>
      </c>
      <c r="F42">
        <f>IF(A42&gt;=$B$1,AVERAGE(B42:INDEX($B$3:$B$52,A42-$B$1+1)),"")</f>
        <v>3</v>
      </c>
      <c r="G42">
        <f>IF(A42&gt;=$B$1,AVERAGE(B42:INDEX($B$3:$B$52,ROWS($B$3:B42)-$B$1+1)),"")</f>
        <v>3</v>
      </c>
    </row>
    <row r="43" spans="1:7" x14ac:dyDescent="0.3">
      <c r="A43" s="130">
        <v>41</v>
      </c>
      <c r="B43" s="130">
        <v>0</v>
      </c>
      <c r="C43">
        <f>IF(A43&lt;$B$1,"",IF(A43=$B$1,AVERAGE(B$3:$B43),C42+(B43-INDEX($B$3:$B$52,A43-$B$1))/$B$1))</f>
        <v>2.5714285714285716</v>
      </c>
      <c r="D43">
        <f>IF(A43&gt;=$B$1,AVERAGE(B43:INDEX($B$3:$B$52,A43-$B$1+1)),"")</f>
        <v>2.5714285714285716</v>
      </c>
      <c r="E43">
        <f>IF(ROW(B43)-$B$1-1&gt;0,AVERAGE(B43:INDEX($B$3:$B$52,ROW(B43)-$B$1-1)),"")</f>
        <v>2.5714285714285716</v>
      </c>
      <c r="F43">
        <f>IF(A43&gt;=$B$1,AVERAGE(B43:INDEX($B$3:$B$52,A43-$B$1+1)),"")</f>
        <v>2.5714285714285716</v>
      </c>
      <c r="G43">
        <f>IF(A43&gt;=$B$1,AVERAGE(B43:INDEX($B$3:$B$52,ROWS($B$3:B43)-$B$1+1)),"")</f>
        <v>2.5714285714285716</v>
      </c>
    </row>
    <row r="44" spans="1:7" x14ac:dyDescent="0.3">
      <c r="A44" s="130">
        <v>42</v>
      </c>
      <c r="B44" s="130">
        <v>6</v>
      </c>
      <c r="C44">
        <f>IF(A44&lt;$B$1,"",IF(A44=$B$1,AVERAGE(B$3:$B44),C43+(B44-INDEX($B$3:$B$52,A44-$B$1))/$B$1))</f>
        <v>3.285714285714286</v>
      </c>
      <c r="D44">
        <f>IF(A44&gt;=$B$1,AVERAGE(B44:INDEX($B$3:$B$52,A44-$B$1+1)),"")</f>
        <v>3.2857142857142856</v>
      </c>
      <c r="E44">
        <f>IF(ROW(B44)-$B$1-1&gt;0,AVERAGE(B44:INDEX($B$3:$B$52,ROW(B44)-$B$1-1)),"")</f>
        <v>3.2857142857142856</v>
      </c>
      <c r="F44">
        <f>IF(A44&gt;=$B$1,AVERAGE(B44:INDEX($B$3:$B$52,A44-$B$1+1)),"")</f>
        <v>3.2857142857142856</v>
      </c>
      <c r="G44">
        <f>IF(A44&gt;=$B$1,AVERAGE(B44:INDEX($B$3:$B$52,ROWS($B$3:B44)-$B$1+1)),"")</f>
        <v>3.2857142857142856</v>
      </c>
    </row>
    <row r="45" spans="1:7" x14ac:dyDescent="0.3">
      <c r="A45" s="130">
        <v>43</v>
      </c>
      <c r="B45" s="130">
        <v>6</v>
      </c>
      <c r="C45">
        <f>IF(A45&lt;$B$1,"",IF(A45=$B$1,AVERAGE(B$3:$B45),C44+(B45-INDEX($B$3:$B$52,A45-$B$1))/$B$1))</f>
        <v>3.4285714285714288</v>
      </c>
      <c r="D45">
        <f>IF(A45&gt;=$B$1,AVERAGE(B45:INDEX($B$3:$B$52,A45-$B$1+1)),"")</f>
        <v>3.4285714285714284</v>
      </c>
      <c r="E45">
        <f>IF(ROW(B45)-$B$1-1&gt;0,AVERAGE(B45:INDEX($B$3:$B$52,ROW(B45)-$B$1-1)),"")</f>
        <v>3.4285714285714284</v>
      </c>
      <c r="F45">
        <f>IF(A45&gt;=$B$1,AVERAGE(B45:INDEX($B$3:$B$52,A45-$B$1+1)),"")</f>
        <v>3.4285714285714284</v>
      </c>
      <c r="G45">
        <f>IF(A45&gt;=$B$1,AVERAGE(B45:INDEX($B$3:$B$52,ROWS($B$3:B45)-$B$1+1)),"")</f>
        <v>3.4285714285714284</v>
      </c>
    </row>
    <row r="46" spans="1:7" x14ac:dyDescent="0.3">
      <c r="A46" s="130">
        <v>44</v>
      </c>
      <c r="B46" s="130">
        <v>4</v>
      </c>
      <c r="C46">
        <f>IF(A46&lt;$B$1,"",IF(A46=$B$1,AVERAGE(B$3:$B46),C45+(B46-INDEX($B$3:$B$52,A46-$B$1))/$B$1))</f>
        <v>3.7142857142857144</v>
      </c>
      <c r="D46">
        <f>IF(A46&gt;=$B$1,AVERAGE(B46:INDEX($B$3:$B$52,A46-$B$1+1)),"")</f>
        <v>3.7142857142857144</v>
      </c>
      <c r="E46">
        <f>IF(ROW(B46)-$B$1-1&gt;0,AVERAGE(B46:INDEX($B$3:$B$52,ROW(B46)-$B$1-1)),"")</f>
        <v>3.7142857142857144</v>
      </c>
      <c r="F46">
        <f>IF(A46&gt;=$B$1,AVERAGE(B46:INDEX($B$3:$B$52,A46-$B$1+1)),"")</f>
        <v>3.7142857142857144</v>
      </c>
      <c r="G46">
        <f>IF(A46&gt;=$B$1,AVERAGE(B46:INDEX($B$3:$B$52,ROWS($B$3:B46)-$B$1+1)),"")</f>
        <v>3.7142857142857144</v>
      </c>
    </row>
    <row r="47" spans="1:7" x14ac:dyDescent="0.3">
      <c r="A47" s="130">
        <v>45</v>
      </c>
      <c r="B47" s="130">
        <v>2</v>
      </c>
      <c r="C47">
        <f>IF(A47&lt;$B$1,"",IF(A47=$B$1,AVERAGE(B$3:$B47),C46+(B47-INDEX($B$3:$B$52,A47-$B$1))/$B$1))</f>
        <v>4</v>
      </c>
      <c r="D47">
        <f>IF(A47&gt;=$B$1,AVERAGE(B47:INDEX($B$3:$B$52,A47-$B$1+1)),"")</f>
        <v>4</v>
      </c>
      <c r="E47">
        <f>IF(ROW(B47)-$B$1-1&gt;0,AVERAGE(B47:INDEX($B$3:$B$52,ROW(B47)-$B$1-1)),"")</f>
        <v>4</v>
      </c>
      <c r="F47">
        <f>IF(A47&gt;=$B$1,AVERAGE(B47:INDEX($B$3:$B$52,A47-$B$1+1)),"")</f>
        <v>4</v>
      </c>
      <c r="G47">
        <f>IF(A47&gt;=$B$1,AVERAGE(B47:INDEX($B$3:$B$52,ROWS($B$3:B47)-$B$1+1)),"")</f>
        <v>4</v>
      </c>
    </row>
    <row r="48" spans="1:7" x14ac:dyDescent="0.3">
      <c r="A48" s="130">
        <v>46</v>
      </c>
      <c r="B48" s="130">
        <v>2</v>
      </c>
      <c r="C48">
        <f>IF(A48&lt;$B$1,"",IF(A48=$B$1,AVERAGE(B$3:$B48),C47+(B48-INDEX($B$3:$B$52,A48-$B$1))/$B$1))</f>
        <v>3.5714285714285716</v>
      </c>
      <c r="D48">
        <f>IF(A48&gt;=$B$1,AVERAGE(B48:INDEX($B$3:$B$52,A48-$B$1+1)),"")</f>
        <v>3.5714285714285716</v>
      </c>
      <c r="E48">
        <f>IF(ROW(B48)-$B$1-1&gt;0,AVERAGE(B48:INDEX($B$3:$B$52,ROW(B48)-$B$1-1)),"")</f>
        <v>3.5714285714285716</v>
      </c>
      <c r="F48">
        <f>IF(A48&gt;=$B$1,AVERAGE(B48:INDEX($B$3:$B$52,A48-$B$1+1)),"")</f>
        <v>3.5714285714285716</v>
      </c>
      <c r="G48">
        <f>IF(A48&gt;=$B$1,AVERAGE(B48:INDEX($B$3:$B$52,ROWS($B$3:B48)-$B$1+1)),"")</f>
        <v>3.5714285714285716</v>
      </c>
    </row>
    <row r="49" spans="1:7" x14ac:dyDescent="0.3">
      <c r="A49" s="130">
        <v>47</v>
      </c>
      <c r="B49" s="130">
        <v>5</v>
      </c>
      <c r="C49">
        <f>IF(A49&lt;$B$1,"",IF(A49=$B$1,AVERAGE(B$3:$B49),C48+(B49-INDEX($B$3:$B$52,A49-$B$1))/$B$1))</f>
        <v>3.5714285714285716</v>
      </c>
      <c r="D49">
        <f>IF(A49&gt;=$B$1,AVERAGE(B49:INDEX($B$3:$B$52,A49-$B$1+1)),"")</f>
        <v>3.5714285714285716</v>
      </c>
      <c r="E49">
        <f>IF(ROW(B49)-$B$1-1&gt;0,AVERAGE(B49:INDEX($B$3:$B$52,ROW(B49)-$B$1-1)),"")</f>
        <v>3.5714285714285716</v>
      </c>
      <c r="F49">
        <f>IF(A49&gt;=$B$1,AVERAGE(B49:INDEX($B$3:$B$52,A49-$B$1+1)),"")</f>
        <v>3.5714285714285716</v>
      </c>
      <c r="G49">
        <f>IF(A49&gt;=$B$1,AVERAGE(B49:INDEX($B$3:$B$52,ROWS($B$3:B49)-$B$1+1)),"")</f>
        <v>3.5714285714285716</v>
      </c>
    </row>
    <row r="50" spans="1:7" x14ac:dyDescent="0.3">
      <c r="A50" s="130">
        <v>48</v>
      </c>
      <c r="B50" s="130">
        <v>1</v>
      </c>
      <c r="C50">
        <f>IF(A50&lt;$B$1,"",IF(A50=$B$1,AVERAGE(B$3:$B50),C49+(B50-INDEX($B$3:$B$52,A50-$B$1))/$B$1))</f>
        <v>3.7142857142857144</v>
      </c>
      <c r="D50">
        <f>IF(A50&gt;=$B$1,AVERAGE(B50:INDEX($B$3:$B$52,A50-$B$1+1)),"")</f>
        <v>3.7142857142857144</v>
      </c>
      <c r="E50">
        <f>IF(ROW(B50)-$B$1-1&gt;0,AVERAGE(B50:INDEX($B$3:$B$52,ROW(B50)-$B$1-1)),"")</f>
        <v>3.7142857142857144</v>
      </c>
      <c r="F50">
        <f>IF(A50&gt;=$B$1,AVERAGE(B50:INDEX($B$3:$B$52,A50-$B$1+1)),"")</f>
        <v>3.7142857142857144</v>
      </c>
      <c r="G50">
        <f>IF(A50&gt;=$B$1,AVERAGE(B50:INDEX($B$3:$B$52,ROWS($B$3:B50)-$B$1+1)),"")</f>
        <v>3.7142857142857144</v>
      </c>
    </row>
    <row r="51" spans="1:7" x14ac:dyDescent="0.3">
      <c r="A51" s="130">
        <v>49</v>
      </c>
      <c r="B51" s="130">
        <v>3</v>
      </c>
      <c r="C51">
        <f>IF(A51&lt;$B$1,"",IF(A51=$B$1,AVERAGE(B$3:$B51),C50+(B51-INDEX($B$3:$B$52,A51-$B$1))/$B$1))</f>
        <v>3.285714285714286</v>
      </c>
      <c r="D51">
        <f>IF(A51&gt;=$B$1,AVERAGE(B51:INDEX($B$3:$B$52,A51-$B$1+1)),"")</f>
        <v>3.2857142857142856</v>
      </c>
      <c r="E51">
        <f>IF(ROW(B51)-$B$1-1&gt;0,AVERAGE(B51:INDEX($B$3:$B$52,ROW(B51)-$B$1-1)),"")</f>
        <v>3.2857142857142856</v>
      </c>
      <c r="F51">
        <f>IF(A51&gt;=$B$1,AVERAGE(B51:INDEX($B$3:$B$52,A51-$B$1+1)),"")</f>
        <v>3.2857142857142856</v>
      </c>
      <c r="G51">
        <f>IF(A51&gt;=$B$1,AVERAGE(B51:INDEX($B$3:$B$52,ROWS($B$3:B51)-$B$1+1)),"")</f>
        <v>3.2857142857142856</v>
      </c>
    </row>
    <row r="52" spans="1:7" x14ac:dyDescent="0.3">
      <c r="A52" s="130">
        <v>50</v>
      </c>
      <c r="B52" s="130">
        <v>3</v>
      </c>
      <c r="C52">
        <f>IF(A52&lt;$B$1,"",IF(A52=$B$1,AVERAGE(B$3:$B52),C51+(B52-INDEX($B$3:$B$52,A52-$B$1))/$B$1))</f>
        <v>2.8571428571428577</v>
      </c>
      <c r="D52">
        <f>IF(A52&gt;=$B$1,AVERAGE(B52:INDEX($B$3:$B$52,A52-$B$1+1)),"")</f>
        <v>2.8571428571428572</v>
      </c>
      <c r="E52">
        <f>IF(ROW(B52)-$B$1-1&gt;0,AVERAGE(B52:INDEX($B$3:$B$52,ROW(B52)-$B$1-1)),"")</f>
        <v>2.8571428571428572</v>
      </c>
      <c r="F52">
        <f>IF(A52&gt;=$B$1,AVERAGE(B52:INDEX($B$3:$B$52,A52-$B$1+1)),"")</f>
        <v>2.8571428571428572</v>
      </c>
      <c r="G52">
        <f>IF(A52&gt;=$B$1,AVERAGE(B52:INDEX($B$3:$B$52,ROWS($B$3:B52)-$B$1+1)),"")</f>
        <v>2.8571428571428572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0.ArdiData</vt:lpstr>
      <vt:lpstr>1.AveMA-MAD-MSE-MAPE</vt:lpstr>
      <vt:lpstr>2.TraSig</vt:lpstr>
      <vt:lpstr>2b.TS-Large</vt:lpstr>
      <vt:lpstr>3.Dyn-MA</vt:lpstr>
      <vt:lpstr>WeightedMA</vt:lpstr>
      <vt:lpstr>4.DynMA-TS</vt:lpstr>
      <vt:lpstr>1b.MAvs6MA</vt:lpstr>
      <vt:lpstr>1bH.SeveralDynMA</vt:lpstr>
      <vt:lpstr>BookData</vt:lpstr>
      <vt:lpstr>Page1</vt:lpstr>
      <vt:lpstr>Page2</vt:lpstr>
      <vt:lpstr>Page2b</vt:lpstr>
      <vt:lpstr>Page3</vt:lpstr>
      <vt:lpstr>Page4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2018-10-08T18:26:17Z</dcterms:modified>
</cp:coreProperties>
</file>