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8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9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0.xml" ContentType="application/vnd.openxmlformats-officedocument.drawing+xml"/>
  <Override PartName="/xl/charts/chart10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ink/ink1.xml" ContentType="application/inkml+xml"/>
  <Override PartName="/xl/charts/chart1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8_{43FF1791-A38F-4418-94F6-DD4004D72C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.ArdiData" sheetId="9" r:id="rId1"/>
    <sheet name="0.ArdiData (3)" sheetId="20" r:id="rId2"/>
    <sheet name="0.ArdiData (7)" sheetId="24" r:id="rId3"/>
    <sheet name="0.ArdiData (6)" sheetId="23" r:id="rId4"/>
    <sheet name="0.ArdiData (2)" sheetId="25" r:id="rId5"/>
    <sheet name="0.ArdiData (9)" sheetId="29" r:id="rId6"/>
    <sheet name="0.ArdiData (4)" sheetId="26" r:id="rId7"/>
    <sheet name="0.ArdiData (5)" sheetId="27" r:id="rId8"/>
    <sheet name="0.ArdiData (8)" sheetId="30" r:id="rId9"/>
    <sheet name="1.Trend&amp;Season" sheetId="17" r:id="rId10"/>
    <sheet name="0.Regression" sheetId="11" r:id="rId11"/>
    <sheet name="TrAdES" sheetId="14" r:id="rId12"/>
    <sheet name="TrAdES2" sheetId="15" r:id="rId13"/>
    <sheet name="Sheet1" sheetId="18" r:id="rId14"/>
  </sheets>
  <externalReferences>
    <externalReference r:id="rId15"/>
    <externalReference r:id="rId16"/>
  </externalReferences>
  <definedNames>
    <definedName name="solver_adj" localSheetId="10" hidden="1">'0.Regression'!$M$20:$M$21</definedName>
    <definedName name="solver_adj" localSheetId="11" hidden="1">TrAdES!$N$1:$N$2</definedName>
    <definedName name="solver_adj" localSheetId="12" hidden="1">TrAdES2!$P$1:$P$2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drv" localSheetId="10" hidden="1">2</definedName>
    <definedName name="solver_drv" localSheetId="11" hidden="1">1</definedName>
    <definedName name="solver_drv" localSheetId="12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lhs1" localSheetId="11" hidden="1">TrAdES!$N$1</definedName>
    <definedName name="solver_lhs1" localSheetId="12" hidden="1">TrAdES2!$P$1</definedName>
    <definedName name="solver_lhs2" localSheetId="11" hidden="1">TrAdES!$N$1</definedName>
    <definedName name="solver_lhs2" localSheetId="12" hidden="1">TrAdES2!$P$1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um" localSheetId="10" hidden="1">0</definedName>
    <definedName name="solver_num" localSheetId="11" hidden="1">0</definedName>
    <definedName name="solver_num" localSheetId="12" hidden="1">0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opt" localSheetId="10" hidden="1">'0.Regression'!$M$22</definedName>
    <definedName name="solver_opt" localSheetId="11" hidden="1">TrAdES!$M$5</definedName>
    <definedName name="solver_opt" localSheetId="12" hidden="1">TrAdES2!$O$4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rbv" localSheetId="10" hidden="1">2</definedName>
    <definedName name="solver_rbv" localSheetId="11" hidden="1">1</definedName>
    <definedName name="solver_rbv" localSheetId="12" hidden="1">1</definedName>
    <definedName name="solver_rel1" localSheetId="11" hidden="1">1</definedName>
    <definedName name="solver_rel1" localSheetId="12" hidden="1">1</definedName>
    <definedName name="solver_rel2" localSheetId="11" hidden="1">3</definedName>
    <definedName name="solver_rel2" localSheetId="12" hidden="1">3</definedName>
    <definedName name="solver_rhs1" localSheetId="11" hidden="1">1</definedName>
    <definedName name="solver_rhs1" localSheetId="12" hidden="1">1</definedName>
    <definedName name="solver_rhs2" localSheetId="11" hidden="1">0</definedName>
    <definedName name="solver_rhs2" localSheetId="12" hidden="1">0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scl" localSheetId="10" hidden="1">2</definedName>
    <definedName name="solver_scl" localSheetId="11" hidden="1">1</definedName>
    <definedName name="solver_scl" localSheetId="12" hidden="1">1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yp" localSheetId="0" hidden="1">2</definedName>
    <definedName name="solver_typ" localSheetId="4" hidden="1">2</definedName>
    <definedName name="solver_typ" localSheetId="1" hidden="1">2</definedName>
    <definedName name="solver_typ" localSheetId="6" hidden="1">2</definedName>
    <definedName name="solver_typ" localSheetId="7" hidden="1">2</definedName>
    <definedName name="solver_typ" localSheetId="3" hidden="1">2</definedName>
    <definedName name="solver_typ" localSheetId="2" hidden="1">2</definedName>
    <definedName name="solver_typ" localSheetId="8" hidden="1">2</definedName>
    <definedName name="solver_typ" localSheetId="5" hidden="1">2</definedName>
    <definedName name="solver_typ" localSheetId="10" hidden="1">2</definedName>
    <definedName name="solver_typ" localSheetId="9" hidden="1">2</definedName>
    <definedName name="solver_typ" localSheetId="11" hidden="1">2</definedName>
    <definedName name="solver_typ" localSheetId="12" hidden="1">2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er" localSheetId="0" hidden="1">17</definedName>
    <definedName name="solver_ver" localSheetId="4" hidden="1">17</definedName>
    <definedName name="solver_ver" localSheetId="1" hidden="1">17</definedName>
    <definedName name="solver_ver" localSheetId="6" hidden="1">17</definedName>
    <definedName name="solver_ver" localSheetId="7" hidden="1">17</definedName>
    <definedName name="solver_ver" localSheetId="3" hidden="1">17</definedName>
    <definedName name="solver_ver" localSheetId="2" hidden="1">17</definedName>
    <definedName name="solver_ver" localSheetId="8" hidden="1">17</definedName>
    <definedName name="solver_ver" localSheetId="5" hidden="1">17</definedName>
    <definedName name="solver_ver" localSheetId="10" hidden="1">3</definedName>
    <definedName name="solver_ver" localSheetId="9" hidden="1">17</definedName>
    <definedName name="solver_ver" localSheetId="11" hidden="1">3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5" i="30" l="1"/>
  <c r="D125" i="30"/>
  <c r="C125" i="30"/>
  <c r="B125" i="30"/>
  <c r="A125" i="30"/>
  <c r="E124" i="30"/>
  <c r="D124" i="30"/>
  <c r="C124" i="30"/>
  <c r="B124" i="30"/>
  <c r="A124" i="30"/>
  <c r="E123" i="30"/>
  <c r="D123" i="30"/>
  <c r="C123" i="30"/>
  <c r="B123" i="30"/>
  <c r="A123" i="30"/>
  <c r="E122" i="30"/>
  <c r="D122" i="30"/>
  <c r="C122" i="30"/>
  <c r="B122" i="30"/>
  <c r="A122" i="30"/>
  <c r="E121" i="30"/>
  <c r="D121" i="30"/>
  <c r="C121" i="30"/>
  <c r="B121" i="30"/>
  <c r="A121" i="30"/>
  <c r="E120" i="30"/>
  <c r="D120" i="30"/>
  <c r="C120" i="30"/>
  <c r="B120" i="30"/>
  <c r="A120" i="30"/>
  <c r="E119" i="30"/>
  <c r="D119" i="30"/>
  <c r="C119" i="30"/>
  <c r="B119" i="30"/>
  <c r="A119" i="30"/>
  <c r="E118" i="30"/>
  <c r="D118" i="30"/>
  <c r="C118" i="30"/>
  <c r="B118" i="30"/>
  <c r="A118" i="30"/>
  <c r="E117" i="30"/>
  <c r="D117" i="30"/>
  <c r="C117" i="30"/>
  <c r="B117" i="30"/>
  <c r="A117" i="30"/>
  <c r="E116" i="30"/>
  <c r="D116" i="30"/>
  <c r="C116" i="30"/>
  <c r="B116" i="30"/>
  <c r="A116" i="30"/>
  <c r="E115" i="30"/>
  <c r="D115" i="30"/>
  <c r="C115" i="30"/>
  <c r="B115" i="30"/>
  <c r="A115" i="30"/>
  <c r="E114" i="30"/>
  <c r="D114" i="30"/>
  <c r="C114" i="30"/>
  <c r="B114" i="30"/>
  <c r="A114" i="30"/>
  <c r="E113" i="30"/>
  <c r="D113" i="30"/>
  <c r="C113" i="30"/>
  <c r="B113" i="30"/>
  <c r="A113" i="30"/>
  <c r="E112" i="30"/>
  <c r="D112" i="30"/>
  <c r="C112" i="30"/>
  <c r="B112" i="30"/>
  <c r="A112" i="30"/>
  <c r="E111" i="30"/>
  <c r="D111" i="30"/>
  <c r="C111" i="30"/>
  <c r="B111" i="30"/>
  <c r="A111" i="30"/>
  <c r="E110" i="30"/>
  <c r="D110" i="30"/>
  <c r="C110" i="30"/>
  <c r="B110" i="30"/>
  <c r="A110" i="30"/>
  <c r="E109" i="30"/>
  <c r="D109" i="30"/>
  <c r="C109" i="30"/>
  <c r="B109" i="30"/>
  <c r="A109" i="30"/>
  <c r="E108" i="30"/>
  <c r="D108" i="30"/>
  <c r="C108" i="30"/>
  <c r="B108" i="30"/>
  <c r="A108" i="30"/>
  <c r="E107" i="30"/>
  <c r="D107" i="30"/>
  <c r="C107" i="30"/>
  <c r="B107" i="30"/>
  <c r="A107" i="30"/>
  <c r="E106" i="30"/>
  <c r="D106" i="30"/>
  <c r="C106" i="30"/>
  <c r="B106" i="30"/>
  <c r="A106" i="30"/>
  <c r="E105" i="30"/>
  <c r="D105" i="30"/>
  <c r="C105" i="30"/>
  <c r="B105" i="30"/>
  <c r="A105" i="30"/>
  <c r="E104" i="30"/>
  <c r="D104" i="30"/>
  <c r="C104" i="30"/>
  <c r="B104" i="30"/>
  <c r="A104" i="30"/>
  <c r="E103" i="30"/>
  <c r="D103" i="30"/>
  <c r="C103" i="30"/>
  <c r="B103" i="30"/>
  <c r="A103" i="30"/>
  <c r="E102" i="30"/>
  <c r="D102" i="30"/>
  <c r="C102" i="30"/>
  <c r="B102" i="30"/>
  <c r="A102" i="30"/>
  <c r="E101" i="30"/>
  <c r="D101" i="30"/>
  <c r="C101" i="30"/>
  <c r="B101" i="30"/>
  <c r="A101" i="30"/>
  <c r="E100" i="30"/>
  <c r="D100" i="30"/>
  <c r="C100" i="30"/>
  <c r="B100" i="30"/>
  <c r="A100" i="30"/>
  <c r="E99" i="30"/>
  <c r="D99" i="30"/>
  <c r="C99" i="30"/>
  <c r="B99" i="30"/>
  <c r="A99" i="30"/>
  <c r="E98" i="30"/>
  <c r="D98" i="30"/>
  <c r="C98" i="30"/>
  <c r="B98" i="30"/>
  <c r="A98" i="30"/>
  <c r="E88" i="30"/>
  <c r="D88" i="30"/>
  <c r="C88" i="30"/>
  <c r="B88" i="30"/>
  <c r="BB30" i="30"/>
  <c r="AT30" i="30"/>
  <c r="AO30" i="30"/>
  <c r="BB29" i="30"/>
  <c r="AT29" i="30"/>
  <c r="AO29" i="30"/>
  <c r="BB28" i="30"/>
  <c r="AT28" i="30"/>
  <c r="AO28" i="30"/>
  <c r="BB27" i="30"/>
  <c r="AT27" i="30"/>
  <c r="AO27" i="30"/>
  <c r="BB26" i="30"/>
  <c r="AT26" i="30"/>
  <c r="AO26" i="30"/>
  <c r="BB25" i="30"/>
  <c r="AT25" i="30"/>
  <c r="AO25" i="30"/>
  <c r="BB24" i="30"/>
  <c r="AT24" i="30"/>
  <c r="AO24" i="30"/>
  <c r="BB23" i="30"/>
  <c r="AT23" i="30"/>
  <c r="AO23" i="30"/>
  <c r="BB22" i="30"/>
  <c r="AT22" i="30"/>
  <c r="AO22" i="30"/>
  <c r="BB21" i="30"/>
  <c r="AT21" i="30"/>
  <c r="AO21" i="30"/>
  <c r="BB20" i="30"/>
  <c r="AT20" i="30"/>
  <c r="AO20" i="30"/>
  <c r="BB19" i="30"/>
  <c r="AT19" i="30"/>
  <c r="AO19" i="30"/>
  <c r="BB18" i="30"/>
  <c r="AT18" i="30"/>
  <c r="AO18" i="30"/>
  <c r="BB17" i="30"/>
  <c r="AT17" i="30"/>
  <c r="AO17" i="30"/>
  <c r="BB16" i="30"/>
  <c r="AT16" i="30"/>
  <c r="AO16" i="30"/>
  <c r="BB15" i="30"/>
  <c r="AT15" i="30"/>
  <c r="AO15" i="30"/>
  <c r="BB14" i="30"/>
  <c r="AT14" i="30"/>
  <c r="AO14" i="30"/>
  <c r="BB13" i="30"/>
  <c r="AT13" i="30"/>
  <c r="AO13" i="30"/>
  <c r="BB12" i="30"/>
  <c r="AT12" i="30"/>
  <c r="AO12" i="30"/>
  <c r="BB11" i="30"/>
  <c r="AT11" i="30"/>
  <c r="AO11" i="30"/>
  <c r="BB10" i="30"/>
  <c r="AX10" i="30"/>
  <c r="AX14" i="30" s="1"/>
  <c r="AT10" i="30"/>
  <c r="AR10" i="30"/>
  <c r="AQ10" i="30" s="1"/>
  <c r="AO10" i="30"/>
  <c r="BB9" i="30"/>
  <c r="AX9" i="30"/>
  <c r="AX13" i="30" s="1"/>
  <c r="AT9" i="30"/>
  <c r="AR9" i="30"/>
  <c r="AR13" i="30" s="1"/>
  <c r="AO9" i="30"/>
  <c r="BB8" i="30"/>
  <c r="AX8" i="30"/>
  <c r="AX12" i="30" s="1"/>
  <c r="AT8" i="30"/>
  <c r="AR8" i="30"/>
  <c r="AR12" i="30" s="1"/>
  <c r="AQ8" i="30"/>
  <c r="AO8" i="30"/>
  <c r="BB7" i="30"/>
  <c r="AX7" i="30"/>
  <c r="AX11" i="30" s="1"/>
  <c r="AT7" i="30"/>
  <c r="AR7" i="30"/>
  <c r="AR11" i="30" s="1"/>
  <c r="AO7" i="30"/>
  <c r="R7" i="30"/>
  <c r="R8" i="30" s="1"/>
  <c r="Q7" i="30"/>
  <c r="Q8" i="30" s="1"/>
  <c r="P7" i="30"/>
  <c r="P8" i="30" s="1"/>
  <c r="O7" i="30"/>
  <c r="O8" i="30" s="1"/>
  <c r="BB6" i="30"/>
  <c r="AT6" i="30"/>
  <c r="AQ6" i="30"/>
  <c r="AO6" i="30"/>
  <c r="R6" i="30"/>
  <c r="R10" i="30" s="1"/>
  <c r="BB5" i="30"/>
  <c r="AT5" i="30"/>
  <c r="AQ5" i="30"/>
  <c r="AO5" i="30"/>
  <c r="R5" i="30"/>
  <c r="Q5" i="30"/>
  <c r="P5" i="30"/>
  <c r="O5" i="30"/>
  <c r="BB4" i="30"/>
  <c r="AT4" i="30"/>
  <c r="AQ4" i="30"/>
  <c r="AO4" i="30"/>
  <c r="R4" i="30"/>
  <c r="Q4" i="30"/>
  <c r="Q6" i="30" s="1"/>
  <c r="Q10" i="30" s="1"/>
  <c r="P4" i="30"/>
  <c r="P6" i="30" s="1"/>
  <c r="P10" i="30" s="1"/>
  <c r="O4" i="30"/>
  <c r="O6" i="30" s="1"/>
  <c r="BB3" i="30"/>
  <c r="AT3" i="30"/>
  <c r="AQ3" i="30"/>
  <c r="AO3" i="30"/>
  <c r="R3" i="30"/>
  <c r="Q3" i="30"/>
  <c r="P3" i="30"/>
  <c r="O3" i="30"/>
  <c r="R2" i="30"/>
  <c r="R9" i="30" s="1"/>
  <c r="Q2" i="30"/>
  <c r="Q9" i="30" s="1"/>
  <c r="P2" i="30"/>
  <c r="P9" i="30" s="1"/>
  <c r="O2" i="30"/>
  <c r="O9" i="30" s="1"/>
  <c r="E125" i="29"/>
  <c r="D125" i="29"/>
  <c r="C125" i="29"/>
  <c r="B125" i="29"/>
  <c r="A125" i="29"/>
  <c r="E124" i="29"/>
  <c r="D124" i="29"/>
  <c r="C124" i="29"/>
  <c r="B124" i="29"/>
  <c r="A124" i="29"/>
  <c r="E123" i="29"/>
  <c r="D123" i="29"/>
  <c r="C123" i="29"/>
  <c r="B123" i="29"/>
  <c r="A123" i="29"/>
  <c r="E122" i="29"/>
  <c r="D122" i="29"/>
  <c r="C122" i="29"/>
  <c r="B122" i="29"/>
  <c r="A122" i="29"/>
  <c r="E121" i="29"/>
  <c r="D121" i="29"/>
  <c r="C121" i="29"/>
  <c r="B121" i="29"/>
  <c r="A121" i="29"/>
  <c r="E120" i="29"/>
  <c r="D120" i="29"/>
  <c r="C120" i="29"/>
  <c r="B120" i="29"/>
  <c r="A120" i="29"/>
  <c r="E119" i="29"/>
  <c r="D119" i="29"/>
  <c r="C119" i="29"/>
  <c r="B119" i="29"/>
  <c r="A119" i="29"/>
  <c r="E118" i="29"/>
  <c r="D118" i="29"/>
  <c r="C118" i="29"/>
  <c r="B118" i="29"/>
  <c r="A118" i="29"/>
  <c r="E117" i="29"/>
  <c r="D117" i="29"/>
  <c r="C117" i="29"/>
  <c r="B117" i="29"/>
  <c r="A117" i="29"/>
  <c r="E116" i="29"/>
  <c r="D116" i="29"/>
  <c r="C116" i="29"/>
  <c r="B116" i="29"/>
  <c r="A116" i="29"/>
  <c r="E115" i="29"/>
  <c r="D115" i="29"/>
  <c r="C115" i="29"/>
  <c r="B115" i="29"/>
  <c r="A115" i="29"/>
  <c r="E114" i="29"/>
  <c r="D114" i="29"/>
  <c r="C114" i="29"/>
  <c r="B114" i="29"/>
  <c r="A114" i="29"/>
  <c r="E113" i="29"/>
  <c r="D113" i="29"/>
  <c r="C113" i="29"/>
  <c r="B113" i="29"/>
  <c r="A113" i="29"/>
  <c r="E112" i="29"/>
  <c r="D112" i="29"/>
  <c r="C112" i="29"/>
  <c r="B112" i="29"/>
  <c r="A112" i="29"/>
  <c r="E111" i="29"/>
  <c r="D111" i="29"/>
  <c r="C111" i="29"/>
  <c r="B111" i="29"/>
  <c r="A111" i="29"/>
  <c r="E110" i="29"/>
  <c r="D110" i="29"/>
  <c r="C110" i="29"/>
  <c r="B110" i="29"/>
  <c r="A110" i="29"/>
  <c r="E109" i="29"/>
  <c r="D109" i="29"/>
  <c r="C109" i="29"/>
  <c r="B109" i="29"/>
  <c r="A109" i="29"/>
  <c r="E108" i="29"/>
  <c r="D108" i="29"/>
  <c r="C108" i="29"/>
  <c r="B108" i="29"/>
  <c r="A108" i="29"/>
  <c r="E107" i="29"/>
  <c r="D107" i="29"/>
  <c r="C107" i="29"/>
  <c r="B107" i="29"/>
  <c r="A107" i="29"/>
  <c r="E106" i="29"/>
  <c r="D106" i="29"/>
  <c r="C106" i="29"/>
  <c r="B106" i="29"/>
  <c r="A106" i="29"/>
  <c r="E105" i="29"/>
  <c r="D105" i="29"/>
  <c r="C105" i="29"/>
  <c r="B105" i="29"/>
  <c r="A105" i="29"/>
  <c r="E104" i="29"/>
  <c r="D104" i="29"/>
  <c r="C104" i="29"/>
  <c r="B104" i="29"/>
  <c r="A104" i="29"/>
  <c r="E103" i="29"/>
  <c r="D103" i="29"/>
  <c r="C103" i="29"/>
  <c r="B103" i="29"/>
  <c r="A103" i="29"/>
  <c r="E102" i="29"/>
  <c r="D102" i="29"/>
  <c r="C102" i="29"/>
  <c r="B102" i="29"/>
  <c r="A102" i="29"/>
  <c r="E101" i="29"/>
  <c r="D101" i="29"/>
  <c r="C101" i="29"/>
  <c r="B101" i="29"/>
  <c r="A101" i="29"/>
  <c r="E100" i="29"/>
  <c r="D100" i="29"/>
  <c r="C100" i="29"/>
  <c r="B100" i="29"/>
  <c r="A100" i="29"/>
  <c r="E99" i="29"/>
  <c r="D99" i="29"/>
  <c r="C99" i="29"/>
  <c r="B99" i="29"/>
  <c r="A99" i="29"/>
  <c r="E98" i="29"/>
  <c r="D98" i="29"/>
  <c r="C98" i="29"/>
  <c r="B98" i="29"/>
  <c r="A98" i="29"/>
  <c r="E88" i="29"/>
  <c r="D88" i="29"/>
  <c r="C88" i="29"/>
  <c r="B88" i="29"/>
  <c r="BB30" i="29"/>
  <c r="AT30" i="29"/>
  <c r="AO30" i="29"/>
  <c r="BB29" i="29"/>
  <c r="AT29" i="29"/>
  <c r="AO29" i="29"/>
  <c r="BB28" i="29"/>
  <c r="AT28" i="29"/>
  <c r="AO28" i="29"/>
  <c r="BB27" i="29"/>
  <c r="AT27" i="29"/>
  <c r="AO27" i="29"/>
  <c r="BB26" i="29"/>
  <c r="AT26" i="29"/>
  <c r="AO26" i="29"/>
  <c r="BB25" i="29"/>
  <c r="AT25" i="29"/>
  <c r="AO25" i="29"/>
  <c r="BB24" i="29"/>
  <c r="AT24" i="29"/>
  <c r="AO24" i="29"/>
  <c r="BB23" i="29"/>
  <c r="AT23" i="29"/>
  <c r="AO23" i="29"/>
  <c r="BB22" i="29"/>
  <c r="AT22" i="29"/>
  <c r="AO22" i="29"/>
  <c r="BB21" i="29"/>
  <c r="AT21" i="29"/>
  <c r="AO21" i="29"/>
  <c r="BB20" i="29"/>
  <c r="AT20" i="29"/>
  <c r="AO20" i="29"/>
  <c r="BB19" i="29"/>
  <c r="AT19" i="29"/>
  <c r="AO19" i="29"/>
  <c r="BB18" i="29"/>
  <c r="AT18" i="29"/>
  <c r="AO18" i="29"/>
  <c r="BB17" i="29"/>
  <c r="AT17" i="29"/>
  <c r="AO17" i="29"/>
  <c r="BB16" i="29"/>
  <c r="AT16" i="29"/>
  <c r="AO16" i="29"/>
  <c r="BB15" i="29"/>
  <c r="AT15" i="29"/>
  <c r="AO15" i="29"/>
  <c r="BB14" i="29"/>
  <c r="AT14" i="29"/>
  <c r="AO14" i="29"/>
  <c r="BB13" i="29"/>
  <c r="AT13" i="29"/>
  <c r="AO13" i="29"/>
  <c r="BB12" i="29"/>
  <c r="AT12" i="29"/>
  <c r="AR12" i="29"/>
  <c r="AQ12" i="29" s="1"/>
  <c r="AO12" i="29"/>
  <c r="BB11" i="29"/>
  <c r="AT11" i="29"/>
  <c r="AO11" i="29"/>
  <c r="BB10" i="29"/>
  <c r="AX10" i="29"/>
  <c r="AT10" i="29"/>
  <c r="AR10" i="29"/>
  <c r="AQ10" i="29" s="1"/>
  <c r="AO10" i="29"/>
  <c r="BB9" i="29"/>
  <c r="AX9" i="29"/>
  <c r="AX13" i="29" s="1"/>
  <c r="AT9" i="29"/>
  <c r="AR9" i="29"/>
  <c r="AR13" i="29" s="1"/>
  <c r="AO9" i="29"/>
  <c r="BB8" i="29"/>
  <c r="AX8" i="29"/>
  <c r="AT8" i="29"/>
  <c r="AR8" i="29"/>
  <c r="AQ8" i="29"/>
  <c r="AO8" i="29"/>
  <c r="R8" i="29"/>
  <c r="BB7" i="29"/>
  <c r="AX7" i="29"/>
  <c r="AX11" i="29" s="1"/>
  <c r="AT7" i="29"/>
  <c r="AR7" i="29"/>
  <c r="AR11" i="29" s="1"/>
  <c r="AQ7" i="29"/>
  <c r="AO7" i="29"/>
  <c r="R7" i="29"/>
  <c r="Q7" i="29"/>
  <c r="Q8" i="29" s="1"/>
  <c r="P7" i="29"/>
  <c r="P8" i="29" s="1"/>
  <c r="O7" i="29"/>
  <c r="O8" i="29" s="1"/>
  <c r="BB6" i="29"/>
  <c r="AT6" i="29"/>
  <c r="AQ6" i="29"/>
  <c r="AO6" i="29"/>
  <c r="O6" i="29"/>
  <c r="O10" i="29" s="1"/>
  <c r="BB5" i="29"/>
  <c r="AT5" i="29"/>
  <c r="AQ5" i="29"/>
  <c r="AO5" i="29"/>
  <c r="R5" i="29"/>
  <c r="Q5" i="29"/>
  <c r="P5" i="29"/>
  <c r="P6" i="29" s="1"/>
  <c r="P10" i="29" s="1"/>
  <c r="O5" i="29"/>
  <c r="BB4" i="29"/>
  <c r="AT4" i="29"/>
  <c r="AQ4" i="29"/>
  <c r="AO4" i="29"/>
  <c r="R4" i="29"/>
  <c r="R6" i="29" s="1"/>
  <c r="R10" i="29" s="1"/>
  <c r="Q4" i="29"/>
  <c r="Q6" i="29" s="1"/>
  <c r="Q10" i="29" s="1"/>
  <c r="P4" i="29"/>
  <c r="O4" i="29"/>
  <c r="BB3" i="29"/>
  <c r="AT3" i="29"/>
  <c r="AQ3" i="29"/>
  <c r="AO3" i="29"/>
  <c r="R3" i="29"/>
  <c r="Q3" i="29"/>
  <c r="P3" i="29"/>
  <c r="O3" i="29"/>
  <c r="Y2" i="29"/>
  <c r="Y3" i="29" s="1"/>
  <c r="R2" i="29"/>
  <c r="R9" i="29" s="1"/>
  <c r="Q2" i="29"/>
  <c r="Q9" i="29" s="1"/>
  <c r="P2" i="29"/>
  <c r="P9" i="29" s="1"/>
  <c r="O2" i="29"/>
  <c r="O9" i="29" s="1"/>
  <c r="AP13" i="30" l="1"/>
  <c r="AX15" i="30"/>
  <c r="AX18" i="30"/>
  <c r="AR17" i="30"/>
  <c r="AQ13" i="30"/>
  <c r="AX17" i="30"/>
  <c r="Y2" i="30"/>
  <c r="Y3" i="30" s="1"/>
  <c r="O10" i="30"/>
  <c r="AR16" i="30"/>
  <c r="AQ12" i="30"/>
  <c r="AR15" i="30"/>
  <c r="AQ11" i="30"/>
  <c r="AX16" i="30"/>
  <c r="AP4" i="30"/>
  <c r="AS4" i="30" s="1"/>
  <c r="AP8" i="30"/>
  <c r="AS8" i="30" s="1"/>
  <c r="AQ9" i="30"/>
  <c r="AP15" i="30"/>
  <c r="AP17" i="30"/>
  <c r="AP19" i="30"/>
  <c r="AP21" i="30"/>
  <c r="AP23" i="30"/>
  <c r="AP25" i="30"/>
  <c r="AP27" i="30"/>
  <c r="AP29" i="30"/>
  <c r="AT88" i="30"/>
  <c r="AP3" i="30"/>
  <c r="AS3" i="30" s="1"/>
  <c r="AQ7" i="30"/>
  <c r="AP14" i="30"/>
  <c r="AP6" i="30"/>
  <c r="AS6" i="30" s="1"/>
  <c r="AP12" i="30"/>
  <c r="AR14" i="30"/>
  <c r="AP16" i="30"/>
  <c r="AP18" i="30"/>
  <c r="AP20" i="30"/>
  <c r="AP22" i="30"/>
  <c r="AP24" i="30"/>
  <c r="AP26" i="30"/>
  <c r="AP28" i="30"/>
  <c r="AP30" i="30"/>
  <c r="AP7" i="30"/>
  <c r="AP11" i="30"/>
  <c r="AP5" i="30"/>
  <c r="AS5" i="30" s="1"/>
  <c r="AP10" i="30"/>
  <c r="AS10" i="30" s="1"/>
  <c r="AP9" i="30"/>
  <c r="AP5" i="29"/>
  <c r="AS5" i="29" s="1"/>
  <c r="AP4" i="29"/>
  <c r="AS4" i="29" s="1"/>
  <c r="AP10" i="29"/>
  <c r="AS10" i="29" s="1"/>
  <c r="AP13" i="29"/>
  <c r="Y5" i="29"/>
  <c r="Y6" i="29" s="1"/>
  <c r="Y4" i="29"/>
  <c r="G2" i="29" s="1"/>
  <c r="AR17" i="29"/>
  <c r="AQ13" i="29"/>
  <c r="AX17" i="29"/>
  <c r="AR15" i="29"/>
  <c r="AQ11" i="29"/>
  <c r="AX15" i="29"/>
  <c r="AP8" i="29"/>
  <c r="AS8" i="29" s="1"/>
  <c r="AQ9" i="29"/>
  <c r="AP15" i="29"/>
  <c r="AP17" i="29"/>
  <c r="AP19" i="29"/>
  <c r="AP21" i="29"/>
  <c r="AP23" i="29"/>
  <c r="AP25" i="29"/>
  <c r="AP27" i="29"/>
  <c r="AP29" i="29"/>
  <c r="AT88" i="29"/>
  <c r="AP11" i="29"/>
  <c r="AR16" i="29"/>
  <c r="AP14" i="29"/>
  <c r="AX14" i="29"/>
  <c r="AP7" i="29"/>
  <c r="AS7" i="29" s="1"/>
  <c r="AP3" i="29"/>
  <c r="AS3" i="29" s="1"/>
  <c r="AP6" i="29"/>
  <c r="AS6" i="29" s="1"/>
  <c r="AP12" i="29"/>
  <c r="AS12" i="29" s="1"/>
  <c r="AX12" i="29"/>
  <c r="AR14" i="29"/>
  <c r="AP16" i="29"/>
  <c r="AP18" i="29"/>
  <c r="AP20" i="29"/>
  <c r="AP22" i="29"/>
  <c r="AP24" i="29"/>
  <c r="AP26" i="29"/>
  <c r="AP28" i="29"/>
  <c r="AP30" i="29"/>
  <c r="AP9" i="29"/>
  <c r="E125" i="27"/>
  <c r="D125" i="27"/>
  <c r="C125" i="27"/>
  <c r="B125" i="27"/>
  <c r="A125" i="27"/>
  <c r="E124" i="27"/>
  <c r="D124" i="27"/>
  <c r="C124" i="27"/>
  <c r="B124" i="27"/>
  <c r="A124" i="27"/>
  <c r="E123" i="27"/>
  <c r="D123" i="27"/>
  <c r="C123" i="27"/>
  <c r="B123" i="27"/>
  <c r="A123" i="27"/>
  <c r="E122" i="27"/>
  <c r="D122" i="27"/>
  <c r="C122" i="27"/>
  <c r="B122" i="27"/>
  <c r="A122" i="27"/>
  <c r="E121" i="27"/>
  <c r="D121" i="27"/>
  <c r="C121" i="27"/>
  <c r="B121" i="27"/>
  <c r="A121" i="27"/>
  <c r="E120" i="27"/>
  <c r="D120" i="27"/>
  <c r="C120" i="27"/>
  <c r="B120" i="27"/>
  <c r="A120" i="27"/>
  <c r="E119" i="27"/>
  <c r="D119" i="27"/>
  <c r="C119" i="27"/>
  <c r="B119" i="27"/>
  <c r="A119" i="27"/>
  <c r="E118" i="27"/>
  <c r="D118" i="27"/>
  <c r="C118" i="27"/>
  <c r="B118" i="27"/>
  <c r="A118" i="27"/>
  <c r="E117" i="27"/>
  <c r="D117" i="27"/>
  <c r="C117" i="27"/>
  <c r="B117" i="27"/>
  <c r="A117" i="27"/>
  <c r="E116" i="27"/>
  <c r="D116" i="27"/>
  <c r="C116" i="27"/>
  <c r="B116" i="27"/>
  <c r="A116" i="27"/>
  <c r="E115" i="27"/>
  <c r="D115" i="27"/>
  <c r="C115" i="27"/>
  <c r="B115" i="27"/>
  <c r="A115" i="27"/>
  <c r="E114" i="27"/>
  <c r="D114" i="27"/>
  <c r="C114" i="27"/>
  <c r="B114" i="27"/>
  <c r="A114" i="27"/>
  <c r="E113" i="27"/>
  <c r="D113" i="27"/>
  <c r="C113" i="27"/>
  <c r="B113" i="27"/>
  <c r="A113" i="27"/>
  <c r="E112" i="27"/>
  <c r="D112" i="27"/>
  <c r="C112" i="27"/>
  <c r="B112" i="27"/>
  <c r="A112" i="27"/>
  <c r="E111" i="27"/>
  <c r="D111" i="27"/>
  <c r="C111" i="27"/>
  <c r="B111" i="27"/>
  <c r="A111" i="27"/>
  <c r="E110" i="27"/>
  <c r="D110" i="27"/>
  <c r="C110" i="27"/>
  <c r="B110" i="27"/>
  <c r="A110" i="27"/>
  <c r="E109" i="27"/>
  <c r="D109" i="27"/>
  <c r="C109" i="27"/>
  <c r="B109" i="27"/>
  <c r="A109" i="27"/>
  <c r="E108" i="27"/>
  <c r="D108" i="27"/>
  <c r="C108" i="27"/>
  <c r="B108" i="27"/>
  <c r="A108" i="27"/>
  <c r="E107" i="27"/>
  <c r="D107" i="27"/>
  <c r="C107" i="27"/>
  <c r="B107" i="27"/>
  <c r="A107" i="27"/>
  <c r="E106" i="27"/>
  <c r="D106" i="27"/>
  <c r="C106" i="27"/>
  <c r="B106" i="27"/>
  <c r="A106" i="27"/>
  <c r="E105" i="27"/>
  <c r="D105" i="27"/>
  <c r="C105" i="27"/>
  <c r="B105" i="27"/>
  <c r="A105" i="27"/>
  <c r="E104" i="27"/>
  <c r="D104" i="27"/>
  <c r="C104" i="27"/>
  <c r="B104" i="27"/>
  <c r="A104" i="27"/>
  <c r="E103" i="27"/>
  <c r="D103" i="27"/>
  <c r="C103" i="27"/>
  <c r="B103" i="27"/>
  <c r="A103" i="27"/>
  <c r="E102" i="27"/>
  <c r="D102" i="27"/>
  <c r="C102" i="27"/>
  <c r="B102" i="27"/>
  <c r="A102" i="27"/>
  <c r="E101" i="27"/>
  <c r="D101" i="27"/>
  <c r="C101" i="27"/>
  <c r="B101" i="27"/>
  <c r="A101" i="27"/>
  <c r="E100" i="27"/>
  <c r="D100" i="27"/>
  <c r="C100" i="27"/>
  <c r="B100" i="27"/>
  <c r="A100" i="27"/>
  <c r="E99" i="27"/>
  <c r="D99" i="27"/>
  <c r="C99" i="27"/>
  <c r="B99" i="27"/>
  <c r="A99" i="27"/>
  <c r="E98" i="27"/>
  <c r="D98" i="27"/>
  <c r="C98" i="27"/>
  <c r="B98" i="27"/>
  <c r="A98" i="27"/>
  <c r="E88" i="27"/>
  <c r="D88" i="27"/>
  <c r="C88" i="27"/>
  <c r="B88" i="27"/>
  <c r="BB30" i="27"/>
  <c r="AT30" i="27"/>
  <c r="AO30" i="27"/>
  <c r="BB29" i="27"/>
  <c r="AT29" i="27"/>
  <c r="AO29" i="27"/>
  <c r="BB28" i="27"/>
  <c r="AT28" i="27"/>
  <c r="AO28" i="27"/>
  <c r="BB27" i="27"/>
  <c r="AT27" i="27"/>
  <c r="AO27" i="27"/>
  <c r="BB26" i="27"/>
  <c r="AT26" i="27"/>
  <c r="AO26" i="27"/>
  <c r="BB25" i="27"/>
  <c r="AT25" i="27"/>
  <c r="AO25" i="27"/>
  <c r="BB24" i="27"/>
  <c r="AT24" i="27"/>
  <c r="AO24" i="27"/>
  <c r="BB23" i="27"/>
  <c r="AT23" i="27"/>
  <c r="AO23" i="27"/>
  <c r="BB22" i="27"/>
  <c r="AT22" i="27"/>
  <c r="AO22" i="27"/>
  <c r="BB21" i="27"/>
  <c r="AT21" i="27"/>
  <c r="AO21" i="27"/>
  <c r="BB20" i="27"/>
  <c r="AT20" i="27"/>
  <c r="AO20" i="27"/>
  <c r="BB19" i="27"/>
  <c r="AT19" i="27"/>
  <c r="AO19" i="27"/>
  <c r="BB18" i="27"/>
  <c r="AT18" i="27"/>
  <c r="AO18" i="27"/>
  <c r="BB17" i="27"/>
  <c r="AT17" i="27"/>
  <c r="AO17" i="27"/>
  <c r="BB16" i="27"/>
  <c r="AT16" i="27"/>
  <c r="AO16" i="27"/>
  <c r="BB15" i="27"/>
  <c r="AT15" i="27"/>
  <c r="AO15" i="27"/>
  <c r="BB14" i="27"/>
  <c r="AT14" i="27"/>
  <c r="AO14" i="27"/>
  <c r="BB13" i="27"/>
  <c r="AT13" i="27"/>
  <c r="AO13" i="27"/>
  <c r="BB12" i="27"/>
  <c r="AT12" i="27"/>
  <c r="AR12" i="27"/>
  <c r="AR16" i="27" s="1"/>
  <c r="AO12" i="27"/>
  <c r="BB11" i="27"/>
  <c r="AT11" i="27"/>
  <c r="AO11" i="27"/>
  <c r="BB10" i="27"/>
  <c r="AX10" i="27"/>
  <c r="AT10" i="27"/>
  <c r="AR10" i="27"/>
  <c r="AQ10" i="27" s="1"/>
  <c r="AO10" i="27"/>
  <c r="BB9" i="27"/>
  <c r="AX9" i="27"/>
  <c r="AX13" i="27" s="1"/>
  <c r="AT9" i="27"/>
  <c r="AR9" i="27"/>
  <c r="AR13" i="27" s="1"/>
  <c r="AQ9" i="27"/>
  <c r="AO9" i="27"/>
  <c r="P9" i="27"/>
  <c r="BB8" i="27"/>
  <c r="AX8" i="27"/>
  <c r="AT8" i="27"/>
  <c r="AR8" i="27"/>
  <c r="AQ8" i="27" s="1"/>
  <c r="AO8" i="27"/>
  <c r="BB7" i="27"/>
  <c r="AX7" i="27"/>
  <c r="AX11" i="27" s="1"/>
  <c r="AT7" i="27"/>
  <c r="AR7" i="27"/>
  <c r="AR11" i="27" s="1"/>
  <c r="AO7" i="27"/>
  <c r="R7" i="27"/>
  <c r="Q7" i="27"/>
  <c r="Q8" i="27" s="1"/>
  <c r="P7" i="27"/>
  <c r="P8" i="27" s="1"/>
  <c r="O7" i="27"/>
  <c r="BB6" i="27"/>
  <c r="AT6" i="27"/>
  <c r="AQ6" i="27"/>
  <c r="AO6" i="27"/>
  <c r="Q6" i="27"/>
  <c r="Q10" i="27" s="1"/>
  <c r="BB5" i="27"/>
  <c r="AT5" i="27"/>
  <c r="AQ5" i="27"/>
  <c r="AO5" i="27"/>
  <c r="R5" i="27"/>
  <c r="Q5" i="27"/>
  <c r="P5" i="27"/>
  <c r="O5" i="27"/>
  <c r="O6" i="27" s="1"/>
  <c r="BB4" i="27"/>
  <c r="AT4" i="27"/>
  <c r="AQ4" i="27"/>
  <c r="AO4" i="27"/>
  <c r="R4" i="27"/>
  <c r="R6" i="27" s="1"/>
  <c r="R10" i="27" s="1"/>
  <c r="Q4" i="27"/>
  <c r="P4" i="27"/>
  <c r="P6" i="27" s="1"/>
  <c r="P10" i="27" s="1"/>
  <c r="O4" i="27"/>
  <c r="BB3" i="27"/>
  <c r="AT3" i="27"/>
  <c r="AQ3" i="27"/>
  <c r="AO3" i="27"/>
  <c r="R3" i="27"/>
  <c r="Q3" i="27"/>
  <c r="P3" i="27"/>
  <c r="O3" i="27"/>
  <c r="R2" i="27"/>
  <c r="R8" i="27" s="1"/>
  <c r="Q2" i="27"/>
  <c r="Q9" i="27" s="1"/>
  <c r="P2" i="27"/>
  <c r="O2" i="27"/>
  <c r="O8" i="27" s="1"/>
  <c r="E125" i="26"/>
  <c r="D125" i="26"/>
  <c r="C125" i="26"/>
  <c r="B125" i="26"/>
  <c r="A125" i="26"/>
  <c r="E124" i="26"/>
  <c r="D124" i="26"/>
  <c r="C124" i="26"/>
  <c r="B124" i="26"/>
  <c r="A124" i="26"/>
  <c r="E123" i="26"/>
  <c r="D123" i="26"/>
  <c r="C123" i="26"/>
  <c r="B123" i="26"/>
  <c r="A123" i="26"/>
  <c r="E122" i="26"/>
  <c r="D122" i="26"/>
  <c r="C122" i="26"/>
  <c r="B122" i="26"/>
  <c r="A122" i="26"/>
  <c r="E121" i="26"/>
  <c r="D121" i="26"/>
  <c r="C121" i="26"/>
  <c r="B121" i="26"/>
  <c r="A121" i="26"/>
  <c r="E120" i="26"/>
  <c r="D120" i="26"/>
  <c r="C120" i="26"/>
  <c r="B120" i="26"/>
  <c r="A120" i="26"/>
  <c r="E119" i="26"/>
  <c r="D119" i="26"/>
  <c r="C119" i="26"/>
  <c r="B119" i="26"/>
  <c r="A119" i="26"/>
  <c r="E118" i="26"/>
  <c r="D118" i="26"/>
  <c r="C118" i="26"/>
  <c r="B118" i="26"/>
  <c r="A118" i="26"/>
  <c r="E117" i="26"/>
  <c r="D117" i="26"/>
  <c r="C117" i="26"/>
  <c r="B117" i="26"/>
  <c r="A117" i="26"/>
  <c r="E116" i="26"/>
  <c r="D116" i="26"/>
  <c r="C116" i="26"/>
  <c r="B116" i="26"/>
  <c r="A116" i="26"/>
  <c r="E115" i="26"/>
  <c r="D115" i="26"/>
  <c r="C115" i="26"/>
  <c r="B115" i="26"/>
  <c r="A115" i="26"/>
  <c r="E114" i="26"/>
  <c r="D114" i="26"/>
  <c r="C114" i="26"/>
  <c r="B114" i="26"/>
  <c r="A114" i="26"/>
  <c r="E113" i="26"/>
  <c r="D113" i="26"/>
  <c r="C113" i="26"/>
  <c r="B113" i="26"/>
  <c r="A113" i="26"/>
  <c r="E112" i="26"/>
  <c r="D112" i="26"/>
  <c r="C112" i="26"/>
  <c r="B112" i="26"/>
  <c r="A112" i="26"/>
  <c r="E111" i="26"/>
  <c r="D111" i="26"/>
  <c r="C111" i="26"/>
  <c r="B111" i="26"/>
  <c r="A111" i="26"/>
  <c r="E110" i="26"/>
  <c r="D110" i="26"/>
  <c r="C110" i="26"/>
  <c r="B110" i="26"/>
  <c r="A110" i="26"/>
  <c r="E109" i="26"/>
  <c r="D109" i="26"/>
  <c r="C109" i="26"/>
  <c r="B109" i="26"/>
  <c r="A109" i="26"/>
  <c r="E108" i="26"/>
  <c r="D108" i="26"/>
  <c r="C108" i="26"/>
  <c r="B108" i="26"/>
  <c r="A108" i="26"/>
  <c r="E107" i="26"/>
  <c r="D107" i="26"/>
  <c r="C107" i="26"/>
  <c r="B107" i="26"/>
  <c r="A107" i="26"/>
  <c r="E106" i="26"/>
  <c r="D106" i="26"/>
  <c r="C106" i="26"/>
  <c r="B106" i="26"/>
  <c r="A106" i="26"/>
  <c r="E105" i="26"/>
  <c r="D105" i="26"/>
  <c r="C105" i="26"/>
  <c r="B105" i="26"/>
  <c r="A105" i="26"/>
  <c r="E104" i="26"/>
  <c r="D104" i="26"/>
  <c r="C104" i="26"/>
  <c r="B104" i="26"/>
  <c r="A104" i="26"/>
  <c r="E103" i="26"/>
  <c r="D103" i="26"/>
  <c r="C103" i="26"/>
  <c r="B103" i="26"/>
  <c r="A103" i="26"/>
  <c r="E102" i="26"/>
  <c r="D102" i="26"/>
  <c r="C102" i="26"/>
  <c r="B102" i="26"/>
  <c r="A102" i="26"/>
  <c r="E101" i="26"/>
  <c r="D101" i="26"/>
  <c r="C101" i="26"/>
  <c r="B101" i="26"/>
  <c r="A101" i="26"/>
  <c r="E100" i="26"/>
  <c r="D100" i="26"/>
  <c r="C100" i="26"/>
  <c r="B100" i="26"/>
  <c r="A100" i="26"/>
  <c r="E99" i="26"/>
  <c r="D99" i="26"/>
  <c r="C99" i="26"/>
  <c r="B99" i="26"/>
  <c r="A99" i="26"/>
  <c r="E98" i="26"/>
  <c r="D98" i="26"/>
  <c r="C98" i="26"/>
  <c r="B98" i="26"/>
  <c r="A98" i="26"/>
  <c r="E88" i="26"/>
  <c r="D88" i="26"/>
  <c r="C88" i="26"/>
  <c r="B88" i="26"/>
  <c r="BB30" i="26"/>
  <c r="AT30" i="26"/>
  <c r="AO30" i="26"/>
  <c r="BB29" i="26"/>
  <c r="AT29" i="26"/>
  <c r="AO29" i="26"/>
  <c r="BB28" i="26"/>
  <c r="AT28" i="26"/>
  <c r="AO28" i="26"/>
  <c r="BB27" i="26"/>
  <c r="AT27" i="26"/>
  <c r="AO27" i="26"/>
  <c r="BB26" i="26"/>
  <c r="AT26" i="26"/>
  <c r="AO26" i="26"/>
  <c r="BB25" i="26"/>
  <c r="AT25" i="26"/>
  <c r="AO25" i="26"/>
  <c r="BB24" i="26"/>
  <c r="AT24" i="26"/>
  <c r="AO24" i="26"/>
  <c r="BB23" i="26"/>
  <c r="AT23" i="26"/>
  <c r="AO23" i="26"/>
  <c r="BB22" i="26"/>
  <c r="AT22" i="26"/>
  <c r="AO22" i="26"/>
  <c r="BB21" i="26"/>
  <c r="AT21" i="26"/>
  <c r="AO21" i="26"/>
  <c r="BB20" i="26"/>
  <c r="AT20" i="26"/>
  <c r="AO20" i="26"/>
  <c r="BB19" i="26"/>
  <c r="AT19" i="26"/>
  <c r="AO19" i="26"/>
  <c r="BB18" i="26"/>
  <c r="AT18" i="26"/>
  <c r="AO18" i="26"/>
  <c r="BB17" i="26"/>
  <c r="AT17" i="26"/>
  <c r="AO17" i="26"/>
  <c r="BB16" i="26"/>
  <c r="AT16" i="26"/>
  <c r="AO16" i="26"/>
  <c r="BB15" i="26"/>
  <c r="AT15" i="26"/>
  <c r="AO15" i="26"/>
  <c r="BB14" i="26"/>
  <c r="AT14" i="26"/>
  <c r="AO14" i="26"/>
  <c r="BB13" i="26"/>
  <c r="AT13" i="26"/>
  <c r="AO13" i="26"/>
  <c r="BB12" i="26"/>
  <c r="AT12" i="26"/>
  <c r="AO12" i="26"/>
  <c r="BB11" i="26"/>
  <c r="AT11" i="26"/>
  <c r="AO11" i="26"/>
  <c r="BB10" i="26"/>
  <c r="AX10" i="26"/>
  <c r="AT10" i="26"/>
  <c r="AR10" i="26"/>
  <c r="AQ10" i="26" s="1"/>
  <c r="AO10" i="26"/>
  <c r="BB9" i="26"/>
  <c r="AX9" i="26"/>
  <c r="AX13" i="26" s="1"/>
  <c r="AT9" i="26"/>
  <c r="AR9" i="26"/>
  <c r="AR13" i="26" s="1"/>
  <c r="AQ9" i="26"/>
  <c r="AO9" i="26"/>
  <c r="BB8" i="26"/>
  <c r="AX8" i="26"/>
  <c r="AT8" i="26"/>
  <c r="AR8" i="26"/>
  <c r="AR12" i="26" s="1"/>
  <c r="AO8" i="26"/>
  <c r="R8" i="26"/>
  <c r="BB7" i="26"/>
  <c r="AX7" i="26"/>
  <c r="AX11" i="26" s="1"/>
  <c r="AT7" i="26"/>
  <c r="AR7" i="26"/>
  <c r="AR11" i="26" s="1"/>
  <c r="AO7" i="26"/>
  <c r="R7" i="26"/>
  <c r="Q7" i="26"/>
  <c r="Q8" i="26" s="1"/>
  <c r="P7" i="26"/>
  <c r="P8" i="26" s="1"/>
  <c r="O7" i="26"/>
  <c r="O8" i="26" s="1"/>
  <c r="BB6" i="26"/>
  <c r="AT6" i="26"/>
  <c r="AQ6" i="26"/>
  <c r="AO6" i="26"/>
  <c r="Q6" i="26"/>
  <c r="Q10" i="26" s="1"/>
  <c r="BB5" i="26"/>
  <c r="AT5" i="26"/>
  <c r="AQ5" i="26"/>
  <c r="AO5" i="26"/>
  <c r="R5" i="26"/>
  <c r="Q5" i="26"/>
  <c r="P5" i="26"/>
  <c r="O5" i="26"/>
  <c r="O6" i="26" s="1"/>
  <c r="BB4" i="26"/>
  <c r="AT4" i="26"/>
  <c r="AQ4" i="26"/>
  <c r="AO4" i="26"/>
  <c r="R4" i="26"/>
  <c r="R6" i="26" s="1"/>
  <c r="R10" i="26" s="1"/>
  <c r="Q4" i="26"/>
  <c r="P4" i="26"/>
  <c r="P6" i="26" s="1"/>
  <c r="P10" i="26" s="1"/>
  <c r="O4" i="26"/>
  <c r="BB3" i="26"/>
  <c r="AT3" i="26"/>
  <c r="AQ3" i="26"/>
  <c r="AO3" i="26"/>
  <c r="R3" i="26"/>
  <c r="Q3" i="26"/>
  <c r="P3" i="26"/>
  <c r="O3" i="26"/>
  <c r="R2" i="26"/>
  <c r="R9" i="26" s="1"/>
  <c r="Q2" i="26"/>
  <c r="Q9" i="26" s="1"/>
  <c r="P2" i="26"/>
  <c r="P9" i="26" s="1"/>
  <c r="O2" i="26"/>
  <c r="O9" i="26" s="1"/>
  <c r="E125" i="25"/>
  <c r="D125" i="25"/>
  <c r="C125" i="25"/>
  <c r="B125" i="25"/>
  <c r="A125" i="25"/>
  <c r="E124" i="25"/>
  <c r="D124" i="25"/>
  <c r="C124" i="25"/>
  <c r="B124" i="25"/>
  <c r="A124" i="25"/>
  <c r="E123" i="25"/>
  <c r="D123" i="25"/>
  <c r="C123" i="25"/>
  <c r="B123" i="25"/>
  <c r="A123" i="25"/>
  <c r="E122" i="25"/>
  <c r="D122" i="25"/>
  <c r="C122" i="25"/>
  <c r="B122" i="25"/>
  <c r="A122" i="25"/>
  <c r="E121" i="25"/>
  <c r="D121" i="25"/>
  <c r="C121" i="25"/>
  <c r="B121" i="25"/>
  <c r="A121" i="25"/>
  <c r="E120" i="25"/>
  <c r="D120" i="25"/>
  <c r="C120" i="25"/>
  <c r="B120" i="25"/>
  <c r="A120" i="25"/>
  <c r="E119" i="25"/>
  <c r="D119" i="25"/>
  <c r="C119" i="25"/>
  <c r="B119" i="25"/>
  <c r="A119" i="25"/>
  <c r="E118" i="25"/>
  <c r="D118" i="25"/>
  <c r="C118" i="25"/>
  <c r="B118" i="25"/>
  <c r="A118" i="25"/>
  <c r="E117" i="25"/>
  <c r="D117" i="25"/>
  <c r="C117" i="25"/>
  <c r="B117" i="25"/>
  <c r="A117" i="25"/>
  <c r="E116" i="25"/>
  <c r="D116" i="25"/>
  <c r="C116" i="25"/>
  <c r="B116" i="25"/>
  <c r="A116" i="25"/>
  <c r="E115" i="25"/>
  <c r="D115" i="25"/>
  <c r="C115" i="25"/>
  <c r="B115" i="25"/>
  <c r="A115" i="25"/>
  <c r="E114" i="25"/>
  <c r="D114" i="25"/>
  <c r="C114" i="25"/>
  <c r="B114" i="25"/>
  <c r="A114" i="25"/>
  <c r="E113" i="25"/>
  <c r="D113" i="25"/>
  <c r="C113" i="25"/>
  <c r="B113" i="25"/>
  <c r="A113" i="25"/>
  <c r="E112" i="25"/>
  <c r="D112" i="25"/>
  <c r="C112" i="25"/>
  <c r="B112" i="25"/>
  <c r="A112" i="25"/>
  <c r="E111" i="25"/>
  <c r="D111" i="25"/>
  <c r="C111" i="25"/>
  <c r="B111" i="25"/>
  <c r="A111" i="25"/>
  <c r="E110" i="25"/>
  <c r="D110" i="25"/>
  <c r="C110" i="25"/>
  <c r="B110" i="25"/>
  <c r="A110" i="25"/>
  <c r="E109" i="25"/>
  <c r="D109" i="25"/>
  <c r="C109" i="25"/>
  <c r="B109" i="25"/>
  <c r="A109" i="25"/>
  <c r="E108" i="25"/>
  <c r="D108" i="25"/>
  <c r="C108" i="25"/>
  <c r="B108" i="25"/>
  <c r="A108" i="25"/>
  <c r="E107" i="25"/>
  <c r="D107" i="25"/>
  <c r="C107" i="25"/>
  <c r="B107" i="25"/>
  <c r="A107" i="25"/>
  <c r="E106" i="25"/>
  <c r="D106" i="25"/>
  <c r="C106" i="25"/>
  <c r="B106" i="25"/>
  <c r="A106" i="25"/>
  <c r="E105" i="25"/>
  <c r="D105" i="25"/>
  <c r="C105" i="25"/>
  <c r="B105" i="25"/>
  <c r="A105" i="25"/>
  <c r="E104" i="25"/>
  <c r="D104" i="25"/>
  <c r="C104" i="25"/>
  <c r="B104" i="25"/>
  <c r="A104" i="25"/>
  <c r="E103" i="25"/>
  <c r="D103" i="25"/>
  <c r="C103" i="25"/>
  <c r="B103" i="25"/>
  <c r="A103" i="25"/>
  <c r="E102" i="25"/>
  <c r="D102" i="25"/>
  <c r="C102" i="25"/>
  <c r="B102" i="25"/>
  <c r="A102" i="25"/>
  <c r="E101" i="25"/>
  <c r="D101" i="25"/>
  <c r="C101" i="25"/>
  <c r="B101" i="25"/>
  <c r="A101" i="25"/>
  <c r="E100" i="25"/>
  <c r="D100" i="25"/>
  <c r="C100" i="25"/>
  <c r="B100" i="25"/>
  <c r="A100" i="25"/>
  <c r="E99" i="25"/>
  <c r="D99" i="25"/>
  <c r="C99" i="25"/>
  <c r="B99" i="25"/>
  <c r="A99" i="25"/>
  <c r="E98" i="25"/>
  <c r="D98" i="25"/>
  <c r="C98" i="25"/>
  <c r="B98" i="25"/>
  <c r="A98" i="25"/>
  <c r="E88" i="25"/>
  <c r="D88" i="25"/>
  <c r="C88" i="25"/>
  <c r="B88" i="25"/>
  <c r="BB30" i="25"/>
  <c r="AT30" i="25"/>
  <c r="AO30" i="25"/>
  <c r="BB29" i="25"/>
  <c r="AT29" i="25"/>
  <c r="AO29" i="25"/>
  <c r="BB28" i="25"/>
  <c r="AT28" i="25"/>
  <c r="AO28" i="25"/>
  <c r="BB27" i="25"/>
  <c r="AT27" i="25"/>
  <c r="AO27" i="25"/>
  <c r="BB26" i="25"/>
  <c r="AT26" i="25"/>
  <c r="AO26" i="25"/>
  <c r="BB25" i="25"/>
  <c r="AT25" i="25"/>
  <c r="AO25" i="25"/>
  <c r="BB24" i="25"/>
  <c r="AT24" i="25"/>
  <c r="AO24" i="25"/>
  <c r="BB23" i="25"/>
  <c r="AT23" i="25"/>
  <c r="AO23" i="25"/>
  <c r="BB22" i="25"/>
  <c r="AT22" i="25"/>
  <c r="AO22" i="25"/>
  <c r="BB21" i="25"/>
  <c r="AT21" i="25"/>
  <c r="AO21" i="25"/>
  <c r="BB20" i="25"/>
  <c r="AT20" i="25"/>
  <c r="AO20" i="25"/>
  <c r="BB19" i="25"/>
  <c r="AT19" i="25"/>
  <c r="AO19" i="25"/>
  <c r="BB18" i="25"/>
  <c r="AT18" i="25"/>
  <c r="AO18" i="25"/>
  <c r="BB17" i="25"/>
  <c r="AT17" i="25"/>
  <c r="AO17" i="25"/>
  <c r="BB16" i="25"/>
  <c r="AT16" i="25"/>
  <c r="AO16" i="25"/>
  <c r="BB15" i="25"/>
  <c r="AT15" i="25"/>
  <c r="AO15" i="25"/>
  <c r="BB14" i="25"/>
  <c r="AT14" i="25"/>
  <c r="AO14" i="25"/>
  <c r="BB13" i="25"/>
  <c r="AT13" i="25"/>
  <c r="AO13" i="25"/>
  <c r="BB12" i="25"/>
  <c r="AT12" i="25"/>
  <c r="AO12" i="25"/>
  <c r="BB11" i="25"/>
  <c r="AT11" i="25"/>
  <c r="AO11" i="25"/>
  <c r="BB10" i="25"/>
  <c r="AX10" i="25"/>
  <c r="AT10" i="25"/>
  <c r="AR10" i="25"/>
  <c r="AR14" i="25" s="1"/>
  <c r="AQ10" i="25"/>
  <c r="AO10" i="25"/>
  <c r="O10" i="25"/>
  <c r="BB9" i="25"/>
  <c r="AX9" i="25"/>
  <c r="AX13" i="25" s="1"/>
  <c r="AT9" i="25"/>
  <c r="AR9" i="25"/>
  <c r="AR13" i="25" s="1"/>
  <c r="AO9" i="25"/>
  <c r="BB8" i="25"/>
  <c r="AX8" i="25"/>
  <c r="AX12" i="25" s="1"/>
  <c r="AT8" i="25"/>
  <c r="AR8" i="25"/>
  <c r="AR12" i="25" s="1"/>
  <c r="AQ8" i="25"/>
  <c r="AO8" i="25"/>
  <c r="BB7" i="25"/>
  <c r="AX7" i="25"/>
  <c r="AX11" i="25" s="1"/>
  <c r="AT7" i="25"/>
  <c r="AR7" i="25"/>
  <c r="AR11" i="25" s="1"/>
  <c r="AO7" i="25"/>
  <c r="R7" i="25"/>
  <c r="R8" i="25" s="1"/>
  <c r="Q7" i="25"/>
  <c r="Q8" i="25" s="1"/>
  <c r="P7" i="25"/>
  <c r="P8" i="25" s="1"/>
  <c r="O7" i="25"/>
  <c r="O8" i="25" s="1"/>
  <c r="BB6" i="25"/>
  <c r="AT6" i="25"/>
  <c r="AQ6" i="25"/>
  <c r="AO6" i="25"/>
  <c r="R6" i="25"/>
  <c r="R10" i="25" s="1"/>
  <c r="O6" i="25"/>
  <c r="BB5" i="25"/>
  <c r="AT5" i="25"/>
  <c r="AQ5" i="25"/>
  <c r="AO5" i="25"/>
  <c r="R5" i="25"/>
  <c r="Q5" i="25"/>
  <c r="P5" i="25"/>
  <c r="O5" i="25"/>
  <c r="BB4" i="25"/>
  <c r="AT4" i="25"/>
  <c r="AQ4" i="25"/>
  <c r="AO4" i="25"/>
  <c r="R4" i="25"/>
  <c r="Q4" i="25"/>
  <c r="Q6" i="25" s="1"/>
  <c r="Q10" i="25" s="1"/>
  <c r="P4" i="25"/>
  <c r="P6" i="25" s="1"/>
  <c r="P10" i="25" s="1"/>
  <c r="O4" i="25"/>
  <c r="BB3" i="25"/>
  <c r="AT3" i="25"/>
  <c r="AQ3" i="25"/>
  <c r="AO3" i="25"/>
  <c r="R3" i="25"/>
  <c r="Q3" i="25"/>
  <c r="P3" i="25"/>
  <c r="O3" i="25"/>
  <c r="Y2" i="25"/>
  <c r="Y3" i="25" s="1"/>
  <c r="Y4" i="25" s="1"/>
  <c r="G2" i="25" s="1"/>
  <c r="R2" i="25"/>
  <c r="R9" i="25" s="1"/>
  <c r="Q2" i="25"/>
  <c r="Q9" i="25" s="1"/>
  <c r="P2" i="25"/>
  <c r="P9" i="25" s="1"/>
  <c r="O2" i="25"/>
  <c r="O9" i="25" s="1"/>
  <c r="E125" i="24"/>
  <c r="D125" i="24"/>
  <c r="C125" i="24"/>
  <c r="B125" i="24"/>
  <c r="A125" i="24"/>
  <c r="E124" i="24"/>
  <c r="D124" i="24"/>
  <c r="C124" i="24"/>
  <c r="B124" i="24"/>
  <c r="A124" i="24"/>
  <c r="E123" i="24"/>
  <c r="D123" i="24"/>
  <c r="C123" i="24"/>
  <c r="B123" i="24"/>
  <c r="A123" i="24"/>
  <c r="E122" i="24"/>
  <c r="D122" i="24"/>
  <c r="C122" i="24"/>
  <c r="B122" i="24"/>
  <c r="A122" i="24"/>
  <c r="E121" i="24"/>
  <c r="D121" i="24"/>
  <c r="C121" i="24"/>
  <c r="B121" i="24"/>
  <c r="A121" i="24"/>
  <c r="E120" i="24"/>
  <c r="D120" i="24"/>
  <c r="C120" i="24"/>
  <c r="B120" i="24"/>
  <c r="A120" i="24"/>
  <c r="E119" i="24"/>
  <c r="D119" i="24"/>
  <c r="C119" i="24"/>
  <c r="B119" i="24"/>
  <c r="A119" i="24"/>
  <c r="E118" i="24"/>
  <c r="D118" i="24"/>
  <c r="C118" i="24"/>
  <c r="B118" i="24"/>
  <c r="A118" i="24"/>
  <c r="E117" i="24"/>
  <c r="D117" i="24"/>
  <c r="C117" i="24"/>
  <c r="B117" i="24"/>
  <c r="A117" i="24"/>
  <c r="E116" i="24"/>
  <c r="D116" i="24"/>
  <c r="C116" i="24"/>
  <c r="B116" i="24"/>
  <c r="A116" i="24"/>
  <c r="E115" i="24"/>
  <c r="D115" i="24"/>
  <c r="C115" i="24"/>
  <c r="B115" i="24"/>
  <c r="A115" i="24"/>
  <c r="E114" i="24"/>
  <c r="D114" i="24"/>
  <c r="C114" i="24"/>
  <c r="B114" i="24"/>
  <c r="A114" i="24"/>
  <c r="E113" i="24"/>
  <c r="D113" i="24"/>
  <c r="C113" i="24"/>
  <c r="B113" i="24"/>
  <c r="A113" i="24"/>
  <c r="E112" i="24"/>
  <c r="D112" i="24"/>
  <c r="C112" i="24"/>
  <c r="B112" i="24"/>
  <c r="A112" i="24"/>
  <c r="E111" i="24"/>
  <c r="D111" i="24"/>
  <c r="C111" i="24"/>
  <c r="B111" i="24"/>
  <c r="A111" i="24"/>
  <c r="E110" i="24"/>
  <c r="D110" i="24"/>
  <c r="C110" i="24"/>
  <c r="B110" i="24"/>
  <c r="A110" i="24"/>
  <c r="E109" i="24"/>
  <c r="D109" i="24"/>
  <c r="C109" i="24"/>
  <c r="B109" i="24"/>
  <c r="A109" i="24"/>
  <c r="E108" i="24"/>
  <c r="D108" i="24"/>
  <c r="C108" i="24"/>
  <c r="B108" i="24"/>
  <c r="A108" i="24"/>
  <c r="E107" i="24"/>
  <c r="D107" i="24"/>
  <c r="C107" i="24"/>
  <c r="B107" i="24"/>
  <c r="A107" i="24"/>
  <c r="E106" i="24"/>
  <c r="D106" i="24"/>
  <c r="C106" i="24"/>
  <c r="B106" i="24"/>
  <c r="A106" i="24"/>
  <c r="E105" i="24"/>
  <c r="D105" i="24"/>
  <c r="C105" i="24"/>
  <c r="B105" i="24"/>
  <c r="A105" i="24"/>
  <c r="E104" i="24"/>
  <c r="D104" i="24"/>
  <c r="C104" i="24"/>
  <c r="B104" i="24"/>
  <c r="A104" i="24"/>
  <c r="E103" i="24"/>
  <c r="D103" i="24"/>
  <c r="C103" i="24"/>
  <c r="B103" i="24"/>
  <c r="A103" i="24"/>
  <c r="E102" i="24"/>
  <c r="D102" i="24"/>
  <c r="C102" i="24"/>
  <c r="B102" i="24"/>
  <c r="A102" i="24"/>
  <c r="E101" i="24"/>
  <c r="D101" i="24"/>
  <c r="C101" i="24"/>
  <c r="B101" i="24"/>
  <c r="A101" i="24"/>
  <c r="E100" i="24"/>
  <c r="D100" i="24"/>
  <c r="C100" i="24"/>
  <c r="B100" i="24"/>
  <c r="A100" i="24"/>
  <c r="E99" i="24"/>
  <c r="D99" i="24"/>
  <c r="C99" i="24"/>
  <c r="B99" i="24"/>
  <c r="A99" i="24"/>
  <c r="E98" i="24"/>
  <c r="D98" i="24"/>
  <c r="C98" i="24"/>
  <c r="B98" i="24"/>
  <c r="A98" i="24"/>
  <c r="E88" i="24"/>
  <c r="D88" i="24"/>
  <c r="C88" i="24"/>
  <c r="B88" i="24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Q10" i="24"/>
  <c r="AO10" i="24"/>
  <c r="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Q8" i="24"/>
  <c r="AO8" i="24"/>
  <c r="BB7" i="24"/>
  <c r="AX7" i="24"/>
  <c r="AX11" i="24" s="1"/>
  <c r="AT7" i="24"/>
  <c r="AR7" i="24"/>
  <c r="AR11" i="24" s="1"/>
  <c r="AO7" i="24"/>
  <c r="R7" i="24"/>
  <c r="R8" i="24" s="1"/>
  <c r="Q7" i="24"/>
  <c r="Q8" i="24" s="1"/>
  <c r="P7" i="24"/>
  <c r="P8" i="24" s="1"/>
  <c r="O7" i="24"/>
  <c r="O8" i="24" s="1"/>
  <c r="BB6" i="24"/>
  <c r="AT6" i="24"/>
  <c r="AQ6" i="24"/>
  <c r="AO6" i="24"/>
  <c r="R6" i="24"/>
  <c r="R10" i="24" s="1"/>
  <c r="O6" i="24"/>
  <c r="BB5" i="24"/>
  <c r="AT5" i="24"/>
  <c r="AQ5" i="24"/>
  <c r="AO5" i="24"/>
  <c r="R5" i="24"/>
  <c r="Q5" i="24"/>
  <c r="P5" i="24"/>
  <c r="O5" i="24"/>
  <c r="BB4" i="24"/>
  <c r="AT4" i="24"/>
  <c r="AQ4" i="24"/>
  <c r="AO4" i="24"/>
  <c r="R4" i="24"/>
  <c r="Q4" i="24"/>
  <c r="Q6" i="24" s="1"/>
  <c r="Q10" i="24" s="1"/>
  <c r="P4" i="24"/>
  <c r="P6" i="24" s="1"/>
  <c r="P10" i="24" s="1"/>
  <c r="O4" i="24"/>
  <c r="BB3" i="24"/>
  <c r="AT3" i="24"/>
  <c r="AQ3" i="24"/>
  <c r="AO3" i="24"/>
  <c r="R3" i="24"/>
  <c r="Q3" i="24"/>
  <c r="P3" i="24"/>
  <c r="O3" i="24"/>
  <c r="Y2" i="24"/>
  <c r="Y3" i="24" s="1"/>
  <c r="R2" i="24"/>
  <c r="R9" i="24" s="1"/>
  <c r="Q2" i="24"/>
  <c r="Q9" i="24" s="1"/>
  <c r="P2" i="24"/>
  <c r="P9" i="24" s="1"/>
  <c r="O2" i="24"/>
  <c r="O9" i="24" s="1"/>
  <c r="E125" i="23"/>
  <c r="D125" i="23"/>
  <c r="C125" i="23"/>
  <c r="B125" i="23"/>
  <c r="A125" i="23"/>
  <c r="E124" i="23"/>
  <c r="D124" i="23"/>
  <c r="C124" i="23"/>
  <c r="B124" i="23"/>
  <c r="A124" i="23"/>
  <c r="E123" i="23"/>
  <c r="D123" i="23"/>
  <c r="C123" i="23"/>
  <c r="B123" i="23"/>
  <c r="A123" i="23"/>
  <c r="E122" i="23"/>
  <c r="D122" i="23"/>
  <c r="C122" i="23"/>
  <c r="B122" i="23"/>
  <c r="A122" i="23"/>
  <c r="E121" i="23"/>
  <c r="D121" i="23"/>
  <c r="C121" i="23"/>
  <c r="B121" i="23"/>
  <c r="A121" i="23"/>
  <c r="E120" i="23"/>
  <c r="D120" i="23"/>
  <c r="C120" i="23"/>
  <c r="B120" i="23"/>
  <c r="A120" i="23"/>
  <c r="E119" i="23"/>
  <c r="D119" i="23"/>
  <c r="C119" i="23"/>
  <c r="B119" i="23"/>
  <c r="A119" i="23"/>
  <c r="E118" i="23"/>
  <c r="D118" i="23"/>
  <c r="C118" i="23"/>
  <c r="B118" i="23"/>
  <c r="A118" i="23"/>
  <c r="E117" i="23"/>
  <c r="D117" i="23"/>
  <c r="C117" i="23"/>
  <c r="B117" i="23"/>
  <c r="A117" i="23"/>
  <c r="E116" i="23"/>
  <c r="D116" i="23"/>
  <c r="C116" i="23"/>
  <c r="B116" i="23"/>
  <c r="A116" i="23"/>
  <c r="E115" i="23"/>
  <c r="D115" i="23"/>
  <c r="C115" i="23"/>
  <c r="B115" i="23"/>
  <c r="A115" i="23"/>
  <c r="E114" i="23"/>
  <c r="D114" i="23"/>
  <c r="C114" i="23"/>
  <c r="B114" i="23"/>
  <c r="A114" i="23"/>
  <c r="E113" i="23"/>
  <c r="D113" i="23"/>
  <c r="C113" i="23"/>
  <c r="B113" i="23"/>
  <c r="A113" i="23"/>
  <c r="E112" i="23"/>
  <c r="D112" i="23"/>
  <c r="C112" i="23"/>
  <c r="B112" i="23"/>
  <c r="A112" i="23"/>
  <c r="E111" i="23"/>
  <c r="D111" i="23"/>
  <c r="C111" i="23"/>
  <c r="B111" i="23"/>
  <c r="A111" i="23"/>
  <c r="E110" i="23"/>
  <c r="D110" i="23"/>
  <c r="C110" i="23"/>
  <c r="B110" i="23"/>
  <c r="A110" i="23"/>
  <c r="E109" i="23"/>
  <c r="D109" i="23"/>
  <c r="C109" i="23"/>
  <c r="B109" i="23"/>
  <c r="A109" i="23"/>
  <c r="E108" i="23"/>
  <c r="D108" i="23"/>
  <c r="C108" i="23"/>
  <c r="B108" i="23"/>
  <c r="A108" i="23"/>
  <c r="E107" i="23"/>
  <c r="D107" i="23"/>
  <c r="C107" i="23"/>
  <c r="B107" i="23"/>
  <c r="A107" i="23"/>
  <c r="E106" i="23"/>
  <c r="D106" i="23"/>
  <c r="C106" i="23"/>
  <c r="B106" i="23"/>
  <c r="A106" i="23"/>
  <c r="E105" i="23"/>
  <c r="D105" i="23"/>
  <c r="C105" i="23"/>
  <c r="B105" i="23"/>
  <c r="A105" i="23"/>
  <c r="E104" i="23"/>
  <c r="D104" i="23"/>
  <c r="C104" i="23"/>
  <c r="B104" i="23"/>
  <c r="A104" i="23"/>
  <c r="E103" i="23"/>
  <c r="D103" i="23"/>
  <c r="C103" i="23"/>
  <c r="B103" i="23"/>
  <c r="A103" i="23"/>
  <c r="E102" i="23"/>
  <c r="D102" i="23"/>
  <c r="C102" i="23"/>
  <c r="B102" i="23"/>
  <c r="A102" i="23"/>
  <c r="E101" i="23"/>
  <c r="D101" i="23"/>
  <c r="C101" i="23"/>
  <c r="B101" i="23"/>
  <c r="A101" i="23"/>
  <c r="E100" i="23"/>
  <c r="D100" i="23"/>
  <c r="C100" i="23"/>
  <c r="B100" i="23"/>
  <c r="A100" i="23"/>
  <c r="E99" i="23"/>
  <c r="D99" i="23"/>
  <c r="C99" i="23"/>
  <c r="B99" i="23"/>
  <c r="A99" i="23"/>
  <c r="E98" i="23"/>
  <c r="D98" i="23"/>
  <c r="C98" i="23"/>
  <c r="B98" i="23"/>
  <c r="A98" i="23"/>
  <c r="E88" i="23"/>
  <c r="D88" i="23"/>
  <c r="C88" i="23"/>
  <c r="B88" i="23"/>
  <c r="BB30" i="23"/>
  <c r="AT30" i="23"/>
  <c r="AO30" i="23"/>
  <c r="BB29" i="23"/>
  <c r="AT29" i="23"/>
  <c r="AO29" i="23"/>
  <c r="BB28" i="23"/>
  <c r="AT28" i="23"/>
  <c r="AO28" i="23"/>
  <c r="BB27" i="23"/>
  <c r="AT27" i="23"/>
  <c r="AO27" i="23"/>
  <c r="BB26" i="23"/>
  <c r="AT26" i="23"/>
  <c r="AO26" i="23"/>
  <c r="BB25" i="23"/>
  <c r="AT25" i="23"/>
  <c r="AO25" i="23"/>
  <c r="BB24" i="23"/>
  <c r="AT24" i="23"/>
  <c r="AO24" i="23"/>
  <c r="BB23" i="23"/>
  <c r="AT23" i="23"/>
  <c r="AO23" i="23"/>
  <c r="BB22" i="23"/>
  <c r="AT22" i="23"/>
  <c r="AO22" i="23"/>
  <c r="BB21" i="23"/>
  <c r="AT21" i="23"/>
  <c r="AO21" i="23"/>
  <c r="BB20" i="23"/>
  <c r="AT20" i="23"/>
  <c r="AO20" i="23"/>
  <c r="BB19" i="23"/>
  <c r="AT19" i="23"/>
  <c r="AO19" i="23"/>
  <c r="BB18" i="23"/>
  <c r="AT18" i="23"/>
  <c r="AO18" i="23"/>
  <c r="BB17" i="23"/>
  <c r="AT17" i="23"/>
  <c r="AO17" i="23"/>
  <c r="BB16" i="23"/>
  <c r="AT16" i="23"/>
  <c r="AO16" i="23"/>
  <c r="BB15" i="23"/>
  <c r="AT15" i="23"/>
  <c r="AO15" i="23"/>
  <c r="BB14" i="23"/>
  <c r="AT14" i="23"/>
  <c r="AO14" i="23"/>
  <c r="BB13" i="23"/>
  <c r="AT13" i="23"/>
  <c r="AO13" i="23"/>
  <c r="BB12" i="23"/>
  <c r="AT12" i="23"/>
  <c r="AO12" i="23"/>
  <c r="BB11" i="23"/>
  <c r="AT11" i="23"/>
  <c r="AO11" i="23"/>
  <c r="BB10" i="23"/>
  <c r="AX10" i="23"/>
  <c r="AT10" i="23"/>
  <c r="AR10" i="23"/>
  <c r="AQ10" i="23" s="1"/>
  <c r="AO10" i="23"/>
  <c r="BB9" i="23"/>
  <c r="AX9" i="23"/>
  <c r="AX13" i="23" s="1"/>
  <c r="AT9" i="23"/>
  <c r="AR9" i="23"/>
  <c r="AR13" i="23" s="1"/>
  <c r="AQ9" i="23"/>
  <c r="AO9" i="23"/>
  <c r="P9" i="23"/>
  <c r="BB8" i="23"/>
  <c r="AX8" i="23"/>
  <c r="AT8" i="23"/>
  <c r="AR8" i="23"/>
  <c r="AR12" i="23" s="1"/>
  <c r="AQ8" i="23"/>
  <c r="AO8" i="23"/>
  <c r="BB7" i="23"/>
  <c r="AX7" i="23"/>
  <c r="AX11" i="23" s="1"/>
  <c r="AT7" i="23"/>
  <c r="AR7" i="23"/>
  <c r="AR11" i="23" s="1"/>
  <c r="AO7" i="23"/>
  <c r="R7" i="23"/>
  <c r="R8" i="23" s="1"/>
  <c r="Q7" i="23"/>
  <c r="Q8" i="23" s="1"/>
  <c r="P7" i="23"/>
  <c r="P8" i="23" s="1"/>
  <c r="O7" i="23"/>
  <c r="BB6" i="23"/>
  <c r="AT6" i="23"/>
  <c r="AQ6" i="23"/>
  <c r="AO6" i="23"/>
  <c r="Q6" i="23"/>
  <c r="Q10" i="23" s="1"/>
  <c r="BB5" i="23"/>
  <c r="AT5" i="23"/>
  <c r="AQ5" i="23"/>
  <c r="AO5" i="23"/>
  <c r="R5" i="23"/>
  <c r="R6" i="23" s="1"/>
  <c r="R10" i="23" s="1"/>
  <c r="Q5" i="23"/>
  <c r="P5" i="23"/>
  <c r="O5" i="23"/>
  <c r="BB4" i="23"/>
  <c r="AT4" i="23"/>
  <c r="AQ4" i="23"/>
  <c r="AO4" i="23"/>
  <c r="R4" i="23"/>
  <c r="Q4" i="23"/>
  <c r="P4" i="23"/>
  <c r="P6" i="23" s="1"/>
  <c r="P10" i="23" s="1"/>
  <c r="O4" i="23"/>
  <c r="O6" i="23" s="1"/>
  <c r="BB3" i="23"/>
  <c r="AT3" i="23"/>
  <c r="AQ3" i="23"/>
  <c r="AO3" i="23"/>
  <c r="R3" i="23"/>
  <c r="Q3" i="23"/>
  <c r="P3" i="23"/>
  <c r="O3" i="23"/>
  <c r="R2" i="23"/>
  <c r="R9" i="23" s="1"/>
  <c r="Q2" i="23"/>
  <c r="Q9" i="23" s="1"/>
  <c r="P2" i="23"/>
  <c r="O2" i="23"/>
  <c r="O8" i="23" s="1"/>
  <c r="E125" i="20"/>
  <c r="D125" i="20"/>
  <c r="C125" i="20"/>
  <c r="B125" i="20"/>
  <c r="A125" i="20"/>
  <c r="E124" i="20"/>
  <c r="D124" i="20"/>
  <c r="C124" i="20"/>
  <c r="B124" i="20"/>
  <c r="A124" i="20"/>
  <c r="E123" i="20"/>
  <c r="D123" i="20"/>
  <c r="C123" i="20"/>
  <c r="B123" i="20"/>
  <c r="A123" i="20"/>
  <c r="E122" i="20"/>
  <c r="D122" i="20"/>
  <c r="C122" i="20"/>
  <c r="B122" i="20"/>
  <c r="A122" i="20"/>
  <c r="E121" i="20"/>
  <c r="D121" i="20"/>
  <c r="C121" i="20"/>
  <c r="B121" i="20"/>
  <c r="A121" i="20"/>
  <c r="E120" i="20"/>
  <c r="D120" i="20"/>
  <c r="C120" i="20"/>
  <c r="B120" i="20"/>
  <c r="A120" i="20"/>
  <c r="E119" i="20"/>
  <c r="D119" i="20"/>
  <c r="C119" i="20"/>
  <c r="B119" i="20"/>
  <c r="A119" i="20"/>
  <c r="E118" i="20"/>
  <c r="D118" i="20"/>
  <c r="C118" i="20"/>
  <c r="B118" i="20"/>
  <c r="A118" i="20"/>
  <c r="E117" i="20"/>
  <c r="D117" i="20"/>
  <c r="C117" i="20"/>
  <c r="B117" i="20"/>
  <c r="A117" i="20"/>
  <c r="E116" i="20"/>
  <c r="D116" i="20"/>
  <c r="C116" i="20"/>
  <c r="B116" i="20"/>
  <c r="A116" i="20"/>
  <c r="E115" i="20"/>
  <c r="D115" i="20"/>
  <c r="C115" i="20"/>
  <c r="B115" i="20"/>
  <c r="A115" i="20"/>
  <c r="E114" i="20"/>
  <c r="D114" i="20"/>
  <c r="C114" i="20"/>
  <c r="B114" i="20"/>
  <c r="A114" i="20"/>
  <c r="E113" i="20"/>
  <c r="D113" i="20"/>
  <c r="C113" i="20"/>
  <c r="B113" i="20"/>
  <c r="A113" i="20"/>
  <c r="E112" i="20"/>
  <c r="D112" i="20"/>
  <c r="C112" i="20"/>
  <c r="B112" i="20"/>
  <c r="A112" i="20"/>
  <c r="E111" i="20"/>
  <c r="D111" i="20"/>
  <c r="C111" i="20"/>
  <c r="B111" i="20"/>
  <c r="A111" i="20"/>
  <c r="E110" i="20"/>
  <c r="D110" i="20"/>
  <c r="C110" i="20"/>
  <c r="B110" i="20"/>
  <c r="A110" i="20"/>
  <c r="E109" i="20"/>
  <c r="D109" i="20"/>
  <c r="C109" i="20"/>
  <c r="B109" i="20"/>
  <c r="A109" i="20"/>
  <c r="E108" i="20"/>
  <c r="D108" i="20"/>
  <c r="C108" i="20"/>
  <c r="B108" i="20"/>
  <c r="A108" i="20"/>
  <c r="E107" i="20"/>
  <c r="D107" i="20"/>
  <c r="C107" i="20"/>
  <c r="B107" i="20"/>
  <c r="A107" i="20"/>
  <c r="E106" i="20"/>
  <c r="D106" i="20"/>
  <c r="C106" i="20"/>
  <c r="B106" i="20"/>
  <c r="A106" i="20"/>
  <c r="E105" i="20"/>
  <c r="D105" i="20"/>
  <c r="C105" i="20"/>
  <c r="B105" i="20"/>
  <c r="A105" i="20"/>
  <c r="E104" i="20"/>
  <c r="D104" i="20"/>
  <c r="C104" i="20"/>
  <c r="B104" i="20"/>
  <c r="A104" i="20"/>
  <c r="E103" i="20"/>
  <c r="D103" i="20"/>
  <c r="C103" i="20"/>
  <c r="B103" i="20"/>
  <c r="A103" i="20"/>
  <c r="E102" i="20"/>
  <c r="D102" i="20"/>
  <c r="C102" i="20"/>
  <c r="B102" i="20"/>
  <c r="A102" i="20"/>
  <c r="E101" i="20"/>
  <c r="D101" i="20"/>
  <c r="C101" i="20"/>
  <c r="B101" i="20"/>
  <c r="A101" i="20"/>
  <c r="E100" i="20"/>
  <c r="D100" i="20"/>
  <c r="C100" i="20"/>
  <c r="B100" i="20"/>
  <c r="A100" i="20"/>
  <c r="E99" i="20"/>
  <c r="D99" i="20"/>
  <c r="C99" i="20"/>
  <c r="B99" i="20"/>
  <c r="A99" i="20"/>
  <c r="E98" i="20"/>
  <c r="D98" i="20"/>
  <c r="C98" i="20"/>
  <c r="B98" i="20"/>
  <c r="A98" i="20"/>
  <c r="E88" i="20"/>
  <c r="D88" i="20"/>
  <c r="C88" i="20"/>
  <c r="B88" i="20"/>
  <c r="R8" i="20"/>
  <c r="O8" i="20"/>
  <c r="R7" i="20"/>
  <c r="Q7" i="20"/>
  <c r="Q8" i="20" s="1"/>
  <c r="P7" i="20"/>
  <c r="P8" i="20" s="1"/>
  <c r="O7" i="20"/>
  <c r="R5" i="20"/>
  <c r="Q5" i="20"/>
  <c r="P5" i="20"/>
  <c r="O5" i="20"/>
  <c r="R4" i="20"/>
  <c r="R6" i="20" s="1"/>
  <c r="R10" i="20" s="1"/>
  <c r="Q4" i="20"/>
  <c r="Q6" i="20" s="1"/>
  <c r="Q10" i="20" s="1"/>
  <c r="P4" i="20"/>
  <c r="P6" i="20" s="1"/>
  <c r="P10" i="20" s="1"/>
  <c r="O4" i="20"/>
  <c r="O6" i="20" s="1"/>
  <c r="R3" i="20"/>
  <c r="Q3" i="20"/>
  <c r="P3" i="20"/>
  <c r="O3" i="20"/>
  <c r="O9" i="20" s="1"/>
  <c r="R2" i="20"/>
  <c r="R9" i="20" s="1"/>
  <c r="Q2" i="20"/>
  <c r="Q9" i="20" s="1"/>
  <c r="P2" i="20"/>
  <c r="P9" i="20" s="1"/>
  <c r="O2" i="20"/>
  <c r="AS7" i="30" l="1"/>
  <c r="AS12" i="30"/>
  <c r="AS11" i="30"/>
  <c r="AS9" i="30"/>
  <c r="AS13" i="30"/>
  <c r="AR20" i="30"/>
  <c r="AQ16" i="30"/>
  <c r="AS16" i="30" s="1"/>
  <c r="Y4" i="30"/>
  <c r="G2" i="30" s="1"/>
  <c r="Y5" i="30"/>
  <c r="Y6" i="30" s="1"/>
  <c r="AX22" i="30"/>
  <c r="AQ17" i="30"/>
  <c r="AS17" i="30" s="1"/>
  <c r="AR21" i="30"/>
  <c r="AX20" i="30"/>
  <c r="AX21" i="30"/>
  <c r="AX19" i="30"/>
  <c r="AR19" i="30"/>
  <c r="AQ15" i="30"/>
  <c r="AS15" i="30" s="1"/>
  <c r="AR18" i="30"/>
  <c r="AQ14" i="30"/>
  <c r="AS14" i="30" s="1"/>
  <c r="AS11" i="29"/>
  <c r="AS9" i="29"/>
  <c r="AS13" i="29"/>
  <c r="AQ16" i="29"/>
  <c r="AS16" i="29" s="1"/>
  <c r="AR20" i="29"/>
  <c r="AX19" i="29"/>
  <c r="AX21" i="29"/>
  <c r="AX16" i="29"/>
  <c r="AQ14" i="29"/>
  <c r="AS14" i="29" s="1"/>
  <c r="AR18" i="29"/>
  <c r="AR21" i="29"/>
  <c r="AQ17" i="29"/>
  <c r="AS17" i="29" s="1"/>
  <c r="AX18" i="29"/>
  <c r="AR19" i="29"/>
  <c r="AQ15" i="29"/>
  <c r="AS15" i="29" s="1"/>
  <c r="H2" i="29"/>
  <c r="F2" i="29"/>
  <c r="AP4" i="27"/>
  <c r="AS4" i="27" s="1"/>
  <c r="AP5" i="27"/>
  <c r="AS5" i="27" s="1"/>
  <c r="AP8" i="27"/>
  <c r="AS8" i="27" s="1"/>
  <c r="AP13" i="27"/>
  <c r="AX15" i="27"/>
  <c r="AR17" i="27"/>
  <c r="AQ13" i="27"/>
  <c r="Y2" i="27"/>
  <c r="Y3" i="27" s="1"/>
  <c r="O10" i="27"/>
  <c r="AX17" i="27"/>
  <c r="AR15" i="27"/>
  <c r="AQ11" i="27"/>
  <c r="AR20" i="27"/>
  <c r="AQ16" i="27"/>
  <c r="AP17" i="27"/>
  <c r="AP21" i="27"/>
  <c r="AP25" i="27"/>
  <c r="AP27" i="27"/>
  <c r="AT88" i="27"/>
  <c r="AP7" i="27"/>
  <c r="AP11" i="27"/>
  <c r="AP15" i="27"/>
  <c r="AP19" i="27"/>
  <c r="AP23" i="27"/>
  <c r="AP29" i="27"/>
  <c r="AP3" i="27"/>
  <c r="AS3" i="27" s="1"/>
  <c r="AQ7" i="27"/>
  <c r="O9" i="27"/>
  <c r="AP14" i="27"/>
  <c r="AX14" i="27"/>
  <c r="AP6" i="27"/>
  <c r="AS6" i="27" s="1"/>
  <c r="AP12" i="27"/>
  <c r="AX12" i="27"/>
  <c r="AR14" i="27"/>
  <c r="AP16" i="27"/>
  <c r="AP18" i="27"/>
  <c r="AP20" i="27"/>
  <c r="AP22" i="27"/>
  <c r="AP24" i="27"/>
  <c r="AP26" i="27"/>
  <c r="AP28" i="27"/>
  <c r="AP30" i="27"/>
  <c r="R9" i="27"/>
  <c r="AQ12" i="27"/>
  <c r="AP10" i="27"/>
  <c r="AS10" i="27" s="1"/>
  <c r="AP9" i="27"/>
  <c r="AS9" i="27" s="1"/>
  <c r="AP13" i="26"/>
  <c r="AP4" i="26"/>
  <c r="AS4" i="26" s="1"/>
  <c r="AP23" i="26"/>
  <c r="AX15" i="26"/>
  <c r="AQ13" i="26"/>
  <c r="AR17" i="26"/>
  <c r="Y2" i="26"/>
  <c r="Y3" i="26" s="1"/>
  <c r="O10" i="26"/>
  <c r="AR16" i="26"/>
  <c r="AQ12" i="26"/>
  <c r="AX17" i="26"/>
  <c r="AR15" i="26"/>
  <c r="AQ11" i="26"/>
  <c r="AP8" i="26"/>
  <c r="AP17" i="26"/>
  <c r="AP21" i="26"/>
  <c r="AP29" i="26"/>
  <c r="AT88" i="26"/>
  <c r="AP7" i="26"/>
  <c r="AQ8" i="26"/>
  <c r="AP11" i="26"/>
  <c r="AP19" i="26"/>
  <c r="AP27" i="26"/>
  <c r="AP3" i="26"/>
  <c r="AS3" i="26" s="1"/>
  <c r="AQ7" i="26"/>
  <c r="AP14" i="26"/>
  <c r="AX14" i="26"/>
  <c r="AP15" i="26"/>
  <c r="AP25" i="26"/>
  <c r="AP6" i="26"/>
  <c r="AS6" i="26" s="1"/>
  <c r="AP12" i="26"/>
  <c r="AX12" i="26"/>
  <c r="AR14" i="26"/>
  <c r="AP16" i="26"/>
  <c r="AP18" i="26"/>
  <c r="AP20" i="26"/>
  <c r="AP22" i="26"/>
  <c r="AP24" i="26"/>
  <c r="AP26" i="26"/>
  <c r="AP28" i="26"/>
  <c r="AP30" i="26"/>
  <c r="AP5" i="26"/>
  <c r="AS5" i="26" s="1"/>
  <c r="AP10" i="26"/>
  <c r="AS10" i="26" s="1"/>
  <c r="AP9" i="26"/>
  <c r="AS9" i="26" s="1"/>
  <c r="AP13" i="25"/>
  <c r="AR17" i="25"/>
  <c r="AQ13" i="25"/>
  <c r="H2" i="25"/>
  <c r="F2" i="25"/>
  <c r="Y5" i="25"/>
  <c r="Y6" i="25" s="1"/>
  <c r="AX17" i="25"/>
  <c r="AR18" i="25"/>
  <c r="AQ14" i="25"/>
  <c r="AR16" i="25"/>
  <c r="AQ12" i="25"/>
  <c r="AX15" i="25"/>
  <c r="AR15" i="25"/>
  <c r="AQ11" i="25"/>
  <c r="AX16" i="25"/>
  <c r="AP4" i="25"/>
  <c r="AS4" i="25" s="1"/>
  <c r="AP8" i="25"/>
  <c r="AS8" i="25" s="1"/>
  <c r="AQ9" i="25"/>
  <c r="AP15" i="25"/>
  <c r="AP17" i="25"/>
  <c r="AP19" i="25"/>
  <c r="AP21" i="25"/>
  <c r="AP23" i="25"/>
  <c r="AP25" i="25"/>
  <c r="AP27" i="25"/>
  <c r="AP29" i="25"/>
  <c r="AT88" i="25"/>
  <c r="AP3" i="25"/>
  <c r="AS3" i="25" s="1"/>
  <c r="AQ7" i="25"/>
  <c r="AP14" i="25"/>
  <c r="AX14" i="25"/>
  <c r="AP11" i="25"/>
  <c r="AP6" i="25"/>
  <c r="AS6" i="25" s="1"/>
  <c r="AP12" i="25"/>
  <c r="AP16" i="25"/>
  <c r="AP18" i="25"/>
  <c r="AP20" i="25"/>
  <c r="AP22" i="25"/>
  <c r="AP24" i="25"/>
  <c r="AP26" i="25"/>
  <c r="AP28" i="25"/>
  <c r="AP30" i="25"/>
  <c r="AP5" i="25"/>
  <c r="AS5" i="25" s="1"/>
  <c r="AP10" i="25"/>
  <c r="AS10" i="25" s="1"/>
  <c r="AP7" i="25"/>
  <c r="AP9" i="25"/>
  <c r="AP13" i="24"/>
  <c r="AX15" i="24"/>
  <c r="AR18" i="24"/>
  <c r="AQ14" i="24"/>
  <c r="Y4" i="24"/>
  <c r="G2" i="24" s="1"/>
  <c r="Y5" i="24"/>
  <c r="Y6" i="24" s="1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S8" i="24" s="1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S10" i="24" s="1"/>
  <c r="AP9" i="24"/>
  <c r="AP4" i="23"/>
  <c r="AS4" i="23" s="1"/>
  <c r="AP29" i="23"/>
  <c r="AP8" i="23"/>
  <c r="AS8" i="23" s="1"/>
  <c r="AP13" i="23"/>
  <c r="AX15" i="23"/>
  <c r="Y2" i="23"/>
  <c r="Y3" i="23" s="1"/>
  <c r="O10" i="23"/>
  <c r="AR17" i="23"/>
  <c r="AQ13" i="23"/>
  <c r="AR16" i="23"/>
  <c r="AQ12" i="23"/>
  <c r="AX17" i="23"/>
  <c r="AR15" i="23"/>
  <c r="AQ11" i="23"/>
  <c r="AP15" i="23"/>
  <c r="AP19" i="23"/>
  <c r="AP27" i="23"/>
  <c r="AT88" i="23"/>
  <c r="AP7" i="23"/>
  <c r="AP11" i="23"/>
  <c r="AP17" i="23"/>
  <c r="AP21" i="23"/>
  <c r="AP23" i="23"/>
  <c r="AP25" i="23"/>
  <c r="AP3" i="23"/>
  <c r="AS3" i="23" s="1"/>
  <c r="AQ7" i="23"/>
  <c r="O9" i="23"/>
  <c r="AP14" i="23"/>
  <c r="AX14" i="23"/>
  <c r="AP6" i="23"/>
  <c r="AS6" i="23" s="1"/>
  <c r="AP12" i="23"/>
  <c r="AX12" i="23"/>
  <c r="AR14" i="23"/>
  <c r="AP16" i="23"/>
  <c r="AP18" i="23"/>
  <c r="AP20" i="23"/>
  <c r="AP22" i="23"/>
  <c r="AP24" i="23"/>
  <c r="AP26" i="23"/>
  <c r="AP28" i="23"/>
  <c r="AP30" i="23"/>
  <c r="AP5" i="23"/>
  <c r="AS5" i="23" s="1"/>
  <c r="AP10" i="23"/>
  <c r="AS10" i="23" s="1"/>
  <c r="AP9" i="23"/>
  <c r="AS9" i="23" s="1"/>
  <c r="O10" i="20"/>
  <c r="Y2" i="20"/>
  <c r="Y3" i="20" s="1"/>
  <c r="Y4" i="20" s="1"/>
  <c r="G2" i="20" s="1"/>
  <c r="AQ4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" i="9"/>
  <c r="AR8" i="9"/>
  <c r="AR9" i="9"/>
  <c r="AR10" i="9"/>
  <c r="AR11" i="9"/>
  <c r="AR12" i="9"/>
  <c r="AR16" i="9" s="1"/>
  <c r="AR20" i="9" s="1"/>
  <c r="AR24" i="9" s="1"/>
  <c r="AR28" i="9" s="1"/>
  <c r="AR13" i="9"/>
  <c r="AR17" i="9" s="1"/>
  <c r="AR21" i="9" s="1"/>
  <c r="AR25" i="9" s="1"/>
  <c r="AR29" i="9" s="1"/>
  <c r="AR14" i="9"/>
  <c r="AR18" i="9" s="1"/>
  <c r="AR22" i="9" s="1"/>
  <c r="AR26" i="9" s="1"/>
  <c r="AR30" i="9" s="1"/>
  <c r="AR15" i="9"/>
  <c r="AR19" i="9" s="1"/>
  <c r="AR23" i="9" s="1"/>
  <c r="AR27" i="9" s="1"/>
  <c r="AR7" i="9"/>
  <c r="AX11" i="9"/>
  <c r="AX12" i="9"/>
  <c r="AX13" i="9"/>
  <c r="AX14" i="9"/>
  <c r="AX15" i="9"/>
  <c r="AX19" i="9" s="1"/>
  <c r="AX23" i="9" s="1"/>
  <c r="AX27" i="9" s="1"/>
  <c r="AX16" i="9"/>
  <c r="AX20" i="9" s="1"/>
  <c r="AX24" i="9" s="1"/>
  <c r="AX28" i="9" s="1"/>
  <c r="AX17" i="9"/>
  <c r="AX21" i="9" s="1"/>
  <c r="AX25" i="9" s="1"/>
  <c r="AX29" i="9" s="1"/>
  <c r="AX18" i="9"/>
  <c r="AX22" i="9" s="1"/>
  <c r="AX26" i="9" s="1"/>
  <c r="AX30" i="9" s="1"/>
  <c r="AX9" i="9"/>
  <c r="AX10" i="9"/>
  <c r="AX8" i="9"/>
  <c r="AX7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98" i="9"/>
  <c r="AS11" i="26" l="1"/>
  <c r="AR22" i="30"/>
  <c r="AQ18" i="30"/>
  <c r="AS18" i="30" s="1"/>
  <c r="H2" i="30"/>
  <c r="AQ21" i="30"/>
  <c r="AS21" i="30" s="1"/>
  <c r="AR25" i="30"/>
  <c r="AQ19" i="30"/>
  <c r="AS19" i="30" s="1"/>
  <c r="AR23" i="30"/>
  <c r="AX25" i="30"/>
  <c r="AX26" i="30"/>
  <c r="AX23" i="30"/>
  <c r="AX24" i="30"/>
  <c r="AR24" i="30"/>
  <c r="AQ20" i="30"/>
  <c r="AS20" i="30" s="1"/>
  <c r="G3" i="29"/>
  <c r="I2" i="29"/>
  <c r="AX22" i="29"/>
  <c r="AX23" i="29"/>
  <c r="AX20" i="29"/>
  <c r="AR23" i="29"/>
  <c r="AQ19" i="29"/>
  <c r="AS19" i="29" s="1"/>
  <c r="AR25" i="29"/>
  <c r="AQ21" i="29"/>
  <c r="AS21" i="29" s="1"/>
  <c r="AQ20" i="29"/>
  <c r="AS20" i="29" s="1"/>
  <c r="AR24" i="29"/>
  <c r="AQ18" i="29"/>
  <c r="AS18" i="29" s="1"/>
  <c r="AR22" i="29"/>
  <c r="AX25" i="29"/>
  <c r="AS16" i="27"/>
  <c r="AS13" i="27"/>
  <c r="AR19" i="27"/>
  <c r="AQ15" i="27"/>
  <c r="AS15" i="27" s="1"/>
  <c r="AR21" i="27"/>
  <c r="AQ17" i="27"/>
  <c r="AS17" i="27" s="1"/>
  <c r="AR18" i="27"/>
  <c r="AQ14" i="27"/>
  <c r="AS14" i="27" s="1"/>
  <c r="AX21" i="27"/>
  <c r="AX18" i="27"/>
  <c r="AX16" i="27"/>
  <c r="AS11" i="27"/>
  <c r="AR24" i="27"/>
  <c r="AQ20" i="27"/>
  <c r="AS20" i="27" s="1"/>
  <c r="AS12" i="27"/>
  <c r="AS7" i="27"/>
  <c r="Y4" i="27"/>
  <c r="G2" i="27" s="1"/>
  <c r="Y5" i="27"/>
  <c r="Y6" i="27" s="1"/>
  <c r="AX19" i="27"/>
  <c r="AS12" i="26"/>
  <c r="AS13" i="26"/>
  <c r="AS8" i="26"/>
  <c r="AR18" i="26"/>
  <c r="AQ14" i="26"/>
  <c r="AS14" i="26" s="1"/>
  <c r="AR21" i="26"/>
  <c r="AQ17" i="26"/>
  <c r="AS17" i="26" s="1"/>
  <c r="AX21" i="26"/>
  <c r="AR20" i="26"/>
  <c r="AQ16" i="26"/>
  <c r="AS16" i="26" s="1"/>
  <c r="AX16" i="26"/>
  <c r="AX18" i="26"/>
  <c r="AX19" i="26"/>
  <c r="Y4" i="26"/>
  <c r="G2" i="26" s="1"/>
  <c r="Y5" i="26"/>
  <c r="Y6" i="26" s="1"/>
  <c r="AS7" i="26"/>
  <c r="AR19" i="26"/>
  <c r="AQ15" i="26"/>
  <c r="AS15" i="26" s="1"/>
  <c r="AS12" i="24"/>
  <c r="AS12" i="25"/>
  <c r="AS13" i="25"/>
  <c r="AS9" i="25"/>
  <c r="AS11" i="25"/>
  <c r="AS7" i="25"/>
  <c r="AS14" i="25"/>
  <c r="AR20" i="25"/>
  <c r="AQ16" i="25"/>
  <c r="AS16" i="25" s="1"/>
  <c r="G3" i="25"/>
  <c r="I2" i="25"/>
  <c r="AX19" i="25"/>
  <c r="AX18" i="25"/>
  <c r="AX20" i="25"/>
  <c r="AR22" i="25"/>
  <c r="AQ18" i="25"/>
  <c r="AS18" i="25" s="1"/>
  <c r="AQ15" i="25"/>
  <c r="AS15" i="25" s="1"/>
  <c r="AR19" i="25"/>
  <c r="AX21" i="25"/>
  <c r="AR21" i="25"/>
  <c r="AQ17" i="25"/>
  <c r="AS17" i="25" s="1"/>
  <c r="AS14" i="24"/>
  <c r="AS9" i="24"/>
  <c r="AS7" i="24"/>
  <c r="AS11" i="24"/>
  <c r="AS13" i="24"/>
  <c r="H2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S12" i="23"/>
  <c r="AS13" i="23"/>
  <c r="AS11" i="23"/>
  <c r="AS7" i="23"/>
  <c r="AR19" i="23"/>
  <c r="AQ15" i="23"/>
  <c r="AS15" i="23" s="1"/>
  <c r="AX21" i="23"/>
  <c r="Y4" i="23"/>
  <c r="G2" i="23" s="1"/>
  <c r="Y5" i="23"/>
  <c r="Y6" i="23" s="1"/>
  <c r="AR18" i="23"/>
  <c r="AQ14" i="23"/>
  <c r="AS14" i="23" s="1"/>
  <c r="AX18" i="23"/>
  <c r="AR20" i="23"/>
  <c r="AQ16" i="23"/>
  <c r="AS16" i="23" s="1"/>
  <c r="AX16" i="23"/>
  <c r="AR21" i="23"/>
  <c r="AQ17" i="23"/>
  <c r="AS17" i="23" s="1"/>
  <c r="AX19" i="23"/>
  <c r="Y5" i="20"/>
  <c r="Y6" i="20" s="1"/>
  <c r="H2" i="20"/>
  <c r="F2" i="20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R28" i="30" l="1"/>
  <c r="AQ28" i="30" s="1"/>
  <c r="AS28" i="30" s="1"/>
  <c r="AQ24" i="30"/>
  <c r="AS24" i="30" s="1"/>
  <c r="AR26" i="30"/>
  <c r="AQ22" i="30"/>
  <c r="AS22" i="30" s="1"/>
  <c r="AQ23" i="30"/>
  <c r="AS23" i="30" s="1"/>
  <c r="AR27" i="30"/>
  <c r="AQ27" i="30" s="1"/>
  <c r="AS27" i="30" s="1"/>
  <c r="AX28" i="30"/>
  <c r="AX27" i="30"/>
  <c r="AQ25" i="30"/>
  <c r="AS25" i="30" s="1"/>
  <c r="AR29" i="30"/>
  <c r="AQ29" i="30" s="1"/>
  <c r="AS29" i="30" s="1"/>
  <c r="G3" i="30"/>
  <c r="I2" i="30"/>
  <c r="AX30" i="30"/>
  <c r="F2" i="30"/>
  <c r="AX29" i="30"/>
  <c r="AX29" i="29"/>
  <c r="AR27" i="29"/>
  <c r="AQ27" i="29" s="1"/>
  <c r="AS27" i="29" s="1"/>
  <c r="AQ23" i="29"/>
  <c r="AS23" i="29" s="1"/>
  <c r="AX24" i="29"/>
  <c r="H3" i="29"/>
  <c r="F3" i="29" s="1"/>
  <c r="AQ24" i="29"/>
  <c r="AS24" i="29" s="1"/>
  <c r="AR28" i="29"/>
  <c r="AQ28" i="29" s="1"/>
  <c r="AS28" i="29" s="1"/>
  <c r="AX27" i="29"/>
  <c r="AQ22" i="29"/>
  <c r="AS22" i="29" s="1"/>
  <c r="AR26" i="29"/>
  <c r="AR29" i="29"/>
  <c r="AQ29" i="29" s="1"/>
  <c r="AS29" i="29" s="1"/>
  <c r="AQ25" i="29"/>
  <c r="AS25" i="29" s="1"/>
  <c r="AX26" i="29"/>
  <c r="J2" i="29"/>
  <c r="AX22" i="27"/>
  <c r="AR25" i="27"/>
  <c r="AQ21" i="27"/>
  <c r="AS21" i="27" s="1"/>
  <c r="AX23" i="27"/>
  <c r="AR28" i="27"/>
  <c r="AQ28" i="27" s="1"/>
  <c r="AS28" i="27" s="1"/>
  <c r="AQ24" i="27"/>
  <c r="AS24" i="27" s="1"/>
  <c r="AR22" i="27"/>
  <c r="AQ18" i="27"/>
  <c r="AS18" i="27" s="1"/>
  <c r="AR23" i="27"/>
  <c r="AQ19" i="27"/>
  <c r="AS19" i="27" s="1"/>
  <c r="AX25" i="27"/>
  <c r="H2" i="27"/>
  <c r="F2" i="27" s="1"/>
  <c r="AX20" i="27"/>
  <c r="AX20" i="26"/>
  <c r="AR25" i="26"/>
  <c r="AQ21" i="26"/>
  <c r="AS21" i="26" s="1"/>
  <c r="H2" i="26"/>
  <c r="AX23" i="26"/>
  <c r="AR24" i="26"/>
  <c r="AQ20" i="26"/>
  <c r="AS20" i="26" s="1"/>
  <c r="AR23" i="26"/>
  <c r="AQ19" i="26"/>
  <c r="AS19" i="26" s="1"/>
  <c r="AX22" i="26"/>
  <c r="AX25" i="26"/>
  <c r="AR22" i="26"/>
  <c r="AQ18" i="26"/>
  <c r="AS18" i="26" s="1"/>
  <c r="AX23" i="25"/>
  <c r="H3" i="25"/>
  <c r="F3" i="25"/>
  <c r="AX22" i="25"/>
  <c r="AR25" i="25"/>
  <c r="AQ21" i="25"/>
  <c r="AS21" i="25" s="1"/>
  <c r="J2" i="25"/>
  <c r="AX25" i="25"/>
  <c r="AR26" i="25"/>
  <c r="AQ22" i="25"/>
  <c r="AS22" i="25" s="1"/>
  <c r="AR24" i="25"/>
  <c r="AQ20" i="25"/>
  <c r="AS20" i="25" s="1"/>
  <c r="AQ19" i="25"/>
  <c r="AS19" i="25" s="1"/>
  <c r="AR23" i="25"/>
  <c r="AX24" i="25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AX23" i="23"/>
  <c r="AR25" i="23"/>
  <c r="AQ21" i="23"/>
  <c r="AS21" i="23" s="1"/>
  <c r="AR24" i="23"/>
  <c r="AQ20" i="23"/>
  <c r="AS20" i="23" s="1"/>
  <c r="AX22" i="23"/>
  <c r="H2" i="23"/>
  <c r="AR22" i="23"/>
  <c r="AQ18" i="23"/>
  <c r="AS18" i="23" s="1"/>
  <c r="AX25" i="23"/>
  <c r="AX20" i="23"/>
  <c r="AR23" i="23"/>
  <c r="AQ19" i="23"/>
  <c r="AS19" i="23" s="1"/>
  <c r="G3" i="20"/>
  <c r="I2" i="20"/>
  <c r="AT88" i="9"/>
  <c r="J2" i="30" l="1"/>
  <c r="H3" i="30"/>
  <c r="F3" i="30" s="1"/>
  <c r="AR30" i="30"/>
  <c r="AQ30" i="30" s="1"/>
  <c r="AS30" i="30" s="1"/>
  <c r="AQ26" i="30"/>
  <c r="AS26" i="30" s="1"/>
  <c r="AX28" i="29"/>
  <c r="G4" i="29"/>
  <c r="I3" i="29"/>
  <c r="AR30" i="29"/>
  <c r="AQ30" i="29" s="1"/>
  <c r="AS30" i="29" s="1"/>
  <c r="AQ26" i="29"/>
  <c r="AS26" i="29" s="1"/>
  <c r="AX30" i="29"/>
  <c r="AR29" i="27"/>
  <c r="AQ29" i="27" s="1"/>
  <c r="AS29" i="27" s="1"/>
  <c r="AQ25" i="27"/>
  <c r="AS25" i="27" s="1"/>
  <c r="AX29" i="27"/>
  <c r="AX26" i="27"/>
  <c r="AX27" i="27"/>
  <c r="AR27" i="27"/>
  <c r="AQ27" i="27" s="1"/>
  <c r="AS27" i="27" s="1"/>
  <c r="AQ23" i="27"/>
  <c r="AS23" i="27" s="1"/>
  <c r="AR26" i="27"/>
  <c r="AQ22" i="27"/>
  <c r="AS22" i="27" s="1"/>
  <c r="AX24" i="27"/>
  <c r="G3" i="27"/>
  <c r="I2" i="27"/>
  <c r="AR29" i="26"/>
  <c r="AQ29" i="26" s="1"/>
  <c r="AS29" i="26" s="1"/>
  <c r="AQ25" i="26"/>
  <c r="AS25" i="26" s="1"/>
  <c r="AX27" i="26"/>
  <c r="AR28" i="26"/>
  <c r="AQ28" i="26" s="1"/>
  <c r="AS28" i="26" s="1"/>
  <c r="AQ24" i="26"/>
  <c r="AS24" i="26" s="1"/>
  <c r="AR26" i="26"/>
  <c r="AQ22" i="26"/>
  <c r="AS22" i="26" s="1"/>
  <c r="AX26" i="26"/>
  <c r="G3" i="26"/>
  <c r="I2" i="26"/>
  <c r="AX24" i="26"/>
  <c r="AX29" i="26"/>
  <c r="AR27" i="26"/>
  <c r="AQ27" i="26" s="1"/>
  <c r="AS27" i="26" s="1"/>
  <c r="AQ23" i="26"/>
  <c r="AS23" i="26" s="1"/>
  <c r="F2" i="26"/>
  <c r="AR28" i="25"/>
  <c r="AQ28" i="25" s="1"/>
  <c r="AS28" i="25" s="1"/>
  <c r="AQ24" i="25"/>
  <c r="AS24" i="25" s="1"/>
  <c r="AQ25" i="25"/>
  <c r="AS25" i="25" s="1"/>
  <c r="AR29" i="25"/>
  <c r="AQ29" i="25" s="1"/>
  <c r="AS29" i="25" s="1"/>
  <c r="AR30" i="25"/>
  <c r="AQ30" i="25" s="1"/>
  <c r="AS30" i="25" s="1"/>
  <c r="AQ26" i="25"/>
  <c r="AS26" i="25" s="1"/>
  <c r="AX26" i="25"/>
  <c r="AX29" i="25"/>
  <c r="AX28" i="25"/>
  <c r="G4" i="25"/>
  <c r="I3" i="25"/>
  <c r="AR27" i="25"/>
  <c r="AQ27" i="25" s="1"/>
  <c r="AS27" i="25" s="1"/>
  <c r="AQ23" i="25"/>
  <c r="AS23" i="25" s="1"/>
  <c r="AX27" i="25"/>
  <c r="J2" i="24"/>
  <c r="H3" i="24"/>
  <c r="F3" i="24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R27" i="23"/>
  <c r="AQ27" i="23" s="1"/>
  <c r="AS27" i="23" s="1"/>
  <c r="AQ23" i="23"/>
  <c r="AS23" i="23" s="1"/>
  <c r="G3" i="23"/>
  <c r="I2" i="23"/>
  <c r="AX24" i="23"/>
  <c r="AX26" i="23"/>
  <c r="AX29" i="23"/>
  <c r="AR28" i="23"/>
  <c r="AQ28" i="23" s="1"/>
  <c r="AS28" i="23" s="1"/>
  <c r="AQ24" i="23"/>
  <c r="AS24" i="23" s="1"/>
  <c r="AR26" i="23"/>
  <c r="AQ22" i="23"/>
  <c r="AS22" i="23" s="1"/>
  <c r="AR29" i="23"/>
  <c r="AQ29" i="23" s="1"/>
  <c r="AS29" i="23" s="1"/>
  <c r="AQ25" i="23"/>
  <c r="AS25" i="23" s="1"/>
  <c r="F2" i="23"/>
  <c r="AX27" i="23"/>
  <c r="J2" i="20"/>
  <c r="H3" i="20"/>
  <c r="AO3" i="9"/>
  <c r="AU5" i="30" l="1"/>
  <c r="AU11" i="30"/>
  <c r="AU7" i="30"/>
  <c r="AU4" i="30"/>
  <c r="AU15" i="30"/>
  <c r="AU23" i="30"/>
  <c r="AU9" i="30"/>
  <c r="AU10" i="30"/>
  <c r="AU19" i="30"/>
  <c r="AU6" i="30"/>
  <c r="AU13" i="30"/>
  <c r="AU8" i="30"/>
  <c r="AU18" i="30"/>
  <c r="AU28" i="30"/>
  <c r="AU22" i="30"/>
  <c r="AU17" i="30"/>
  <c r="AU24" i="30"/>
  <c r="AU14" i="30"/>
  <c r="AU27" i="30"/>
  <c r="AU25" i="30"/>
  <c r="AU3" i="30"/>
  <c r="AU26" i="30"/>
  <c r="AU29" i="30"/>
  <c r="AU20" i="30"/>
  <c r="AU16" i="30"/>
  <c r="AU30" i="30"/>
  <c r="AU21" i="30"/>
  <c r="AU12" i="30"/>
  <c r="AV9" i="30"/>
  <c r="BC9" i="30" s="1"/>
  <c r="AV18" i="30"/>
  <c r="BC18" i="30" s="1"/>
  <c r="AV6" i="30"/>
  <c r="BC6" i="30" s="1"/>
  <c r="AV23" i="30"/>
  <c r="BC23" i="30" s="1"/>
  <c r="AV22" i="30"/>
  <c r="BC22" i="30" s="1"/>
  <c r="AV19" i="30"/>
  <c r="BC19" i="30" s="1"/>
  <c r="AV17" i="30"/>
  <c r="BC17" i="30" s="1"/>
  <c r="AV28" i="30"/>
  <c r="BC28" i="30" s="1"/>
  <c r="AV11" i="30"/>
  <c r="BC11" i="30" s="1"/>
  <c r="AV7" i="30"/>
  <c r="BC7" i="30" s="1"/>
  <c r="AV20" i="30"/>
  <c r="BC20" i="30" s="1"/>
  <c r="AS32" i="30"/>
  <c r="AS88" i="30" s="1"/>
  <c r="AV15" i="30"/>
  <c r="BC15" i="30" s="1"/>
  <c r="AV16" i="30"/>
  <c r="BC16" i="30" s="1"/>
  <c r="AV8" i="30"/>
  <c r="BC8" i="30" s="1"/>
  <c r="AV26" i="30"/>
  <c r="BC26" i="30" s="1"/>
  <c r="AV10" i="30"/>
  <c r="BC10" i="30" s="1"/>
  <c r="AV25" i="30"/>
  <c r="BC25" i="30" s="1"/>
  <c r="AV30" i="30"/>
  <c r="BC30" i="30" s="1"/>
  <c r="AV21" i="30"/>
  <c r="BC21" i="30" s="1"/>
  <c r="AV27" i="30"/>
  <c r="BC27" i="30" s="1"/>
  <c r="AV24" i="30"/>
  <c r="BC24" i="30" s="1"/>
  <c r="G4" i="30"/>
  <c r="I3" i="30"/>
  <c r="AV5" i="30"/>
  <c r="BC5" i="30" s="1"/>
  <c r="AV14" i="30"/>
  <c r="BC14" i="30" s="1"/>
  <c r="AV3" i="30"/>
  <c r="AV4" i="30"/>
  <c r="BC4" i="30" s="1"/>
  <c r="AV29" i="30"/>
  <c r="BC29" i="30" s="1"/>
  <c r="AV12" i="30"/>
  <c r="BC12" i="30" s="1"/>
  <c r="AV13" i="30"/>
  <c r="BC13" i="30" s="1"/>
  <c r="AU8" i="29"/>
  <c r="AU5" i="29"/>
  <c r="AU16" i="29"/>
  <c r="AU10" i="29"/>
  <c r="AU11" i="29"/>
  <c r="AU13" i="29"/>
  <c r="AU12" i="29"/>
  <c r="AU18" i="29"/>
  <c r="AU20" i="29"/>
  <c r="AU24" i="29"/>
  <c r="AU25" i="29"/>
  <c r="AU21" i="29"/>
  <c r="AU29" i="29"/>
  <c r="AU6" i="29"/>
  <c r="AU17" i="29"/>
  <c r="AU23" i="29"/>
  <c r="AU7" i="29"/>
  <c r="AU19" i="29"/>
  <c r="AU3" i="29"/>
  <c r="AU26" i="29"/>
  <c r="AU30" i="29"/>
  <c r="AU27" i="29"/>
  <c r="AU9" i="29"/>
  <c r="AU22" i="29"/>
  <c r="AV14" i="29"/>
  <c r="BC14" i="29" s="1"/>
  <c r="AU15" i="29"/>
  <c r="AU14" i="29"/>
  <c r="AV25" i="29"/>
  <c r="BC25" i="29" s="1"/>
  <c r="AV5" i="29"/>
  <c r="BC5" i="29" s="1"/>
  <c r="AU4" i="29"/>
  <c r="AV23" i="29"/>
  <c r="BC23" i="29" s="1"/>
  <c r="AV26" i="29"/>
  <c r="BC26" i="29" s="1"/>
  <c r="AV16" i="29"/>
  <c r="BC16" i="29" s="1"/>
  <c r="AV30" i="29"/>
  <c r="BC30" i="29" s="1"/>
  <c r="AV4" i="29"/>
  <c r="BC4" i="29" s="1"/>
  <c r="AV29" i="29"/>
  <c r="BC29" i="29" s="1"/>
  <c r="J3" i="29"/>
  <c r="AU28" i="29"/>
  <c r="AV6" i="29"/>
  <c r="BC6" i="29" s="1"/>
  <c r="AV3" i="29"/>
  <c r="AV22" i="29"/>
  <c r="BC22" i="29" s="1"/>
  <c r="AV15" i="29"/>
  <c r="BC15" i="29" s="1"/>
  <c r="AV19" i="29"/>
  <c r="BC19" i="29" s="1"/>
  <c r="AV12" i="29"/>
  <c r="BC12" i="29" s="1"/>
  <c r="AV24" i="29"/>
  <c r="BC24" i="29" s="1"/>
  <c r="AV13" i="29"/>
  <c r="BC13" i="29" s="1"/>
  <c r="AV11" i="29"/>
  <c r="BC11" i="29" s="1"/>
  <c r="AV20" i="29"/>
  <c r="BC20" i="29" s="1"/>
  <c r="AV10" i="29"/>
  <c r="BC10" i="29" s="1"/>
  <c r="AV21" i="29"/>
  <c r="BC21" i="29" s="1"/>
  <c r="AV8" i="29"/>
  <c r="BC8" i="29" s="1"/>
  <c r="AV7" i="29"/>
  <c r="BC7" i="29" s="1"/>
  <c r="H4" i="29"/>
  <c r="F4" i="29" s="1"/>
  <c r="AV28" i="29"/>
  <c r="BC28" i="29" s="1"/>
  <c r="AV18" i="29"/>
  <c r="BC18" i="29" s="1"/>
  <c r="AV17" i="29"/>
  <c r="BC17" i="29" s="1"/>
  <c r="AV27" i="29"/>
  <c r="BC27" i="29" s="1"/>
  <c r="AS32" i="29"/>
  <c r="AS88" i="29" s="1"/>
  <c r="AV9" i="29"/>
  <c r="BC9" i="29" s="1"/>
  <c r="AX30" i="27"/>
  <c r="AX28" i="27"/>
  <c r="AR30" i="27"/>
  <c r="AQ30" i="27" s="1"/>
  <c r="AS30" i="27" s="1"/>
  <c r="AQ26" i="27"/>
  <c r="AS26" i="27" s="1"/>
  <c r="J2" i="27"/>
  <c r="H3" i="27"/>
  <c r="AX28" i="26"/>
  <c r="H3" i="26"/>
  <c r="F3" i="26"/>
  <c r="AR30" i="26"/>
  <c r="AQ30" i="26" s="1"/>
  <c r="AS30" i="26" s="1"/>
  <c r="AQ26" i="26"/>
  <c r="AS26" i="26" s="1"/>
  <c r="J2" i="26"/>
  <c r="AX30" i="26"/>
  <c r="AU14" i="24"/>
  <c r="AU5" i="25"/>
  <c r="AU25" i="25"/>
  <c r="AU16" i="25"/>
  <c r="AU12" i="24"/>
  <c r="AU14" i="25"/>
  <c r="AU11" i="25"/>
  <c r="AU30" i="25"/>
  <c r="AU18" i="25"/>
  <c r="AU27" i="25"/>
  <c r="AV4" i="25"/>
  <c r="BC4" i="25" s="1"/>
  <c r="AU23" i="25"/>
  <c r="AU26" i="25"/>
  <c r="AV21" i="25"/>
  <c r="BC21" i="25" s="1"/>
  <c r="AU6" i="25"/>
  <c r="AU24" i="25"/>
  <c r="AU15" i="25"/>
  <c r="AU21" i="25"/>
  <c r="AU19" i="25"/>
  <c r="AU29" i="25"/>
  <c r="AU20" i="25"/>
  <c r="AU9" i="25"/>
  <c r="AU7" i="25"/>
  <c r="AV7" i="25"/>
  <c r="BC7" i="25" s="1"/>
  <c r="AV23" i="25"/>
  <c r="BC23" i="25" s="1"/>
  <c r="AU13" i="25"/>
  <c r="AU8" i="25"/>
  <c r="AV18" i="25"/>
  <c r="BC18" i="25" s="1"/>
  <c r="AU28" i="25"/>
  <c r="AU10" i="25"/>
  <c r="AV30" i="25"/>
  <c r="BC30" i="25" s="1"/>
  <c r="AU12" i="25"/>
  <c r="AV6" i="25"/>
  <c r="BC6" i="25" s="1"/>
  <c r="AU3" i="25"/>
  <c r="AU4" i="25"/>
  <c r="AV13" i="25"/>
  <c r="BC13" i="25" s="1"/>
  <c r="AU22" i="25"/>
  <c r="AU17" i="25"/>
  <c r="AV15" i="25"/>
  <c r="BC15" i="25" s="1"/>
  <c r="AV11" i="25"/>
  <c r="BC11" i="25" s="1"/>
  <c r="AV28" i="25"/>
  <c r="BC28" i="25" s="1"/>
  <c r="AV8" i="25"/>
  <c r="BC8" i="25" s="1"/>
  <c r="AV26" i="25"/>
  <c r="BC26" i="25" s="1"/>
  <c r="J3" i="25"/>
  <c r="AV17" i="25"/>
  <c r="BC17" i="25" s="1"/>
  <c r="AV12" i="25"/>
  <c r="BC12" i="25" s="1"/>
  <c r="H4" i="25"/>
  <c r="F4" i="25" s="1"/>
  <c r="AV29" i="25"/>
  <c r="BC29" i="25" s="1"/>
  <c r="AX30" i="25"/>
  <c r="AV16" i="25"/>
  <c r="BC16" i="25" s="1"/>
  <c r="AV14" i="25"/>
  <c r="BC14" i="25" s="1"/>
  <c r="AV25" i="25"/>
  <c r="BC25" i="25" s="1"/>
  <c r="AV20" i="25"/>
  <c r="BC20" i="25" s="1"/>
  <c r="AV5" i="25"/>
  <c r="BC5" i="25" s="1"/>
  <c r="AV22" i="25"/>
  <c r="BC22" i="25" s="1"/>
  <c r="AV10" i="25"/>
  <c r="BC10" i="25" s="1"/>
  <c r="AV27" i="25"/>
  <c r="BC27" i="25" s="1"/>
  <c r="AS32" i="25"/>
  <c r="AS88" i="25" s="1"/>
  <c r="AV24" i="25"/>
  <c r="BC24" i="25" s="1"/>
  <c r="AV3" i="25"/>
  <c r="AV19" i="25"/>
  <c r="BC19" i="25" s="1"/>
  <c r="AV9" i="25"/>
  <c r="BC9" i="25" s="1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R30" i="23"/>
  <c r="AQ30" i="23" s="1"/>
  <c r="AS30" i="23" s="1"/>
  <c r="AQ26" i="23"/>
  <c r="AS26" i="23" s="1"/>
  <c r="J2" i="23"/>
  <c r="H3" i="23"/>
  <c r="F3" i="23" s="1"/>
  <c r="AX28" i="23"/>
  <c r="AX30" i="23"/>
  <c r="G4" i="20"/>
  <c r="I3" i="20"/>
  <c r="F3" i="20"/>
  <c r="AP3" i="9"/>
  <c r="AS3" i="9" s="1"/>
  <c r="AP4" i="9"/>
  <c r="AS4" i="9" s="1"/>
  <c r="AP5" i="9"/>
  <c r="AS5" i="9" s="1"/>
  <c r="AP6" i="9"/>
  <c r="AS6" i="9" s="1"/>
  <c r="AP14" i="9"/>
  <c r="AS14" i="9" s="1"/>
  <c r="D14" i="9" s="1"/>
  <c r="AP22" i="9"/>
  <c r="AS22" i="9" s="1"/>
  <c r="AP30" i="9"/>
  <c r="AS30" i="9" s="1"/>
  <c r="AP18" i="9"/>
  <c r="AS18" i="9" s="1"/>
  <c r="AP13" i="9"/>
  <c r="AS13" i="9" s="1"/>
  <c r="AP7" i="9"/>
  <c r="AS7" i="9" s="1"/>
  <c r="AP15" i="9"/>
  <c r="AS15" i="9" s="1"/>
  <c r="AP23" i="9"/>
  <c r="AS23" i="9" s="1"/>
  <c r="AP10" i="9"/>
  <c r="AS10" i="9" s="1"/>
  <c r="AP28" i="9"/>
  <c r="AS28" i="9" s="1"/>
  <c r="AP8" i="9"/>
  <c r="AS8" i="9" s="1"/>
  <c r="AP16" i="9"/>
  <c r="AS16" i="9" s="1"/>
  <c r="AP24" i="9"/>
  <c r="AS24" i="9" s="1"/>
  <c r="AP26" i="9"/>
  <c r="AS26" i="9" s="1"/>
  <c r="AP21" i="9"/>
  <c r="AS21" i="9" s="1"/>
  <c r="AP9" i="9"/>
  <c r="AS9" i="9" s="1"/>
  <c r="AP17" i="9"/>
  <c r="AS17" i="9" s="1"/>
  <c r="AP25" i="9"/>
  <c r="AS25" i="9" s="1"/>
  <c r="AP12" i="9"/>
  <c r="AS12" i="9" s="1"/>
  <c r="AP11" i="9"/>
  <c r="AS11" i="9" s="1"/>
  <c r="AP19" i="9"/>
  <c r="AS19" i="9" s="1"/>
  <c r="AP27" i="9"/>
  <c r="AS27" i="9" s="1"/>
  <c r="AP20" i="9"/>
  <c r="AS20" i="9" s="1"/>
  <c r="AP29" i="9"/>
  <c r="AS29" i="9" s="1"/>
  <c r="AW8" i="30" l="1"/>
  <c r="AW21" i="30"/>
  <c r="AW29" i="30"/>
  <c r="AW12" i="30"/>
  <c r="AW9" i="30"/>
  <c r="AW17" i="30"/>
  <c r="AW13" i="30"/>
  <c r="AW20" i="30"/>
  <c r="AW28" i="30"/>
  <c r="AU32" i="30"/>
  <c r="AU88" i="30" s="1"/>
  <c r="AW24" i="30"/>
  <c r="AW4" i="30"/>
  <c r="AW25" i="30"/>
  <c r="AW16" i="30"/>
  <c r="AW5" i="30"/>
  <c r="AV32" i="30"/>
  <c r="AV88" i="30" s="1"/>
  <c r="BC3" i="30"/>
  <c r="AW26" i="30" s="1"/>
  <c r="J3" i="30"/>
  <c r="H4" i="30"/>
  <c r="AW28" i="29"/>
  <c r="AW20" i="29"/>
  <c r="AW17" i="29"/>
  <c r="AU32" i="29"/>
  <c r="AU88" i="29" s="1"/>
  <c r="AW4" i="29"/>
  <c r="AW24" i="29"/>
  <c r="AW25" i="29"/>
  <c r="AW29" i="29"/>
  <c r="AW12" i="29"/>
  <c r="AW5" i="29"/>
  <c r="AW13" i="29"/>
  <c r="AW9" i="29"/>
  <c r="AW16" i="29"/>
  <c r="AW8" i="29"/>
  <c r="AW21" i="29"/>
  <c r="BC3" i="29"/>
  <c r="AW3" i="29" s="1"/>
  <c r="AV32" i="29"/>
  <c r="AV88" i="29" s="1"/>
  <c r="I4" i="29"/>
  <c r="G5" i="29"/>
  <c r="AU30" i="27"/>
  <c r="AU11" i="27"/>
  <c r="AU25" i="27"/>
  <c r="AU23" i="27"/>
  <c r="AU21" i="27"/>
  <c r="AU16" i="27"/>
  <c r="AU7" i="27"/>
  <c r="AU5" i="27"/>
  <c r="AU29" i="27"/>
  <c r="AU19" i="27"/>
  <c r="AU4" i="27"/>
  <c r="AU27" i="27"/>
  <c r="AU6" i="27"/>
  <c r="AU3" i="27"/>
  <c r="AU15" i="27"/>
  <c r="AU17" i="27"/>
  <c r="AU18" i="27"/>
  <c r="AU24" i="27"/>
  <c r="AU26" i="27"/>
  <c r="AU28" i="27"/>
  <c r="AU13" i="27"/>
  <c r="AU20" i="27"/>
  <c r="AU22" i="27"/>
  <c r="AV16" i="27"/>
  <c r="BC16" i="27" s="1"/>
  <c r="AU12" i="27"/>
  <c r="AV11" i="27"/>
  <c r="BC11" i="27" s="1"/>
  <c r="AV13" i="27"/>
  <c r="BC13" i="27" s="1"/>
  <c r="AU10" i="27"/>
  <c r="AU8" i="27"/>
  <c r="AV12" i="27"/>
  <c r="BC12" i="27" s="1"/>
  <c r="AV10" i="27"/>
  <c r="BC10" i="27" s="1"/>
  <c r="AV9" i="27"/>
  <c r="BC9" i="27" s="1"/>
  <c r="AU14" i="27"/>
  <c r="AV5" i="27"/>
  <c r="BC5" i="27" s="1"/>
  <c r="AV4" i="27"/>
  <c r="BC4" i="27" s="1"/>
  <c r="AV14" i="27"/>
  <c r="BC14" i="27" s="1"/>
  <c r="AV8" i="27"/>
  <c r="BC8" i="27" s="1"/>
  <c r="AV27" i="27"/>
  <c r="BC27" i="27" s="1"/>
  <c r="AV7" i="27"/>
  <c r="BC7" i="27" s="1"/>
  <c r="AV30" i="27"/>
  <c r="BC30" i="27" s="1"/>
  <c r="AV18" i="27"/>
  <c r="BC18" i="27" s="1"/>
  <c r="I3" i="27"/>
  <c r="G4" i="27"/>
  <c r="AV22" i="27"/>
  <c r="BC22" i="27" s="1"/>
  <c r="AS32" i="27"/>
  <c r="AS88" i="27" s="1"/>
  <c r="AU9" i="27"/>
  <c r="AV21" i="27"/>
  <c r="BC21" i="27" s="1"/>
  <c r="AV19" i="27"/>
  <c r="BC19" i="27" s="1"/>
  <c r="AV3" i="27"/>
  <c r="AV6" i="27"/>
  <c r="BC6" i="27" s="1"/>
  <c r="AV29" i="27"/>
  <c r="BC29" i="27" s="1"/>
  <c r="AV15" i="27"/>
  <c r="BC15" i="27" s="1"/>
  <c r="AV24" i="27"/>
  <c r="BC24" i="27" s="1"/>
  <c r="AV26" i="27"/>
  <c r="BC26" i="27" s="1"/>
  <c r="AV25" i="27"/>
  <c r="BC25" i="27" s="1"/>
  <c r="AV17" i="27"/>
  <c r="BC17" i="27" s="1"/>
  <c r="F3" i="27"/>
  <c r="AV28" i="27"/>
  <c r="BC28" i="27" s="1"/>
  <c r="AV23" i="27"/>
  <c r="BC23" i="27" s="1"/>
  <c r="AV20" i="27"/>
  <c r="BC20" i="27" s="1"/>
  <c r="AU14" i="26"/>
  <c r="AU16" i="26"/>
  <c r="AU11" i="26"/>
  <c r="AU6" i="26"/>
  <c r="AU26" i="26"/>
  <c r="AU21" i="26"/>
  <c r="AU24" i="26"/>
  <c r="AU18" i="26"/>
  <c r="AU17" i="26"/>
  <c r="AU22" i="26"/>
  <c r="AU23" i="26"/>
  <c r="AU4" i="26"/>
  <c r="AU30" i="26"/>
  <c r="AU3" i="26"/>
  <c r="AU5" i="26"/>
  <c r="AU10" i="26"/>
  <c r="AV30" i="26"/>
  <c r="BC30" i="26" s="1"/>
  <c r="AU19" i="26"/>
  <c r="AU13" i="26"/>
  <c r="AU12" i="26"/>
  <c r="AU27" i="26"/>
  <c r="AU20" i="26"/>
  <c r="AU8" i="26"/>
  <c r="AV9" i="26"/>
  <c r="BC9" i="26" s="1"/>
  <c r="AU9" i="26"/>
  <c r="AU15" i="26"/>
  <c r="AU28" i="26"/>
  <c r="AV28" i="26"/>
  <c r="BC28" i="26" s="1"/>
  <c r="AV17" i="26"/>
  <c r="BC17" i="26" s="1"/>
  <c r="AS32" i="26"/>
  <c r="AS88" i="26" s="1"/>
  <c r="AV4" i="26"/>
  <c r="BC4" i="26" s="1"/>
  <c r="AU25" i="26"/>
  <c r="AV15" i="26"/>
  <c r="BC15" i="26" s="1"/>
  <c r="AV16" i="26"/>
  <c r="BC16" i="26" s="1"/>
  <c r="AV29" i="26"/>
  <c r="BC29" i="26" s="1"/>
  <c r="AV22" i="26"/>
  <c r="BC22" i="26" s="1"/>
  <c r="AU29" i="26"/>
  <c r="AV20" i="26"/>
  <c r="BC20" i="26" s="1"/>
  <c r="AV24" i="26"/>
  <c r="BC24" i="26" s="1"/>
  <c r="I3" i="26"/>
  <c r="G4" i="26"/>
  <c r="AU7" i="26"/>
  <c r="AV13" i="26"/>
  <c r="BC13" i="26" s="1"/>
  <c r="AV10" i="26"/>
  <c r="BC10" i="26" s="1"/>
  <c r="AV11" i="26"/>
  <c r="BC11" i="26" s="1"/>
  <c r="AV5" i="26"/>
  <c r="BC5" i="26" s="1"/>
  <c r="AV23" i="26"/>
  <c r="BC23" i="26" s="1"/>
  <c r="AV25" i="26"/>
  <c r="BC25" i="26" s="1"/>
  <c r="AV7" i="26"/>
  <c r="BC7" i="26" s="1"/>
  <c r="AV3" i="26"/>
  <c r="AV14" i="26"/>
  <c r="BC14" i="26" s="1"/>
  <c r="AV19" i="26"/>
  <c r="BC19" i="26" s="1"/>
  <c r="AV21" i="26"/>
  <c r="BC21" i="26" s="1"/>
  <c r="AV8" i="26"/>
  <c r="BC8" i="26" s="1"/>
  <c r="AV12" i="26"/>
  <c r="BC12" i="26" s="1"/>
  <c r="AV27" i="26"/>
  <c r="BC27" i="26" s="1"/>
  <c r="AV6" i="26"/>
  <c r="BC6" i="26" s="1"/>
  <c r="AV26" i="26"/>
  <c r="BC26" i="26" s="1"/>
  <c r="AV18" i="26"/>
  <c r="BC18" i="26" s="1"/>
  <c r="AW12" i="25"/>
  <c r="AW24" i="25"/>
  <c r="AW28" i="25"/>
  <c r="AW17" i="25"/>
  <c r="AW21" i="25"/>
  <c r="AW20" i="25"/>
  <c r="AU32" i="25"/>
  <c r="AU88" i="25" s="1"/>
  <c r="AW16" i="25"/>
  <c r="AW5" i="25"/>
  <c r="AW4" i="25"/>
  <c r="AW25" i="25"/>
  <c r="AW13" i="25"/>
  <c r="AW29" i="25"/>
  <c r="AW9" i="25"/>
  <c r="AW8" i="25"/>
  <c r="I4" i="25"/>
  <c r="G5" i="25"/>
  <c r="AV32" i="25"/>
  <c r="AV88" i="25" s="1"/>
  <c r="BC3" i="25"/>
  <c r="AW7" i="25" s="1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/>
  <c r="BC3" i="24"/>
  <c r="AW23" i="24" s="1"/>
  <c r="AV32" i="24"/>
  <c r="AV88" i="24" s="1"/>
  <c r="AU26" i="23"/>
  <c r="AU17" i="23"/>
  <c r="AU21" i="23"/>
  <c r="AU10" i="23"/>
  <c r="AU12" i="23"/>
  <c r="AU14" i="23"/>
  <c r="AU28" i="23"/>
  <c r="AU6" i="23"/>
  <c r="AU4" i="23"/>
  <c r="AU20" i="23"/>
  <c r="AU3" i="23"/>
  <c r="AU23" i="23"/>
  <c r="AU25" i="23"/>
  <c r="AU18" i="23"/>
  <c r="AU7" i="23"/>
  <c r="AU9" i="23"/>
  <c r="AU27" i="23"/>
  <c r="AU15" i="23"/>
  <c r="AU19" i="23"/>
  <c r="AU29" i="23"/>
  <c r="AU8" i="23"/>
  <c r="AU16" i="23"/>
  <c r="AU5" i="23"/>
  <c r="AV19" i="23"/>
  <c r="BC19" i="23" s="1"/>
  <c r="AU13" i="23"/>
  <c r="AV23" i="23"/>
  <c r="BC23" i="23" s="1"/>
  <c r="AV29" i="23"/>
  <c r="BC29" i="23" s="1"/>
  <c r="AV25" i="23"/>
  <c r="BC25" i="23" s="1"/>
  <c r="AU22" i="23"/>
  <c r="AU11" i="23"/>
  <c r="AU30" i="23"/>
  <c r="AV4" i="23"/>
  <c r="BC4" i="23" s="1"/>
  <c r="AS32" i="23"/>
  <c r="AS88" i="23" s="1"/>
  <c r="AV5" i="23"/>
  <c r="BC5" i="23" s="1"/>
  <c r="AV13" i="23"/>
  <c r="BC13" i="23" s="1"/>
  <c r="AV30" i="23"/>
  <c r="BC30" i="23" s="1"/>
  <c r="AV27" i="23"/>
  <c r="BC27" i="23" s="1"/>
  <c r="AV11" i="23"/>
  <c r="BC11" i="23" s="1"/>
  <c r="AV28" i="23"/>
  <c r="BC28" i="23" s="1"/>
  <c r="AV16" i="23"/>
  <c r="BC16" i="23" s="1"/>
  <c r="G4" i="23"/>
  <c r="I3" i="23"/>
  <c r="AV17" i="23"/>
  <c r="BC17" i="23" s="1"/>
  <c r="AV7" i="23"/>
  <c r="BC7" i="23" s="1"/>
  <c r="AV21" i="23"/>
  <c r="BC21" i="23" s="1"/>
  <c r="AV14" i="23"/>
  <c r="BC14" i="23" s="1"/>
  <c r="AV12" i="23"/>
  <c r="BC12" i="23" s="1"/>
  <c r="AV15" i="23"/>
  <c r="BC15" i="23" s="1"/>
  <c r="AV24" i="23"/>
  <c r="BC24" i="23" s="1"/>
  <c r="AV8" i="23"/>
  <c r="BC8" i="23" s="1"/>
  <c r="AV20" i="23"/>
  <c r="BC20" i="23" s="1"/>
  <c r="AV22" i="23"/>
  <c r="BC22" i="23" s="1"/>
  <c r="AV3" i="23"/>
  <c r="AV9" i="23"/>
  <c r="BC9" i="23" s="1"/>
  <c r="AV26" i="23"/>
  <c r="BC26" i="23" s="1"/>
  <c r="AU24" i="23"/>
  <c r="AV18" i="23"/>
  <c r="BC18" i="23" s="1"/>
  <c r="AV10" i="23"/>
  <c r="BC10" i="23" s="1"/>
  <c r="AV6" i="23"/>
  <c r="BC6" i="23" s="1"/>
  <c r="J3" i="20"/>
  <c r="H4" i="20"/>
  <c r="F4" i="20"/>
  <c r="AS32" i="9"/>
  <c r="AU29" i="9"/>
  <c r="AV6" i="9"/>
  <c r="AV14" i="9"/>
  <c r="AV22" i="9"/>
  <c r="AV30" i="9"/>
  <c r="AV25" i="9"/>
  <c r="AV26" i="9"/>
  <c r="AV13" i="9"/>
  <c r="AV7" i="9"/>
  <c r="AV15" i="9"/>
  <c r="AV23" i="9"/>
  <c r="AV17" i="9"/>
  <c r="AV10" i="9"/>
  <c r="AV5" i="9"/>
  <c r="AV8" i="9"/>
  <c r="AV16" i="9"/>
  <c r="AV24" i="9"/>
  <c r="AV9" i="9"/>
  <c r="AV18" i="9"/>
  <c r="AV28" i="9"/>
  <c r="AV29" i="9"/>
  <c r="AV11" i="9"/>
  <c r="AV19" i="9"/>
  <c r="AV27" i="9"/>
  <c r="AV4" i="9"/>
  <c r="AV12" i="9"/>
  <c r="AV20" i="9"/>
  <c r="AV21" i="9"/>
  <c r="AV3" i="9"/>
  <c r="AU7" i="9"/>
  <c r="AU15" i="9"/>
  <c r="D22" i="9"/>
  <c r="AU4" i="9"/>
  <c r="D12" i="9"/>
  <c r="AU27" i="9"/>
  <c r="D8" i="9"/>
  <c r="AU16" i="9"/>
  <c r="D30" i="9"/>
  <c r="AU24" i="9"/>
  <c r="D16" i="9"/>
  <c r="AU8" i="9"/>
  <c r="D21" i="9"/>
  <c r="AU19" i="9"/>
  <c r="D25" i="9"/>
  <c r="AU9" i="9"/>
  <c r="D28" i="9"/>
  <c r="AU17" i="9"/>
  <c r="D15" i="9"/>
  <c r="AU12" i="9"/>
  <c r="D17" i="9"/>
  <c r="AU10" i="9"/>
  <c r="D10" i="9"/>
  <c r="AU23" i="9"/>
  <c r="D9" i="9"/>
  <c r="AU14" i="9"/>
  <c r="D23" i="9"/>
  <c r="AU11" i="9"/>
  <c r="D6" i="9"/>
  <c r="AU20" i="9"/>
  <c r="D5" i="9"/>
  <c r="AU26" i="9"/>
  <c r="D20" i="9"/>
  <c r="AU25" i="9"/>
  <c r="D29" i="9"/>
  <c r="AU22" i="9"/>
  <c r="D27" i="9"/>
  <c r="AU18" i="9"/>
  <c r="D26" i="9"/>
  <c r="AU13" i="9"/>
  <c r="D7" i="9"/>
  <c r="AU5" i="9"/>
  <c r="D4" i="9"/>
  <c r="AU28" i="9"/>
  <c r="D19" i="9"/>
  <c r="AU21" i="9"/>
  <c r="D24" i="9"/>
  <c r="AU6" i="9"/>
  <c r="D13" i="9"/>
  <c r="AU30" i="9"/>
  <c r="D11" i="9"/>
  <c r="AU3" i="9"/>
  <c r="D18" i="9"/>
  <c r="N1" i="14"/>
  <c r="AW6" i="30" l="1"/>
  <c r="AW3" i="30"/>
  <c r="AW22" i="30"/>
  <c r="AW19" i="30"/>
  <c r="AW27" i="30"/>
  <c r="AW30" i="30"/>
  <c r="AW18" i="30"/>
  <c r="AW10" i="30"/>
  <c r="AW15" i="30"/>
  <c r="AW11" i="30"/>
  <c r="AW14" i="30"/>
  <c r="AW7" i="30"/>
  <c r="AW23" i="30"/>
  <c r="I4" i="30"/>
  <c r="G5" i="30"/>
  <c r="F4" i="30"/>
  <c r="AW15" i="29"/>
  <c r="AW26" i="29"/>
  <c r="AW7" i="29"/>
  <c r="AW23" i="29"/>
  <c r="AW6" i="29"/>
  <c r="AW14" i="29"/>
  <c r="AW10" i="29"/>
  <c r="AW11" i="29"/>
  <c r="AW19" i="29"/>
  <c r="AW30" i="29"/>
  <c r="AW27" i="29"/>
  <c r="AW22" i="29"/>
  <c r="AW18" i="29"/>
  <c r="H5" i="29"/>
  <c r="F5" i="29"/>
  <c r="J4" i="29"/>
  <c r="AW5" i="27"/>
  <c r="AW9" i="27"/>
  <c r="AW16" i="27"/>
  <c r="AW21" i="27"/>
  <c r="AW28" i="27"/>
  <c r="AW17" i="27"/>
  <c r="AW20" i="27"/>
  <c r="AW12" i="27"/>
  <c r="AW13" i="27"/>
  <c r="AW4" i="27"/>
  <c r="AW29" i="27"/>
  <c r="AW8" i="27"/>
  <c r="AW25" i="27"/>
  <c r="AW24" i="27"/>
  <c r="BC3" i="27"/>
  <c r="AW23" i="27" s="1"/>
  <c r="AV32" i="27"/>
  <c r="AV88" i="27" s="1"/>
  <c r="H4" i="27"/>
  <c r="J3" i="27"/>
  <c r="AU32" i="27"/>
  <c r="AU88" i="27" s="1"/>
  <c r="AW24" i="26"/>
  <c r="AW12" i="26"/>
  <c r="AW13" i="26"/>
  <c r="AW17" i="26"/>
  <c r="AW8" i="26"/>
  <c r="AW16" i="26"/>
  <c r="AW29" i="26"/>
  <c r="AW25" i="26"/>
  <c r="AW5" i="26"/>
  <c r="AW28" i="26"/>
  <c r="AW4" i="26"/>
  <c r="AW20" i="26"/>
  <c r="AW9" i="26"/>
  <c r="AW21" i="26"/>
  <c r="BC3" i="26"/>
  <c r="AW10" i="26" s="1"/>
  <c r="AV32" i="26"/>
  <c r="AV88" i="26" s="1"/>
  <c r="AU32" i="26"/>
  <c r="AU88" i="26" s="1"/>
  <c r="H4" i="26"/>
  <c r="J3" i="26"/>
  <c r="AW6" i="25"/>
  <c r="AW22" i="25"/>
  <c r="AW18" i="25"/>
  <c r="AW3" i="25"/>
  <c r="AW14" i="25"/>
  <c r="AW30" i="25"/>
  <c r="AW11" i="25"/>
  <c r="AW19" i="25"/>
  <c r="AW23" i="25"/>
  <c r="AW26" i="25"/>
  <c r="AW10" i="25"/>
  <c r="AW15" i="25"/>
  <c r="AW27" i="25"/>
  <c r="H5" i="25"/>
  <c r="J4" i="25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25" i="23"/>
  <c r="AW12" i="23"/>
  <c r="AU32" i="23"/>
  <c r="AU88" i="23" s="1"/>
  <c r="AW20" i="23"/>
  <c r="AW24" i="23"/>
  <c r="AW5" i="23"/>
  <c r="AW17" i="23"/>
  <c r="AW16" i="23"/>
  <c r="AW29" i="23"/>
  <c r="AW21" i="23"/>
  <c r="AW8" i="23"/>
  <c r="AW28" i="23"/>
  <c r="AW4" i="23"/>
  <c r="AW9" i="23"/>
  <c r="AW13" i="23"/>
  <c r="J3" i="23"/>
  <c r="BC3" i="23"/>
  <c r="AW26" i="23" s="1"/>
  <c r="AV32" i="23"/>
  <c r="AV88" i="23" s="1"/>
  <c r="H4" i="23"/>
  <c r="F4" i="23" s="1"/>
  <c r="G5" i="20"/>
  <c r="I4" i="20"/>
  <c r="AV32" i="9"/>
  <c r="AU32" i="9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AW32" i="30" l="1"/>
  <c r="AW88" i="30" s="1"/>
  <c r="H5" i="30"/>
  <c r="J4" i="30"/>
  <c r="AW32" i="29"/>
  <c r="AW88" i="29" s="1"/>
  <c r="I5" i="29"/>
  <c r="G6" i="29"/>
  <c r="AW19" i="27"/>
  <c r="AW11" i="27"/>
  <c r="AW26" i="27"/>
  <c r="AW6" i="27"/>
  <c r="AW22" i="27"/>
  <c r="AW14" i="27"/>
  <c r="AW7" i="27"/>
  <c r="AW15" i="27"/>
  <c r="AW27" i="27"/>
  <c r="AW30" i="27"/>
  <c r="AW10" i="27"/>
  <c r="AW18" i="27"/>
  <c r="AW3" i="27"/>
  <c r="I4" i="27"/>
  <c r="G5" i="27"/>
  <c r="F4" i="27"/>
  <c r="AW3" i="26"/>
  <c r="AW22" i="26"/>
  <c r="AW7" i="26"/>
  <c r="AW19" i="26"/>
  <c r="AW23" i="26"/>
  <c r="AW15" i="26"/>
  <c r="AW14" i="26"/>
  <c r="AW27" i="26"/>
  <c r="AW18" i="26"/>
  <c r="AW11" i="26"/>
  <c r="AW30" i="26"/>
  <c r="AW6" i="26"/>
  <c r="AW26" i="26"/>
  <c r="I4" i="26"/>
  <c r="G5" i="26"/>
  <c r="F4" i="26"/>
  <c r="AW32" i="25"/>
  <c r="AW88" i="25" s="1"/>
  <c r="I5" i="25"/>
  <c r="G6" i="25"/>
  <c r="F5" i="25"/>
  <c r="AW32" i="24"/>
  <c r="AW88" i="24" s="1"/>
  <c r="H5" i="24"/>
  <c r="J4" i="24"/>
  <c r="AW3" i="23"/>
  <c r="AW7" i="23"/>
  <c r="AW27" i="23"/>
  <c r="AW11" i="23"/>
  <c r="AW15" i="23"/>
  <c r="AW22" i="23"/>
  <c r="AW10" i="23"/>
  <c r="AW30" i="23"/>
  <c r="AW6" i="23"/>
  <c r="AW14" i="23"/>
  <c r="AW18" i="23"/>
  <c r="AW19" i="23"/>
  <c r="AW23" i="23"/>
  <c r="I4" i="23"/>
  <c r="G5" i="23"/>
  <c r="J4" i="20"/>
  <c r="H5" i="20"/>
  <c r="F5" i="20" s="1"/>
  <c r="C4" i="17"/>
  <c r="I5" i="30" l="1"/>
  <c r="G6" i="30"/>
  <c r="F5" i="30"/>
  <c r="H6" i="29"/>
  <c r="J5" i="29"/>
  <c r="AW32" i="27"/>
  <c r="AW88" i="27" s="1"/>
  <c r="H5" i="27"/>
  <c r="F5" i="27"/>
  <c r="J4" i="27"/>
  <c r="AW32" i="26"/>
  <c r="AW88" i="26" s="1"/>
  <c r="H5" i="26"/>
  <c r="F5" i="26"/>
  <c r="J4" i="26"/>
  <c r="F6" i="25"/>
  <c r="H6" i="25"/>
  <c r="J5" i="25"/>
  <c r="I5" i="24"/>
  <c r="G6" i="24"/>
  <c r="F5" i="24"/>
  <c r="AW32" i="23"/>
  <c r="AW88" i="23" s="1"/>
  <c r="H5" i="23"/>
  <c r="F5" i="23"/>
  <c r="J4" i="23"/>
  <c r="G6" i="20"/>
  <c r="I5" i="20"/>
  <c r="G25" i="17"/>
  <c r="G49" i="17"/>
  <c r="A78" i="17"/>
  <c r="G78" i="17" s="1"/>
  <c r="D4" i="11"/>
  <c r="E4" i="11" s="1"/>
  <c r="D7" i="11"/>
  <c r="E7" i="11" s="1"/>
  <c r="D12" i="11"/>
  <c r="E12" i="11" s="1"/>
  <c r="D15" i="11"/>
  <c r="D20" i="11"/>
  <c r="E20" i="11" s="1"/>
  <c r="D23" i="11"/>
  <c r="E23" i="11" s="1"/>
  <c r="D28" i="11"/>
  <c r="E28" i="11" s="1"/>
  <c r="D31" i="11"/>
  <c r="E31" i="11" s="1"/>
  <c r="D36" i="11"/>
  <c r="D39" i="11"/>
  <c r="E39" i="11" s="1"/>
  <c r="D44" i="11"/>
  <c r="D47" i="11"/>
  <c r="E47" i="11" s="1"/>
  <c r="D52" i="11"/>
  <c r="E52" i="11" s="1"/>
  <c r="M5" i="11"/>
  <c r="M6" i="11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G9" i="17" s="1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G41" i="17" s="1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G73" i="17" s="1"/>
  <c r="A74" i="17"/>
  <c r="G74" i="17" s="1"/>
  <c r="A75" i="17"/>
  <c r="G75" i="17" s="1"/>
  <c r="A76" i="17"/>
  <c r="G76" i="17" s="1"/>
  <c r="A77" i="17"/>
  <c r="G77" i="17" s="1"/>
  <c r="F3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8" i="11"/>
  <c r="F13" i="11"/>
  <c r="F24" i="11"/>
  <c r="F29" i="11"/>
  <c r="F40" i="11"/>
  <c r="F45" i="11"/>
  <c r="G2" i="11"/>
  <c r="F3" i="11" s="1"/>
  <c r="F6" i="11"/>
  <c r="F43" i="11"/>
  <c r="F23" i="11"/>
  <c r="F11" i="11"/>
  <c r="F42" i="11"/>
  <c r="F30" i="11"/>
  <c r="F10" i="11"/>
  <c r="L20" i="11"/>
  <c r="D8" i="11" s="1"/>
  <c r="E8" i="11" s="1"/>
  <c r="M9" i="11"/>
  <c r="L21" i="11"/>
  <c r="E44" i="11"/>
  <c r="E15" i="11"/>
  <c r="E36" i="11"/>
  <c r="H6" i="30" l="1"/>
  <c r="J5" i="30"/>
  <c r="G7" i="29"/>
  <c r="I6" i="29"/>
  <c r="F6" i="29"/>
  <c r="I5" i="27"/>
  <c r="G6" i="27"/>
  <c r="G6" i="26"/>
  <c r="I5" i="26"/>
  <c r="G7" i="25"/>
  <c r="I6" i="25"/>
  <c r="H6" i="24"/>
  <c r="J5" i="24"/>
  <c r="G6" i="23"/>
  <c r="I5" i="23"/>
  <c r="J5" i="20"/>
  <c r="H6" i="20"/>
  <c r="F6" i="20"/>
  <c r="F34" i="11"/>
  <c r="F47" i="11"/>
  <c r="F44" i="11"/>
  <c r="F12" i="1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F15" i="11"/>
  <c r="F28" i="11"/>
  <c r="F38" i="11"/>
  <c r="F19" i="11"/>
  <c r="F51" i="11"/>
  <c r="F41" i="11"/>
  <c r="F25" i="11"/>
  <c r="F9" i="11"/>
  <c r="E8" i="18"/>
  <c r="E4" i="18"/>
  <c r="D3" i="11"/>
  <c r="E3" i="11" s="1"/>
  <c r="D45" i="11"/>
  <c r="E45" i="11" s="1"/>
  <c r="D37" i="11"/>
  <c r="E37" i="11" s="1"/>
  <c r="D29" i="11"/>
  <c r="E29" i="11" s="1"/>
  <c r="D21" i="11"/>
  <c r="E21" i="11" s="1"/>
  <c r="D13" i="11"/>
  <c r="E13" i="11" s="1"/>
  <c r="D5" i="11"/>
  <c r="E5" i="11" s="1"/>
  <c r="F21" i="11"/>
  <c r="F5" i="1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4" i="11"/>
  <c r="F46" i="11"/>
  <c r="F27" i="11"/>
  <c r="F37" i="11"/>
  <c r="F18" i="11"/>
  <c r="F50" i="11"/>
  <c r="F31" i="11"/>
  <c r="F52" i="11"/>
  <c r="F36" i="11"/>
  <c r="F20" i="11"/>
  <c r="F4" i="11"/>
  <c r="I2" i="11" s="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2" i="11"/>
  <c r="F35" i="11"/>
  <c r="F49" i="11"/>
  <c r="F33" i="11"/>
  <c r="F17" i="1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F26" i="11"/>
  <c r="F7" i="11"/>
  <c r="F39" i="11"/>
  <c r="F48" i="11"/>
  <c r="F32" i="11"/>
  <c r="F16" i="11"/>
  <c r="D48" i="11"/>
  <c r="E48" i="11" s="1"/>
  <c r="D40" i="11"/>
  <c r="E40" i="11" s="1"/>
  <c r="D32" i="11"/>
  <c r="E32" i="11" s="1"/>
  <c r="D24" i="11"/>
  <c r="E24" i="11" s="1"/>
  <c r="D16" i="11"/>
  <c r="E16" i="11" s="1"/>
  <c r="D2" i="14"/>
  <c r="E2" i="14"/>
  <c r="G7" i="30" l="1"/>
  <c r="I6" i="30"/>
  <c r="F6" i="30"/>
  <c r="J6" i="29"/>
  <c r="H7" i="29"/>
  <c r="F7" i="29" s="1"/>
  <c r="J5" i="27"/>
  <c r="H6" i="27"/>
  <c r="F6" i="27" s="1"/>
  <c r="H6" i="26"/>
  <c r="J5" i="26"/>
  <c r="H7" i="25"/>
  <c r="F7" i="25"/>
  <c r="J6" i="25"/>
  <c r="G7" i="24"/>
  <c r="I6" i="24"/>
  <c r="F6" i="24"/>
  <c r="H6" i="23"/>
  <c r="J5" i="23"/>
  <c r="G7" i="20"/>
  <c r="I6" i="20"/>
  <c r="M8" i="11"/>
  <c r="H2" i="11"/>
  <c r="F3" i="14"/>
  <c r="D51" i="17"/>
  <c r="D17" i="17"/>
  <c r="D15" i="17"/>
  <c r="D59" i="17"/>
  <c r="D41" i="17"/>
  <c r="D8" i="17"/>
  <c r="D21" i="17"/>
  <c r="D43" i="17"/>
  <c r="D11" i="17"/>
  <c r="D57" i="17"/>
  <c r="D65" i="17"/>
  <c r="D71" i="17"/>
  <c r="D64" i="17"/>
  <c r="D26" i="17"/>
  <c r="D22" i="17"/>
  <c r="D18" i="17"/>
  <c r="D45" i="17"/>
  <c r="D14" i="17"/>
  <c r="D56" i="17"/>
  <c r="D55" i="17"/>
  <c r="D24" i="17"/>
  <c r="D23" i="17"/>
  <c r="D25" i="17"/>
  <c r="D68" i="17"/>
  <c r="D28" i="17"/>
  <c r="D53" i="17"/>
  <c r="D42" i="17"/>
  <c r="D9" i="17"/>
  <c r="D52" i="17"/>
  <c r="D20" i="17"/>
  <c r="D32" i="17"/>
  <c r="D16" i="17"/>
  <c r="D10" i="17"/>
  <c r="D63" i="17"/>
  <c r="D27" i="17"/>
  <c r="D7" i="17"/>
  <c r="D60" i="17"/>
  <c r="D70" i="17"/>
  <c r="D66" i="17"/>
  <c r="D44" i="17"/>
  <c r="D12" i="17"/>
  <c r="D67" i="17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D13" i="17"/>
  <c r="J6" i="30" l="1"/>
  <c r="H7" i="30"/>
  <c r="G8" i="29"/>
  <c r="I7" i="29"/>
  <c r="G7" i="27"/>
  <c r="I6" i="27"/>
  <c r="G7" i="26"/>
  <c r="I6" i="26"/>
  <c r="F6" i="26"/>
  <c r="G8" i="25"/>
  <c r="I7" i="25"/>
  <c r="J6" i="24"/>
  <c r="H7" i="24"/>
  <c r="F7" i="24"/>
  <c r="G7" i="23"/>
  <c r="I6" i="23"/>
  <c r="F6" i="23"/>
  <c r="J6" i="20"/>
  <c r="H7" i="20"/>
  <c r="M22" i="11"/>
  <c r="J53" i="11"/>
  <c r="J2" i="11"/>
  <c r="N6" i="11"/>
  <c r="D3" i="14"/>
  <c r="G3" i="14"/>
  <c r="D48" i="17"/>
  <c r="D34" i="17"/>
  <c r="D75" i="17"/>
  <c r="G8" i="30" l="1"/>
  <c r="I7" i="30"/>
  <c r="F7" i="30"/>
  <c r="J7" i="29"/>
  <c r="H8" i="29"/>
  <c r="J6" i="27"/>
  <c r="H7" i="27"/>
  <c r="F7" i="27"/>
  <c r="J6" i="26"/>
  <c r="H7" i="26"/>
  <c r="F7" i="26"/>
  <c r="J7" i="25"/>
  <c r="H8" i="25"/>
  <c r="F8" i="25"/>
  <c r="G8" i="24"/>
  <c r="I7" i="24"/>
  <c r="J6" i="23"/>
  <c r="H7" i="23"/>
  <c r="F7" i="23"/>
  <c r="G8" i="20"/>
  <c r="I7" i="20"/>
  <c r="F7" i="20"/>
  <c r="B20" i="9"/>
  <c r="B22" i="9"/>
  <c r="B12" i="9"/>
  <c r="B8" i="9"/>
  <c r="B29" i="9"/>
  <c r="B24" i="9"/>
  <c r="B14" i="9"/>
  <c r="B4" i="9"/>
  <c r="B21" i="9"/>
  <c r="B16" i="9"/>
  <c r="B30" i="9"/>
  <c r="B18" i="9"/>
  <c r="B25" i="9"/>
  <c r="B28" i="9"/>
  <c r="B10" i="9"/>
  <c r="B5" i="9"/>
  <c r="B13" i="9"/>
  <c r="B9" i="9"/>
  <c r="B6" i="9"/>
  <c r="B26" i="9"/>
  <c r="AS88" i="9"/>
  <c r="B17" i="9"/>
  <c r="D3" i="9"/>
  <c r="BC3" i="9"/>
  <c r="H3" i="14"/>
  <c r="E3" i="14"/>
  <c r="F4" i="14" s="1"/>
  <c r="D35" i="17"/>
  <c r="D36" i="17"/>
  <c r="D76" i="17"/>
  <c r="D74" i="17"/>
  <c r="D73" i="17"/>
  <c r="D37" i="17"/>
  <c r="D33" i="17"/>
  <c r="D46" i="17"/>
  <c r="D47" i="17"/>
  <c r="D50" i="17"/>
  <c r="D49" i="17"/>
  <c r="J7" i="30" l="1"/>
  <c r="H8" i="30"/>
  <c r="F8" i="30"/>
  <c r="I8" i="29"/>
  <c r="G9" i="29"/>
  <c r="F8" i="29"/>
  <c r="G8" i="27"/>
  <c r="I7" i="27"/>
  <c r="G8" i="26"/>
  <c r="I7" i="26"/>
  <c r="I8" i="25"/>
  <c r="G9" i="25"/>
  <c r="J7" i="24"/>
  <c r="H8" i="24"/>
  <c r="F8" i="24"/>
  <c r="G8" i="23"/>
  <c r="I7" i="23"/>
  <c r="J7" i="20"/>
  <c r="H8" i="20"/>
  <c r="F8" i="20"/>
  <c r="B67" i="14"/>
  <c r="B54" i="14"/>
  <c r="B51" i="14"/>
  <c r="A46" i="11"/>
  <c r="A35" i="11"/>
  <c r="B34" i="14"/>
  <c r="C11" i="9"/>
  <c r="BC11" i="9"/>
  <c r="C25" i="9"/>
  <c r="B25" i="14" s="1"/>
  <c r="BC25" i="9"/>
  <c r="B55" i="14"/>
  <c r="B40" i="14"/>
  <c r="A38" i="11"/>
  <c r="B77" i="14"/>
  <c r="C13" i="9"/>
  <c r="B13" i="15" s="1"/>
  <c r="BC13" i="9"/>
  <c r="B60" i="14"/>
  <c r="C5" i="9"/>
  <c r="B5" i="15" s="1"/>
  <c r="BC5" i="9"/>
  <c r="B43" i="14"/>
  <c r="C29" i="9"/>
  <c r="B29" i="14" s="1"/>
  <c r="BC29" i="9"/>
  <c r="B63" i="14"/>
  <c r="B68" i="14"/>
  <c r="B47" i="14"/>
  <c r="B69" i="14"/>
  <c r="A39" i="11"/>
  <c r="C22" i="9"/>
  <c r="B22" i="14" s="1"/>
  <c r="BC22" i="9"/>
  <c r="B61" i="14"/>
  <c r="A44" i="11"/>
  <c r="B50" i="14"/>
  <c r="C7" i="9"/>
  <c r="B7" i="14" s="1"/>
  <c r="BC7" i="9"/>
  <c r="B76" i="14"/>
  <c r="B33" i="14"/>
  <c r="C21" i="9"/>
  <c r="A21" i="11" s="1"/>
  <c r="BC21" i="9"/>
  <c r="C19" i="9"/>
  <c r="B19" i="14" s="1"/>
  <c r="BC19" i="9"/>
  <c r="C17" i="9"/>
  <c r="B17" i="15" s="1"/>
  <c r="BC17" i="9"/>
  <c r="C30" i="9"/>
  <c r="A30" i="11" s="1"/>
  <c r="BC30" i="9"/>
  <c r="C18" i="9"/>
  <c r="A18" i="11" s="1"/>
  <c r="BC18" i="9"/>
  <c r="B74" i="14"/>
  <c r="C10" i="9"/>
  <c r="B10" i="14" s="1"/>
  <c r="BC10" i="9"/>
  <c r="B65" i="14"/>
  <c r="A48" i="11"/>
  <c r="B31" i="14"/>
  <c r="C14" i="9"/>
  <c r="B14" i="15" s="1"/>
  <c r="BC14" i="9"/>
  <c r="B53" i="14"/>
  <c r="B56" i="14"/>
  <c r="A36" i="11"/>
  <c r="B41" i="14"/>
  <c r="B32" i="14"/>
  <c r="C27" i="9"/>
  <c r="BC27" i="9"/>
  <c r="B72" i="14"/>
  <c r="C4" i="9"/>
  <c r="BC4" i="9"/>
  <c r="C26" i="9"/>
  <c r="A26" i="11" s="1"/>
  <c r="BC26" i="9"/>
  <c r="C16" i="9"/>
  <c r="B16" i="15" s="1"/>
  <c r="BC16" i="9"/>
  <c r="A52" i="11"/>
  <c r="B73" i="14"/>
  <c r="C9" i="9"/>
  <c r="B9" i="14" s="1"/>
  <c r="BC9" i="9"/>
  <c r="B66" i="14"/>
  <c r="B75" i="14"/>
  <c r="B57" i="14"/>
  <c r="C8" i="9"/>
  <c r="BC8" i="9"/>
  <c r="C23" i="9"/>
  <c r="B23" i="15" s="1"/>
  <c r="BC23" i="9"/>
  <c r="B70" i="14"/>
  <c r="C6" i="9"/>
  <c r="A6" i="11" s="1"/>
  <c r="BC6" i="9"/>
  <c r="B45" i="14"/>
  <c r="C24" i="9"/>
  <c r="A24" i="11" s="1"/>
  <c r="BC24" i="9"/>
  <c r="C28" i="9"/>
  <c r="A28" i="11" s="1"/>
  <c r="BC28" i="9"/>
  <c r="B71" i="14"/>
  <c r="C12" i="9"/>
  <c r="B12" i="14" s="1"/>
  <c r="BC12" i="9"/>
  <c r="B42" i="14"/>
  <c r="B58" i="14"/>
  <c r="B59" i="14"/>
  <c r="B49" i="14"/>
  <c r="C15" i="9"/>
  <c r="B15" i="14" s="1"/>
  <c r="BC15" i="9"/>
  <c r="B62" i="14"/>
  <c r="B64" i="14"/>
  <c r="A37" i="11"/>
  <c r="C20" i="9"/>
  <c r="B20" i="14" s="1"/>
  <c r="BC20" i="9"/>
  <c r="R2" i="9"/>
  <c r="D103" i="9"/>
  <c r="D111" i="9"/>
  <c r="D119" i="9"/>
  <c r="D121" i="9"/>
  <c r="D98" i="9"/>
  <c r="D106" i="9"/>
  <c r="D114" i="9"/>
  <c r="D122" i="9"/>
  <c r="D101" i="9"/>
  <c r="D109" i="9"/>
  <c r="D117" i="9"/>
  <c r="D125" i="9"/>
  <c r="D105" i="9"/>
  <c r="D104" i="9"/>
  <c r="D112" i="9"/>
  <c r="D120" i="9"/>
  <c r="D99" i="9"/>
  <c r="D107" i="9"/>
  <c r="D115" i="9"/>
  <c r="D123" i="9"/>
  <c r="D102" i="9"/>
  <c r="D110" i="9"/>
  <c r="D118" i="9"/>
  <c r="D113" i="9"/>
  <c r="D100" i="9"/>
  <c r="D108" i="9"/>
  <c r="D116" i="9"/>
  <c r="D124" i="9"/>
  <c r="B27" i="9"/>
  <c r="B23" i="9"/>
  <c r="B19" i="9"/>
  <c r="B15" i="9"/>
  <c r="B11" i="9"/>
  <c r="B7" i="9"/>
  <c r="B3" i="9"/>
  <c r="C3" i="9"/>
  <c r="Q7" i="9"/>
  <c r="Q5" i="9"/>
  <c r="Q3" i="9"/>
  <c r="Q4" i="9"/>
  <c r="D88" i="9"/>
  <c r="AV88" i="9"/>
  <c r="AU88" i="9"/>
  <c r="B4" i="17"/>
  <c r="D6" i="17" s="1"/>
  <c r="B70" i="17"/>
  <c r="B9" i="17"/>
  <c r="B74" i="17"/>
  <c r="B72" i="17"/>
  <c r="B6" i="17"/>
  <c r="B37" i="17"/>
  <c r="B11" i="17"/>
  <c r="B41" i="17"/>
  <c r="B61" i="17"/>
  <c r="B53" i="17"/>
  <c r="B59" i="17"/>
  <c r="B43" i="17"/>
  <c r="B73" i="17"/>
  <c r="B75" i="17"/>
  <c r="B17" i="17"/>
  <c r="B5" i="17"/>
  <c r="B62" i="17"/>
  <c r="B68" i="17"/>
  <c r="B27" i="17"/>
  <c r="B7" i="17"/>
  <c r="B66" i="17"/>
  <c r="B26" i="17"/>
  <c r="B29" i="17"/>
  <c r="B57" i="17"/>
  <c r="B8" i="17"/>
  <c r="B14" i="17"/>
  <c r="B45" i="17"/>
  <c r="B18" i="17"/>
  <c r="B21" i="17"/>
  <c r="B44" i="17"/>
  <c r="B46" i="17"/>
  <c r="B24" i="17"/>
  <c r="B51" i="17"/>
  <c r="B76" i="17"/>
  <c r="B19" i="17"/>
  <c r="B67" i="17"/>
  <c r="B12" i="17"/>
  <c r="B28" i="17"/>
  <c r="B40" i="17"/>
  <c r="B25" i="17"/>
  <c r="B23" i="17"/>
  <c r="B20" i="17"/>
  <c r="B31" i="17"/>
  <c r="B39" i="17"/>
  <c r="B78" i="17"/>
  <c r="B16" i="17"/>
  <c r="B56" i="17"/>
  <c r="B63" i="17"/>
  <c r="B65" i="17"/>
  <c r="B15" i="17"/>
  <c r="B10" i="17"/>
  <c r="B77" i="17"/>
  <c r="B48" i="17"/>
  <c r="B32" i="17"/>
  <c r="B36" i="17"/>
  <c r="B13" i="17"/>
  <c r="B55" i="17"/>
  <c r="B58" i="17"/>
  <c r="B49" i="17"/>
  <c r="B47" i="17"/>
  <c r="B33" i="17"/>
  <c r="B30" i="17"/>
  <c r="B42" i="17"/>
  <c r="B34" i="17"/>
  <c r="B38" i="17"/>
  <c r="B54" i="17"/>
  <c r="B69" i="17"/>
  <c r="B35" i="17"/>
  <c r="B22" i="17"/>
  <c r="B64" i="17"/>
  <c r="B71" i="17"/>
  <c r="B60" i="17"/>
  <c r="B50" i="17"/>
  <c r="B52" i="17"/>
  <c r="D4" i="14"/>
  <c r="G4" i="14"/>
  <c r="I3" i="14"/>
  <c r="J3" i="14" s="1"/>
  <c r="H2" i="17"/>
  <c r="E2" i="17"/>
  <c r="F2" i="17"/>
  <c r="G2" i="17"/>
  <c r="I8" i="30" l="1"/>
  <c r="G9" i="30"/>
  <c r="J8" i="29"/>
  <c r="H9" i="29"/>
  <c r="F9" i="29"/>
  <c r="J7" i="27"/>
  <c r="H8" i="27"/>
  <c r="F8" i="27"/>
  <c r="J7" i="26"/>
  <c r="H8" i="26"/>
  <c r="F8" i="26"/>
  <c r="H9" i="25"/>
  <c r="F9" i="25"/>
  <c r="J8" i="25"/>
  <c r="I8" i="24"/>
  <c r="G9" i="24"/>
  <c r="J7" i="23"/>
  <c r="H8" i="23"/>
  <c r="F8" i="23"/>
  <c r="G9" i="20"/>
  <c r="I8" i="20"/>
  <c r="AW23" i="9"/>
  <c r="AW27" i="9"/>
  <c r="AW30" i="9"/>
  <c r="AW28" i="9"/>
  <c r="AW29" i="9"/>
  <c r="AW25" i="9"/>
  <c r="AW26" i="9"/>
  <c r="AW24" i="9"/>
  <c r="AW12" i="9"/>
  <c r="AW19" i="9"/>
  <c r="AW22" i="9"/>
  <c r="AW11" i="9"/>
  <c r="AW21" i="9"/>
  <c r="AW17" i="9"/>
  <c r="AW20" i="9"/>
  <c r="AW16" i="9"/>
  <c r="AW15" i="9"/>
  <c r="AW14" i="9"/>
  <c r="AW18" i="9"/>
  <c r="AW13" i="9"/>
  <c r="AW10" i="9"/>
  <c r="AW9" i="9"/>
  <c r="AW8" i="9"/>
  <c r="AW7" i="9"/>
  <c r="AW5" i="9"/>
  <c r="AW6" i="9"/>
  <c r="AW4" i="9"/>
  <c r="AW3" i="9"/>
  <c r="A3" i="11"/>
  <c r="C98" i="9"/>
  <c r="C106" i="9"/>
  <c r="C114" i="9"/>
  <c r="C122" i="9"/>
  <c r="C101" i="9"/>
  <c r="C109" i="9"/>
  <c r="C117" i="9"/>
  <c r="C125" i="9"/>
  <c r="C104" i="9"/>
  <c r="C112" i="9"/>
  <c r="C120" i="9"/>
  <c r="C99" i="9"/>
  <c r="C107" i="9"/>
  <c r="C115" i="9"/>
  <c r="C123" i="9"/>
  <c r="C108" i="9"/>
  <c r="C124" i="9"/>
  <c r="C102" i="9"/>
  <c r="C110" i="9"/>
  <c r="C118" i="9"/>
  <c r="C105" i="9"/>
  <c r="C113" i="9"/>
  <c r="C121" i="9"/>
  <c r="C100" i="9"/>
  <c r="C103" i="9"/>
  <c r="C111" i="9"/>
  <c r="C119" i="9"/>
  <c r="C116" i="9"/>
  <c r="B99" i="9"/>
  <c r="B115" i="9"/>
  <c r="B123" i="9"/>
  <c r="B100" i="9"/>
  <c r="B108" i="9"/>
  <c r="B116" i="9"/>
  <c r="B124" i="9"/>
  <c r="B101" i="9"/>
  <c r="B109" i="9"/>
  <c r="B117" i="9"/>
  <c r="B125" i="9"/>
  <c r="B102" i="9"/>
  <c r="B110" i="9"/>
  <c r="B118" i="9"/>
  <c r="B121" i="9"/>
  <c r="B103" i="9"/>
  <c r="B111" i="9"/>
  <c r="B119" i="9"/>
  <c r="B113" i="9"/>
  <c r="B104" i="9"/>
  <c r="B112" i="9"/>
  <c r="B120" i="9"/>
  <c r="B105" i="9"/>
  <c r="B106" i="9"/>
  <c r="B114" i="9"/>
  <c r="B122" i="9"/>
  <c r="B107" i="9"/>
  <c r="B98" i="9"/>
  <c r="O7" i="9"/>
  <c r="P2" i="9"/>
  <c r="O5" i="9"/>
  <c r="Q2" i="9"/>
  <c r="Q8" i="9" s="1"/>
  <c r="O3" i="9"/>
  <c r="B88" i="9"/>
  <c r="O2" i="9"/>
  <c r="O4" i="9"/>
  <c r="Q6" i="9"/>
  <c r="P5" i="9"/>
  <c r="P7" i="9"/>
  <c r="P3" i="9"/>
  <c r="P4" i="9"/>
  <c r="C88" i="9"/>
  <c r="B20" i="15"/>
  <c r="B39" i="14"/>
  <c r="B36" i="14"/>
  <c r="A13" i="11"/>
  <c r="B13" i="14"/>
  <c r="B3" i="15"/>
  <c r="C3" i="15" s="1"/>
  <c r="C4" i="15" s="1"/>
  <c r="B3" i="14"/>
  <c r="B16" i="14"/>
  <c r="B46" i="14"/>
  <c r="B38" i="14"/>
  <c r="B6" i="14"/>
  <c r="B35" i="14"/>
  <c r="A41" i="11"/>
  <c r="B6" i="15"/>
  <c r="A25" i="11"/>
  <c r="B52" i="14"/>
  <c r="A31" i="11"/>
  <c r="B19" i="15"/>
  <c r="B44" i="14"/>
  <c r="A16" i="11"/>
  <c r="A19" i="11"/>
  <c r="B18" i="14"/>
  <c r="B17" i="14"/>
  <c r="A20" i="11"/>
  <c r="A17" i="11"/>
  <c r="A50" i="11"/>
  <c r="A10" i="11"/>
  <c r="A40" i="11"/>
  <c r="A22" i="11"/>
  <c r="A45" i="11"/>
  <c r="B37" i="14"/>
  <c r="B10" i="15"/>
  <c r="A32" i="11"/>
  <c r="B24" i="14"/>
  <c r="A9" i="11"/>
  <c r="A7" i="11"/>
  <c r="A34" i="11"/>
  <c r="B7" i="15"/>
  <c r="B9" i="15"/>
  <c r="B22" i="15"/>
  <c r="A29" i="11"/>
  <c r="B28" i="14"/>
  <c r="A49" i="11"/>
  <c r="A51" i="11"/>
  <c r="B23" i="14"/>
  <c r="B26" i="14"/>
  <c r="B48" i="14"/>
  <c r="A23" i="11"/>
  <c r="A33" i="11"/>
  <c r="B30" i="14"/>
  <c r="A12" i="11"/>
  <c r="B18" i="15"/>
  <c r="B4" i="14"/>
  <c r="B4" i="15"/>
  <c r="A5" i="11"/>
  <c r="B8" i="15"/>
  <c r="A8" i="11"/>
  <c r="B8" i="14"/>
  <c r="A14" i="11"/>
  <c r="B14" i="14"/>
  <c r="B27" i="14"/>
  <c r="A27" i="11"/>
  <c r="B21" i="15"/>
  <c r="A15" i="11"/>
  <c r="B12" i="15"/>
  <c r="A4" i="11"/>
  <c r="B5" i="14"/>
  <c r="A42" i="11"/>
  <c r="B15" i="15"/>
  <c r="A47" i="11"/>
  <c r="B21" i="14"/>
  <c r="A43" i="11"/>
  <c r="A11" i="11"/>
  <c r="B11" i="14"/>
  <c r="B11" i="15"/>
  <c r="H4" i="14"/>
  <c r="E4" i="14"/>
  <c r="F5" i="14" s="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H9" i="30" l="1"/>
  <c r="J8" i="30"/>
  <c r="G10" i="29"/>
  <c r="I9" i="29"/>
  <c r="I8" i="27"/>
  <c r="G9" i="27"/>
  <c r="I8" i="26"/>
  <c r="G9" i="26"/>
  <c r="I9" i="25"/>
  <c r="G10" i="25"/>
  <c r="H9" i="24"/>
  <c r="F9" i="24" s="1"/>
  <c r="J8" i="24"/>
  <c r="I8" i="23"/>
  <c r="G9" i="23"/>
  <c r="J8" i="20"/>
  <c r="H9" i="20"/>
  <c r="F9" i="20"/>
  <c r="AW32" i="9"/>
  <c r="AW88" i="9" s="1"/>
  <c r="O6" i="9"/>
  <c r="Q9" i="9"/>
  <c r="P9" i="9"/>
  <c r="P8" i="9"/>
  <c r="Q10" i="9"/>
  <c r="P6" i="9"/>
  <c r="P10" i="9" s="1"/>
  <c r="E30" i="9"/>
  <c r="E29" i="9"/>
  <c r="E28" i="9"/>
  <c r="E27" i="9"/>
  <c r="E18" i="9"/>
  <c r="E17" i="9"/>
  <c r="E16" i="9"/>
  <c r="E15" i="9"/>
  <c r="E26" i="9"/>
  <c r="E25" i="9"/>
  <c r="E24" i="9"/>
  <c r="E23" i="9"/>
  <c r="E22" i="9"/>
  <c r="E20" i="9"/>
  <c r="E21" i="9"/>
  <c r="E19" i="9"/>
  <c r="E14" i="9"/>
  <c r="E13" i="9"/>
  <c r="E12" i="9"/>
  <c r="E11" i="9"/>
  <c r="E10" i="9"/>
  <c r="E9" i="9"/>
  <c r="E8" i="9"/>
  <c r="E7" i="9"/>
  <c r="E6" i="9"/>
  <c r="E5" i="9"/>
  <c r="E4" i="9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O8" i="9"/>
  <c r="D4" i="15"/>
  <c r="E4" i="15" s="1"/>
  <c r="F4" i="15" s="1"/>
  <c r="O9" i="9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F43" i="17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I9" i="30" l="1"/>
  <c r="G10" i="30"/>
  <c r="F9" i="30"/>
  <c r="J9" i="29"/>
  <c r="H10" i="29"/>
  <c r="F10" i="29"/>
  <c r="H9" i="27"/>
  <c r="J8" i="27"/>
  <c r="H9" i="26"/>
  <c r="F9" i="26"/>
  <c r="J8" i="26"/>
  <c r="H10" i="25"/>
  <c r="F10" i="25"/>
  <c r="J9" i="25"/>
  <c r="I9" i="24"/>
  <c r="G10" i="24"/>
  <c r="H9" i="23"/>
  <c r="F9" i="23"/>
  <c r="J8" i="23"/>
  <c r="I9" i="20"/>
  <c r="G10" i="20"/>
  <c r="E3" i="9"/>
  <c r="Y2" i="9"/>
  <c r="Y3" i="9" s="1"/>
  <c r="O10" i="9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K6" i="17"/>
  <c r="K7" i="17"/>
  <c r="K5" i="17"/>
  <c r="K4" i="17"/>
  <c r="K3" i="17"/>
  <c r="H10" i="30" l="1"/>
  <c r="F10" i="30"/>
  <c r="J9" i="30"/>
  <c r="I10" i="29"/>
  <c r="G11" i="29"/>
  <c r="G10" i="27"/>
  <c r="I9" i="27"/>
  <c r="F9" i="27"/>
  <c r="I9" i="26"/>
  <c r="G10" i="26"/>
  <c r="I10" i="25"/>
  <c r="G11" i="25"/>
  <c r="H10" i="24"/>
  <c r="F10" i="24"/>
  <c r="J9" i="24"/>
  <c r="I9" i="23"/>
  <c r="G10" i="23"/>
  <c r="H10" i="20"/>
  <c r="J9" i="20"/>
  <c r="E100" i="9"/>
  <c r="E108" i="9"/>
  <c r="E116" i="9"/>
  <c r="E124" i="9"/>
  <c r="E103" i="9"/>
  <c r="E111" i="9"/>
  <c r="E119" i="9"/>
  <c r="E118" i="9"/>
  <c r="E98" i="9"/>
  <c r="E106" i="9"/>
  <c r="E114" i="9"/>
  <c r="E122" i="9"/>
  <c r="E101" i="9"/>
  <c r="E109" i="9"/>
  <c r="E117" i="9"/>
  <c r="E125" i="9"/>
  <c r="E104" i="9"/>
  <c r="E112" i="9"/>
  <c r="E120" i="9"/>
  <c r="E102" i="9"/>
  <c r="E110" i="9"/>
  <c r="E99" i="9"/>
  <c r="E107" i="9"/>
  <c r="E115" i="9"/>
  <c r="E123" i="9"/>
  <c r="E105" i="9"/>
  <c r="E113" i="9"/>
  <c r="E121" i="9"/>
  <c r="R4" i="9"/>
  <c r="R7" i="9"/>
  <c r="R8" i="9" s="1"/>
  <c r="R3" i="9"/>
  <c r="R9" i="9" s="1"/>
  <c r="R5" i="9"/>
  <c r="E88" i="9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Y4" i="9"/>
  <c r="G2" i="9" s="1"/>
  <c r="Y5" i="9"/>
  <c r="Y6" i="9" s="1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K8" i="17"/>
  <c r="L4" i="17" s="1"/>
  <c r="H10" i="17" s="1"/>
  <c r="G7" i="15"/>
  <c r="I7" i="15" s="1"/>
  <c r="J6" i="15"/>
  <c r="K6" i="15" s="1"/>
  <c r="I10" i="30" l="1"/>
  <c r="G11" i="30"/>
  <c r="H11" i="29"/>
  <c r="F11" i="29"/>
  <c r="J10" i="29"/>
  <c r="J9" i="27"/>
  <c r="H10" i="27"/>
  <c r="F10" i="27"/>
  <c r="H10" i="26"/>
  <c r="F10" i="26"/>
  <c r="J9" i="26"/>
  <c r="H11" i="25"/>
  <c r="J10" i="25"/>
  <c r="I10" i="24"/>
  <c r="G11" i="24"/>
  <c r="H10" i="23"/>
  <c r="F10" i="23"/>
  <c r="J9" i="23"/>
  <c r="G11" i="20"/>
  <c r="I10" i="20"/>
  <c r="F10" i="20"/>
  <c r="R6" i="9"/>
  <c r="R10" i="9" s="1"/>
  <c r="H2" i="9"/>
  <c r="L4" i="15"/>
  <c r="M4" i="15" s="1"/>
  <c r="L5" i="15"/>
  <c r="M5" i="15" s="1"/>
  <c r="H6" i="14"/>
  <c r="E6" i="14"/>
  <c r="F7" i="14" s="1"/>
  <c r="L6" i="17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H11" i="30" l="1"/>
  <c r="F11" i="30"/>
  <c r="J10" i="30"/>
  <c r="G12" i="29"/>
  <c r="I11" i="29"/>
  <c r="I10" i="27"/>
  <c r="G11" i="27"/>
  <c r="I10" i="26"/>
  <c r="G11" i="26"/>
  <c r="G12" i="25"/>
  <c r="I11" i="25"/>
  <c r="F11" i="25"/>
  <c r="H11" i="24"/>
  <c r="J10" i="24"/>
  <c r="I10" i="23"/>
  <c r="G11" i="23"/>
  <c r="J10" i="20"/>
  <c r="H11" i="20"/>
  <c r="F11" i="20"/>
  <c r="F2" i="9"/>
  <c r="I2" i="9"/>
  <c r="J2" i="9" s="1"/>
  <c r="G3" i="9"/>
  <c r="D7" i="14"/>
  <c r="G7" i="14"/>
  <c r="I6" i="14"/>
  <c r="J6" i="14" s="1"/>
  <c r="H4" i="17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G12" i="30" l="1"/>
  <c r="I11" i="30"/>
  <c r="J11" i="29"/>
  <c r="H12" i="29"/>
  <c r="F12" i="29" s="1"/>
  <c r="H11" i="27"/>
  <c r="F11" i="27"/>
  <c r="J10" i="27"/>
  <c r="H11" i="26"/>
  <c r="F11" i="26"/>
  <c r="J10" i="26"/>
  <c r="J11" i="25"/>
  <c r="H12" i="25"/>
  <c r="G12" i="24"/>
  <c r="I11" i="24"/>
  <c r="F11" i="24"/>
  <c r="H11" i="23"/>
  <c r="F11" i="23" s="1"/>
  <c r="J10" i="23"/>
  <c r="I11" i="20"/>
  <c r="G12" i="20"/>
  <c r="H3" i="9"/>
  <c r="H7" i="14"/>
  <c r="E7" i="14"/>
  <c r="F8" i="14"/>
  <c r="G10" i="15"/>
  <c r="I10" i="15" s="1"/>
  <c r="J9" i="15"/>
  <c r="K9" i="15" s="1"/>
  <c r="L9" i="15" s="1"/>
  <c r="M9" i="15" s="1"/>
  <c r="H12" i="30" l="1"/>
  <c r="F12" i="30"/>
  <c r="J11" i="30"/>
  <c r="I12" i="29"/>
  <c r="G13" i="29"/>
  <c r="G12" i="27"/>
  <c r="I11" i="27"/>
  <c r="G12" i="26"/>
  <c r="I11" i="26"/>
  <c r="I12" i="25"/>
  <c r="G13" i="25"/>
  <c r="F12" i="25"/>
  <c r="J11" i="24"/>
  <c r="H12" i="24"/>
  <c r="F12" i="24" s="1"/>
  <c r="G12" i="23"/>
  <c r="I11" i="23"/>
  <c r="H12" i="20"/>
  <c r="F12" i="20"/>
  <c r="J11" i="20"/>
  <c r="F3" i="9"/>
  <c r="I3" i="9"/>
  <c r="J3" i="9" s="1"/>
  <c r="G4" i="9"/>
  <c r="G8" i="14"/>
  <c r="D8" i="14"/>
  <c r="I7" i="14"/>
  <c r="J7" i="14" s="1"/>
  <c r="G11" i="15"/>
  <c r="I11" i="15" s="1"/>
  <c r="J10" i="15"/>
  <c r="K10" i="15" s="1"/>
  <c r="I12" i="30" l="1"/>
  <c r="G13" i="30"/>
  <c r="H13" i="29"/>
  <c r="J12" i="29"/>
  <c r="J11" i="27"/>
  <c r="H12" i="27"/>
  <c r="F12" i="27"/>
  <c r="J11" i="26"/>
  <c r="H12" i="26"/>
  <c r="F12" i="26"/>
  <c r="H13" i="25"/>
  <c r="J12" i="25"/>
  <c r="I12" i="24"/>
  <c r="G13" i="24"/>
  <c r="H12" i="23"/>
  <c r="F12" i="23" s="1"/>
  <c r="J11" i="23"/>
  <c r="I12" i="20"/>
  <c r="G13" i="20"/>
  <c r="H4" i="9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H13" i="30" l="1"/>
  <c r="J12" i="30"/>
  <c r="G14" i="29"/>
  <c r="I13" i="29"/>
  <c r="F13" i="29"/>
  <c r="I12" i="27"/>
  <c r="G13" i="27"/>
  <c r="I12" i="26"/>
  <c r="G13" i="26"/>
  <c r="G14" i="25"/>
  <c r="I13" i="25"/>
  <c r="F13" i="25"/>
  <c r="F13" i="24"/>
  <c r="H13" i="24"/>
  <c r="J12" i="24"/>
  <c r="I12" i="23"/>
  <c r="G13" i="23"/>
  <c r="H13" i="20"/>
  <c r="F13" i="20"/>
  <c r="J12" i="20"/>
  <c r="F4" i="9"/>
  <c r="I4" i="9"/>
  <c r="J4" i="9" s="1"/>
  <c r="G5" i="9"/>
  <c r="D9" i="14"/>
  <c r="G9" i="14"/>
  <c r="G13" i="15"/>
  <c r="I13" i="15" s="1"/>
  <c r="J12" i="15"/>
  <c r="K12" i="15" s="1"/>
  <c r="L12" i="15" s="1"/>
  <c r="M12" i="15" s="1"/>
  <c r="G14" i="30" l="1"/>
  <c r="I13" i="30"/>
  <c r="F13" i="30"/>
  <c r="J13" i="29"/>
  <c r="H14" i="29"/>
  <c r="I14" i="29" s="1"/>
  <c r="F14" i="29"/>
  <c r="H13" i="27"/>
  <c r="J12" i="27"/>
  <c r="H13" i="26"/>
  <c r="J12" i="26"/>
  <c r="J13" i="25"/>
  <c r="H14" i="25"/>
  <c r="I14" i="25" s="1"/>
  <c r="F14" i="25"/>
  <c r="G14" i="24"/>
  <c r="I13" i="24"/>
  <c r="H13" i="23"/>
  <c r="J12" i="23"/>
  <c r="I13" i="20"/>
  <c r="G14" i="20"/>
  <c r="H5" i="9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J13" i="30" l="1"/>
  <c r="H14" i="30"/>
  <c r="I14" i="30" s="1"/>
  <c r="J14" i="29"/>
  <c r="G14" i="27"/>
  <c r="I13" i="27"/>
  <c r="F13" i="27"/>
  <c r="G14" i="26"/>
  <c r="I13" i="26"/>
  <c r="F13" i="26"/>
  <c r="J14" i="25"/>
  <c r="J13" i="24"/>
  <c r="H14" i="24"/>
  <c r="I14" i="24" s="1"/>
  <c r="F14" i="24"/>
  <c r="G14" i="23"/>
  <c r="I13" i="23"/>
  <c r="F13" i="23"/>
  <c r="H14" i="20"/>
  <c r="I14" i="20" s="1"/>
  <c r="J13" i="20"/>
  <c r="F5" i="9"/>
  <c r="I5" i="9"/>
  <c r="J5" i="9" s="1"/>
  <c r="G6" i="9"/>
  <c r="G10" i="14"/>
  <c r="D10" i="14"/>
  <c r="G15" i="15"/>
  <c r="I15" i="15" s="1"/>
  <c r="J14" i="15"/>
  <c r="K14" i="15" s="1"/>
  <c r="L14" i="15" s="1"/>
  <c r="M14" i="15" s="1"/>
  <c r="F14" i="30" l="1"/>
  <c r="J14" i="30"/>
  <c r="J15" i="29"/>
  <c r="K14" i="29" s="1"/>
  <c r="J13" i="27"/>
  <c r="H14" i="27"/>
  <c r="I14" i="27" s="1"/>
  <c r="F14" i="27"/>
  <c r="J13" i="26"/>
  <c r="H14" i="26"/>
  <c r="I14" i="26" s="1"/>
  <c r="F14" i="26"/>
  <c r="J15" i="25"/>
  <c r="J14" i="24"/>
  <c r="J13" i="23"/>
  <c r="H14" i="23"/>
  <c r="I14" i="23" s="1"/>
  <c r="F14" i="23"/>
  <c r="J14" i="20"/>
  <c r="F14" i="20"/>
  <c r="H6" i="9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J15" i="30" l="1"/>
  <c r="L2" i="29"/>
  <c r="K2" i="29"/>
  <c r="L3" i="29"/>
  <c r="K3" i="29"/>
  <c r="L4" i="29"/>
  <c r="K4" i="29"/>
  <c r="L5" i="29"/>
  <c r="K5" i="29"/>
  <c r="L6" i="29"/>
  <c r="K6" i="29"/>
  <c r="L7" i="29"/>
  <c r="K7" i="29"/>
  <c r="L8" i="29"/>
  <c r="K8" i="29"/>
  <c r="L9" i="29"/>
  <c r="K9" i="29"/>
  <c r="L10" i="29"/>
  <c r="K10" i="29"/>
  <c r="L11" i="29"/>
  <c r="K11" i="29"/>
  <c r="L12" i="29"/>
  <c r="K12" i="29"/>
  <c r="L13" i="29"/>
  <c r="K13" i="29"/>
  <c r="L14" i="29"/>
  <c r="J14" i="27"/>
  <c r="J14" i="26"/>
  <c r="L2" i="25"/>
  <c r="K2" i="25"/>
  <c r="L3" i="25"/>
  <c r="K3" i="25"/>
  <c r="L4" i="25"/>
  <c r="K4" i="25"/>
  <c r="L5" i="25"/>
  <c r="K5" i="25"/>
  <c r="L6" i="25"/>
  <c r="K6" i="25"/>
  <c r="L7" i="25"/>
  <c r="K7" i="25"/>
  <c r="L8" i="25"/>
  <c r="K8" i="25"/>
  <c r="L9" i="25"/>
  <c r="K9" i="25"/>
  <c r="L10" i="25"/>
  <c r="K10" i="25"/>
  <c r="L11" i="25"/>
  <c r="K11" i="25"/>
  <c r="L12" i="25"/>
  <c r="K12" i="25"/>
  <c r="L13" i="25"/>
  <c r="L14" i="25"/>
  <c r="K13" i="25"/>
  <c r="K14" i="25"/>
  <c r="J15" i="24"/>
  <c r="J14" i="23"/>
  <c r="J15" i="20"/>
  <c r="F6" i="9"/>
  <c r="I6" i="9"/>
  <c r="J6" i="9" s="1"/>
  <c r="G7" i="9"/>
  <c r="D11" i="14"/>
  <c r="G11" i="14"/>
  <c r="G17" i="15"/>
  <c r="I17" i="15" s="1"/>
  <c r="J16" i="15"/>
  <c r="K16" i="15" s="1"/>
  <c r="L16" i="15" s="1"/>
  <c r="M16" i="15" s="1"/>
  <c r="L2" i="30" l="1"/>
  <c r="K2" i="30"/>
  <c r="L3" i="30"/>
  <c r="K3" i="30"/>
  <c r="L4" i="30"/>
  <c r="K4" i="30"/>
  <c r="L5" i="30"/>
  <c r="K5" i="30"/>
  <c r="L6" i="30"/>
  <c r="K6" i="30"/>
  <c r="L7" i="30"/>
  <c r="K7" i="30"/>
  <c r="L8" i="30"/>
  <c r="K8" i="30"/>
  <c r="L9" i="30"/>
  <c r="K9" i="30"/>
  <c r="L10" i="30"/>
  <c r="K10" i="30"/>
  <c r="L11" i="30"/>
  <c r="K11" i="30"/>
  <c r="L12" i="30"/>
  <c r="K12" i="30"/>
  <c r="L13" i="30"/>
  <c r="L14" i="30"/>
  <c r="K13" i="30"/>
  <c r="K14" i="30"/>
  <c r="K15" i="29"/>
  <c r="J15" i="27"/>
  <c r="J15" i="26"/>
  <c r="K15" i="25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J15" i="23"/>
  <c r="L2" i="20"/>
  <c r="K2" i="20"/>
  <c r="L3" i="20"/>
  <c r="K3" i="20"/>
  <c r="L4" i="20"/>
  <c r="K4" i="20"/>
  <c r="L5" i="20"/>
  <c r="K5" i="20"/>
  <c r="L6" i="20"/>
  <c r="K6" i="20"/>
  <c r="L7" i="20"/>
  <c r="K7" i="20"/>
  <c r="L8" i="20"/>
  <c r="K8" i="20"/>
  <c r="L9" i="20"/>
  <c r="K9" i="20"/>
  <c r="L10" i="20"/>
  <c r="K10" i="20"/>
  <c r="L11" i="20"/>
  <c r="K11" i="20"/>
  <c r="L12" i="20"/>
  <c r="K12" i="20"/>
  <c r="L13" i="20"/>
  <c r="L14" i="20"/>
  <c r="K13" i="20"/>
  <c r="K14" i="20"/>
  <c r="H7" i="9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K15" i="30" l="1"/>
  <c r="L2" i="27"/>
  <c r="K2" i="27"/>
  <c r="L3" i="27"/>
  <c r="K3" i="27"/>
  <c r="L4" i="27"/>
  <c r="K4" i="27"/>
  <c r="L5" i="27"/>
  <c r="K5" i="27"/>
  <c r="L6" i="27"/>
  <c r="K6" i="27"/>
  <c r="L7" i="27"/>
  <c r="K7" i="27"/>
  <c r="L8" i="27"/>
  <c r="K8" i="27"/>
  <c r="L9" i="27"/>
  <c r="K9" i="27"/>
  <c r="L10" i="27"/>
  <c r="K10" i="27"/>
  <c r="L11" i="27"/>
  <c r="K11" i="27"/>
  <c r="L12" i="27"/>
  <c r="K12" i="27"/>
  <c r="L13" i="27"/>
  <c r="L14" i="27"/>
  <c r="K13" i="27"/>
  <c r="K14" i="27"/>
  <c r="L2" i="26"/>
  <c r="K2" i="26"/>
  <c r="L3" i="26"/>
  <c r="K3" i="26"/>
  <c r="L4" i="26"/>
  <c r="K4" i="26"/>
  <c r="L5" i="26"/>
  <c r="K5" i="26"/>
  <c r="L6" i="26"/>
  <c r="K6" i="26"/>
  <c r="L7" i="26"/>
  <c r="K7" i="26"/>
  <c r="L8" i="26"/>
  <c r="K8" i="26"/>
  <c r="L9" i="26"/>
  <c r="K9" i="26"/>
  <c r="L10" i="26"/>
  <c r="K10" i="26"/>
  <c r="L11" i="26"/>
  <c r="K11" i="26"/>
  <c r="L12" i="26"/>
  <c r="K12" i="26"/>
  <c r="L13" i="26"/>
  <c r="K13" i="26"/>
  <c r="L14" i="26"/>
  <c r="K14" i="26"/>
  <c r="K15" i="24"/>
  <c r="L2" i="23"/>
  <c r="K2" i="23"/>
  <c r="L3" i="23"/>
  <c r="K3" i="23"/>
  <c r="L4" i="23"/>
  <c r="K4" i="23"/>
  <c r="L5" i="23"/>
  <c r="K5" i="23"/>
  <c r="L6" i="23"/>
  <c r="K6" i="23"/>
  <c r="L7" i="23"/>
  <c r="K7" i="23"/>
  <c r="L8" i="23"/>
  <c r="K8" i="23"/>
  <c r="L9" i="23"/>
  <c r="K9" i="23"/>
  <c r="L10" i="23"/>
  <c r="K10" i="23"/>
  <c r="L11" i="23"/>
  <c r="K11" i="23"/>
  <c r="L12" i="23"/>
  <c r="K12" i="23"/>
  <c r="L13" i="23"/>
  <c r="K13" i="23"/>
  <c r="L14" i="23"/>
  <c r="K14" i="23"/>
  <c r="K15" i="20"/>
  <c r="F7" i="9"/>
  <c r="I7" i="9"/>
  <c r="J7" i="9" s="1"/>
  <c r="G8" i="9"/>
  <c r="D12" i="14"/>
  <c r="G12" i="14"/>
  <c r="G19" i="15"/>
  <c r="I19" i="15" s="1"/>
  <c r="J18" i="15"/>
  <c r="K18" i="15" s="1"/>
  <c r="L18" i="15" s="1"/>
  <c r="M18" i="15" s="1"/>
  <c r="K15" i="27" l="1"/>
  <c r="K15" i="26"/>
  <c r="K15" i="23"/>
  <c r="H8" i="9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F8" i="9" l="1"/>
  <c r="I8" i="9"/>
  <c r="J8" i="9" s="1"/>
  <c r="G9" i="9"/>
  <c r="G13" i="14"/>
  <c r="D13" i="14"/>
  <c r="G21" i="15"/>
  <c r="I21" i="15" s="1"/>
  <c r="J20" i="15"/>
  <c r="K20" i="15" s="1"/>
  <c r="L20" i="15" s="1"/>
  <c r="M20" i="15" s="1"/>
  <c r="H9" i="9" l="1"/>
  <c r="I9" i="9" s="1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J9" i="9" l="1"/>
  <c r="G10" i="9"/>
  <c r="F9" i="9"/>
  <c r="D14" i="14"/>
  <c r="G14" i="14"/>
  <c r="G23" i="15"/>
  <c r="I23" i="15" s="1"/>
  <c r="J23" i="15" s="1"/>
  <c r="K23" i="15" s="1"/>
  <c r="J22" i="15"/>
  <c r="K22" i="15" s="1"/>
  <c r="L22" i="15" s="1"/>
  <c r="M22" i="15" s="1"/>
  <c r="H10" i="9" l="1"/>
  <c r="H14" i="14"/>
  <c r="I14" i="14" s="1"/>
  <c r="J14" i="14" s="1"/>
  <c r="E14" i="14"/>
  <c r="F15" i="14" s="1"/>
  <c r="L23" i="15"/>
  <c r="F10" i="9" l="1"/>
  <c r="I10" i="9"/>
  <c r="J10" i="9" s="1"/>
  <c r="G11" i="9"/>
  <c r="D15" i="14"/>
  <c r="G15" i="14"/>
  <c r="M23" i="15"/>
  <c r="N17" i="15"/>
  <c r="H11" i="9" l="1"/>
  <c r="H15" i="14"/>
  <c r="I15" i="14" s="1"/>
  <c r="J15" i="14" s="1"/>
  <c r="E15" i="14"/>
  <c r="F16" i="14" s="1"/>
  <c r="F11" i="9" l="1"/>
  <c r="I11" i="9"/>
  <c r="J11" i="9" s="1"/>
  <c r="G12" i="9"/>
  <c r="G16" i="14"/>
  <c r="D16" i="14"/>
  <c r="H12" i="9" l="1"/>
  <c r="E16" i="14"/>
  <c r="F17" i="14" s="1"/>
  <c r="H16" i="14"/>
  <c r="I16" i="14" s="1"/>
  <c r="J16" i="14" s="1"/>
  <c r="F12" i="9" l="1"/>
  <c r="I12" i="9"/>
  <c r="J12" i="9" s="1"/>
  <c r="G13" i="9"/>
  <c r="G17" i="14"/>
  <c r="D17" i="14"/>
  <c r="H13" i="9" l="1"/>
  <c r="E17" i="14"/>
  <c r="F18" i="14" s="1"/>
  <c r="H17" i="14"/>
  <c r="I17" i="14" s="1"/>
  <c r="J17" i="14" s="1"/>
  <c r="F13" i="9" l="1"/>
  <c r="I13" i="9"/>
  <c r="J13" i="9" s="1"/>
  <c r="G14" i="9"/>
  <c r="G18" i="14"/>
  <c r="D18" i="14"/>
  <c r="H14" i="9" l="1"/>
  <c r="E18" i="14"/>
  <c r="F19" i="14" s="1"/>
  <c r="H18" i="14"/>
  <c r="I18" i="14" s="1"/>
  <c r="J18" i="14" s="1"/>
  <c r="I14" i="9" l="1"/>
  <c r="J14" i="9" s="1"/>
  <c r="F14" i="9"/>
  <c r="D19" i="14"/>
  <c r="G19" i="14"/>
  <c r="J15" i="9" l="1"/>
  <c r="K14" i="9" s="1"/>
  <c r="H19" i="14"/>
  <c r="I19" i="14" s="1"/>
  <c r="J19" i="14" s="1"/>
  <c r="E19" i="14"/>
  <c r="F20" i="14" s="1"/>
  <c r="L14" i="9" l="1"/>
  <c r="L8" i="9"/>
  <c r="L7" i="9"/>
  <c r="K6" i="9"/>
  <c r="L12" i="9"/>
  <c r="L6" i="9"/>
  <c r="L3" i="9"/>
  <c r="L11" i="9"/>
  <c r="L4" i="9"/>
  <c r="K4" i="9"/>
  <c r="L5" i="9"/>
  <c r="K11" i="9"/>
  <c r="K10" i="9"/>
  <c r="K8" i="9"/>
  <c r="L9" i="9"/>
  <c r="K2" i="9"/>
  <c r="K3" i="9"/>
  <c r="K12" i="9"/>
  <c r="L13" i="9"/>
  <c r="K9" i="9"/>
  <c r="K5" i="9"/>
  <c r="K13" i="9"/>
  <c r="L10" i="9"/>
  <c r="K7" i="9"/>
  <c r="L2" i="9"/>
  <c r="G20" i="14"/>
  <c r="D20" i="14"/>
  <c r="K15" i="9" l="1"/>
  <c r="E20" i="14"/>
  <c r="F21" i="14" s="1"/>
  <c r="H20" i="14"/>
  <c r="I20" i="14" s="1"/>
  <c r="J20" i="14" s="1"/>
  <c r="D21" i="14" l="1"/>
  <c r="G21" i="14"/>
  <c r="H21" i="14" l="1"/>
  <c r="I21" i="14" s="1"/>
  <c r="J21" i="14" s="1"/>
  <c r="E21" i="14"/>
  <c r="F22" i="14" s="1"/>
  <c r="G22" i="14" l="1"/>
  <c r="D22" i="14"/>
  <c r="E22" i="14" l="1"/>
  <c r="F23" i="14" s="1"/>
  <c r="H22" i="14"/>
  <c r="I22" i="14" s="1"/>
  <c r="J22" i="14" s="1"/>
  <c r="D23" i="14" l="1"/>
  <c r="G23" i="14"/>
  <c r="H23" i="14" l="1"/>
  <c r="I23" i="14" s="1"/>
  <c r="J23" i="14" s="1"/>
  <c r="E23" i="14"/>
  <c r="F24" i="14" s="1"/>
  <c r="D24" i="14" l="1"/>
  <c r="G24" i="14"/>
  <c r="E24" i="14" l="1"/>
  <c r="F25" i="14" s="1"/>
  <c r="H24" i="14"/>
  <c r="I24" i="14" s="1"/>
  <c r="J24" i="14" s="1"/>
  <c r="G25" i="14" l="1"/>
  <c r="D25" i="14"/>
  <c r="H25" i="14" l="1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G27" i="14" l="1"/>
  <c r="D27" i="14"/>
  <c r="H27" i="14" l="1"/>
  <c r="I27" i="14" s="1"/>
  <c r="J27" i="14" s="1"/>
  <c r="E27" i="14"/>
  <c r="F28" i="14" s="1"/>
  <c r="D28" i="14" l="1"/>
  <c r="G28" i="14"/>
  <c r="E28" i="14" l="1"/>
  <c r="F29" i="14" s="1"/>
  <c r="H28" i="14"/>
  <c r="I28" i="14" s="1"/>
  <c r="J28" i="14" s="1"/>
  <c r="G29" i="14" l="1"/>
  <c r="D29" i="14"/>
  <c r="H29" i="14" l="1"/>
  <c r="I29" i="14" s="1"/>
  <c r="J29" i="14" s="1"/>
  <c r="E29" i="14"/>
  <c r="F30" i="14" s="1"/>
  <c r="D30" i="14" l="1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O1" i="14" s="1"/>
  <c r="H77" i="14"/>
  <c r="I77" i="14" s="1"/>
  <c r="G78" i="14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<sst xmlns="http://schemas.openxmlformats.org/spreadsheetml/2006/main" count="528" uniqueCount="127">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</sst>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0" fontId="15" fillId="2" borderId="0" xfId="2" applyFont="1" applyFill="1"/>
    <xf numFmtId="0" fontId="20" fillId="2" borderId="0" xfId="2" applyFont="1" applyFill="1"/>
    <xf numFmtId="0" fontId="20" fillId="0" borderId="0" xfId="2" applyFont="1" applyFill="1"/>
    <xf numFmtId="0" fontId="6" fillId="0" borderId="0" xfId="1" applyFont="1" applyFill="1"/>
    <xf numFmtId="2" fontId="15" fillId="0" borderId="9" xfId="2" applyNumberFormat="1" applyFont="1" applyBorder="1"/>
    <xf numFmtId="0" fontId="16" fillId="0" borderId="8" xfId="2" applyFont="1" applyBorder="1" applyAlignment="1">
      <alignment horizontal="center"/>
    </xf>
    <xf numFmtId="1" fontId="15" fillId="0" borderId="8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0.17857142857142858</c:v>
                </c:pt>
                <c:pt idx="8">
                  <c:v>3.5714285714285712E-2</c:v>
                </c:pt>
                <c:pt idx="9">
                  <c:v>0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0.17857142857142858</c:v>
                </c:pt>
                <c:pt idx="8">
                  <c:v>3.5714285714285712E-2</c:v>
                </c:pt>
                <c:pt idx="9">
                  <c:v>0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0.17857142857142858</c:v>
                </c:pt>
                <c:pt idx="8">
                  <c:v>3.5714285714285712E-2</c:v>
                </c:pt>
                <c:pt idx="9">
                  <c:v>0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'0.ArdiData'!$B$3:$B$30</c:f>
              <c:numCache>
                <c:formatCode>General</c:formatCode>
                <c:ptCount val="28"/>
                <c:pt idx="0">
                  <c:v>48</c:v>
                </c:pt>
                <c:pt idx="1">
                  <c:v>63</c:v>
                </c:pt>
                <c:pt idx="2">
                  <c:v>58</c:v>
                </c:pt>
                <c:pt idx="3">
                  <c:v>27</c:v>
                </c:pt>
                <c:pt idx="4">
                  <c:v>47</c:v>
                </c:pt>
                <c:pt idx="5">
                  <c:v>37</c:v>
                </c:pt>
                <c:pt idx="6">
                  <c:v>43</c:v>
                </c:pt>
                <c:pt idx="7">
                  <c:v>62</c:v>
                </c:pt>
                <c:pt idx="8">
                  <c:v>56</c:v>
                </c:pt>
                <c:pt idx="9">
                  <c:v>84</c:v>
                </c:pt>
                <c:pt idx="10">
                  <c:v>34</c:v>
                </c:pt>
                <c:pt idx="11">
                  <c:v>65</c:v>
                </c:pt>
                <c:pt idx="12">
                  <c:v>54</c:v>
                </c:pt>
                <c:pt idx="13">
                  <c:v>42</c:v>
                </c:pt>
                <c:pt idx="14">
                  <c:v>43</c:v>
                </c:pt>
                <c:pt idx="15">
                  <c:v>20</c:v>
                </c:pt>
                <c:pt idx="16">
                  <c:v>41</c:v>
                </c:pt>
                <c:pt idx="17">
                  <c:v>59</c:v>
                </c:pt>
                <c:pt idx="18">
                  <c:v>39</c:v>
                </c:pt>
                <c:pt idx="19">
                  <c:v>43</c:v>
                </c:pt>
                <c:pt idx="20">
                  <c:v>37</c:v>
                </c:pt>
                <c:pt idx="21">
                  <c:v>69</c:v>
                </c:pt>
                <c:pt idx="22">
                  <c:v>44</c:v>
                </c:pt>
                <c:pt idx="23">
                  <c:v>62</c:v>
                </c:pt>
                <c:pt idx="24">
                  <c:v>61</c:v>
                </c:pt>
                <c:pt idx="25">
                  <c:v>20</c:v>
                </c:pt>
                <c:pt idx="26">
                  <c:v>40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7-4395-BBB1-6DC3605F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'0.ArdiData'!$C$3:$C$30</c:f>
              <c:numCache>
                <c:formatCode>General</c:formatCode>
                <c:ptCount val="28"/>
                <c:pt idx="0">
                  <c:v>20</c:v>
                </c:pt>
                <c:pt idx="1">
                  <c:v>20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54</c:v>
                </c:pt>
                <c:pt idx="18">
                  <c:v>56</c:v>
                </c:pt>
                <c:pt idx="19">
                  <c:v>58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62</c:v>
                </c:pt>
                <c:pt idx="24">
                  <c:v>63</c:v>
                </c:pt>
                <c:pt idx="25">
                  <c:v>65</c:v>
                </c:pt>
                <c:pt idx="26">
                  <c:v>69</c:v>
                </c:pt>
                <c:pt idx="27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'0.ArdiData'!$D$3:$D$30</c:f>
              <c:numCache>
                <c:formatCode>General</c:formatCode>
                <c:ptCount val="28"/>
                <c:pt idx="0">
                  <c:v>27</c:v>
                </c:pt>
                <c:pt idx="1">
                  <c:v>37</c:v>
                </c:pt>
                <c:pt idx="2">
                  <c:v>50</c:v>
                </c:pt>
                <c:pt idx="3">
                  <c:v>20</c:v>
                </c:pt>
                <c:pt idx="4">
                  <c:v>20</c:v>
                </c:pt>
                <c:pt idx="5">
                  <c:v>39</c:v>
                </c:pt>
                <c:pt idx="6">
                  <c:v>58</c:v>
                </c:pt>
                <c:pt idx="7">
                  <c:v>44</c:v>
                </c:pt>
                <c:pt idx="8">
                  <c:v>43</c:v>
                </c:pt>
                <c:pt idx="9">
                  <c:v>47</c:v>
                </c:pt>
                <c:pt idx="10">
                  <c:v>63</c:v>
                </c:pt>
                <c:pt idx="11">
                  <c:v>41</c:v>
                </c:pt>
                <c:pt idx="12">
                  <c:v>42</c:v>
                </c:pt>
                <c:pt idx="13">
                  <c:v>62</c:v>
                </c:pt>
                <c:pt idx="14">
                  <c:v>54</c:v>
                </c:pt>
                <c:pt idx="15">
                  <c:v>37</c:v>
                </c:pt>
                <c:pt idx="16">
                  <c:v>43</c:v>
                </c:pt>
                <c:pt idx="17">
                  <c:v>59</c:v>
                </c:pt>
                <c:pt idx="18">
                  <c:v>62</c:v>
                </c:pt>
                <c:pt idx="19">
                  <c:v>40</c:v>
                </c:pt>
                <c:pt idx="20">
                  <c:v>43</c:v>
                </c:pt>
                <c:pt idx="21">
                  <c:v>48</c:v>
                </c:pt>
                <c:pt idx="22">
                  <c:v>84</c:v>
                </c:pt>
                <c:pt idx="23">
                  <c:v>34</c:v>
                </c:pt>
                <c:pt idx="24">
                  <c:v>61</c:v>
                </c:pt>
                <c:pt idx="25">
                  <c:v>56</c:v>
                </c:pt>
                <c:pt idx="26">
                  <c:v>69</c:v>
                </c:pt>
                <c:pt idx="2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'0.ArdiData'!$E$3:$E$30</c:f>
              <c:numCache>
                <c:formatCode>General</c:formatCode>
                <c:ptCount val="28"/>
                <c:pt idx="0">
                  <c:v>27</c:v>
                </c:pt>
                <c:pt idx="1">
                  <c:v>62</c:v>
                </c:pt>
                <c:pt idx="2">
                  <c:v>56</c:v>
                </c:pt>
                <c:pt idx="3">
                  <c:v>43</c:v>
                </c:pt>
                <c:pt idx="4">
                  <c:v>44</c:v>
                </c:pt>
                <c:pt idx="5">
                  <c:v>84</c:v>
                </c:pt>
                <c:pt idx="6">
                  <c:v>58</c:v>
                </c:pt>
                <c:pt idx="7">
                  <c:v>41</c:v>
                </c:pt>
                <c:pt idx="8">
                  <c:v>20</c:v>
                </c:pt>
                <c:pt idx="9">
                  <c:v>59</c:v>
                </c:pt>
                <c:pt idx="10">
                  <c:v>62</c:v>
                </c:pt>
                <c:pt idx="11">
                  <c:v>40</c:v>
                </c:pt>
                <c:pt idx="12">
                  <c:v>42</c:v>
                </c:pt>
                <c:pt idx="13">
                  <c:v>63</c:v>
                </c:pt>
                <c:pt idx="14">
                  <c:v>69</c:v>
                </c:pt>
                <c:pt idx="15">
                  <c:v>43</c:v>
                </c:pt>
                <c:pt idx="16">
                  <c:v>43</c:v>
                </c:pt>
                <c:pt idx="17">
                  <c:v>50</c:v>
                </c:pt>
                <c:pt idx="18">
                  <c:v>48</c:v>
                </c:pt>
                <c:pt idx="19">
                  <c:v>39</c:v>
                </c:pt>
                <c:pt idx="20">
                  <c:v>37</c:v>
                </c:pt>
                <c:pt idx="21">
                  <c:v>47</c:v>
                </c:pt>
                <c:pt idx="22">
                  <c:v>61</c:v>
                </c:pt>
                <c:pt idx="23">
                  <c:v>34</c:v>
                </c:pt>
                <c:pt idx="24">
                  <c:v>20</c:v>
                </c:pt>
                <c:pt idx="25">
                  <c:v>65</c:v>
                </c:pt>
                <c:pt idx="26">
                  <c:v>54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9-4B4D-A704-B126183B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3.5714285714285712E-2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0.21428571428571427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0.17857142857142858</c:v>
                </c:pt>
                <c:pt idx="8">
                  <c:v>3.5714285714285712E-2</c:v>
                </c:pt>
                <c:pt idx="9">
                  <c:v>0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38E-9BA8-3FB6BEA51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'0.ArdiData'!$B$98:$B$125</c:f>
              <c:numCache>
                <c:formatCode>General</c:formatCode>
                <c:ptCount val="28"/>
                <c:pt idx="0">
                  <c:v>48</c:v>
                </c:pt>
                <c:pt idx="1">
                  <c:v>111</c:v>
                </c:pt>
                <c:pt idx="2">
                  <c:v>169</c:v>
                </c:pt>
                <c:pt idx="3">
                  <c:v>196</c:v>
                </c:pt>
                <c:pt idx="4">
                  <c:v>243</c:v>
                </c:pt>
                <c:pt idx="5">
                  <c:v>280</c:v>
                </c:pt>
                <c:pt idx="6">
                  <c:v>323</c:v>
                </c:pt>
                <c:pt idx="7">
                  <c:v>385</c:v>
                </c:pt>
                <c:pt idx="8">
                  <c:v>441</c:v>
                </c:pt>
                <c:pt idx="9">
                  <c:v>525</c:v>
                </c:pt>
                <c:pt idx="10">
                  <c:v>559</c:v>
                </c:pt>
                <c:pt idx="11">
                  <c:v>624</c:v>
                </c:pt>
                <c:pt idx="12">
                  <c:v>678</c:v>
                </c:pt>
                <c:pt idx="13">
                  <c:v>720</c:v>
                </c:pt>
                <c:pt idx="14">
                  <c:v>763</c:v>
                </c:pt>
                <c:pt idx="15">
                  <c:v>783</c:v>
                </c:pt>
                <c:pt idx="16">
                  <c:v>824</c:v>
                </c:pt>
                <c:pt idx="17">
                  <c:v>883</c:v>
                </c:pt>
                <c:pt idx="18">
                  <c:v>922</c:v>
                </c:pt>
                <c:pt idx="19">
                  <c:v>965</c:v>
                </c:pt>
                <c:pt idx="20">
                  <c:v>1002</c:v>
                </c:pt>
                <c:pt idx="21">
                  <c:v>1071</c:v>
                </c:pt>
                <c:pt idx="22">
                  <c:v>1115</c:v>
                </c:pt>
                <c:pt idx="23">
                  <c:v>1177</c:v>
                </c:pt>
                <c:pt idx="24">
                  <c:v>1238</c:v>
                </c:pt>
                <c:pt idx="25">
                  <c:v>1258</c:v>
                </c:pt>
                <c:pt idx="26">
                  <c:v>1298</c:v>
                </c:pt>
                <c:pt idx="27">
                  <c:v>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1-41A5-A449-E12FDB65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40</c:v>
                </c:pt>
                <c:pt idx="2">
                  <c:v>67</c:v>
                </c:pt>
                <c:pt idx="3">
                  <c:v>101</c:v>
                </c:pt>
                <c:pt idx="4">
                  <c:v>138</c:v>
                </c:pt>
                <c:pt idx="5">
                  <c:v>175</c:v>
                </c:pt>
                <c:pt idx="6">
                  <c:v>214</c:v>
                </c:pt>
                <c:pt idx="7">
                  <c:v>254</c:v>
                </c:pt>
                <c:pt idx="8">
                  <c:v>295</c:v>
                </c:pt>
                <c:pt idx="9">
                  <c:v>337</c:v>
                </c:pt>
                <c:pt idx="10">
                  <c:v>380</c:v>
                </c:pt>
                <c:pt idx="11">
                  <c:v>423</c:v>
                </c:pt>
                <c:pt idx="12">
                  <c:v>466</c:v>
                </c:pt>
                <c:pt idx="13">
                  <c:v>510</c:v>
                </c:pt>
                <c:pt idx="14">
                  <c:v>557</c:v>
                </c:pt>
                <c:pt idx="15">
                  <c:v>605</c:v>
                </c:pt>
                <c:pt idx="16">
                  <c:v>655</c:v>
                </c:pt>
                <c:pt idx="17">
                  <c:v>709</c:v>
                </c:pt>
                <c:pt idx="18">
                  <c:v>765</c:v>
                </c:pt>
                <c:pt idx="19">
                  <c:v>823</c:v>
                </c:pt>
                <c:pt idx="20">
                  <c:v>882</c:v>
                </c:pt>
                <c:pt idx="21">
                  <c:v>943</c:v>
                </c:pt>
                <c:pt idx="22">
                  <c:v>1005</c:v>
                </c:pt>
                <c:pt idx="23">
                  <c:v>1067</c:v>
                </c:pt>
                <c:pt idx="24">
                  <c:v>1130</c:v>
                </c:pt>
                <c:pt idx="25">
                  <c:v>1195</c:v>
                </c:pt>
                <c:pt idx="26">
                  <c:v>1264</c:v>
                </c:pt>
                <c:pt idx="27">
                  <c:v>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D-4D8F-82B2-87FD1050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'0.ArdiData'!$D$98:$D$125</c:f>
              <c:numCache>
                <c:formatCode>General</c:formatCode>
                <c:ptCount val="28"/>
                <c:pt idx="0">
                  <c:v>27</c:v>
                </c:pt>
                <c:pt idx="1">
                  <c:v>64</c:v>
                </c:pt>
                <c:pt idx="2">
                  <c:v>114</c:v>
                </c:pt>
                <c:pt idx="3">
                  <c:v>134</c:v>
                </c:pt>
                <c:pt idx="4">
                  <c:v>154</c:v>
                </c:pt>
                <c:pt idx="5">
                  <c:v>193</c:v>
                </c:pt>
                <c:pt idx="6">
                  <c:v>251</c:v>
                </c:pt>
                <c:pt idx="7">
                  <c:v>295</c:v>
                </c:pt>
                <c:pt idx="8">
                  <c:v>338</c:v>
                </c:pt>
                <c:pt idx="9">
                  <c:v>385</c:v>
                </c:pt>
                <c:pt idx="10">
                  <c:v>448</c:v>
                </c:pt>
                <c:pt idx="11">
                  <c:v>489</c:v>
                </c:pt>
                <c:pt idx="12">
                  <c:v>531</c:v>
                </c:pt>
                <c:pt idx="13">
                  <c:v>593</c:v>
                </c:pt>
                <c:pt idx="14">
                  <c:v>647</c:v>
                </c:pt>
                <c:pt idx="15">
                  <c:v>684</c:v>
                </c:pt>
                <c:pt idx="16">
                  <c:v>727</c:v>
                </c:pt>
                <c:pt idx="17">
                  <c:v>786</c:v>
                </c:pt>
                <c:pt idx="18">
                  <c:v>848</c:v>
                </c:pt>
                <c:pt idx="19">
                  <c:v>888</c:v>
                </c:pt>
                <c:pt idx="20">
                  <c:v>931</c:v>
                </c:pt>
                <c:pt idx="21">
                  <c:v>979</c:v>
                </c:pt>
                <c:pt idx="22">
                  <c:v>1063</c:v>
                </c:pt>
                <c:pt idx="23">
                  <c:v>1097</c:v>
                </c:pt>
                <c:pt idx="24">
                  <c:v>1158</c:v>
                </c:pt>
                <c:pt idx="25">
                  <c:v>1214</c:v>
                </c:pt>
                <c:pt idx="26">
                  <c:v>1283</c:v>
                </c:pt>
                <c:pt idx="27">
                  <c:v>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0C-4841-B0D3-04032E4F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'0.ArdiData'!$E$98:$E$125</c:f>
              <c:numCache>
                <c:formatCode>General</c:formatCode>
                <c:ptCount val="28"/>
                <c:pt idx="0">
                  <c:v>27</c:v>
                </c:pt>
                <c:pt idx="1">
                  <c:v>89</c:v>
                </c:pt>
                <c:pt idx="2">
                  <c:v>145</c:v>
                </c:pt>
                <c:pt idx="3">
                  <c:v>188</c:v>
                </c:pt>
                <c:pt idx="4">
                  <c:v>232</c:v>
                </c:pt>
                <c:pt idx="5">
                  <c:v>316</c:v>
                </c:pt>
                <c:pt idx="6">
                  <c:v>374</c:v>
                </c:pt>
                <c:pt idx="7">
                  <c:v>415</c:v>
                </c:pt>
                <c:pt idx="8">
                  <c:v>435</c:v>
                </c:pt>
                <c:pt idx="9">
                  <c:v>494</c:v>
                </c:pt>
                <c:pt idx="10">
                  <c:v>556</c:v>
                </c:pt>
                <c:pt idx="11">
                  <c:v>596</c:v>
                </c:pt>
                <c:pt idx="12">
                  <c:v>638</c:v>
                </c:pt>
                <c:pt idx="13">
                  <c:v>701</c:v>
                </c:pt>
                <c:pt idx="14">
                  <c:v>770</c:v>
                </c:pt>
                <c:pt idx="15">
                  <c:v>813</c:v>
                </c:pt>
                <c:pt idx="16">
                  <c:v>856</c:v>
                </c:pt>
                <c:pt idx="17">
                  <c:v>906</c:v>
                </c:pt>
                <c:pt idx="18">
                  <c:v>954</c:v>
                </c:pt>
                <c:pt idx="19">
                  <c:v>993</c:v>
                </c:pt>
                <c:pt idx="20">
                  <c:v>1030</c:v>
                </c:pt>
                <c:pt idx="21">
                  <c:v>1077</c:v>
                </c:pt>
                <c:pt idx="22">
                  <c:v>1138</c:v>
                </c:pt>
                <c:pt idx="23">
                  <c:v>1172</c:v>
                </c:pt>
                <c:pt idx="24">
                  <c:v>1192</c:v>
                </c:pt>
                <c:pt idx="25">
                  <c:v>1257</c:v>
                </c:pt>
                <c:pt idx="26">
                  <c:v>1311</c:v>
                </c:pt>
                <c:pt idx="27">
                  <c:v>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1-4842-A823-CAEE5D9B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F-4D55-9988-E76018ED9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7-4AE5-8CA8-40CBB721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A-4704-B71E-F7F13878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D-4E19-9AFB-1DEEBD47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9-40A5-A341-E966898E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A-4F3B-A973-F3C56971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6-4161-A3B9-6B6E8D8D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C-457B-8E79-75370829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4-4A3D-87C2-793E6DA2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1-4BCB-8042-BD1F4CFF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1-4909-8AC5-9B85A15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1-44E9-89A3-9A486196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(7)'!$C$2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(7)'!$C$2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(7)'!$B$98:$B$125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7-45E6-9E44-8A94D7BF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(7)'!$C$2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9-4C71-8129-0545F654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(7)'!$D$98:$D$125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F-4433-AA9B-F4F81431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(7)'!$E$98:$E$125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BE-AFB1-B80434D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0-44FF-A1BE-E83BA3B9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D21-9D70-EBF21A91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7-4AE7-BD2B-CCCE80F9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E-47C5-8759-B98E1158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D-4209-8B27-485E1628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E-459D-B7D3-8AF92EDA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56-47F1-91B4-C6F2002C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E-4BD1-96A7-B518417B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9-4EC3-B21B-07026457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E9-4846-976E-746F3CE8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1-44B8-939B-5622216C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8-4EA1-AD72-8F4994EC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8-4024-9E11-A4868811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6-4B92-B62B-52F7F6B1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A-426E-9355-7D0EDD7E9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6-4D6C-A311-7D39BC4B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F-4D88-B040-41068194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1-4601-8921-C21EA8897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7-48BB-8993-789F1B79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D21-8951-30116974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B4-4ADF-891E-75A902AC8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0-44E1-AAA0-811AB82D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B-4E18-9746-3320A7093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9-4F20-A68C-E7D1D71E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4116-AC03-CDC92AD4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(9)'!$C$2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B-4F6A-95AA-D74B998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1-4604-B52A-86311E47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83-4720-9B78-DD93E375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(9)'!$C$2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0-440B-B3B2-74C42069A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D-4AF4-AE32-E268CC5E8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D-4D5B-AF32-FAFC2900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5-4CC7-826A-1DC0DFEC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3-4550-8CBB-86C67888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(9)'!$C$2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D-49E3-ACAA-CF17C074A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A-4976-A61A-306B08BF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4-402F-9388-7A7BD23A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F-4D8A-B94B-6A4CE590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2-419C-B7FE-8DD744B3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3-4DF0-BAB6-F58AC68C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0-48BB-8C62-EB6EEB62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3-4BE8-80F4-435B4B03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E-4DCD-989B-0257793D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F-47D4-9ACC-E822392D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F-4EF5-94E5-1411DFF75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38-42CB-AABC-CBE8D43A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4-433D-9F86-512B0D37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C-439B-9D57-D0476CA4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E5-464D-9861-A5A08900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5E7-A385-393EFC8F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A-4CA8-93D2-E8EF15A8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4-4226-9329-4DA45CC5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C-46F1-9219-C84FF906A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B-4F70-A875-77A5E59F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2-4507-8C33-8191EBA3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55-4E36-AE2F-3385B39F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3-4431-9FBA-303C6A9A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2E-44C9-85BC-D1D1E211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C-4B1C-831D-A9382B53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6A-49A3-907C-D8A0AFD2C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EB-4CF2-9BF4-75F84001E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F3D-8144-461ED028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(8)'!$C$2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9-410F-AF63-1DFA4AD7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410-8248-F35BA358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6-4A74-BA8B-69A16BC4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(8)'!$C$2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3-41FC-AE67-80FE3010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2-4D31-8CF5-104E60FE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1-47D0-9BB5-78B3A340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6-4C79-8FE2-45E39D80C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D1-45D1-A360-7C9E7E79B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(8)'!$C$2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9-430F-B375-ABB9BB2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6-4B79-BFC3-A9B5260A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63-443B-8BC9-9A0D03FE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2271.1999999999998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1816.4256472166362</c:v>
                </c:pt>
                <c:pt idx="1">
                  <c:v>2000.0081287726389</c:v>
                </c:pt>
                <c:pt idx="2">
                  <c:v>2183.5906103286416</c:v>
                </c:pt>
                <c:pt idx="3">
                  <c:v>2367.1730918846442</c:v>
                </c:pt>
                <c:pt idx="4">
                  <c:v>2550.7555734406469</c:v>
                </c:pt>
                <c:pt idx="5">
                  <c:v>2734.3380549966496</c:v>
                </c:pt>
                <c:pt idx="6">
                  <c:v>2917.9205365526523</c:v>
                </c:pt>
                <c:pt idx="7">
                  <c:v>3101.5030181086549</c:v>
                </c:pt>
                <c:pt idx="8">
                  <c:v>3285.0854996646576</c:v>
                </c:pt>
                <c:pt idx="9">
                  <c:v>3468.6679812206603</c:v>
                </c:pt>
                <c:pt idx="10">
                  <c:v>3652.250462776663</c:v>
                </c:pt>
                <c:pt idx="11">
                  <c:v>3835.8329443326656</c:v>
                </c:pt>
                <c:pt idx="12">
                  <c:v>4019.4154258886683</c:v>
                </c:pt>
                <c:pt idx="13">
                  <c:v>4202.997907444671</c:v>
                </c:pt>
                <c:pt idx="14">
                  <c:v>4386.5803890006737</c:v>
                </c:pt>
                <c:pt idx="15">
                  <c:v>4570.1628705566764</c:v>
                </c:pt>
                <c:pt idx="16">
                  <c:v>4753.745352112679</c:v>
                </c:pt>
                <c:pt idx="17">
                  <c:v>4937.3278336686817</c:v>
                </c:pt>
                <c:pt idx="18">
                  <c:v>5120.9103152246844</c:v>
                </c:pt>
                <c:pt idx="19">
                  <c:v>5304.4927967806871</c:v>
                </c:pt>
                <c:pt idx="20">
                  <c:v>5488.0752783366897</c:v>
                </c:pt>
                <c:pt idx="21">
                  <c:v>5671.6577598926924</c:v>
                </c:pt>
                <c:pt idx="22">
                  <c:v>5855.2402414486951</c:v>
                </c:pt>
                <c:pt idx="23">
                  <c:v>6038.8227230046978</c:v>
                </c:pt>
                <c:pt idx="24">
                  <c:v>6222.4052045607004</c:v>
                </c:pt>
                <c:pt idx="25">
                  <c:v>6405.9876861167031</c:v>
                </c:pt>
                <c:pt idx="26">
                  <c:v>6589.5701676727058</c:v>
                </c:pt>
                <c:pt idx="27">
                  <c:v>6773.1526492287085</c:v>
                </c:pt>
                <c:pt idx="28">
                  <c:v>6956.7351307847111</c:v>
                </c:pt>
                <c:pt idx="29">
                  <c:v>7140.3176123407138</c:v>
                </c:pt>
                <c:pt idx="30">
                  <c:v>7323.9000938967165</c:v>
                </c:pt>
                <c:pt idx="31">
                  <c:v>7507.4825754527192</c:v>
                </c:pt>
                <c:pt idx="32">
                  <c:v>7691.0650570087219</c:v>
                </c:pt>
                <c:pt idx="33">
                  <c:v>7874.6475385647245</c:v>
                </c:pt>
                <c:pt idx="34">
                  <c:v>8058.2300201207272</c:v>
                </c:pt>
                <c:pt idx="35">
                  <c:v>8241.8125016767299</c:v>
                </c:pt>
                <c:pt idx="36">
                  <c:v>8425.3949832327326</c:v>
                </c:pt>
                <c:pt idx="37">
                  <c:v>8608.9774647887352</c:v>
                </c:pt>
                <c:pt idx="38">
                  <c:v>8792.5599463447379</c:v>
                </c:pt>
                <c:pt idx="39">
                  <c:v>8976.1424279007406</c:v>
                </c:pt>
                <c:pt idx="40">
                  <c:v>9159.7249094567433</c:v>
                </c:pt>
                <c:pt idx="41">
                  <c:v>9343.3073910127459</c:v>
                </c:pt>
                <c:pt idx="42">
                  <c:v>9526.8898725687486</c:v>
                </c:pt>
                <c:pt idx="43">
                  <c:v>9710.4723541247513</c:v>
                </c:pt>
                <c:pt idx="44">
                  <c:v>9894.054835680754</c:v>
                </c:pt>
                <c:pt idx="45">
                  <c:v>10077.637317236757</c:v>
                </c:pt>
                <c:pt idx="46">
                  <c:v>10261.219798792759</c:v>
                </c:pt>
                <c:pt idx="47">
                  <c:v>10444.802280348762</c:v>
                </c:pt>
                <c:pt idx="48">
                  <c:v>10628.384761904765</c:v>
                </c:pt>
                <c:pt idx="49">
                  <c:v>10811.967243460767</c:v>
                </c:pt>
                <c:pt idx="50">
                  <c:v>10995.54972501677</c:v>
                </c:pt>
                <c:pt idx="51">
                  <c:v>11179.132206572773</c:v>
                </c:pt>
                <c:pt idx="52">
                  <c:v>11362.714688128775</c:v>
                </c:pt>
                <c:pt idx="53">
                  <c:v>11546.297169684778</c:v>
                </c:pt>
                <c:pt idx="54">
                  <c:v>11729.879651240781</c:v>
                </c:pt>
                <c:pt idx="55">
                  <c:v>11913.462132796783</c:v>
                </c:pt>
                <c:pt idx="56">
                  <c:v>12097.044614352786</c:v>
                </c:pt>
                <c:pt idx="57">
                  <c:v>12280.627095908789</c:v>
                </c:pt>
                <c:pt idx="58">
                  <c:v>12464.209577464791</c:v>
                </c:pt>
                <c:pt idx="59">
                  <c:v>12647.792059020794</c:v>
                </c:pt>
                <c:pt idx="60">
                  <c:v>12831.374540576797</c:v>
                </c:pt>
                <c:pt idx="61">
                  <c:v>13014.957022132799</c:v>
                </c:pt>
                <c:pt idx="62">
                  <c:v>13198.539503688802</c:v>
                </c:pt>
                <c:pt idx="63">
                  <c:v>13382.121985244805</c:v>
                </c:pt>
                <c:pt idx="64">
                  <c:v>13565.704466800807</c:v>
                </c:pt>
                <c:pt idx="65">
                  <c:v>13749.28694835681</c:v>
                </c:pt>
                <c:pt idx="66">
                  <c:v>13932.869429912813</c:v>
                </c:pt>
                <c:pt idx="67">
                  <c:v>14116.451911468816</c:v>
                </c:pt>
                <c:pt idx="68">
                  <c:v>14300.034393024818</c:v>
                </c:pt>
                <c:pt idx="69">
                  <c:v>14483.616874580821</c:v>
                </c:pt>
                <c:pt idx="70">
                  <c:v>14667.199356136824</c:v>
                </c:pt>
                <c:pt idx="71">
                  <c:v>14850.781837692826</c:v>
                </c:pt>
                <c:pt idx="72">
                  <c:v>15034.364319248829</c:v>
                </c:pt>
                <c:pt idx="73">
                  <c:v>15217.946800804832</c:v>
                </c:pt>
                <c:pt idx="74">
                  <c:v>15401.529282360834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1616.3086113680972</c:v>
                </c:pt>
                <c:pt idx="1">
                  <c:v>1815.3065228027885</c:v>
                </c:pt>
                <c:pt idx="2">
                  <c:v>2190.7801318629145</c:v>
                </c:pt>
                <c:pt idx="3">
                  <c:v>2549.1636124366873</c:v>
                </c:pt>
                <c:pt idx="4">
                  <c:v>2862.8347432886812</c:v>
                </c:pt>
                <c:pt idx="5">
                  <c:v>2433.0938904406926</c:v>
                </c:pt>
                <c:pt idx="6">
                  <c:v>2648.4493271909082</c:v>
                </c:pt>
                <c:pt idx="7">
                  <c:v>3111.7147870326608</c:v>
                </c:pt>
                <c:pt idx="8">
                  <c:v>3537.6459998627879</c:v>
                </c:pt>
                <c:pt idx="9">
                  <c:v>3893.051656132187</c:v>
                </c:pt>
                <c:pt idx="10">
                  <c:v>3249.8791695132882</c:v>
                </c:pt>
                <c:pt idx="11">
                  <c:v>3481.5921315790274</c:v>
                </c:pt>
                <c:pt idx="12">
                  <c:v>4032.6494422024066</c:v>
                </c:pt>
                <c:pt idx="13">
                  <c:v>4526.128387288888</c:v>
                </c:pt>
                <c:pt idx="14">
                  <c:v>4923.2685689756927</c:v>
                </c:pt>
                <c:pt idx="15">
                  <c:v>4066.6644485858833</c:v>
                </c:pt>
                <c:pt idx="16">
                  <c:v>4314.7349359671471</c:v>
                </c:pt>
                <c:pt idx="17">
                  <c:v>4953.5840973721524</c:v>
                </c:pt>
                <c:pt idx="18">
                  <c:v>5514.6107747149881</c:v>
                </c:pt>
                <c:pt idx="19">
                  <c:v>5953.4854818191989</c:v>
                </c:pt>
                <c:pt idx="20">
                  <c:v>4883.4497276584789</c:v>
                </c:pt>
                <c:pt idx="21">
                  <c:v>5147.8777403552667</c:v>
                </c:pt>
                <c:pt idx="22">
                  <c:v>5874.5187525418987</c:v>
                </c:pt>
                <c:pt idx="23">
                  <c:v>6503.0931621410891</c:v>
                </c:pt>
                <c:pt idx="24">
                  <c:v>6983.702394662705</c:v>
                </c:pt>
                <c:pt idx="25">
                  <c:v>5700.2350067310745</c:v>
                </c:pt>
                <c:pt idx="26">
                  <c:v>5981.0205447433855</c:v>
                </c:pt>
                <c:pt idx="27">
                  <c:v>6795.453407711645</c:v>
                </c:pt>
                <c:pt idx="28">
                  <c:v>7491.5755495671892</c:v>
                </c:pt>
                <c:pt idx="29">
                  <c:v>8013.9193075062103</c:v>
                </c:pt>
                <c:pt idx="30">
                  <c:v>6517.02028580367</c:v>
                </c:pt>
                <c:pt idx="31">
                  <c:v>6814.1633491315051</c:v>
                </c:pt>
                <c:pt idx="32">
                  <c:v>7716.3880628813913</c:v>
                </c:pt>
                <c:pt idx="33">
                  <c:v>8480.0579369932893</c:v>
                </c:pt>
                <c:pt idx="34">
                  <c:v>9044.1362203497174</c:v>
                </c:pt>
                <c:pt idx="35">
                  <c:v>7333.8055648762656</c:v>
                </c:pt>
                <c:pt idx="36">
                  <c:v>7647.3061535196248</c:v>
                </c:pt>
                <c:pt idx="37">
                  <c:v>8637.3227180511367</c:v>
                </c:pt>
                <c:pt idx="38">
                  <c:v>9468.5403244193894</c:v>
                </c:pt>
                <c:pt idx="39">
                  <c:v>10074.353133193223</c:v>
                </c:pt>
                <c:pt idx="40">
                  <c:v>8150.5908439488603</c:v>
                </c:pt>
                <c:pt idx="41">
                  <c:v>8480.4489579077435</c:v>
                </c:pt>
                <c:pt idx="42">
                  <c:v>9558.2573732208839</c:v>
                </c:pt>
                <c:pt idx="43">
                  <c:v>10457.02271184549</c:v>
                </c:pt>
                <c:pt idx="44">
                  <c:v>11104.570046036728</c:v>
                </c:pt>
                <c:pt idx="45">
                  <c:v>8967.3761230214568</c:v>
                </c:pt>
                <c:pt idx="46">
                  <c:v>9313.5917622958641</c:v>
                </c:pt>
                <c:pt idx="47">
                  <c:v>10479.192028390629</c:v>
                </c:pt>
                <c:pt idx="48">
                  <c:v>11445.50509927159</c:v>
                </c:pt>
                <c:pt idx="49">
                  <c:v>12134.786958880235</c:v>
                </c:pt>
                <c:pt idx="50">
                  <c:v>9784.1614020940524</c:v>
                </c:pt>
                <c:pt idx="51">
                  <c:v>10146.734566683983</c:v>
                </c:pt>
                <c:pt idx="52">
                  <c:v>11400.126683560376</c:v>
                </c:pt>
                <c:pt idx="53">
                  <c:v>12433.98748669769</c:v>
                </c:pt>
                <c:pt idx="54">
                  <c:v>13165.00387172374</c:v>
                </c:pt>
                <c:pt idx="55">
                  <c:v>10600.946681166646</c:v>
                </c:pt>
                <c:pt idx="56">
                  <c:v>10979.877371072103</c:v>
                </c:pt>
                <c:pt idx="57">
                  <c:v>12321.061338730122</c:v>
                </c:pt>
                <c:pt idx="58">
                  <c:v>13422.469874123792</c:v>
                </c:pt>
                <c:pt idx="59">
                  <c:v>14195.220784567246</c:v>
                </c:pt>
                <c:pt idx="60">
                  <c:v>11417.731960239242</c:v>
                </c:pt>
                <c:pt idx="61">
                  <c:v>11813.020175460222</c:v>
                </c:pt>
                <c:pt idx="62">
                  <c:v>13241.995993899867</c:v>
                </c:pt>
                <c:pt idx="63">
                  <c:v>14410.952261549892</c:v>
                </c:pt>
                <c:pt idx="64">
                  <c:v>15225.437697410753</c:v>
                </c:pt>
                <c:pt idx="65">
                  <c:v>12234.517239311837</c:v>
                </c:pt>
                <c:pt idx="66">
                  <c:v>12646.162979848341</c:v>
                </c:pt>
                <c:pt idx="67">
                  <c:v>14162.930649069614</c:v>
                </c:pt>
                <c:pt idx="68">
                  <c:v>15399.434648975992</c:v>
                </c:pt>
                <c:pt idx="69">
                  <c:v>16255.654610254258</c:v>
                </c:pt>
                <c:pt idx="70">
                  <c:v>13051.302518384433</c:v>
                </c:pt>
                <c:pt idx="71">
                  <c:v>13479.305784236461</c:v>
                </c:pt>
                <c:pt idx="72">
                  <c:v>15083.86530423936</c:v>
                </c:pt>
                <c:pt idx="73">
                  <c:v>16387.91703640209</c:v>
                </c:pt>
                <c:pt idx="74">
                  <c:v>17285.871523097765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2.5</c:v>
                </c:pt>
                <c:pt idx="3">
                  <c:v>2.75</c:v>
                </c:pt>
                <c:pt idx="4">
                  <c:v>3.375</c:v>
                </c:pt>
                <c:pt idx="5">
                  <c:v>3.6875</c:v>
                </c:pt>
                <c:pt idx="6">
                  <c:v>3.84375</c:v>
                </c:pt>
                <c:pt idx="7">
                  <c:v>3.921875</c:v>
                </c:pt>
                <c:pt idx="8">
                  <c:v>3.9609375</c:v>
                </c:pt>
                <c:pt idx="9">
                  <c:v>3.98046875</c:v>
                </c:pt>
                <c:pt idx="10">
                  <c:v>3.990234375</c:v>
                </c:pt>
                <c:pt idx="11">
                  <c:v>3.9951171875</c:v>
                </c:pt>
                <c:pt idx="12">
                  <c:v>3.99755859375</c:v>
                </c:pt>
                <c:pt idx="13">
                  <c:v>3.998779296875</c:v>
                </c:pt>
                <c:pt idx="14">
                  <c:v>4.4993896484375</c:v>
                </c:pt>
                <c:pt idx="15">
                  <c:v>4.74969482421875</c:v>
                </c:pt>
                <c:pt idx="16">
                  <c:v>4.874847412109375</c:v>
                </c:pt>
                <c:pt idx="17">
                  <c:v>4.9374237060546875</c:v>
                </c:pt>
                <c:pt idx="18">
                  <c:v>5.4687118530273438</c:v>
                </c:pt>
                <c:pt idx="19">
                  <c:v>5.7343559265136719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2.5151515151515147</c:v>
                </c:pt>
                <c:pt idx="1">
                  <c:v>2.3413419913419911</c:v>
                </c:pt>
                <c:pt idx="2">
                  <c:v>2.7125541125541126</c:v>
                </c:pt>
                <c:pt idx="3">
                  <c:v>3.1272186147186147</c:v>
                </c:pt>
                <c:pt idx="4">
                  <c:v>3.6990800865800866</c:v>
                </c:pt>
                <c:pt idx="5">
                  <c:v>4.1672754329004329</c:v>
                </c:pt>
                <c:pt idx="6">
                  <c:v>4.2425054112554106</c:v>
                </c:pt>
                <c:pt idx="7">
                  <c:v>4.2006865530303035</c:v>
                </c:pt>
                <c:pt idx="8">
                  <c:v>4.1400602002164506</c:v>
                </c:pt>
                <c:pt idx="9">
                  <c:v>4.0898885619588743</c:v>
                </c:pt>
                <c:pt idx="10">
                  <c:v>4.0548735119047619</c:v>
                </c:pt>
                <c:pt idx="11">
                  <c:v>4.0324013714150437</c:v>
                </c:pt>
                <c:pt idx="12">
                  <c:v>4.018682993438853</c:v>
                </c:pt>
                <c:pt idx="13">
                  <c:v>4.0105826505850919</c:v>
                </c:pt>
                <c:pt idx="14">
                  <c:v>4.5059119022253791</c:v>
                </c:pt>
                <c:pt idx="15">
                  <c:v>5.0032662395791059</c:v>
                </c:pt>
                <c:pt idx="16">
                  <c:v>5.1267882640227604</c:v>
                </c:pt>
                <c:pt idx="17">
                  <c:v>5.1259717041279842</c:v>
                </c:pt>
                <c:pt idx="18">
                  <c:v>5.5942746381222941</c:v>
                </c:pt>
                <c:pt idx="19">
                  <c:v>6.062781712090298</c:v>
                </c:pt>
                <c:pt idx="20">
                  <c:v>6.1642130525597247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-2</c:v>
                </c:pt>
                <c:pt idx="2">
                  <c:v>-1.4923368022705763</c:v>
                </c:pt>
                <c:pt idx="3">
                  <c:v>-2.1909667532246386</c:v>
                </c:pt>
                <c:pt idx="4">
                  <c:v>-1.2574005231997782</c:v>
                </c:pt>
                <c:pt idx="5">
                  <c:v>-1.9407962791565867</c:v>
                </c:pt>
                <c:pt idx="6">
                  <c:v>-2.8437395477102205</c:v>
                </c:pt>
                <c:pt idx="7">
                  <c:v>-3.6867549412320715</c:v>
                </c:pt>
                <c:pt idx="8">
                  <c:v>-4.4402138775795486</c:v>
                </c:pt>
                <c:pt idx="9">
                  <c:v>-5.1223440886971412</c:v>
                </c:pt>
                <c:pt idx="10">
                  <c:v>-5.7539038552808988</c:v>
                </c:pt>
                <c:pt idx="11">
                  <c:v>-6.3511662798247972</c:v>
                </c:pt>
                <c:pt idx="12">
                  <c:v>-6.9258278194609026</c:v>
                </c:pt>
                <c:pt idx="13">
                  <c:v>-7.4859561166032922</c:v>
                </c:pt>
                <c:pt idx="14">
                  <c:v>-4.2582537623197334</c:v>
                </c:pt>
                <c:pt idx="15">
                  <c:v>-4.5545032799868856</c:v>
                </c:pt>
                <c:pt idx="16">
                  <c:v>-5.3281432977529519</c:v>
                </c:pt>
                <c:pt idx="17">
                  <c:v>-6.1163248850133627</c:v>
                </c:pt>
                <c:pt idx="18">
                  <c:v>-3.653258792172775</c:v>
                </c:pt>
                <c:pt idx="19">
                  <c:v>-4.1161593787500825</c:v>
                </c:pt>
                <c:pt idx="20">
                  <c:v>-5.0220804199687974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5.xml"/><Relationship Id="rId1" Type="http://schemas.openxmlformats.org/officeDocument/2006/relationships/chart" Target="../charts/chart1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D574949-539F-4534-82BC-D2C1435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6D0836-7E3C-43C6-8DBA-B6E4669C4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50DC081-9EB9-4C3D-A246-CC5842D76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DD2CBFB-3B2A-4718-B837-591D032C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9C655F5-9BF2-4C17-BEF9-67781CD8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A8A8927-ED61-434A-B38C-60BA4FFC3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736E1-9945-4709-9794-475827D6E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092BA8-2270-4E33-8C28-BCC51118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DCF23B-BF64-4E43-BA96-1684A5E24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C628BE-E08A-41CA-9984-6F950E662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77932C-71D6-4675-B15A-5516AA66E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EBF8E1-1198-4E5E-AC1C-E5ACA3DCD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209FF3-A23C-4C18-AD9F-9C5549928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B734C32-C5B0-48D3-ADAC-A24306F9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FF9C85-E2BF-4B94-AE17-3BCE003F9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097989C-6A1B-42EB-BF17-C9708DD58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0482AAD-3157-4016-935B-380F932E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E1AD1D1-4D45-42B9-BE43-3E2D29660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2C5FDB-6293-47B9-BB4A-CDB6129B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939318-BE16-4DA0-AD1E-F492EDB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C14422-0DB4-4630-B4CD-6E7080BC4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67D2386-A918-40E4-B753-3CE1CD3F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C77971-DDE0-472D-8F1F-122EF1FD6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7CDB4-1955-491B-AE02-A46A80CB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466734-688E-48EC-BE5F-6A63F5C3B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3779E6-369E-460B-8950-04503D3A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9C925A-DD9A-49C7-BE99-F7443A64D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413A1F-EFC6-4753-91F9-73EDB048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5187AB-250C-41E1-A8E2-423BFBCDA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C100689-F370-4FD1-A875-D2DEDE37F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C88F46-D835-42E1-B316-90328CDF7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F371EAA-6501-45D3-849C-37CBC3A23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4BDE6C5-AA28-4075-9AAA-8C173BF69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6271B17-26EA-426E-A238-6F2BCD6D3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C21AE5-7615-4E8A-BDE2-B82D318FD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7506B2-D728-44BF-A5F7-C037E3251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DE8FE0-9065-47B0-B9CB-24C9364AE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B95F08-9F2B-40FF-BECA-FCD1222C6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0B403A-F716-4EB5-8C54-3172C2F7A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125A4-912C-4924-8257-F4495D585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F1BD071-EE74-4043-9270-6433EB9E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1027544-7D77-405D-BE95-E02B0AB46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98C781-8979-496B-AE9D-CA0A877F4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3CC05D-1393-47BC-8D75-2E2F4F192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6068347-A088-43BF-9C6E-BA07C58E7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C4556D0-4A54-43F2-A3D6-52BECE7C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9B1587-DFE2-4A61-99F3-E7F20D60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29068B-E818-4390-87F6-E32AE93C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782271-2434-4044-8A43-D325DBFC9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EE4189-1271-4CDD-A888-70AEA36F5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B2F3FF-CA22-4D33-9521-627EC0DF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C5935C-5FFE-466F-B25C-1BC06CCF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A38689-2A4F-4FB0-B0C2-803A0EB5F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A9E646D-79BA-4449-BBAB-070E2DF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4149A6-B745-402C-9FD8-FAF1A0254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3E09A9-3B09-40BF-AFE0-07A436DC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31C3575-450B-4848-898C-53683D367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E606054-252E-44A7-BD8A-D0F2483FD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5977F6-6C84-40C5-B099-DD4E57124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478707-6958-41C6-9892-2A97E61E9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1A5E39-32D8-48D6-967A-2A6AB987B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E37678-2221-4519-AD34-2ECE55021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19614E-D4E2-440E-94B2-DECB5EC1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6CEE5A-DF41-4321-B2EE-DD01821AD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CD9EFF-3917-462B-9D5C-43284D940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4492B3-D389-4F30-B7A0-EA2A07F2E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D746803-D479-4258-8EF4-E2D5EF63A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6DEF274-3DF7-4492-BCF4-414B2FEB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B593D4E-B5DC-4166-94F4-840F36B1D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0D3EFF2-7A42-4F84-88E1-190DB6F5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00D4A6-2415-4023-8CEE-638215DEE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539E4-5805-4779-87A5-324588B50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C81CE7-44C6-4D6D-B706-CCA6A86F3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3A96EE-F614-46E1-B980-4B8DC3750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39B43F-6F27-4801-AA27-E8F574634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98DE371-4792-46D0-9E4C-8297FE8A7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01D5BF-30FA-4632-B2F7-443DED756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89DB9B-3161-4D97-92E6-79B9A7675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64F4262-F2E9-4909-9562-02A4B8E22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E07F3DD-0BAB-46B8-8417-8804F7E8A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ADFC1BA-2451-42D2-911F-45B9F63E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C5CDA68-9409-4260-8DEC-3DADCA6C6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5B9D8-6508-40DF-B403-16D47AF6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686C3-4206-4711-A0F5-3420BC5D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B9ADD6-4CB4-4495-8009-A5FA57A6A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FF42D1-7A38-4D7D-9469-3F83920B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431FFF-B113-4DD0-8FE1-C77C2A61B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73ED86-DCB3-4E53-BCE9-49497E575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D2AB16-AA6A-423C-89B6-35B21EF88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5CEDC8-9413-4D16-970B-8CFB758DF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6767467-B947-4C5E-91B8-F2CC52D18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D360FD-0597-4E7F-B6FE-B7B423987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0F1D923-B639-4E83-9DFE-1DEABE07A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D965AAF-2954-4F95-A3A7-E63B7C366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07"/>
  <sheetViews>
    <sheetView tabSelected="1" topLeftCell="F1" zoomScale="96" zoomScaleNormal="96" workbookViewId="0">
      <selection activeCell="Y16" sqref="Y16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 ca="1">G2&amp;" - "&amp;H2</f>
        <v>18 - 24</v>
      </c>
      <c r="G2" s="104">
        <f ca="1">Y4</f>
        <v>18</v>
      </c>
      <c r="H2" s="105">
        <f t="shared" ref="H2:H14" ca="1" si="0">G2+$Y$3</f>
        <v>24</v>
      </c>
      <c r="I2" s="160">
        <f ca="1">COUNTIF($B$3:$B$86, "&lt;"&amp;H2)</f>
        <v>2</v>
      </c>
      <c r="J2" s="106">
        <f ca="1">I2</f>
        <v>2</v>
      </c>
      <c r="K2" s="107">
        <f t="shared" ref="K2:K14" ca="1" si="1">J2/$J$15</f>
        <v>7.1428571428571425E-2</v>
      </c>
      <c r="L2" s="108">
        <f t="shared" ref="L2:L14" ca="1" si="2">I2/$J$15</f>
        <v>7.1428571428571425E-2</v>
      </c>
      <c r="N2" s="128" t="s">
        <v>12</v>
      </c>
      <c r="O2" s="131">
        <f ca="1">AVERAGE($B$3:$B$86)</f>
        <v>48.142857142857146</v>
      </c>
      <c r="P2" s="131">
        <f t="shared" ref="P2:Q2" ca="1" si="3">AVERAGE($B$3:$B$86)</f>
        <v>48.142857142857146</v>
      </c>
      <c r="Q2" s="131">
        <f t="shared" ca="1" si="3"/>
        <v>48.142857142857146</v>
      </c>
      <c r="R2" s="131">
        <f ca="1">AVERAGE($D$3:$D$86)</f>
        <v>48.142857142857146</v>
      </c>
      <c r="V2" s="94" t="s">
        <v>102</v>
      </c>
      <c r="Y2" s="94">
        <f ca="1"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f ca="1">AU3</f>
        <v>48</v>
      </c>
      <c r="C3" s="110">
        <f ca="1">AV3</f>
        <v>20</v>
      </c>
      <c r="D3" s="111">
        <f ca="1">AS3</f>
        <v>27</v>
      </c>
      <c r="E3" s="112">
        <f ca="1">AW3</f>
        <v>27</v>
      </c>
      <c r="F3" s="113" t="str">
        <f t="shared" ref="F3:F14" ca="1" si="4">G3&amp;" - "&amp;H3</f>
        <v>24 - 30</v>
      </c>
      <c r="G3" s="114">
        <f ca="1">H2</f>
        <v>24</v>
      </c>
      <c r="H3" s="115">
        <f t="shared" ca="1" si="0"/>
        <v>30</v>
      </c>
      <c r="I3" s="160">
        <f t="shared" ref="I3:I14" ca="1" si="5">COUNTIF($B$3:$B$86, "&lt;"&amp;H3)</f>
        <v>3</v>
      </c>
      <c r="J3" s="116">
        <f ca="1">I3-I2</f>
        <v>1</v>
      </c>
      <c r="K3" s="117">
        <f t="shared" ca="1" si="1"/>
        <v>3.5714285714285712E-2</v>
      </c>
      <c r="L3" s="118">
        <f t="shared" ca="1" si="2"/>
        <v>0.10714285714285714</v>
      </c>
      <c r="N3" s="152" t="s">
        <v>99</v>
      </c>
      <c r="O3" s="158">
        <f ca="1">MEDIAN(B$3:B$86)</f>
        <v>45.5</v>
      </c>
      <c r="P3" s="158">
        <f t="shared" ref="P3:R3" ca="1" si="6">MEDIAN(C$3:C$86)</f>
        <v>45.5</v>
      </c>
      <c r="Q3" s="158">
        <f t="shared" ca="1" si="6"/>
        <v>45.5</v>
      </c>
      <c r="R3" s="158">
        <f t="shared" ca="1" si="6"/>
        <v>45.5</v>
      </c>
      <c r="V3" s="94" t="s">
        <v>103</v>
      </c>
      <c r="Y3" s="94">
        <f ca="1">ROUND(Y2,-LEN(Y2)+1)</f>
        <v>6</v>
      </c>
      <c r="AN3" s="97">
        <v>1</v>
      </c>
      <c r="AO3" s="97">
        <f ca="1">ABS(_xlfn.NORM.INV(RAND(),$AQ$1,$AS$1))</f>
        <v>35.562207283595654</v>
      </c>
      <c r="AP3" s="97">
        <f ca="1">SMALL($AO$3:$AO$30,ROWS(AO$3:AO3))</f>
        <v>17.127605774259987</v>
      </c>
      <c r="AQ3" s="119">
        <f ca="1">AR3+RAND()</f>
        <v>1.5408123132825835</v>
      </c>
      <c r="AR3" s="119">
        <v>1</v>
      </c>
      <c r="AS3" s="86">
        <f ca="1">ROUNDUP(AP3*AQ3,0)</f>
        <v>27</v>
      </c>
      <c r="AT3" s="86">
        <f ca="1">RAND()</f>
        <v>0.11933959003545425</v>
      </c>
      <c r="AU3" s="86">
        <f ca="1">INDEX($AS$3:$AS$30,MATCH(SMALL($AT$3:$AT$30,ROWS(AT$3:AT3)),$AT$3:$AT$30,0))</f>
        <v>48</v>
      </c>
      <c r="AV3" s="86">
        <f ca="1">SMALL($AS$3:$AS$30,ROWS(AV$3:AV3))</f>
        <v>20</v>
      </c>
      <c r="AW3" s="94">
        <f ca="1">VLOOKUP(SMALL($BB$3:$BB$16,AX3),$BB$3:$BC$30,2,0)</f>
        <v>27</v>
      </c>
      <c r="AX3" s="94">
        <v>1</v>
      </c>
      <c r="BA3" s="94">
        <v>1</v>
      </c>
      <c r="BB3" s="94">
        <f ca="1">RAND()</f>
        <v>0.80493755091620489</v>
      </c>
      <c r="BC3" s="94">
        <f ca="1">AV3</f>
        <v>20</v>
      </c>
    </row>
    <row r="4" spans="1:55" ht="17.25" thickBot="1" x14ac:dyDescent="0.35">
      <c r="A4" s="9">
        <v>2</v>
      </c>
      <c r="B4" s="109">
        <f t="shared" ref="B4:B30" ca="1" si="7">AU4</f>
        <v>63</v>
      </c>
      <c r="C4" s="110">
        <f t="shared" ref="C4:C30" ca="1" si="8">AV4</f>
        <v>20</v>
      </c>
      <c r="D4" s="111">
        <f t="shared" ref="D4:D30" ca="1" si="9">AS4</f>
        <v>37</v>
      </c>
      <c r="E4" s="112">
        <f t="shared" ref="E4:E30" ca="1" si="10">AW4</f>
        <v>62</v>
      </c>
      <c r="F4" s="113" t="str">
        <f t="shared" ca="1" si="4"/>
        <v>30 - 36</v>
      </c>
      <c r="G4" s="114">
        <f t="shared" ref="G4:G13" ca="1" si="11">H3</f>
        <v>30</v>
      </c>
      <c r="H4" s="115">
        <f t="shared" ca="1" si="0"/>
        <v>36</v>
      </c>
      <c r="I4" s="160">
        <f t="shared" ca="1" si="5"/>
        <v>4</v>
      </c>
      <c r="J4" s="116">
        <f t="shared" ref="J4:J14" ca="1" si="12">I4-I3</f>
        <v>1</v>
      </c>
      <c r="K4" s="117">
        <f t="shared" ca="1" si="1"/>
        <v>3.5714285714285712E-2</v>
      </c>
      <c r="L4" s="118">
        <f t="shared" ca="1" si="2"/>
        <v>0.14285714285714285</v>
      </c>
      <c r="N4" s="129" t="s">
        <v>13</v>
      </c>
      <c r="O4" s="132">
        <f ca="1">MAX(B$3:B$86)</f>
        <v>84</v>
      </c>
      <c r="P4" s="132">
        <f t="shared" ref="P4:R4" ca="1" si="13">MAX(C$3:C$86)</f>
        <v>84</v>
      </c>
      <c r="Q4" s="132">
        <f t="shared" ca="1" si="13"/>
        <v>84</v>
      </c>
      <c r="R4" s="132">
        <f t="shared" ca="1" si="13"/>
        <v>84</v>
      </c>
      <c r="V4" s="94" t="s">
        <v>104</v>
      </c>
      <c r="Y4" s="94">
        <f ca="1">Y3*INT(O5/Y3)</f>
        <v>18</v>
      </c>
      <c r="AN4" s="97">
        <v>2</v>
      </c>
      <c r="AO4" s="97">
        <f t="shared" ref="AO4:AO30" ca="1" si="14">ABS(_xlfn.NORM.INV(RAND(),$AQ$1,$AS$1))</f>
        <v>28.769140808944901</v>
      </c>
      <c r="AP4" s="97">
        <f ca="1">SMALL($AO$3:$AO$30,ROWS(AO$3:AO4))</f>
        <v>17.150187752129018</v>
      </c>
      <c r="AQ4" s="119">
        <f t="shared" ref="AQ4:AQ30" ca="1" si="15">AR4+RAND()</f>
        <v>2.1266547883135183</v>
      </c>
      <c r="AR4" s="119">
        <v>1.5</v>
      </c>
      <c r="AS4" s="86">
        <f t="shared" ref="AS4:AS30" ca="1" si="16">ROUNDUP(AP4*AQ4,0)</f>
        <v>37</v>
      </c>
      <c r="AT4" s="86">
        <f t="shared" ref="AT4:AT30" ca="1" si="17">RAND()</f>
        <v>0.27281300334548919</v>
      </c>
      <c r="AU4" s="86">
        <f ca="1">INDEX($AS$3:$AS$30,MATCH(SMALL($AT$3:$AT$30,ROWS(AT$3:AT4)),$AT$3:$AT$30,0))</f>
        <v>63</v>
      </c>
      <c r="AV4" s="86">
        <f ca="1">SMALL($AS$3:$AS$30,ROWS(AV$3:AV4))</f>
        <v>20</v>
      </c>
      <c r="AW4" s="94">
        <f ca="1">VLOOKUP(SMALL($BB$17:$BB$30,AX4),$BB$17:$BC$30,2,0)</f>
        <v>62</v>
      </c>
      <c r="AX4" s="94">
        <v>1</v>
      </c>
      <c r="BA4" s="94">
        <v>2</v>
      </c>
      <c r="BB4" s="94">
        <f t="shared" ref="BB4:BB30" ca="1" si="18">RAND()</f>
        <v>0.34309761684492257</v>
      </c>
      <c r="BC4" s="94">
        <f t="shared" ref="BC4:BC30" ca="1" si="19">AV4</f>
        <v>20</v>
      </c>
    </row>
    <row r="5" spans="1:55" ht="17.25" thickBot="1" x14ac:dyDescent="0.35">
      <c r="A5" s="9">
        <v>3</v>
      </c>
      <c r="B5" s="109">
        <f t="shared" ca="1" si="7"/>
        <v>58</v>
      </c>
      <c r="C5" s="110">
        <f t="shared" ca="1" si="8"/>
        <v>27</v>
      </c>
      <c r="D5" s="111">
        <f t="shared" ca="1" si="9"/>
        <v>50</v>
      </c>
      <c r="E5" s="112">
        <f t="shared" ca="1" si="10"/>
        <v>56</v>
      </c>
      <c r="F5" s="113" t="str">
        <f t="shared" ca="1" si="4"/>
        <v>36 - 42</v>
      </c>
      <c r="G5" s="114">
        <f t="shared" ca="1" si="11"/>
        <v>36</v>
      </c>
      <c r="H5" s="115">
        <f t="shared" ca="1" si="0"/>
        <v>42</v>
      </c>
      <c r="I5" s="160">
        <f t="shared" ca="1" si="5"/>
        <v>9</v>
      </c>
      <c r="J5" s="116">
        <f t="shared" ca="1" si="12"/>
        <v>5</v>
      </c>
      <c r="K5" s="117">
        <f t="shared" ca="1" si="1"/>
        <v>0.17857142857142858</v>
      </c>
      <c r="L5" s="118">
        <f t="shared" ca="1" si="2"/>
        <v>0.32142857142857145</v>
      </c>
      <c r="N5" s="129" t="s">
        <v>14</v>
      </c>
      <c r="O5" s="132">
        <f ca="1">MIN(B$3:B$84)</f>
        <v>20</v>
      </c>
      <c r="P5" s="132">
        <f t="shared" ref="P5:R5" ca="1" si="20">MIN(C$3:C$84)</f>
        <v>20</v>
      </c>
      <c r="Q5" s="132">
        <f t="shared" ca="1" si="20"/>
        <v>20</v>
      </c>
      <c r="R5" s="132">
        <f t="shared" ca="1" si="20"/>
        <v>20</v>
      </c>
      <c r="V5" s="94" t="s">
        <v>101</v>
      </c>
      <c r="Y5" s="94">
        <f ca="1">ROUNDUP(O4/Y3,0)</f>
        <v>14</v>
      </c>
      <c r="AN5" s="97">
        <v>3</v>
      </c>
      <c r="AO5" s="97">
        <f t="shared" ca="1" si="14"/>
        <v>25.799562860288269</v>
      </c>
      <c r="AP5" s="97">
        <f ca="1">SMALL($AO$3:$AO$30,ROWS(AO$3:AO5))</f>
        <v>17.338264569257905</v>
      </c>
      <c r="AQ5" s="119">
        <f t="shared" ca="1" si="15"/>
        <v>2.8308032062605233</v>
      </c>
      <c r="AR5" s="119">
        <v>2</v>
      </c>
      <c r="AS5" s="86">
        <f t="shared" ca="1" si="16"/>
        <v>50</v>
      </c>
      <c r="AT5" s="86">
        <f t="shared" ca="1" si="17"/>
        <v>0.95154124199888335</v>
      </c>
      <c r="AU5" s="86">
        <f ca="1">INDEX($AS$3:$AS$30,MATCH(SMALL($AT$3:$AT$30,ROWS(AT$3:AT5)),$AT$3:$AT$30,0))</f>
        <v>58</v>
      </c>
      <c r="AV5" s="86">
        <f ca="1">SMALL($AS$3:$AS$30,ROWS(AV$3:AV5))</f>
        <v>27</v>
      </c>
      <c r="AW5" s="94">
        <f ca="1">VLOOKUP(SMALL($BB$17:$BB$30,AX5),$BB$17:$BC$30,2,0)</f>
        <v>56</v>
      </c>
      <c r="AX5" s="94">
        <v>2</v>
      </c>
      <c r="BA5" s="94">
        <v>3</v>
      </c>
      <c r="BB5" s="94">
        <f t="shared" ca="1" si="18"/>
        <v>3.2145435306205505E-2</v>
      </c>
      <c r="BC5" s="94">
        <f t="shared" ca="1" si="19"/>
        <v>27</v>
      </c>
    </row>
    <row r="6" spans="1:55" ht="17.25" thickBot="1" x14ac:dyDescent="0.35">
      <c r="A6" s="9">
        <v>4</v>
      </c>
      <c r="B6" s="109">
        <f t="shared" ca="1" si="7"/>
        <v>27</v>
      </c>
      <c r="C6" s="110">
        <f t="shared" ca="1" si="8"/>
        <v>34</v>
      </c>
      <c r="D6" s="111">
        <f t="shared" ca="1" si="9"/>
        <v>20</v>
      </c>
      <c r="E6" s="112">
        <f t="shared" ca="1" si="10"/>
        <v>43</v>
      </c>
      <c r="F6" s="113" t="str">
        <f t="shared" ca="1" si="4"/>
        <v>42 - 48</v>
      </c>
      <c r="G6" s="114">
        <f t="shared" ca="1" si="11"/>
        <v>42</v>
      </c>
      <c r="H6" s="115">
        <f t="shared" ca="1" si="0"/>
        <v>48</v>
      </c>
      <c r="I6" s="160">
        <f t="shared" ca="1" si="5"/>
        <v>15</v>
      </c>
      <c r="J6" s="116">
        <f t="shared" ca="1" si="12"/>
        <v>6</v>
      </c>
      <c r="K6" s="117">
        <f t="shared" ca="1" si="1"/>
        <v>0.21428571428571427</v>
      </c>
      <c r="L6" s="118">
        <f t="shared" ca="1" si="2"/>
        <v>0.5357142857142857</v>
      </c>
      <c r="N6" s="129" t="s">
        <v>5</v>
      </c>
      <c r="O6" s="132">
        <f ca="1">O4-O5</f>
        <v>64</v>
      </c>
      <c r="P6" s="132">
        <f t="shared" ref="P6:R6" ca="1" si="21">P4-P5</f>
        <v>64</v>
      </c>
      <c r="Q6" s="132">
        <f t="shared" ca="1" si="21"/>
        <v>64</v>
      </c>
      <c r="R6" s="132">
        <f t="shared" ca="1" si="21"/>
        <v>64</v>
      </c>
      <c r="V6" s="102" t="s">
        <v>105</v>
      </c>
      <c r="W6" s="102"/>
      <c r="X6" s="102"/>
      <c r="Y6" s="94">
        <f ca="1">Y5*Y3</f>
        <v>84</v>
      </c>
      <c r="AN6" s="97">
        <v>4</v>
      </c>
      <c r="AO6" s="97">
        <f t="shared" ca="1" si="14"/>
        <v>19.508393762917756</v>
      </c>
      <c r="AP6" s="97">
        <f ca="1">SMALL($AO$3:$AO$30,ROWS(AO$3:AO6))</f>
        <v>18.548570081873095</v>
      </c>
      <c r="AQ6" s="119">
        <f t="shared" ca="1" si="15"/>
        <v>1.0435637580264723</v>
      </c>
      <c r="AR6" s="119">
        <v>1</v>
      </c>
      <c r="AS6" s="86">
        <f t="shared" ca="1" si="16"/>
        <v>20</v>
      </c>
      <c r="AT6" s="86">
        <f t="shared" ca="1" si="17"/>
        <v>0.85370318538000733</v>
      </c>
      <c r="AU6" s="86">
        <f ca="1">INDEX($AS$3:$AS$30,MATCH(SMALL($AT$3:$AT$30,ROWS(AT$3:AT6)),$AT$3:$AT$30,0))</f>
        <v>27</v>
      </c>
      <c r="AV6" s="86">
        <f ca="1">SMALL($AS$3:$AS$30,ROWS(AV$3:AV6))</f>
        <v>34</v>
      </c>
      <c r="AW6" s="94">
        <f ca="1">VLOOKUP(SMALL($BB$3:$BB$16,AX6),$BB$3:$BC$30,2,0)</f>
        <v>43</v>
      </c>
      <c r="AX6" s="94">
        <v>2</v>
      </c>
      <c r="BA6" s="94">
        <v>4</v>
      </c>
      <c r="BB6" s="94">
        <f t="shared" ca="1" si="18"/>
        <v>0.78945046810847053</v>
      </c>
      <c r="BC6" s="94">
        <f t="shared" ca="1" si="19"/>
        <v>34</v>
      </c>
    </row>
    <row r="7" spans="1:55" ht="17.25" thickBot="1" x14ac:dyDescent="0.35">
      <c r="A7" s="9">
        <v>5</v>
      </c>
      <c r="B7" s="109">
        <f t="shared" ca="1" si="7"/>
        <v>47</v>
      </c>
      <c r="C7" s="110">
        <f t="shared" ca="1" si="8"/>
        <v>37</v>
      </c>
      <c r="D7" s="111">
        <f t="shared" ca="1" si="9"/>
        <v>20</v>
      </c>
      <c r="E7" s="112">
        <f t="shared" ca="1" si="10"/>
        <v>44</v>
      </c>
      <c r="F7" s="113" t="str">
        <f t="shared" ca="1" si="4"/>
        <v>48 - 54</v>
      </c>
      <c r="G7" s="114">
        <f t="shared" ca="1" si="11"/>
        <v>48</v>
      </c>
      <c r="H7" s="115">
        <f t="shared" ca="1" si="0"/>
        <v>54</v>
      </c>
      <c r="I7" s="160">
        <f t="shared" ca="1" si="5"/>
        <v>17</v>
      </c>
      <c r="J7" s="116">
        <f t="shared" ca="1" si="12"/>
        <v>2</v>
      </c>
      <c r="K7" s="117">
        <f t="shared" ca="1" si="1"/>
        <v>7.1428571428571425E-2</v>
      </c>
      <c r="L7" s="118">
        <f t="shared" ca="1" si="2"/>
        <v>0.6071428571428571</v>
      </c>
      <c r="N7" s="129" t="s">
        <v>15</v>
      </c>
      <c r="O7" s="132">
        <f ca="1">_xlfn.STDEV.S(B$3:B$86)</f>
        <v>14.789170927390648</v>
      </c>
      <c r="P7" s="132">
        <f t="shared" ref="P7:R7" ca="1" si="22">_xlfn.STDEV.S(C$3:C$86)</f>
        <v>14.789170927390648</v>
      </c>
      <c r="Q7" s="132">
        <f t="shared" ca="1" si="22"/>
        <v>14.789170927390648</v>
      </c>
      <c r="R7" s="132">
        <f t="shared" ca="1" si="22"/>
        <v>14.789170927390648</v>
      </c>
      <c r="V7" s="94" t="s">
        <v>106</v>
      </c>
      <c r="Y7" s="94">
        <v>4</v>
      </c>
      <c r="AN7" s="97">
        <v>5</v>
      </c>
      <c r="AO7" s="97">
        <f t="shared" ca="1" si="14"/>
        <v>31.106042456238974</v>
      </c>
      <c r="AP7" s="97">
        <f ca="1">SMALL($AO$3:$AO$30,ROWS(AO$3:AO7))</f>
        <v>18.946387102549473</v>
      </c>
      <c r="AQ7" s="119">
        <f t="shared" ca="1" si="15"/>
        <v>1.0084400870734753</v>
      </c>
      <c r="AR7" s="119">
        <f>AR3</f>
        <v>1</v>
      </c>
      <c r="AS7" s="86">
        <f t="shared" ca="1" si="16"/>
        <v>20</v>
      </c>
      <c r="AT7" s="86">
        <f t="shared" ca="1" si="17"/>
        <v>0.46947733427125871</v>
      </c>
      <c r="AU7" s="86">
        <f ca="1">INDEX($AS$3:$AS$30,MATCH(SMALL($AT$3:$AT$30,ROWS(AT$3:AT7)),$AT$3:$AT$30,0))</f>
        <v>47</v>
      </c>
      <c r="AV7" s="86">
        <f ca="1">SMALL($AS$3:$AS$30,ROWS(AV$3:AV7))</f>
        <v>37</v>
      </c>
      <c r="AW7" s="94">
        <f ca="1">VLOOKUP(SMALL($BB$3:$BB$16,AX7),$BB$3:$BC$30,2,0)</f>
        <v>44</v>
      </c>
      <c r="AX7" s="94">
        <f>2+AX3</f>
        <v>3</v>
      </c>
      <c r="BA7" s="94">
        <v>5</v>
      </c>
      <c r="BB7" s="94">
        <f t="shared" ca="1" si="18"/>
        <v>0.72991806777283608</v>
      </c>
      <c r="BC7" s="94">
        <f t="shared" ca="1" si="19"/>
        <v>37</v>
      </c>
    </row>
    <row r="8" spans="1:55" ht="17.25" thickBot="1" x14ac:dyDescent="0.35">
      <c r="A8" s="9">
        <v>6</v>
      </c>
      <c r="B8" s="109">
        <f t="shared" ca="1" si="7"/>
        <v>37</v>
      </c>
      <c r="C8" s="110">
        <f t="shared" ca="1" si="8"/>
        <v>37</v>
      </c>
      <c r="D8" s="111">
        <f t="shared" ca="1" si="9"/>
        <v>39</v>
      </c>
      <c r="E8" s="112">
        <f t="shared" ca="1" si="10"/>
        <v>84</v>
      </c>
      <c r="F8" s="113" t="str">
        <f t="shared" ca="1" si="4"/>
        <v>54 - 60</v>
      </c>
      <c r="G8" s="114">
        <f t="shared" ca="1" si="11"/>
        <v>54</v>
      </c>
      <c r="H8" s="115">
        <f t="shared" ca="1" si="0"/>
        <v>60</v>
      </c>
      <c r="I8" s="160">
        <f t="shared" ca="1" si="5"/>
        <v>21</v>
      </c>
      <c r="J8" s="116">
        <f t="shared" ca="1" si="12"/>
        <v>4</v>
      </c>
      <c r="K8" s="117">
        <f t="shared" ca="1" si="1"/>
        <v>0.14285714285714285</v>
      </c>
      <c r="L8" s="118">
        <f t="shared" ca="1" si="2"/>
        <v>0.75</v>
      </c>
      <c r="N8" s="129" t="s">
        <v>16</v>
      </c>
      <c r="O8" s="132">
        <f ca="1">O7/O2</f>
        <v>0.30719346139980575</v>
      </c>
      <c r="P8" s="132">
        <f t="shared" ref="P8:R8" ca="1" si="23">P7/P2</f>
        <v>0.30719346139980575</v>
      </c>
      <c r="Q8" s="132">
        <f t="shared" ca="1" si="23"/>
        <v>0.30719346139980575</v>
      </c>
      <c r="R8" s="132">
        <f t="shared" ca="1" si="23"/>
        <v>0.30719346139980575</v>
      </c>
      <c r="AN8" s="97">
        <v>6</v>
      </c>
      <c r="AO8" s="97">
        <f t="shared" ca="1" si="14"/>
        <v>22.031936137710044</v>
      </c>
      <c r="AP8" s="97">
        <f ca="1">SMALL($AO$3:$AO$30,ROWS(AO$3:AO8))</f>
        <v>19.508393762917756</v>
      </c>
      <c r="AQ8" s="119">
        <f t="shared" ca="1" si="15"/>
        <v>1.962350999888157</v>
      </c>
      <c r="AR8" s="119">
        <f t="shared" ref="AR8:AR30" si="24">AR4</f>
        <v>1.5</v>
      </c>
      <c r="AS8" s="86">
        <f t="shared" ca="1" si="16"/>
        <v>39</v>
      </c>
      <c r="AT8" s="86">
        <f t="shared" ca="1" si="17"/>
        <v>0.5802612558157515</v>
      </c>
      <c r="AU8" s="86">
        <f ca="1">INDEX($AS$3:$AS$30,MATCH(SMALL($AT$3:$AT$30,ROWS(AT$3:AT8)),$AT$3:$AT$30,0))</f>
        <v>37</v>
      </c>
      <c r="AV8" s="86">
        <f ca="1">SMALL($AS$3:$AS$30,ROWS(AV$3:AV8))</f>
        <v>37</v>
      </c>
      <c r="AW8" s="94">
        <f ca="1">VLOOKUP(SMALL($BB$17:$BB$30,AX8),$BB$17:$BC$30,2,0)</f>
        <v>84</v>
      </c>
      <c r="AX8" s="94">
        <f>2+AX4</f>
        <v>3</v>
      </c>
      <c r="BA8" s="94">
        <v>6</v>
      </c>
      <c r="BB8" s="94">
        <f t="shared" ca="1" si="18"/>
        <v>0.85002374599867714</v>
      </c>
      <c r="BC8" s="94">
        <f t="shared" ca="1" si="19"/>
        <v>37</v>
      </c>
    </row>
    <row r="9" spans="1:55" ht="17.25" thickBot="1" x14ac:dyDescent="0.35">
      <c r="A9" s="9">
        <v>7</v>
      </c>
      <c r="B9" s="109">
        <f t="shared" ca="1" si="7"/>
        <v>43</v>
      </c>
      <c r="C9" s="110">
        <f t="shared" ca="1" si="8"/>
        <v>39</v>
      </c>
      <c r="D9" s="111">
        <f t="shared" ca="1" si="9"/>
        <v>58</v>
      </c>
      <c r="E9" s="112">
        <f t="shared" ca="1" si="10"/>
        <v>58</v>
      </c>
      <c r="F9" s="113" t="str">
        <f t="shared" ca="1" si="4"/>
        <v>60 - 66</v>
      </c>
      <c r="G9" s="114">
        <f t="shared" ca="1" si="11"/>
        <v>60</v>
      </c>
      <c r="H9" s="115">
        <f t="shared" ca="1" si="0"/>
        <v>66</v>
      </c>
      <c r="I9" s="160">
        <f t="shared" ca="1" si="5"/>
        <v>26</v>
      </c>
      <c r="J9" s="116">
        <f t="shared" ca="1" si="12"/>
        <v>5</v>
      </c>
      <c r="K9" s="117">
        <f t="shared" ca="1" si="1"/>
        <v>0.17857142857142858</v>
      </c>
      <c r="L9" s="118">
        <f t="shared" ca="1" si="2"/>
        <v>0.9285714285714286</v>
      </c>
      <c r="N9" s="152" t="s">
        <v>100</v>
      </c>
      <c r="O9" s="153">
        <f ca="1">O2/O3</f>
        <v>1.0580847723704867</v>
      </c>
      <c r="P9" s="153">
        <f t="shared" ref="P9:R9" ca="1" si="25">P2/P3</f>
        <v>1.0580847723704867</v>
      </c>
      <c r="Q9" s="153">
        <f t="shared" ca="1" si="25"/>
        <v>1.0580847723704867</v>
      </c>
      <c r="R9" s="153">
        <f t="shared" ca="1" si="25"/>
        <v>1.0580847723704867</v>
      </c>
      <c r="AN9" s="97">
        <v>8</v>
      </c>
      <c r="AO9" s="97">
        <f t="shared" ca="1" si="14"/>
        <v>27.176468053795418</v>
      </c>
      <c r="AP9" s="97">
        <f ca="1">SMALL($AO$3:$AO$30,ROWS(AO$3:AO9))</f>
        <v>20.702637068712761</v>
      </c>
      <c r="AQ9" s="119">
        <f t="shared" ca="1" si="15"/>
        <v>2.7727136141789366</v>
      </c>
      <c r="AR9" s="119">
        <f t="shared" si="24"/>
        <v>2</v>
      </c>
      <c r="AS9" s="86">
        <f t="shared" ca="1" si="16"/>
        <v>58</v>
      </c>
      <c r="AT9" s="86">
        <f t="shared" ca="1" si="17"/>
        <v>7.9939997995011947E-2</v>
      </c>
      <c r="AU9" s="86">
        <f ca="1">INDEX($AS$3:$AS$30,MATCH(SMALL($AT$3:$AT$30,ROWS(AT$3:AT9)),$AT$3:$AT$30,0))</f>
        <v>43</v>
      </c>
      <c r="AV9" s="86">
        <f ca="1">SMALL($AS$3:$AS$30,ROWS(AV$3:AV9))</f>
        <v>39</v>
      </c>
      <c r="AW9" s="94">
        <f ca="1">VLOOKUP(SMALL($BB$17:$BB$30,AX9),$BB$17:$BC$30,2,0)</f>
        <v>58</v>
      </c>
      <c r="AX9" s="94">
        <f>2+AX5</f>
        <v>4</v>
      </c>
      <c r="BA9" s="94">
        <v>7</v>
      </c>
      <c r="BB9" s="94">
        <f t="shared" ca="1" si="18"/>
        <v>0.72816483068571081</v>
      </c>
      <c r="BC9" s="94">
        <f t="shared" ca="1" si="19"/>
        <v>39</v>
      </c>
    </row>
    <row r="10" spans="1:55" ht="17.25" thickBot="1" x14ac:dyDescent="0.35">
      <c r="A10" s="9">
        <v>8</v>
      </c>
      <c r="B10" s="109">
        <f t="shared" ca="1" si="7"/>
        <v>62</v>
      </c>
      <c r="C10" s="110">
        <f t="shared" ca="1" si="8"/>
        <v>40</v>
      </c>
      <c r="D10" s="111">
        <f t="shared" ca="1" si="9"/>
        <v>44</v>
      </c>
      <c r="E10" s="112">
        <f t="shared" ca="1" si="10"/>
        <v>41</v>
      </c>
      <c r="F10" s="113" t="str">
        <f t="shared" ca="1" si="4"/>
        <v>66 - 72</v>
      </c>
      <c r="G10" s="114">
        <f t="shared" ca="1" si="11"/>
        <v>66</v>
      </c>
      <c r="H10" s="115">
        <f t="shared" ca="1" si="0"/>
        <v>72</v>
      </c>
      <c r="I10" s="160">
        <f t="shared" ca="1" si="5"/>
        <v>27</v>
      </c>
      <c r="J10" s="116">
        <f t="shared" ca="1" si="12"/>
        <v>1</v>
      </c>
      <c r="K10" s="117">
        <f t="shared" ca="1" si="1"/>
        <v>3.5714285714285712E-2</v>
      </c>
      <c r="L10" s="118">
        <f t="shared" ca="1" si="2"/>
        <v>0.9642857142857143</v>
      </c>
      <c r="N10" s="130" t="s">
        <v>91</v>
      </c>
      <c r="O10" s="133">
        <f ca="1">O6/O2</f>
        <v>1.3293768545994065</v>
      </c>
      <c r="P10" s="133">
        <f t="shared" ref="P10:R10" ca="1" si="26">P6/P2</f>
        <v>1.3293768545994065</v>
      </c>
      <c r="Q10" s="133">
        <f t="shared" ca="1" si="26"/>
        <v>1.3293768545994065</v>
      </c>
      <c r="R10" s="133">
        <f t="shared" ca="1" si="26"/>
        <v>1.3293768545994065</v>
      </c>
      <c r="AN10" s="97">
        <v>7</v>
      </c>
      <c r="AO10" s="97">
        <f t="shared" ca="1" si="14"/>
        <v>31.900041106576428</v>
      </c>
      <c r="AP10" s="97">
        <f ca="1">SMALL($AO$3:$AO$30,ROWS(AO$3:AO10))</f>
        <v>22.031936137710044</v>
      </c>
      <c r="AQ10" s="119">
        <f t="shared" ca="1" si="15"/>
        <v>1.9905567879694535</v>
      </c>
      <c r="AR10" s="119">
        <f t="shared" si="24"/>
        <v>1</v>
      </c>
      <c r="AS10" s="86">
        <f t="shared" ca="1" si="16"/>
        <v>44</v>
      </c>
      <c r="AT10" s="86">
        <f t="shared" ca="1" si="17"/>
        <v>0.7372922421832333</v>
      </c>
      <c r="AU10" s="86">
        <f ca="1">INDEX($AS$3:$AS$30,MATCH(SMALL($AT$3:$AT$30,ROWS(AT$3:AT10)),$AT$3:$AT$30,0))</f>
        <v>62</v>
      </c>
      <c r="AV10" s="86">
        <f ca="1">SMALL($AS$3:$AS$30,ROWS(AV$3:AV10))</f>
        <v>40</v>
      </c>
      <c r="AW10" s="94">
        <f ca="1">VLOOKUP(SMALL($BB$3:$BB$16,AX10),$BB$3:$BC$30,2,0)</f>
        <v>41</v>
      </c>
      <c r="AX10" s="94">
        <f>2+AX6</f>
        <v>4</v>
      </c>
      <c r="BA10" s="94">
        <v>8</v>
      </c>
      <c r="BB10" s="94">
        <f t="shared" ca="1" si="18"/>
        <v>0.39076209432464293</v>
      </c>
      <c r="BC10" s="94">
        <f t="shared" ca="1" si="19"/>
        <v>40</v>
      </c>
    </row>
    <row r="11" spans="1:55" ht="17.25" thickBot="1" x14ac:dyDescent="0.35">
      <c r="A11" s="9">
        <v>9</v>
      </c>
      <c r="B11" s="109">
        <f t="shared" ca="1" si="7"/>
        <v>56</v>
      </c>
      <c r="C11" s="110">
        <f t="shared" ca="1" si="8"/>
        <v>41</v>
      </c>
      <c r="D11" s="111">
        <f t="shared" ca="1" si="9"/>
        <v>43</v>
      </c>
      <c r="E11" s="112">
        <f t="shared" ca="1" si="10"/>
        <v>20</v>
      </c>
      <c r="F11" s="113" t="str">
        <f t="shared" ca="1" si="4"/>
        <v>72 - 78</v>
      </c>
      <c r="G11" s="114">
        <f t="shared" ca="1" si="11"/>
        <v>72</v>
      </c>
      <c r="H11" s="115">
        <f t="shared" ca="1" si="0"/>
        <v>78</v>
      </c>
      <c r="I11" s="160">
        <f t="shared" ca="1" si="5"/>
        <v>27</v>
      </c>
      <c r="J11" s="116">
        <f t="shared" ca="1" si="12"/>
        <v>0</v>
      </c>
      <c r="K11" s="117">
        <f t="shared" ca="1" si="1"/>
        <v>0</v>
      </c>
      <c r="L11" s="118">
        <f t="shared" ca="1" si="2"/>
        <v>0.9642857142857143</v>
      </c>
      <c r="AN11" s="97">
        <v>12</v>
      </c>
      <c r="AO11" s="97">
        <f t="shared" ca="1" si="14"/>
        <v>18.946387102549473</v>
      </c>
      <c r="AP11" s="97">
        <f ca="1">SMALL($AO$3:$AO$30,ROWS(AO$3:AO11))</f>
        <v>23.058728078155355</v>
      </c>
      <c r="AQ11" s="119">
        <f t="shared" ca="1" si="15"/>
        <v>1.849705802062561</v>
      </c>
      <c r="AR11" s="119">
        <f t="shared" si="24"/>
        <v>1</v>
      </c>
      <c r="AS11" s="86">
        <f t="shared" ca="1" si="16"/>
        <v>43</v>
      </c>
      <c r="AT11" s="86">
        <f t="shared" ca="1" si="17"/>
        <v>0.46559299666150122</v>
      </c>
      <c r="AU11" s="86">
        <f ca="1">INDEX($AS$3:$AS$30,MATCH(SMALL($AT$3:$AT$30,ROWS(AT$3:AT11)),$AT$3:$AT$30,0))</f>
        <v>56</v>
      </c>
      <c r="AV11" s="86">
        <f ca="1">SMALL($AS$3:$AS$30,ROWS(AV$3:AV11))</f>
        <v>41</v>
      </c>
      <c r="AW11" s="94">
        <f ca="1">VLOOKUP(SMALL($BB$3:$BB$16,AX11),$BB$3:$BC$30,2,0)</f>
        <v>20</v>
      </c>
      <c r="AX11" s="94">
        <f t="shared" ref="AX11:AX30" si="27">2+AX7</f>
        <v>5</v>
      </c>
      <c r="BA11" s="94">
        <v>9</v>
      </c>
      <c r="BB11" s="94">
        <f t="shared" ca="1" si="18"/>
        <v>0.29155572019755605</v>
      </c>
      <c r="BC11" s="94">
        <f t="shared" ca="1" si="19"/>
        <v>41</v>
      </c>
    </row>
    <row r="12" spans="1:55" ht="17.25" thickBot="1" x14ac:dyDescent="0.35">
      <c r="A12" s="9">
        <v>10</v>
      </c>
      <c r="B12" s="109">
        <f t="shared" ca="1" si="7"/>
        <v>84</v>
      </c>
      <c r="C12" s="110">
        <f t="shared" ca="1" si="8"/>
        <v>42</v>
      </c>
      <c r="D12" s="111">
        <f t="shared" ca="1" si="9"/>
        <v>47</v>
      </c>
      <c r="E12" s="112">
        <f t="shared" ca="1" si="10"/>
        <v>59</v>
      </c>
      <c r="F12" s="113" t="str">
        <f t="shared" ca="1" si="4"/>
        <v>78 - 84</v>
      </c>
      <c r="G12" s="114">
        <f t="shared" ca="1" si="11"/>
        <v>78</v>
      </c>
      <c r="H12" s="115">
        <f t="shared" ca="1" si="0"/>
        <v>84</v>
      </c>
      <c r="I12" s="160">
        <f t="shared" ca="1" si="5"/>
        <v>27</v>
      </c>
      <c r="J12" s="116">
        <f t="shared" ca="1" si="12"/>
        <v>0</v>
      </c>
      <c r="K12" s="117">
        <f t="shared" ca="1" si="1"/>
        <v>0</v>
      </c>
      <c r="L12" s="118">
        <f t="shared" ca="1" si="2"/>
        <v>0.9642857142857143</v>
      </c>
      <c r="AN12" s="97">
        <v>9</v>
      </c>
      <c r="AO12" s="97">
        <f t="shared" ca="1" si="14"/>
        <v>27.670027373043723</v>
      </c>
      <c r="AP12" s="97">
        <f ca="1">SMALL($AO$3:$AO$30,ROWS(AO$3:AO12))</f>
        <v>23.273391659132063</v>
      </c>
      <c r="AQ12" s="119">
        <f t="shared" ca="1" si="15"/>
        <v>1.9884627390222067</v>
      </c>
      <c r="AR12" s="119">
        <f t="shared" si="24"/>
        <v>1.5</v>
      </c>
      <c r="AS12" s="86">
        <f t="shared" ca="1" si="16"/>
        <v>47</v>
      </c>
      <c r="AT12" s="86">
        <f t="shared" ca="1" si="17"/>
        <v>0.1210414931626167</v>
      </c>
      <c r="AU12" s="86">
        <f ca="1">INDEX($AS$3:$AS$30,MATCH(SMALL($AT$3:$AT$30,ROWS(AT$3:AT12)),$AT$3:$AT$30,0))</f>
        <v>84</v>
      </c>
      <c r="AV12" s="86">
        <f ca="1">SMALL($AS$3:$AS$30,ROWS(AV$3:AV12))</f>
        <v>42</v>
      </c>
      <c r="AW12" s="94">
        <f ca="1">VLOOKUP(SMALL($BB$17:$BB$30,AX12),$BB$17:$BC$30,2,0)</f>
        <v>59</v>
      </c>
      <c r="AX12" s="94">
        <f t="shared" si="27"/>
        <v>5</v>
      </c>
      <c r="BA12" s="94">
        <v>10</v>
      </c>
      <c r="BB12" s="94">
        <f t="shared" ca="1" si="18"/>
        <v>0.50205983484084871</v>
      </c>
      <c r="BC12" s="94">
        <f t="shared" ca="1" si="19"/>
        <v>42</v>
      </c>
    </row>
    <row r="13" spans="1:55" ht="17.25" thickBot="1" x14ac:dyDescent="0.35">
      <c r="A13" s="9">
        <v>11</v>
      </c>
      <c r="B13" s="109">
        <f t="shared" ca="1" si="7"/>
        <v>34</v>
      </c>
      <c r="C13" s="110">
        <f t="shared" ca="1" si="8"/>
        <v>43</v>
      </c>
      <c r="D13" s="111">
        <f t="shared" ca="1" si="9"/>
        <v>63</v>
      </c>
      <c r="E13" s="112">
        <f t="shared" ca="1" si="10"/>
        <v>62</v>
      </c>
      <c r="F13" s="113" t="str">
        <f t="shared" ca="1" si="4"/>
        <v>84 - 90</v>
      </c>
      <c r="G13" s="114">
        <f t="shared" ca="1" si="11"/>
        <v>84</v>
      </c>
      <c r="H13" s="115">
        <f t="shared" ca="1" si="0"/>
        <v>90</v>
      </c>
      <c r="I13" s="160">
        <f t="shared" ca="1" si="5"/>
        <v>28</v>
      </c>
      <c r="J13" s="116">
        <f t="shared" ca="1" si="12"/>
        <v>1</v>
      </c>
      <c r="K13" s="117">
        <f t="shared" ca="1" si="1"/>
        <v>3.5714285714285712E-2</v>
      </c>
      <c r="L13" s="118">
        <f t="shared" ca="1" si="2"/>
        <v>1</v>
      </c>
      <c r="AN13" s="97">
        <v>10</v>
      </c>
      <c r="AO13" s="97">
        <f t="shared" ca="1" si="14"/>
        <v>17.338264569257905</v>
      </c>
      <c r="AP13" s="97">
        <f ca="1">SMALL($AO$3:$AO$30,ROWS(AO$3:AO13))</f>
        <v>23.604589399459826</v>
      </c>
      <c r="AQ13" s="119">
        <f t="shared" ca="1" si="15"/>
        <v>2.6556519398878988</v>
      </c>
      <c r="AR13" s="119">
        <f t="shared" si="24"/>
        <v>2</v>
      </c>
      <c r="AS13" s="86">
        <f t="shared" ca="1" si="16"/>
        <v>63</v>
      </c>
      <c r="AT13" s="86">
        <f t="shared" ca="1" si="17"/>
        <v>6.6780389109876714E-2</v>
      </c>
      <c r="AU13" s="86">
        <f ca="1">INDEX($AS$3:$AS$30,MATCH(SMALL($AT$3:$AT$30,ROWS(AT$3:AT13)),$AT$3:$AT$30,0))</f>
        <v>34</v>
      </c>
      <c r="AV13" s="86">
        <f ca="1">SMALL($AS$3:$AS$30,ROWS(AV$3:AV13))</f>
        <v>43</v>
      </c>
      <c r="AW13" s="94">
        <f ca="1">VLOOKUP(SMALL($BB$17:$BB$30,AX13),$BB$17:$BC$30,2,0)</f>
        <v>62</v>
      </c>
      <c r="AX13" s="94">
        <f t="shared" si="27"/>
        <v>6</v>
      </c>
      <c r="BA13" s="94">
        <v>11</v>
      </c>
      <c r="BB13" s="94">
        <f t="shared" ca="1" si="18"/>
        <v>0.11650437307789252</v>
      </c>
      <c r="BC13" s="94">
        <f t="shared" ca="1" si="19"/>
        <v>43</v>
      </c>
    </row>
    <row r="14" spans="1:55" ht="17.25" thickBot="1" x14ac:dyDescent="0.35">
      <c r="A14" s="9">
        <v>12</v>
      </c>
      <c r="B14" s="109">
        <f t="shared" ca="1" si="7"/>
        <v>65</v>
      </c>
      <c r="C14" s="110">
        <f t="shared" ca="1" si="8"/>
        <v>43</v>
      </c>
      <c r="D14" s="111">
        <f t="shared" ca="1" si="9"/>
        <v>41</v>
      </c>
      <c r="E14" s="112">
        <f t="shared" ca="1" si="10"/>
        <v>40</v>
      </c>
      <c r="F14" s="120" t="str">
        <f t="shared" ca="1" si="4"/>
        <v>90 - 96</v>
      </c>
      <c r="G14" s="121">
        <f ca="1">H13</f>
        <v>90</v>
      </c>
      <c r="H14" s="122">
        <f t="shared" ca="1" si="0"/>
        <v>96</v>
      </c>
      <c r="I14" s="161">
        <f t="shared" ca="1" si="5"/>
        <v>28</v>
      </c>
      <c r="J14" s="123">
        <f t="shared" ca="1" si="12"/>
        <v>0</v>
      </c>
      <c r="K14" s="124">
        <f t="shared" ca="1" si="1"/>
        <v>0</v>
      </c>
      <c r="L14" s="125">
        <f t="shared" ca="1" si="2"/>
        <v>1</v>
      </c>
      <c r="AN14" s="97">
        <v>11</v>
      </c>
      <c r="AO14" s="97">
        <f t="shared" ca="1" si="14"/>
        <v>23.803622249832209</v>
      </c>
      <c r="AP14" s="97">
        <f ca="1">SMALL($AO$3:$AO$30,ROWS(AO$3:AO14))</f>
        <v>23.803622249832209</v>
      </c>
      <c r="AQ14" s="119">
        <f t="shared" ca="1" si="15"/>
        <v>1.6993357011953909</v>
      </c>
      <c r="AR14" s="119">
        <f t="shared" si="24"/>
        <v>1</v>
      </c>
      <c r="AS14" s="86">
        <f t="shared" ca="1" si="16"/>
        <v>41</v>
      </c>
      <c r="AT14" s="86">
        <f t="shared" ca="1" si="17"/>
        <v>0.53086187840275301</v>
      </c>
      <c r="AU14" s="86">
        <f ca="1">INDEX($AS$3:$AS$30,MATCH(SMALL($AT$3:$AT$30,ROWS(AT$3:AT14)),$AT$3:$AT$30,0))</f>
        <v>65</v>
      </c>
      <c r="AV14" s="86">
        <f ca="1">SMALL($AS$3:$AS$30,ROWS(AV$3:AV14))</f>
        <v>43</v>
      </c>
      <c r="AW14" s="94">
        <f ca="1">VLOOKUP(SMALL($BB$3:$BB$16,AX14),$BB$3:$BC$30,2,0)</f>
        <v>40</v>
      </c>
      <c r="AX14" s="94">
        <f t="shared" si="27"/>
        <v>6</v>
      </c>
      <c r="BA14" s="94">
        <v>12</v>
      </c>
      <c r="BB14" s="94">
        <f t="shared" ca="1" si="18"/>
        <v>0.5157749647397154</v>
      </c>
      <c r="BC14" s="94">
        <f t="shared" ca="1" si="19"/>
        <v>43</v>
      </c>
    </row>
    <row r="15" spans="1:55" ht="16.5" x14ac:dyDescent="0.3">
      <c r="A15" s="9">
        <v>13</v>
      </c>
      <c r="B15" s="109">
        <f t="shared" ca="1" si="7"/>
        <v>54</v>
      </c>
      <c r="C15" s="110">
        <f t="shared" ca="1" si="8"/>
        <v>43</v>
      </c>
      <c r="D15" s="111">
        <f t="shared" ca="1" si="9"/>
        <v>42</v>
      </c>
      <c r="E15" s="112">
        <f t="shared" ca="1" si="10"/>
        <v>42</v>
      </c>
      <c r="F15" s="126"/>
      <c r="G15" s="116"/>
      <c r="H15" s="116"/>
      <c r="I15" s="116"/>
      <c r="J15" s="116">
        <f ca="1">SUM(J2:J14)</f>
        <v>28</v>
      </c>
      <c r="K15" s="117">
        <f ca="1">SUM(K2:K14)</f>
        <v>1</v>
      </c>
      <c r="L15" s="117"/>
      <c r="AN15" s="97">
        <v>14</v>
      </c>
      <c r="AO15" s="97">
        <f t="shared" ca="1" si="14"/>
        <v>23.604589399459826</v>
      </c>
      <c r="AP15" s="97">
        <f ca="1">SMALL($AO$3:$AO$30,ROWS(AO$3:AO15))</f>
        <v>24.957605264871592</v>
      </c>
      <c r="AQ15" s="119">
        <f t="shared" ca="1" si="15"/>
        <v>1.6449006090787086</v>
      </c>
      <c r="AR15" s="119">
        <f t="shared" si="24"/>
        <v>1</v>
      </c>
      <c r="AS15" s="86">
        <f t="shared" ca="1" si="16"/>
        <v>42</v>
      </c>
      <c r="AT15" s="86">
        <f t="shared" ca="1" si="17"/>
        <v>0.4402835314701673</v>
      </c>
      <c r="AU15" s="86">
        <f ca="1">INDEX($AS$3:$AS$30,MATCH(SMALL($AT$3:$AT$30,ROWS(AT$3:AT15)),$AT$3:$AT$30,0))</f>
        <v>54</v>
      </c>
      <c r="AV15" s="86">
        <f ca="1">SMALL($AS$3:$AS$30,ROWS(AV$3:AV15))</f>
        <v>43</v>
      </c>
      <c r="AW15" s="94">
        <f ca="1">VLOOKUP(SMALL($BB$3:$BB$16,AX15),$BB$3:$BC$30,2,0)</f>
        <v>42</v>
      </c>
      <c r="AX15" s="94">
        <f t="shared" si="27"/>
        <v>7</v>
      </c>
      <c r="BA15" s="94">
        <v>13</v>
      </c>
      <c r="BB15" s="94">
        <f t="shared" ca="1" si="18"/>
        <v>0.68393461434174474</v>
      </c>
      <c r="BC15" s="94">
        <f t="shared" ca="1" si="19"/>
        <v>43</v>
      </c>
    </row>
    <row r="16" spans="1:55" ht="16.5" x14ac:dyDescent="0.3">
      <c r="A16" s="9">
        <v>14</v>
      </c>
      <c r="B16" s="109">
        <f t="shared" ca="1" si="7"/>
        <v>42</v>
      </c>
      <c r="C16" s="110">
        <f t="shared" ca="1" si="8"/>
        <v>44</v>
      </c>
      <c r="D16" s="111">
        <f t="shared" ca="1" si="9"/>
        <v>62</v>
      </c>
      <c r="E16" s="112">
        <f t="shared" ca="1" si="10"/>
        <v>63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4"/>
        <v>25.430537684088023</v>
      </c>
      <c r="AP16" s="97">
        <f ca="1">SMALL($AO$3:$AO$30,ROWS(AO$3:AO16))</f>
        <v>25.430537684088023</v>
      </c>
      <c r="AQ16" s="119">
        <f t="shared" ca="1" si="15"/>
        <v>2.4145110457869841</v>
      </c>
      <c r="AR16" s="119">
        <f t="shared" si="24"/>
        <v>1.5</v>
      </c>
      <c r="AS16" s="86">
        <f t="shared" ca="1" si="16"/>
        <v>62</v>
      </c>
      <c r="AT16" s="86">
        <f t="shared" ca="1" si="17"/>
        <v>0.29854060774110125</v>
      </c>
      <c r="AU16" s="86">
        <f ca="1">INDEX($AS$3:$AS$30,MATCH(SMALL($AT$3:$AT$30,ROWS(AT$3:AT16)),$AT$3:$AT$30,0))</f>
        <v>42</v>
      </c>
      <c r="AV16" s="86">
        <f ca="1">SMALL($AS$3:$AS$30,ROWS(AV$3:AV16))</f>
        <v>44</v>
      </c>
      <c r="AW16" s="94">
        <f ca="1">VLOOKUP(SMALL($BB$17:$BB$30,AX16),$BB$17:$BC$30,2,0)</f>
        <v>63</v>
      </c>
      <c r="AX16" s="94">
        <f t="shared" si="27"/>
        <v>7</v>
      </c>
      <c r="BA16" s="94">
        <v>14</v>
      </c>
      <c r="BB16" s="94">
        <f t="shared" ca="1" si="18"/>
        <v>0.28169014029421602</v>
      </c>
      <c r="BC16" s="94">
        <f t="shared" ca="1" si="19"/>
        <v>44</v>
      </c>
    </row>
    <row r="17" spans="1:63" ht="16.5" x14ac:dyDescent="0.3">
      <c r="A17" s="9">
        <v>15</v>
      </c>
      <c r="B17" s="109">
        <f t="shared" ca="1" si="7"/>
        <v>43</v>
      </c>
      <c r="C17" s="110">
        <f t="shared" ca="1" si="8"/>
        <v>47</v>
      </c>
      <c r="D17" s="111">
        <f t="shared" ca="1" si="9"/>
        <v>54</v>
      </c>
      <c r="E17" s="112">
        <f t="shared" ca="1" si="10"/>
        <v>69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4"/>
        <v>24.957605264871592</v>
      </c>
      <c r="AP17" s="97">
        <f ca="1">SMALL($AO$3:$AO$30,ROWS(AO$3:AO17))</f>
        <v>25.474105197353278</v>
      </c>
      <c r="AQ17" s="119">
        <f t="shared" ca="1" si="15"/>
        <v>2.1003828420811255</v>
      </c>
      <c r="AR17" s="119">
        <f t="shared" si="24"/>
        <v>2</v>
      </c>
      <c r="AS17" s="86">
        <f t="shared" ca="1" si="16"/>
        <v>54</v>
      </c>
      <c r="AT17" s="86">
        <f t="shared" ca="1" si="17"/>
        <v>0.38057747257071772</v>
      </c>
      <c r="AU17" s="86">
        <f ca="1">INDEX($AS$3:$AS$30,MATCH(SMALL($AT$3:$AT$30,ROWS(AT$3:AT17)),$AT$3:$AT$30,0))</f>
        <v>43</v>
      </c>
      <c r="AV17" s="86">
        <f ca="1">SMALL($AS$3:$AS$30,ROWS(AV$3:AV17))</f>
        <v>47</v>
      </c>
      <c r="AW17" s="94">
        <f ca="1">VLOOKUP(SMALL($BB$17:$BB$30,AX17),$BB$17:$BC$30,2,0)</f>
        <v>69</v>
      </c>
      <c r="AX17" s="94">
        <f t="shared" si="27"/>
        <v>8</v>
      </c>
      <c r="BA17" s="94">
        <v>15</v>
      </c>
      <c r="BB17" s="94">
        <f t="shared" ca="1" si="18"/>
        <v>0.7163316624243482</v>
      </c>
      <c r="BC17" s="94">
        <f t="shared" ca="1" si="19"/>
        <v>47</v>
      </c>
    </row>
    <row r="18" spans="1:63" ht="16.5" x14ac:dyDescent="0.3">
      <c r="A18" s="9">
        <v>16</v>
      </c>
      <c r="B18" s="109">
        <f t="shared" ca="1" si="7"/>
        <v>20</v>
      </c>
      <c r="C18" s="110">
        <f t="shared" ca="1" si="8"/>
        <v>48</v>
      </c>
      <c r="D18" s="111">
        <f t="shared" ca="1" si="9"/>
        <v>37</v>
      </c>
      <c r="E18" s="112">
        <f t="shared" ca="1" si="10"/>
        <v>43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4"/>
        <v>17.150187752129018</v>
      </c>
      <c r="AP18" s="97">
        <f ca="1">SMALL($AO$3:$AO$30,ROWS(AO$3:AO18))</f>
        <v>25.799562860288269</v>
      </c>
      <c r="AQ18" s="119">
        <f t="shared" ca="1" si="15"/>
        <v>1.414720889851111</v>
      </c>
      <c r="AR18" s="119">
        <f t="shared" si="24"/>
        <v>1</v>
      </c>
      <c r="AS18" s="86">
        <f t="shared" ca="1" si="16"/>
        <v>37</v>
      </c>
      <c r="AT18" s="86">
        <f t="shared" ca="1" si="17"/>
        <v>0.64046056756435021</v>
      </c>
      <c r="AU18" s="86">
        <f ca="1">INDEX($AS$3:$AS$30,MATCH(SMALL($AT$3:$AT$30,ROWS(AT$3:AT18)),$AT$3:$AT$30,0))</f>
        <v>20</v>
      </c>
      <c r="AV18" s="86">
        <f ca="1">SMALL($AS$3:$AS$30,ROWS(AV$3:AV18))</f>
        <v>48</v>
      </c>
      <c r="AW18" s="94">
        <f ca="1">VLOOKUP(SMALL($BB$3:$BB$16,AX18),$BB$3:$BC$30,2,0)</f>
        <v>43</v>
      </c>
      <c r="AX18" s="94">
        <f t="shared" si="27"/>
        <v>8</v>
      </c>
      <c r="BA18" s="94">
        <v>16</v>
      </c>
      <c r="BB18" s="94">
        <f t="shared" ca="1" si="18"/>
        <v>0.5884044950376599</v>
      </c>
      <c r="BC18" s="94">
        <f t="shared" ca="1" si="19"/>
        <v>48</v>
      </c>
    </row>
    <row r="19" spans="1:63" ht="16.5" x14ac:dyDescent="0.3">
      <c r="A19" s="9">
        <v>17</v>
      </c>
      <c r="B19" s="109">
        <f t="shared" ca="1" si="7"/>
        <v>41</v>
      </c>
      <c r="C19" s="110">
        <f t="shared" ca="1" si="8"/>
        <v>50</v>
      </c>
      <c r="D19" s="111">
        <f t="shared" ca="1" si="9"/>
        <v>43</v>
      </c>
      <c r="E19" s="112">
        <f t="shared" ca="1" si="10"/>
        <v>43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4"/>
        <v>26.171765489123629</v>
      </c>
      <c r="AP19" s="97">
        <f ca="1">SMALL($AO$3:$AO$30,ROWS(AO$3:AO19))</f>
        <v>25.983284440143553</v>
      </c>
      <c r="AQ19" s="119">
        <f t="shared" ca="1" si="15"/>
        <v>1.6176653391819475</v>
      </c>
      <c r="AR19" s="119">
        <f t="shared" si="24"/>
        <v>1</v>
      </c>
      <c r="AS19" s="86">
        <f t="shared" ca="1" si="16"/>
        <v>43</v>
      </c>
      <c r="AT19" s="86">
        <f t="shared" ca="1" si="17"/>
        <v>0.29821888454335455</v>
      </c>
      <c r="AU19" s="86">
        <f ca="1">INDEX($AS$3:$AS$30,MATCH(SMALL($AT$3:$AT$30,ROWS(AT$3:AT19)),$AT$3:$AT$30,0))</f>
        <v>41</v>
      </c>
      <c r="AV19" s="86">
        <f ca="1">SMALL($AS$3:$AS$30,ROWS(AV$3:AV19))</f>
        <v>50</v>
      </c>
      <c r="AW19" s="94">
        <f ca="1">VLOOKUP(SMALL($BB$3:$BB$16,AX19),$BB$3:$BC$30,2,0)</f>
        <v>43</v>
      </c>
      <c r="AX19" s="94">
        <f t="shared" si="27"/>
        <v>9</v>
      </c>
      <c r="BA19" s="94">
        <v>17</v>
      </c>
      <c r="BB19" s="94">
        <f t="shared" ca="1" si="18"/>
        <v>0.56906856701290864</v>
      </c>
      <c r="BC19" s="94">
        <f t="shared" ca="1" si="19"/>
        <v>50</v>
      </c>
    </row>
    <row r="20" spans="1:63" ht="16.5" x14ac:dyDescent="0.3">
      <c r="A20" s="9">
        <v>18</v>
      </c>
      <c r="B20" s="109">
        <f t="shared" ca="1" si="7"/>
        <v>59</v>
      </c>
      <c r="C20" s="110">
        <f t="shared" ca="1" si="8"/>
        <v>54</v>
      </c>
      <c r="D20" s="111">
        <f t="shared" ca="1" si="9"/>
        <v>59</v>
      </c>
      <c r="E20" s="112">
        <f t="shared" ca="1" si="10"/>
        <v>50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4"/>
        <v>17.127605774259987</v>
      </c>
      <c r="AP20" s="97">
        <f ca="1">SMALL($AO$3:$AO$30,ROWS(AO$3:AO20))</f>
        <v>26.171765489123629</v>
      </c>
      <c r="AQ20" s="119">
        <f t="shared" ca="1" si="15"/>
        <v>2.2441774290810321</v>
      </c>
      <c r="AR20" s="119">
        <f t="shared" si="24"/>
        <v>1.5</v>
      </c>
      <c r="AS20" s="86">
        <f t="shared" ca="1" si="16"/>
        <v>59</v>
      </c>
      <c r="AT20" s="86">
        <f t="shared" ca="1" si="17"/>
        <v>0.53780685432340825</v>
      </c>
      <c r="AU20" s="86">
        <f ca="1">INDEX($AS$3:$AS$30,MATCH(SMALL($AT$3:$AT$30,ROWS(AT$3:AT20)),$AT$3:$AT$30,0))</f>
        <v>59</v>
      </c>
      <c r="AV20" s="86">
        <f ca="1">SMALL($AS$3:$AS$30,ROWS(AV$3:AV20))</f>
        <v>54</v>
      </c>
      <c r="AW20" s="94">
        <f ca="1">VLOOKUP(SMALL($BB$17:$BB$30,AX20),$BB$17:$BC$30,2,0)</f>
        <v>50</v>
      </c>
      <c r="AX20" s="94">
        <f t="shared" si="27"/>
        <v>9</v>
      </c>
      <c r="BA20" s="94">
        <v>18</v>
      </c>
      <c r="BB20" s="94">
        <f t="shared" ca="1" si="18"/>
        <v>0.9945887438171046</v>
      </c>
      <c r="BC20" s="94">
        <f t="shared" ca="1" si="19"/>
        <v>54</v>
      </c>
    </row>
    <row r="21" spans="1:63" ht="16.5" x14ac:dyDescent="0.3">
      <c r="A21" s="9">
        <v>19</v>
      </c>
      <c r="B21" s="109">
        <f t="shared" ca="1" si="7"/>
        <v>39</v>
      </c>
      <c r="C21" s="110">
        <f t="shared" ca="1" si="8"/>
        <v>56</v>
      </c>
      <c r="D21" s="111">
        <f t="shared" ca="1" si="9"/>
        <v>62</v>
      </c>
      <c r="E21" s="112">
        <f t="shared" ca="1" si="10"/>
        <v>48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4"/>
        <v>18.548570081873095</v>
      </c>
      <c r="AP21" s="97">
        <f ca="1">SMALL($AO$3:$AO$30,ROWS(AO$3:AO21))</f>
        <v>26.339019091722385</v>
      </c>
      <c r="AQ21" s="119">
        <f t="shared" ca="1" si="15"/>
        <v>2.3486033600499656</v>
      </c>
      <c r="AR21" s="119">
        <f t="shared" si="24"/>
        <v>2</v>
      </c>
      <c r="AS21" s="86">
        <f t="shared" ca="1" si="16"/>
        <v>62</v>
      </c>
      <c r="AT21" s="86">
        <f t="shared" ca="1" si="17"/>
        <v>0.78386119399821819</v>
      </c>
      <c r="AU21" s="86">
        <f ca="1">INDEX($AS$3:$AS$30,MATCH(SMALL($AT$3:$AT$30,ROWS(AT$3:AT21)),$AT$3:$AT$30,0))</f>
        <v>39</v>
      </c>
      <c r="AV21" s="86">
        <f ca="1">SMALL($AS$3:$AS$30,ROWS(AV$3:AV21))</f>
        <v>56</v>
      </c>
      <c r="AW21" s="94">
        <f ca="1">VLOOKUP(SMALL($BB$17:$BB$30,AX21),$BB$17:$BC$30,2,0)</f>
        <v>48</v>
      </c>
      <c r="AX21" s="94">
        <f t="shared" si="27"/>
        <v>10</v>
      </c>
      <c r="BA21" s="94">
        <v>19</v>
      </c>
      <c r="BB21" s="94">
        <f t="shared" ca="1" si="18"/>
        <v>3.081841726411616E-2</v>
      </c>
      <c r="BC21" s="94">
        <f t="shared" ca="1" si="19"/>
        <v>56</v>
      </c>
    </row>
    <row r="22" spans="1:63" ht="16.5" x14ac:dyDescent="0.3">
      <c r="A22" s="9">
        <v>20</v>
      </c>
      <c r="B22" s="109">
        <f t="shared" ca="1" si="7"/>
        <v>43</v>
      </c>
      <c r="C22" s="110">
        <f t="shared" ca="1" si="8"/>
        <v>58</v>
      </c>
      <c r="D22" s="111">
        <f t="shared" ca="1" si="9"/>
        <v>40</v>
      </c>
      <c r="E22" s="112">
        <f t="shared" ca="1" si="10"/>
        <v>39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4"/>
        <v>23.058728078155355</v>
      </c>
      <c r="AP22" s="97">
        <f ca="1">SMALL($AO$3:$AO$30,ROWS(AO$3:AO22))</f>
        <v>27.176468053795418</v>
      </c>
      <c r="AQ22" s="119">
        <f t="shared" ca="1" si="15"/>
        <v>1.4689994249086218</v>
      </c>
      <c r="AR22" s="119">
        <f t="shared" si="24"/>
        <v>1</v>
      </c>
      <c r="AS22" s="86">
        <f t="shared" ca="1" si="16"/>
        <v>40</v>
      </c>
      <c r="AT22" s="86">
        <f t="shared" ca="1" si="17"/>
        <v>0.86711034844432722</v>
      </c>
      <c r="AU22" s="86">
        <f ca="1">INDEX($AS$3:$AS$30,MATCH(SMALL($AT$3:$AT$30,ROWS(AT$3:AT22)),$AT$3:$AT$30,0))</f>
        <v>43</v>
      </c>
      <c r="AV22" s="86">
        <f ca="1">SMALL($AS$3:$AS$30,ROWS(AV$3:AV22))</f>
        <v>58</v>
      </c>
      <c r="AW22" s="94">
        <f ca="1">VLOOKUP(SMALL($BB$3:$BB$16,AX22),$BB$3:$BC$30,2,0)</f>
        <v>39</v>
      </c>
      <c r="AX22" s="94">
        <f t="shared" si="27"/>
        <v>10</v>
      </c>
      <c r="BA22" s="94">
        <v>20</v>
      </c>
      <c r="BB22" s="94">
        <f t="shared" ca="1" si="18"/>
        <v>0.10994646639090289</v>
      </c>
      <c r="BC22" s="94">
        <f t="shared" ca="1" si="19"/>
        <v>58</v>
      </c>
    </row>
    <row r="23" spans="1:63" ht="16.5" x14ac:dyDescent="0.3">
      <c r="A23" s="9">
        <v>21</v>
      </c>
      <c r="B23" s="109">
        <f t="shared" ca="1" si="7"/>
        <v>37</v>
      </c>
      <c r="C23" s="110">
        <f t="shared" ca="1" si="8"/>
        <v>59</v>
      </c>
      <c r="D23" s="111">
        <f t="shared" ca="1" si="9"/>
        <v>43</v>
      </c>
      <c r="E23" s="112">
        <f t="shared" ca="1" si="10"/>
        <v>37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4"/>
        <v>29.069791406140013</v>
      </c>
      <c r="AP23" s="97">
        <f ca="1">SMALL($AO$3:$AO$30,ROWS(AO$3:AO23))</f>
        <v>27.670027373043723</v>
      </c>
      <c r="AQ23" s="119">
        <f t="shared" ca="1" si="15"/>
        <v>1.5455529620686455</v>
      </c>
      <c r="AR23" s="119">
        <f t="shared" si="24"/>
        <v>1</v>
      </c>
      <c r="AS23" s="86">
        <f t="shared" ca="1" si="16"/>
        <v>43</v>
      </c>
      <c r="AT23" s="86">
        <f t="shared" ca="1" si="17"/>
        <v>0.61067757844756498</v>
      </c>
      <c r="AU23" s="86">
        <f ca="1">INDEX($AS$3:$AS$30,MATCH(SMALL($AT$3:$AT$30,ROWS(AT$3:AT23)),$AT$3:$AT$30,0))</f>
        <v>37</v>
      </c>
      <c r="AV23" s="86">
        <f ca="1">SMALL($AS$3:$AS$30,ROWS(AV$3:AV23))</f>
        <v>59</v>
      </c>
      <c r="AW23" s="94">
        <f ca="1">VLOOKUP(SMALL($BB$3:$BB$16,AX23),$BB$3:$BC$30,2,0)</f>
        <v>37</v>
      </c>
      <c r="AX23" s="94">
        <f t="shared" si="27"/>
        <v>11</v>
      </c>
      <c r="BA23" s="94">
        <v>21</v>
      </c>
      <c r="BB23" s="94">
        <f t="shared" ca="1" si="18"/>
        <v>0.30738336730411553</v>
      </c>
      <c r="BC23" s="94">
        <f t="shared" ca="1" si="19"/>
        <v>59</v>
      </c>
    </row>
    <row r="24" spans="1:63" ht="16.5" x14ac:dyDescent="0.3">
      <c r="A24" s="9">
        <v>22</v>
      </c>
      <c r="B24" s="109">
        <f t="shared" ca="1" si="7"/>
        <v>69</v>
      </c>
      <c r="C24" s="110">
        <f t="shared" ca="1" si="8"/>
        <v>61</v>
      </c>
      <c r="D24" s="111">
        <f t="shared" ca="1" si="9"/>
        <v>48</v>
      </c>
      <c r="E24" s="112">
        <f t="shared" ca="1" si="10"/>
        <v>47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4"/>
        <v>25.983284440143553</v>
      </c>
      <c r="AP24" s="97">
        <f ca="1">SMALL($AO$3:$AO$30,ROWS(AO$3:AO24))</f>
        <v>28.769140808944901</v>
      </c>
      <c r="AQ24" s="119">
        <f t="shared" ca="1" si="15"/>
        <v>1.6501766644508706</v>
      </c>
      <c r="AR24" s="119">
        <f t="shared" si="24"/>
        <v>1.5</v>
      </c>
      <c r="AS24" s="86">
        <f t="shared" ca="1" si="16"/>
        <v>48</v>
      </c>
      <c r="AT24" s="86">
        <f t="shared" ca="1" si="17"/>
        <v>2.9359040773859091E-2</v>
      </c>
      <c r="AU24" s="86">
        <f ca="1">INDEX($AS$3:$AS$30,MATCH(SMALL($AT$3:$AT$30,ROWS(AT$3:AT24)),$AT$3:$AT$30,0))</f>
        <v>69</v>
      </c>
      <c r="AV24" s="86">
        <f ca="1">SMALL($AS$3:$AS$30,ROWS(AV$3:AV24))</f>
        <v>61</v>
      </c>
      <c r="AW24" s="94">
        <f ca="1">VLOOKUP(SMALL($BB$17:$BB$30,AX24),$BB$17:$BC$30,2,0)</f>
        <v>47</v>
      </c>
      <c r="AX24" s="94">
        <f t="shared" si="27"/>
        <v>11</v>
      </c>
      <c r="BA24" s="94">
        <v>22</v>
      </c>
      <c r="BB24" s="94">
        <f t="shared" ca="1" si="18"/>
        <v>0.7991083298856877</v>
      </c>
      <c r="BC24" s="94">
        <f t="shared" ca="1" si="19"/>
        <v>61</v>
      </c>
    </row>
    <row r="25" spans="1:63" ht="16.5" x14ac:dyDescent="0.3">
      <c r="A25" s="9">
        <v>23</v>
      </c>
      <c r="B25" s="109">
        <f t="shared" ca="1" si="7"/>
        <v>44</v>
      </c>
      <c r="C25" s="110">
        <f t="shared" ca="1" si="8"/>
        <v>62</v>
      </c>
      <c r="D25" s="111">
        <f t="shared" ca="1" si="9"/>
        <v>84</v>
      </c>
      <c r="E25" s="112">
        <f t="shared" ca="1" si="10"/>
        <v>61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4"/>
        <v>23.273391659132063</v>
      </c>
      <c r="AP25" s="97">
        <f ca="1">SMALL($AO$3:$AO$30,ROWS(AO$3:AO25))</f>
        <v>29.069791406140013</v>
      </c>
      <c r="AQ25" s="119">
        <f t="shared" ca="1" si="15"/>
        <v>2.8583592094951142</v>
      </c>
      <c r="AR25" s="119">
        <f t="shared" si="24"/>
        <v>2</v>
      </c>
      <c r="AS25" s="86">
        <f t="shared" ca="1" si="16"/>
        <v>84</v>
      </c>
      <c r="AT25" s="86">
        <f t="shared" ca="1" si="17"/>
        <v>0.32919876159288974</v>
      </c>
      <c r="AU25" s="86">
        <f ca="1">INDEX($AS$3:$AS$30,MATCH(SMALL($AT$3:$AT$30,ROWS(AT$3:AT25)),$AT$3:$AT$30,0))</f>
        <v>44</v>
      </c>
      <c r="AV25" s="86">
        <f ca="1">SMALL($AS$3:$AS$30,ROWS(AV$3:AV25))</f>
        <v>62</v>
      </c>
      <c r="AW25" s="94">
        <f ca="1">VLOOKUP(SMALL($BB$17:$BB$30,AX25),$BB$17:$BC$30,2,0)</f>
        <v>61</v>
      </c>
      <c r="AX25" s="94">
        <f t="shared" si="27"/>
        <v>12</v>
      </c>
      <c r="BA25" s="94">
        <v>23</v>
      </c>
      <c r="BB25" s="94">
        <f t="shared" ca="1" si="18"/>
        <v>2.7986700123149078E-2</v>
      </c>
      <c r="BC25" s="94">
        <f t="shared" ca="1" si="19"/>
        <v>62</v>
      </c>
    </row>
    <row r="26" spans="1:63" ht="16.5" x14ac:dyDescent="0.3">
      <c r="A26" s="9">
        <v>24</v>
      </c>
      <c r="B26" s="109">
        <f t="shared" ca="1" si="7"/>
        <v>62</v>
      </c>
      <c r="C26" s="110">
        <f t="shared" ca="1" si="8"/>
        <v>62</v>
      </c>
      <c r="D26" s="111">
        <f t="shared" ca="1" si="9"/>
        <v>34</v>
      </c>
      <c r="E26" s="112">
        <f t="shared" ca="1" si="10"/>
        <v>34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4"/>
        <v>20.702637068712761</v>
      </c>
      <c r="AP26" s="97">
        <f ca="1">SMALL($AO$3:$AO$30,ROWS(AO$3:AO26))</f>
        <v>30.274404616321846</v>
      </c>
      <c r="AQ26" s="119">
        <f t="shared" ca="1" si="15"/>
        <v>1.1187120488420232</v>
      </c>
      <c r="AR26" s="119">
        <f t="shared" si="24"/>
        <v>1</v>
      </c>
      <c r="AS26" s="86">
        <f t="shared" ca="1" si="16"/>
        <v>34</v>
      </c>
      <c r="AT26" s="86">
        <f t="shared" ca="1" si="17"/>
        <v>0.36053736700344319</v>
      </c>
      <c r="AU26" s="86">
        <f ca="1">INDEX($AS$3:$AS$30,MATCH(SMALL($AT$3:$AT$30,ROWS(AT$3:AT26)),$AT$3:$AT$30,0))</f>
        <v>62</v>
      </c>
      <c r="AV26" s="86">
        <f ca="1">SMALL($AS$3:$AS$30,ROWS(AV$3:AV26))</f>
        <v>62</v>
      </c>
      <c r="AW26" s="94">
        <f ca="1">VLOOKUP(SMALL($BB$3:$BB$16,AX26),$BB$3:$BC$30,2,0)</f>
        <v>34</v>
      </c>
      <c r="AX26" s="94">
        <f t="shared" si="27"/>
        <v>12</v>
      </c>
      <c r="BA26" s="94">
        <v>24</v>
      </c>
      <c r="BB26" s="94">
        <f t="shared" ca="1" si="18"/>
        <v>0.43388945387947186</v>
      </c>
      <c r="BC26" s="94">
        <f t="shared" ca="1" si="19"/>
        <v>62</v>
      </c>
    </row>
    <row r="27" spans="1:63" ht="16.5" x14ac:dyDescent="0.3">
      <c r="A27" s="9">
        <v>25</v>
      </c>
      <c r="B27" s="109">
        <f t="shared" ca="1" si="7"/>
        <v>61</v>
      </c>
      <c r="C27" s="110">
        <f t="shared" ca="1" si="8"/>
        <v>63</v>
      </c>
      <c r="D27" s="111">
        <f t="shared" ca="1" si="9"/>
        <v>61</v>
      </c>
      <c r="E27" s="112">
        <f t="shared" ca="1" si="10"/>
        <v>20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4"/>
        <v>25.474105197353278</v>
      </c>
      <c r="AP27" s="97">
        <f ca="1">SMALL($AO$3:$AO$30,ROWS(AO$3:AO27))</f>
        <v>31.106042456238974</v>
      </c>
      <c r="AQ27" s="119">
        <f t="shared" ca="1" si="15"/>
        <v>1.9330768117888248</v>
      </c>
      <c r="AR27" s="119">
        <f t="shared" si="24"/>
        <v>1</v>
      </c>
      <c r="AS27" s="86">
        <f t="shared" ca="1" si="16"/>
        <v>61</v>
      </c>
      <c r="AT27" s="86">
        <f t="shared" ca="1" si="17"/>
        <v>0.84886384903297984</v>
      </c>
      <c r="AU27" s="86">
        <f ca="1">INDEX($AS$3:$AS$30,MATCH(SMALL($AT$3:$AT$30,ROWS(AT$3:AT27)),$AT$3:$AT$30,0))</f>
        <v>61</v>
      </c>
      <c r="AV27" s="86">
        <f ca="1">SMALL($AS$3:$AS$30,ROWS(AV$3:AV27))</f>
        <v>63</v>
      </c>
      <c r="AW27" s="94">
        <f ca="1">VLOOKUP(SMALL($BB$3:$BB$16,AX27),$BB$3:$BC$30,2,0)</f>
        <v>20</v>
      </c>
      <c r="AX27" s="94">
        <f t="shared" si="27"/>
        <v>13</v>
      </c>
      <c r="BA27" s="94">
        <v>25</v>
      </c>
      <c r="BB27" s="94">
        <f t="shared" ca="1" si="18"/>
        <v>0.51693476713014563</v>
      </c>
      <c r="BC27" s="94">
        <f t="shared" ca="1" si="19"/>
        <v>63</v>
      </c>
    </row>
    <row r="28" spans="1:63" ht="16.5" x14ac:dyDescent="0.3">
      <c r="A28" s="9">
        <v>26</v>
      </c>
      <c r="B28" s="109">
        <f t="shared" ca="1" si="7"/>
        <v>20</v>
      </c>
      <c r="C28" s="110">
        <f t="shared" ca="1" si="8"/>
        <v>65</v>
      </c>
      <c r="D28" s="111">
        <f t="shared" ca="1" si="9"/>
        <v>56</v>
      </c>
      <c r="E28" s="112">
        <f t="shared" ca="1" si="10"/>
        <v>65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4"/>
        <v>30.274404616321846</v>
      </c>
      <c r="AP28" s="97">
        <f ca="1">SMALL($AO$3:$AO$30,ROWS(AO$3:AO28))</f>
        <v>31.900041106576428</v>
      </c>
      <c r="AQ28" s="119">
        <f t="shared" ca="1" si="15"/>
        <v>1.7437225433478654</v>
      </c>
      <c r="AR28" s="119">
        <f t="shared" si="24"/>
        <v>1.5</v>
      </c>
      <c r="AS28" s="86">
        <f t="shared" ca="1" si="16"/>
        <v>56</v>
      </c>
      <c r="AT28" s="86">
        <f t="shared" ca="1" si="17"/>
        <v>0.29929077593514586</v>
      </c>
      <c r="AU28" s="86">
        <f ca="1">INDEX($AS$3:$AS$30,MATCH(SMALL($AT$3:$AT$30,ROWS(AT$3:AT28)),$AT$3:$AT$30,0))</f>
        <v>20</v>
      </c>
      <c r="AV28" s="86">
        <f ca="1">SMALL($AS$3:$AS$30,ROWS(AV$3:AV28))</f>
        <v>65</v>
      </c>
      <c r="AW28" s="94">
        <f ca="1">VLOOKUP(SMALL($BB$17:$BB$30,AX28),$BB$17:$BC$30,2,0)</f>
        <v>65</v>
      </c>
      <c r="AX28" s="94">
        <f t="shared" si="27"/>
        <v>13</v>
      </c>
      <c r="BA28" s="94">
        <v>26</v>
      </c>
      <c r="BB28" s="94">
        <f t="shared" ca="1" si="18"/>
        <v>0.8350147343420502</v>
      </c>
      <c r="BC28" s="94">
        <f t="shared" ca="1" si="19"/>
        <v>65</v>
      </c>
    </row>
    <row r="29" spans="1:63" ht="16.5" x14ac:dyDescent="0.3">
      <c r="A29" s="9">
        <v>27</v>
      </c>
      <c r="B29" s="109">
        <f t="shared" ca="1" si="7"/>
        <v>40</v>
      </c>
      <c r="C29" s="110">
        <f t="shared" ca="1" si="8"/>
        <v>69</v>
      </c>
      <c r="D29" s="111">
        <f t="shared" ca="1" si="9"/>
        <v>69</v>
      </c>
      <c r="E29" s="112">
        <f t="shared" ca="1" si="10"/>
        <v>54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4"/>
        <v>33.10968934295289</v>
      </c>
      <c r="AP29" s="97">
        <f ca="1">SMALL($AO$3:$AO$30,ROWS(AO$3:AO29))</f>
        <v>33.10968934295289</v>
      </c>
      <c r="AQ29" s="119">
        <f t="shared" ca="1" si="15"/>
        <v>2.0645421192937721</v>
      </c>
      <c r="AR29" s="119">
        <f t="shared" si="24"/>
        <v>2</v>
      </c>
      <c r="AS29" s="86">
        <f t="shared" ca="1" si="16"/>
        <v>69</v>
      </c>
      <c r="AT29" s="86">
        <f t="shared" ca="1" si="17"/>
        <v>0.73049737577016205</v>
      </c>
      <c r="AU29" s="86">
        <f ca="1">INDEX($AS$3:$AS$30,MATCH(SMALL($AT$3:$AT$30,ROWS(AT$3:AT29)),$AT$3:$AT$30,0))</f>
        <v>40</v>
      </c>
      <c r="AV29" s="86">
        <f ca="1">SMALL($AS$3:$AS$30,ROWS(AV$3:AV29))</f>
        <v>69</v>
      </c>
      <c r="AW29" s="94">
        <f ca="1">VLOOKUP(SMALL($BB$17:$BB$30,AX29),$BB$17:$BC$30,2,0)</f>
        <v>54</v>
      </c>
      <c r="AX29" s="94">
        <f t="shared" si="27"/>
        <v>14</v>
      </c>
      <c r="BA29" s="94">
        <v>27</v>
      </c>
      <c r="BB29" s="94">
        <f t="shared" ca="1" si="18"/>
        <v>0.52202619710886089</v>
      </c>
      <c r="BC29" s="94">
        <f t="shared" ca="1" si="19"/>
        <v>69</v>
      </c>
    </row>
    <row r="30" spans="1:63" ht="16.5" x14ac:dyDescent="0.3">
      <c r="A30" s="9">
        <v>28</v>
      </c>
      <c r="B30" s="109">
        <f t="shared" ca="1" si="7"/>
        <v>50</v>
      </c>
      <c r="C30" s="110">
        <f t="shared" ca="1" si="8"/>
        <v>84</v>
      </c>
      <c r="D30" s="111">
        <f t="shared" ca="1" si="9"/>
        <v>65</v>
      </c>
      <c r="E30" s="112">
        <f t="shared" ca="1" si="10"/>
        <v>37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4"/>
        <v>26.339019091722385</v>
      </c>
      <c r="AP30" s="97">
        <f ca="1">SMALL($AO$3:$AO$30,ROWS(AO$3:AO30))</f>
        <v>35.562207283595654</v>
      </c>
      <c r="AQ30" s="119">
        <f t="shared" ca="1" si="15"/>
        <v>1.8055218440753622</v>
      </c>
      <c r="AR30" s="119">
        <f t="shared" si="24"/>
        <v>1</v>
      </c>
      <c r="AS30" s="86">
        <f t="shared" ca="1" si="16"/>
        <v>65</v>
      </c>
      <c r="AT30" s="86">
        <f t="shared" ca="1" si="17"/>
        <v>0.37819197035262286</v>
      </c>
      <c r="AU30" s="86">
        <f ca="1">INDEX($AS$3:$AS$30,MATCH(SMALL($AT$3:$AT$30,ROWS(AT$3:AT30)),$AT$3:$AT$30,0))</f>
        <v>50</v>
      </c>
      <c r="AV30" s="86">
        <f ca="1">SMALL($AS$3:$AS$30,ROWS(AV$3:AV30))</f>
        <v>84</v>
      </c>
      <c r="AW30" s="94">
        <f ca="1">VLOOKUP(SMALL($BB$3:$BB$16,AX30),$BB$3:$BC$30,2,0)</f>
        <v>37</v>
      </c>
      <c r="AX30" s="94">
        <f t="shared" si="27"/>
        <v>14</v>
      </c>
      <c r="BA30" s="94">
        <v>28</v>
      </c>
      <c r="BB30" s="94">
        <f t="shared" ca="1" si="18"/>
        <v>7.8984312564692627E-2</v>
      </c>
      <c r="BC30" s="94">
        <f t="shared" ca="1" si="19"/>
        <v>84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1348</v>
      </c>
      <c r="AT32"/>
      <c r="AU32" s="157">
        <f ca="1">SUM(AU3:AU30)</f>
        <v>1348</v>
      </c>
      <c r="AV32" s="157">
        <f ca="1">SUM(AV3:AV30)</f>
        <v>1348</v>
      </c>
      <c r="AW32" s="157">
        <f ca="1">SUM(AW3:AW30)</f>
        <v>1348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 ca="1">SUM(B3:B86)</f>
        <v>1348</v>
      </c>
      <c r="C88" s="109">
        <f t="shared" ref="C88:E88" ca="1" si="28">SUM(C3:C86)</f>
        <v>1348</v>
      </c>
      <c r="D88" s="109">
        <f t="shared" ca="1" si="28"/>
        <v>1348</v>
      </c>
      <c r="E88" s="109">
        <f t="shared" ca="1" si="28"/>
        <v>1348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2696</v>
      </c>
      <c r="AT88" s="157">
        <f t="shared" ref="AT88:AW88" ca="1" si="29">SUM(AT3:AT86)</f>
        <v>13.082120787926147</v>
      </c>
      <c r="AU88" s="157">
        <f t="shared" ca="1" si="29"/>
        <v>2696</v>
      </c>
      <c r="AV88" s="157">
        <f t="shared" ca="1" si="29"/>
        <v>2696</v>
      </c>
      <c r="AW88" s="157">
        <f t="shared" ca="1" si="29"/>
        <v>2696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 ca="1">SUM(B$3:B3)</f>
        <v>48</v>
      </c>
      <c r="C98" s="75">
        <f ca="1">SUM(C$3:C3)</f>
        <v>20</v>
      </c>
      <c r="D98" s="75">
        <f ca="1">SUM(D$3:D3)</f>
        <v>27</v>
      </c>
      <c r="E98" s="75">
        <f ca="1">SUM(E$3:E3)</f>
        <v>27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30">A4</f>
        <v>2</v>
      </c>
      <c r="B99" s="75">
        <f ca="1">SUM(B$3:B4)</f>
        <v>111</v>
      </c>
      <c r="C99" s="75">
        <f ca="1">SUM(C$3:C4)</f>
        <v>40</v>
      </c>
      <c r="D99" s="75">
        <f ca="1">SUM(D$3:D4)</f>
        <v>64</v>
      </c>
      <c r="E99" s="75">
        <f ca="1">SUM(E$3:E4)</f>
        <v>89</v>
      </c>
      <c r="AP99"/>
      <c r="AQ99"/>
      <c r="AR99"/>
      <c r="AS99"/>
      <c r="AT99"/>
      <c r="AU99"/>
    </row>
    <row r="100" spans="1:50" ht="16.5" x14ac:dyDescent="0.3">
      <c r="A100" s="75">
        <f t="shared" si="30"/>
        <v>3</v>
      </c>
      <c r="B100" s="75">
        <f ca="1">SUM(B$3:B5)</f>
        <v>169</v>
      </c>
      <c r="C100" s="75">
        <f ca="1">SUM(C$3:C5)</f>
        <v>67</v>
      </c>
      <c r="D100" s="75">
        <f ca="1">SUM(D$3:D5)</f>
        <v>114</v>
      </c>
      <c r="E100" s="75">
        <f ca="1">SUM(E$3:E5)</f>
        <v>145</v>
      </c>
      <c r="AP100"/>
      <c r="AQ100"/>
      <c r="AR100"/>
      <c r="AS100"/>
      <c r="AT100"/>
      <c r="AU100"/>
    </row>
    <row r="101" spans="1:50" ht="16.5" x14ac:dyDescent="0.3">
      <c r="A101" s="75">
        <f t="shared" si="30"/>
        <v>4</v>
      </c>
      <c r="B101" s="75">
        <f ca="1">SUM(B$3:B6)</f>
        <v>196</v>
      </c>
      <c r="C101" s="75">
        <f ca="1">SUM(C$3:C6)</f>
        <v>101</v>
      </c>
      <c r="D101" s="75">
        <f ca="1">SUM(D$3:D6)</f>
        <v>134</v>
      </c>
      <c r="E101" s="75">
        <f ca="1">SUM(E$3:E6)</f>
        <v>188</v>
      </c>
      <c r="AP101"/>
      <c r="AQ101"/>
      <c r="AR101"/>
      <c r="AS101"/>
      <c r="AT101"/>
      <c r="AU101"/>
    </row>
    <row r="102" spans="1:50" ht="16.5" x14ac:dyDescent="0.3">
      <c r="A102" s="75">
        <f t="shared" si="30"/>
        <v>5</v>
      </c>
      <c r="B102" s="75">
        <f ca="1">SUM(B$3:B7)</f>
        <v>243</v>
      </c>
      <c r="C102" s="75">
        <f ca="1">SUM(C$3:C7)</f>
        <v>138</v>
      </c>
      <c r="D102" s="75">
        <f ca="1">SUM(D$3:D7)</f>
        <v>154</v>
      </c>
      <c r="E102" s="75">
        <f ca="1">SUM(E$3:E7)</f>
        <v>232</v>
      </c>
      <c r="AP102"/>
      <c r="AQ102"/>
      <c r="AR102"/>
      <c r="AS102"/>
      <c r="AT102"/>
      <c r="AU102"/>
    </row>
    <row r="103" spans="1:50" ht="16.5" x14ac:dyDescent="0.3">
      <c r="A103" s="75">
        <f t="shared" si="30"/>
        <v>6</v>
      </c>
      <c r="B103" s="75">
        <f ca="1">SUM(B$3:B8)</f>
        <v>280</v>
      </c>
      <c r="C103" s="75">
        <f ca="1">SUM(C$3:C8)</f>
        <v>175</v>
      </c>
      <c r="D103" s="75">
        <f ca="1">SUM(D$3:D8)</f>
        <v>193</v>
      </c>
      <c r="E103" s="75">
        <f ca="1">SUM(E$3:E8)</f>
        <v>316</v>
      </c>
      <c r="AP103"/>
      <c r="AQ103"/>
      <c r="AR103"/>
      <c r="AS103"/>
      <c r="AT103"/>
      <c r="AU103"/>
    </row>
    <row r="104" spans="1:50" ht="16.5" x14ac:dyDescent="0.3">
      <c r="A104" s="75">
        <f t="shared" si="30"/>
        <v>7</v>
      </c>
      <c r="B104" s="75">
        <f ca="1">SUM(B$3:B9)</f>
        <v>323</v>
      </c>
      <c r="C104" s="75">
        <f ca="1">SUM(C$3:C9)</f>
        <v>214</v>
      </c>
      <c r="D104" s="75">
        <f ca="1">SUM(D$3:D9)</f>
        <v>251</v>
      </c>
      <c r="E104" s="75">
        <f ca="1">SUM(E$3:E9)</f>
        <v>374</v>
      </c>
      <c r="AP104"/>
      <c r="AQ104"/>
      <c r="AR104"/>
      <c r="AS104"/>
      <c r="AT104"/>
      <c r="AU104"/>
    </row>
    <row r="105" spans="1:50" ht="16.5" x14ac:dyDescent="0.3">
      <c r="A105" s="75">
        <f t="shared" si="30"/>
        <v>8</v>
      </c>
      <c r="B105" s="75">
        <f ca="1">SUM(B$3:B10)</f>
        <v>385</v>
      </c>
      <c r="C105" s="75">
        <f ca="1">SUM(C$3:C10)</f>
        <v>254</v>
      </c>
      <c r="D105" s="75">
        <f ca="1">SUM(D$3:D10)</f>
        <v>295</v>
      </c>
      <c r="E105" s="75">
        <f ca="1">SUM(E$3:E10)</f>
        <v>415</v>
      </c>
      <c r="AP105"/>
      <c r="AQ105"/>
      <c r="AR105"/>
      <c r="AS105"/>
      <c r="AT105"/>
      <c r="AU105"/>
    </row>
    <row r="106" spans="1:50" ht="16.5" x14ac:dyDescent="0.3">
      <c r="A106" s="75">
        <f t="shared" si="30"/>
        <v>9</v>
      </c>
      <c r="B106" s="75">
        <f ca="1">SUM(B$3:B11)</f>
        <v>441</v>
      </c>
      <c r="C106" s="75">
        <f ca="1">SUM(C$3:C11)</f>
        <v>295</v>
      </c>
      <c r="D106" s="75">
        <f ca="1">SUM(D$3:D11)</f>
        <v>338</v>
      </c>
      <c r="E106" s="75">
        <f ca="1">SUM(E$3:E11)</f>
        <v>435</v>
      </c>
      <c r="AP106"/>
      <c r="AQ106"/>
      <c r="AR106"/>
      <c r="AS106"/>
      <c r="AT106"/>
      <c r="AU106"/>
    </row>
    <row r="107" spans="1:50" ht="16.5" x14ac:dyDescent="0.3">
      <c r="A107" s="75">
        <f t="shared" si="30"/>
        <v>10</v>
      </c>
      <c r="B107" s="75">
        <f ca="1">SUM(B$3:B12)</f>
        <v>525</v>
      </c>
      <c r="C107" s="75">
        <f ca="1">SUM(C$3:C12)</f>
        <v>337</v>
      </c>
      <c r="D107" s="75">
        <f ca="1">SUM(D$3:D12)</f>
        <v>385</v>
      </c>
      <c r="E107" s="75">
        <f ca="1">SUM(E$3:E12)</f>
        <v>494</v>
      </c>
      <c r="AP107"/>
      <c r="AQ107"/>
      <c r="AR107"/>
      <c r="AS107"/>
      <c r="AT107"/>
      <c r="AU107"/>
    </row>
    <row r="108" spans="1:50" ht="16.5" x14ac:dyDescent="0.3">
      <c r="A108" s="75">
        <f t="shared" si="30"/>
        <v>11</v>
      </c>
      <c r="B108" s="75">
        <f ca="1">SUM(B$3:B13)</f>
        <v>559</v>
      </c>
      <c r="C108" s="75">
        <f ca="1">SUM(C$3:C13)</f>
        <v>380</v>
      </c>
      <c r="D108" s="75">
        <f ca="1">SUM(D$3:D13)</f>
        <v>448</v>
      </c>
      <c r="E108" s="75">
        <f ca="1">SUM(E$3:E13)</f>
        <v>556</v>
      </c>
      <c r="AP108"/>
      <c r="AQ108"/>
      <c r="AR108"/>
      <c r="AS108"/>
      <c r="AT108"/>
      <c r="AU108"/>
    </row>
    <row r="109" spans="1:50" ht="16.5" x14ac:dyDescent="0.3">
      <c r="A109" s="75">
        <f t="shared" si="30"/>
        <v>12</v>
      </c>
      <c r="B109" s="75">
        <f ca="1">SUM(B$3:B14)</f>
        <v>624</v>
      </c>
      <c r="C109" s="75">
        <f ca="1">SUM(C$3:C14)</f>
        <v>423</v>
      </c>
      <c r="D109" s="75">
        <f ca="1">SUM(D$3:D14)</f>
        <v>489</v>
      </c>
      <c r="E109" s="75">
        <f ca="1">SUM(E$3:E14)</f>
        <v>596</v>
      </c>
      <c r="AP109"/>
      <c r="AQ109"/>
      <c r="AR109"/>
      <c r="AS109"/>
      <c r="AT109"/>
      <c r="AU109"/>
    </row>
    <row r="110" spans="1:50" ht="16.5" x14ac:dyDescent="0.3">
      <c r="A110" s="75">
        <f t="shared" si="30"/>
        <v>13</v>
      </c>
      <c r="B110" s="75">
        <f ca="1">SUM(B$3:B15)</f>
        <v>678</v>
      </c>
      <c r="C110" s="75">
        <f ca="1">SUM(C$3:C15)</f>
        <v>466</v>
      </c>
      <c r="D110" s="75">
        <f ca="1">SUM(D$3:D15)</f>
        <v>531</v>
      </c>
      <c r="E110" s="75">
        <f ca="1">SUM(E$3:E15)</f>
        <v>638</v>
      </c>
      <c r="AP110"/>
      <c r="AQ110"/>
      <c r="AR110"/>
      <c r="AS110"/>
      <c r="AT110"/>
      <c r="AU110"/>
    </row>
    <row r="111" spans="1:50" ht="16.5" x14ac:dyDescent="0.3">
      <c r="A111" s="75">
        <f t="shared" si="30"/>
        <v>14</v>
      </c>
      <c r="B111" s="75">
        <f ca="1">SUM(B$3:B16)</f>
        <v>720</v>
      </c>
      <c r="C111" s="75">
        <f ca="1">SUM(C$3:C16)</f>
        <v>510</v>
      </c>
      <c r="D111" s="75">
        <f ca="1">SUM(D$3:D16)</f>
        <v>593</v>
      </c>
      <c r="E111" s="75">
        <f ca="1">SUM(E$3:E16)</f>
        <v>701</v>
      </c>
      <c r="AP111"/>
      <c r="AQ111"/>
      <c r="AR111"/>
      <c r="AS111"/>
      <c r="AT111"/>
      <c r="AU111"/>
    </row>
    <row r="112" spans="1:50" ht="16.5" x14ac:dyDescent="0.3">
      <c r="A112" s="75">
        <f t="shared" si="30"/>
        <v>15</v>
      </c>
      <c r="B112" s="75">
        <f ca="1">SUM(B$3:B17)</f>
        <v>763</v>
      </c>
      <c r="C112" s="75">
        <f ca="1">SUM(C$3:C17)</f>
        <v>557</v>
      </c>
      <c r="D112" s="75">
        <f ca="1">SUM(D$3:D17)</f>
        <v>647</v>
      </c>
      <c r="E112" s="75">
        <f ca="1">SUM(E$3:E17)</f>
        <v>770</v>
      </c>
      <c r="AP112"/>
      <c r="AQ112"/>
      <c r="AR112"/>
      <c r="AS112"/>
      <c r="AT112"/>
      <c r="AU112"/>
    </row>
    <row r="113" spans="1:47" ht="16.5" x14ac:dyDescent="0.3">
      <c r="A113" s="75">
        <f t="shared" si="30"/>
        <v>16</v>
      </c>
      <c r="B113" s="75">
        <f ca="1">SUM(B$3:B18)</f>
        <v>783</v>
      </c>
      <c r="C113" s="75">
        <f ca="1">SUM(C$3:C18)</f>
        <v>605</v>
      </c>
      <c r="D113" s="75">
        <f ca="1">SUM(D$3:D18)</f>
        <v>684</v>
      </c>
      <c r="E113" s="75">
        <f ca="1">SUM(E$3:E18)</f>
        <v>813</v>
      </c>
      <c r="AP113"/>
      <c r="AQ113"/>
      <c r="AR113"/>
      <c r="AS113"/>
      <c r="AT113"/>
      <c r="AU113"/>
    </row>
    <row r="114" spans="1:47" ht="16.5" x14ac:dyDescent="0.3">
      <c r="A114" s="75">
        <f t="shared" si="30"/>
        <v>17</v>
      </c>
      <c r="B114" s="75">
        <f ca="1">SUM(B$3:B19)</f>
        <v>824</v>
      </c>
      <c r="C114" s="75">
        <f ca="1">SUM(C$3:C19)</f>
        <v>655</v>
      </c>
      <c r="D114" s="75">
        <f ca="1">SUM(D$3:D19)</f>
        <v>727</v>
      </c>
      <c r="E114" s="75">
        <f ca="1">SUM(E$3:E19)</f>
        <v>856</v>
      </c>
      <c r="AP114"/>
      <c r="AQ114"/>
      <c r="AR114"/>
      <c r="AS114"/>
      <c r="AT114"/>
      <c r="AU114"/>
    </row>
    <row r="115" spans="1:47" ht="16.5" x14ac:dyDescent="0.3">
      <c r="A115" s="75">
        <f t="shared" si="30"/>
        <v>18</v>
      </c>
      <c r="B115" s="75">
        <f ca="1">SUM(B$3:B20)</f>
        <v>883</v>
      </c>
      <c r="C115" s="75">
        <f ca="1">SUM(C$3:C20)</f>
        <v>709</v>
      </c>
      <c r="D115" s="75">
        <f ca="1">SUM(D$3:D20)</f>
        <v>786</v>
      </c>
      <c r="E115" s="75">
        <f ca="1">SUM(E$3:E20)</f>
        <v>906</v>
      </c>
      <c r="AP115"/>
      <c r="AQ115"/>
      <c r="AR115"/>
      <c r="AS115"/>
      <c r="AT115"/>
      <c r="AU115"/>
    </row>
    <row r="116" spans="1:47" ht="16.5" x14ac:dyDescent="0.3">
      <c r="A116" s="75">
        <f t="shared" si="30"/>
        <v>19</v>
      </c>
      <c r="B116" s="75">
        <f ca="1">SUM(B$3:B21)</f>
        <v>922</v>
      </c>
      <c r="C116" s="75">
        <f ca="1">SUM(C$3:C21)</f>
        <v>765</v>
      </c>
      <c r="D116" s="75">
        <f ca="1">SUM(D$3:D21)</f>
        <v>848</v>
      </c>
      <c r="E116" s="75">
        <f ca="1">SUM(E$3:E21)</f>
        <v>954</v>
      </c>
      <c r="AP116"/>
      <c r="AQ116"/>
      <c r="AR116"/>
      <c r="AS116"/>
      <c r="AT116"/>
      <c r="AU116"/>
    </row>
    <row r="117" spans="1:47" ht="16.5" x14ac:dyDescent="0.3">
      <c r="A117" s="75">
        <f t="shared" si="30"/>
        <v>20</v>
      </c>
      <c r="B117" s="75">
        <f ca="1">SUM(B$3:B22)</f>
        <v>965</v>
      </c>
      <c r="C117" s="75">
        <f ca="1">SUM(C$3:C22)</f>
        <v>823</v>
      </c>
      <c r="D117" s="75">
        <f ca="1">SUM(D$3:D22)</f>
        <v>888</v>
      </c>
      <c r="E117" s="75">
        <f ca="1">SUM(E$3:E22)</f>
        <v>993</v>
      </c>
      <c r="AP117"/>
      <c r="AQ117"/>
      <c r="AR117"/>
      <c r="AS117"/>
      <c r="AT117"/>
      <c r="AU117"/>
    </row>
    <row r="118" spans="1:47" ht="16.5" x14ac:dyDescent="0.3">
      <c r="A118" s="75">
        <f t="shared" si="30"/>
        <v>21</v>
      </c>
      <c r="B118" s="75">
        <f ca="1">SUM(B$3:B23)</f>
        <v>1002</v>
      </c>
      <c r="C118" s="75">
        <f ca="1">SUM(C$3:C23)</f>
        <v>882</v>
      </c>
      <c r="D118" s="75">
        <f ca="1">SUM(D$3:D23)</f>
        <v>931</v>
      </c>
      <c r="E118" s="75">
        <f ca="1">SUM(E$3:E23)</f>
        <v>1030</v>
      </c>
      <c r="AP118"/>
      <c r="AQ118"/>
      <c r="AR118"/>
      <c r="AS118"/>
      <c r="AT118"/>
      <c r="AU118"/>
    </row>
    <row r="119" spans="1:47" ht="16.5" x14ac:dyDescent="0.3">
      <c r="A119" s="75">
        <f t="shared" si="30"/>
        <v>22</v>
      </c>
      <c r="B119" s="75">
        <f ca="1">SUM(B$3:B24)</f>
        <v>1071</v>
      </c>
      <c r="C119" s="75">
        <f ca="1">SUM(C$3:C24)</f>
        <v>943</v>
      </c>
      <c r="D119" s="75">
        <f ca="1">SUM(D$3:D24)</f>
        <v>979</v>
      </c>
      <c r="E119" s="75">
        <f ca="1">SUM(E$3:E24)</f>
        <v>1077</v>
      </c>
      <c r="AP119"/>
      <c r="AQ119"/>
      <c r="AR119"/>
      <c r="AS119"/>
      <c r="AT119"/>
      <c r="AU119"/>
    </row>
    <row r="120" spans="1:47" ht="16.5" x14ac:dyDescent="0.3">
      <c r="A120" s="75">
        <f t="shared" si="30"/>
        <v>23</v>
      </c>
      <c r="B120" s="75">
        <f ca="1">SUM(B$3:B25)</f>
        <v>1115</v>
      </c>
      <c r="C120" s="75">
        <f ca="1">SUM(C$3:C25)</f>
        <v>1005</v>
      </c>
      <c r="D120" s="75">
        <f ca="1">SUM(D$3:D25)</f>
        <v>1063</v>
      </c>
      <c r="E120" s="75">
        <f ca="1">SUM(E$3:E25)</f>
        <v>1138</v>
      </c>
      <c r="AP120"/>
      <c r="AQ120"/>
      <c r="AR120"/>
      <c r="AS120"/>
      <c r="AT120"/>
      <c r="AU120"/>
    </row>
    <row r="121" spans="1:47" ht="16.5" x14ac:dyDescent="0.3">
      <c r="A121" s="75">
        <f t="shared" si="30"/>
        <v>24</v>
      </c>
      <c r="B121" s="75">
        <f ca="1">SUM(B$3:B26)</f>
        <v>1177</v>
      </c>
      <c r="C121" s="75">
        <f ca="1">SUM(C$3:C26)</f>
        <v>1067</v>
      </c>
      <c r="D121" s="75">
        <f ca="1">SUM(D$3:D26)</f>
        <v>1097</v>
      </c>
      <c r="E121" s="75">
        <f ca="1">SUM(E$3:E26)</f>
        <v>1172</v>
      </c>
      <c r="AP121"/>
      <c r="AQ121"/>
      <c r="AR121"/>
      <c r="AS121"/>
      <c r="AT121"/>
      <c r="AU121"/>
    </row>
    <row r="122" spans="1:47" ht="16.5" x14ac:dyDescent="0.3">
      <c r="A122" s="75">
        <f t="shared" si="30"/>
        <v>25</v>
      </c>
      <c r="B122" s="75">
        <f ca="1">SUM(B$3:B27)</f>
        <v>1238</v>
      </c>
      <c r="C122" s="75">
        <f ca="1">SUM(C$3:C27)</f>
        <v>1130</v>
      </c>
      <c r="D122" s="75">
        <f ca="1">SUM(D$3:D27)</f>
        <v>1158</v>
      </c>
      <c r="E122" s="75">
        <f ca="1">SUM(E$3:E27)</f>
        <v>1192</v>
      </c>
      <c r="AP122"/>
      <c r="AQ122"/>
      <c r="AR122"/>
      <c r="AS122"/>
      <c r="AT122"/>
      <c r="AU122"/>
    </row>
    <row r="123" spans="1:47" ht="16.5" x14ac:dyDescent="0.3">
      <c r="A123" s="75">
        <f t="shared" si="30"/>
        <v>26</v>
      </c>
      <c r="B123" s="75">
        <f ca="1">SUM(B$3:B28)</f>
        <v>1258</v>
      </c>
      <c r="C123" s="75">
        <f ca="1">SUM(C$3:C28)</f>
        <v>1195</v>
      </c>
      <c r="D123" s="75">
        <f ca="1">SUM(D$3:D28)</f>
        <v>1214</v>
      </c>
      <c r="E123" s="75">
        <f ca="1">SUM(E$3:E28)</f>
        <v>1257</v>
      </c>
      <c r="AP123"/>
      <c r="AQ123"/>
      <c r="AR123"/>
      <c r="AS123"/>
      <c r="AT123"/>
      <c r="AU123"/>
    </row>
    <row r="124" spans="1:47" ht="16.5" x14ac:dyDescent="0.3">
      <c r="A124" s="75">
        <f t="shared" si="30"/>
        <v>27</v>
      </c>
      <c r="B124" s="75">
        <f ca="1">SUM(B$3:B29)</f>
        <v>1298</v>
      </c>
      <c r="C124" s="75">
        <f ca="1">SUM(C$3:C29)</f>
        <v>1264</v>
      </c>
      <c r="D124" s="75">
        <f ca="1">SUM(D$3:D29)</f>
        <v>1283</v>
      </c>
      <c r="E124" s="75">
        <f ca="1">SUM(E$3:E29)</f>
        <v>1311</v>
      </c>
      <c r="AP124"/>
      <c r="AQ124"/>
      <c r="AR124"/>
      <c r="AS124"/>
      <c r="AT124"/>
      <c r="AU124"/>
    </row>
    <row r="125" spans="1:47" ht="16.5" x14ac:dyDescent="0.3">
      <c r="A125" s="75">
        <f t="shared" si="30"/>
        <v>28</v>
      </c>
      <c r="B125" s="75">
        <f ca="1">SUM(B$3:B30)</f>
        <v>1348</v>
      </c>
      <c r="C125" s="75">
        <f ca="1">SUM(C$3:C30)</f>
        <v>1348</v>
      </c>
      <c r="D125" s="75">
        <f ca="1">SUM(D$3:D30)</f>
        <v>1348</v>
      </c>
      <c r="E125" s="75">
        <f ca="1">SUM(E$3:E30)</f>
        <v>1348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honeticPr fontId="2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5D5F-ADE9-40E3-9C54-6E9886EB4B12}">
  <dimension ref="A1:AQ181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16384" width="9.140625" style="94"/>
  </cols>
  <sheetData>
    <row r="1" spans="1:26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</row>
    <row r="2" spans="1:26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14 - 21</v>
      </c>
      <c r="G2" s="104">
        <f>Y4</f>
        <v>14</v>
      </c>
      <c r="H2" s="105">
        <f t="shared" ref="H2:H14" si="0">G2+$Y$3</f>
        <v>21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47.214285714285715</v>
      </c>
      <c r="P2" s="131">
        <f t="shared" ref="P2:Q2" si="3">AVERAGE($B$3:$B$86)</f>
        <v>47.214285714285715</v>
      </c>
      <c r="Q2" s="131">
        <f t="shared" si="3"/>
        <v>47.214285714285715</v>
      </c>
      <c r="R2" s="131">
        <f>AVERAGE($D$3:$D$86)</f>
        <v>47.214285714285715</v>
      </c>
      <c r="V2" s="94" t="s">
        <v>102</v>
      </c>
      <c r="Y2" s="94">
        <f>ROUND(O6/10,0)</f>
        <v>7</v>
      </c>
    </row>
    <row r="3" spans="1:26" ht="17.25" thickBot="1" x14ac:dyDescent="0.35">
      <c r="A3" s="9">
        <v>1</v>
      </c>
      <c r="B3" s="109">
        <v>65</v>
      </c>
      <c r="C3" s="110">
        <v>20</v>
      </c>
      <c r="D3" s="111">
        <v>20</v>
      </c>
      <c r="E3" s="112">
        <v>42</v>
      </c>
      <c r="F3" s="113" t="str">
        <f t="shared" ref="F3:F14" si="4">G3&amp;" - "&amp;H3</f>
        <v>21 - 28</v>
      </c>
      <c r="G3" s="114">
        <f>H2</f>
        <v>21</v>
      </c>
      <c r="H3" s="115">
        <f t="shared" si="0"/>
        <v>28</v>
      </c>
      <c r="I3" s="160">
        <f t="shared" ref="I3:I14" si="5">COUNTIF($B$3:$B$86, "&lt;"&amp;H3)</f>
        <v>3</v>
      </c>
      <c r="J3" s="116">
        <f>I3-I2</f>
        <v>2</v>
      </c>
      <c r="K3" s="117">
        <f t="shared" si="1"/>
        <v>7.1428571428571425E-2</v>
      </c>
      <c r="L3" s="118">
        <f t="shared" si="2"/>
        <v>0.10714285714285714</v>
      </c>
      <c r="N3" s="152" t="s">
        <v>99</v>
      </c>
      <c r="O3" s="158">
        <f>MEDIAN(B$3:B$86)</f>
        <v>45</v>
      </c>
      <c r="P3" s="158">
        <f t="shared" ref="P3:R3" si="6">MEDIAN(C$3:C$86)</f>
        <v>45</v>
      </c>
      <c r="Q3" s="158">
        <f t="shared" si="6"/>
        <v>45</v>
      </c>
      <c r="R3" s="158">
        <f t="shared" si="6"/>
        <v>45</v>
      </c>
      <c r="V3" s="94" t="s">
        <v>103</v>
      </c>
      <c r="Y3" s="94">
        <f>ROUND(Y2,-LEN(Y2)+1)</f>
        <v>7</v>
      </c>
    </row>
    <row r="4" spans="1:26" ht="17.25" thickBot="1" x14ac:dyDescent="0.35">
      <c r="A4" s="9">
        <v>2</v>
      </c>
      <c r="B4" s="109">
        <v>31</v>
      </c>
      <c r="C4" s="110">
        <v>21</v>
      </c>
      <c r="D4" s="111">
        <v>33</v>
      </c>
      <c r="E4" s="112">
        <v>73</v>
      </c>
      <c r="F4" s="113" t="str">
        <f t="shared" si="4"/>
        <v>28 - 35</v>
      </c>
      <c r="G4" s="114">
        <f t="shared" ref="G4:G13" si="7">H3</f>
        <v>28</v>
      </c>
      <c r="H4" s="115">
        <f t="shared" si="0"/>
        <v>35</v>
      </c>
      <c r="I4" s="160">
        <f t="shared" si="5"/>
        <v>7</v>
      </c>
      <c r="J4" s="116">
        <f t="shared" ref="J4:J14" si="8">I4-I3</f>
        <v>4</v>
      </c>
      <c r="K4" s="117">
        <f t="shared" si="1"/>
        <v>0.14285714285714285</v>
      </c>
      <c r="L4" s="118">
        <f t="shared" si="2"/>
        <v>0.25</v>
      </c>
      <c r="N4" s="129" t="s">
        <v>13</v>
      </c>
      <c r="O4" s="132">
        <f>MAX(B$3:B$86)</f>
        <v>92</v>
      </c>
      <c r="P4" s="132">
        <f t="shared" ref="P4:R4" si="9">MAX(C$3:C$86)</f>
        <v>92</v>
      </c>
      <c r="Q4" s="132">
        <f t="shared" si="9"/>
        <v>92</v>
      </c>
      <c r="R4" s="132">
        <f t="shared" si="9"/>
        <v>92</v>
      </c>
      <c r="V4" s="94" t="s">
        <v>104</v>
      </c>
      <c r="Y4" s="94">
        <f>Y3*INT(O5/Y3)</f>
        <v>14</v>
      </c>
    </row>
    <row r="5" spans="1:26" ht="17.25" thickBot="1" x14ac:dyDescent="0.35">
      <c r="A5" s="9">
        <v>3</v>
      </c>
      <c r="B5" s="109">
        <v>37</v>
      </c>
      <c r="C5" s="110">
        <v>27</v>
      </c>
      <c r="D5" s="111">
        <v>42</v>
      </c>
      <c r="E5" s="112">
        <v>46</v>
      </c>
      <c r="F5" s="113" t="str">
        <f t="shared" si="4"/>
        <v>35 - 42</v>
      </c>
      <c r="G5" s="114">
        <f t="shared" si="7"/>
        <v>35</v>
      </c>
      <c r="H5" s="115">
        <f t="shared" si="0"/>
        <v>42</v>
      </c>
      <c r="I5" s="160">
        <f t="shared" si="5"/>
        <v>12</v>
      </c>
      <c r="J5" s="116">
        <f t="shared" si="8"/>
        <v>5</v>
      </c>
      <c r="K5" s="117">
        <f t="shared" si="1"/>
        <v>0.17857142857142858</v>
      </c>
      <c r="L5" s="118">
        <f t="shared" si="2"/>
        <v>0.42857142857142855</v>
      </c>
      <c r="N5" s="129" t="s">
        <v>14</v>
      </c>
      <c r="O5" s="132">
        <f>MIN(B$3:B$84)</f>
        <v>20</v>
      </c>
      <c r="P5" s="132">
        <f t="shared" ref="P5:R5" si="10">MIN(C$3:C$84)</f>
        <v>20</v>
      </c>
      <c r="Q5" s="132">
        <f t="shared" si="10"/>
        <v>20</v>
      </c>
      <c r="R5" s="132">
        <f t="shared" si="10"/>
        <v>20</v>
      </c>
      <c r="V5" s="94" t="s">
        <v>101</v>
      </c>
      <c r="Y5" s="94">
        <f>ROUNDUP(O4/Y3,0)</f>
        <v>14</v>
      </c>
    </row>
    <row r="6" spans="1:26" ht="17.25" thickBot="1" x14ac:dyDescent="0.35">
      <c r="A6" s="9">
        <v>4</v>
      </c>
      <c r="B6" s="109">
        <v>59</v>
      </c>
      <c r="C6" s="110">
        <v>31</v>
      </c>
      <c r="D6" s="111">
        <v>21</v>
      </c>
      <c r="E6" s="112">
        <v>44</v>
      </c>
      <c r="F6" s="113" t="str">
        <f t="shared" si="4"/>
        <v>42 - 49</v>
      </c>
      <c r="G6" s="114">
        <f t="shared" si="7"/>
        <v>42</v>
      </c>
      <c r="H6" s="115">
        <f t="shared" si="0"/>
        <v>49</v>
      </c>
      <c r="I6" s="160">
        <f t="shared" si="5"/>
        <v>16</v>
      </c>
      <c r="J6" s="116">
        <f t="shared" si="8"/>
        <v>4</v>
      </c>
      <c r="K6" s="117">
        <f t="shared" si="1"/>
        <v>0.14285714285714285</v>
      </c>
      <c r="L6" s="118">
        <f t="shared" si="2"/>
        <v>0.5714285714285714</v>
      </c>
      <c r="N6" s="129" t="s">
        <v>5</v>
      </c>
      <c r="O6" s="132">
        <f>O4-O5</f>
        <v>72</v>
      </c>
      <c r="P6" s="132">
        <f t="shared" ref="P6:R6" si="11">P4-P5</f>
        <v>72</v>
      </c>
      <c r="Q6" s="132">
        <f t="shared" si="11"/>
        <v>72</v>
      </c>
      <c r="R6" s="132">
        <f t="shared" si="11"/>
        <v>72</v>
      </c>
      <c r="V6" s="102" t="s">
        <v>105</v>
      </c>
      <c r="W6" s="102"/>
      <c r="X6" s="102"/>
      <c r="Y6" s="94">
        <f>Y5*Y3</f>
        <v>98</v>
      </c>
    </row>
    <row r="7" spans="1:26" ht="17.25" thickBot="1" x14ac:dyDescent="0.35">
      <c r="A7" s="9">
        <v>5</v>
      </c>
      <c r="B7" s="109">
        <v>42</v>
      </c>
      <c r="C7" s="110">
        <v>33</v>
      </c>
      <c r="D7" s="111">
        <v>37</v>
      </c>
      <c r="E7" s="112">
        <v>21</v>
      </c>
      <c r="F7" s="113" t="str">
        <f t="shared" si="4"/>
        <v>49 - 56</v>
      </c>
      <c r="G7" s="114">
        <f t="shared" si="7"/>
        <v>49</v>
      </c>
      <c r="H7" s="115">
        <f t="shared" si="0"/>
        <v>56</v>
      </c>
      <c r="I7" s="160">
        <f t="shared" si="5"/>
        <v>20</v>
      </c>
      <c r="J7" s="116">
        <f t="shared" si="8"/>
        <v>4</v>
      </c>
      <c r="K7" s="117">
        <f t="shared" si="1"/>
        <v>0.14285714285714285</v>
      </c>
      <c r="L7" s="118">
        <f t="shared" si="2"/>
        <v>0.7142857142857143</v>
      </c>
      <c r="N7" s="129" t="s">
        <v>15</v>
      </c>
      <c r="O7" s="132">
        <f>_xlfn.STDEV.S(B$3:B$86)</f>
        <v>17.012755874162842</v>
      </c>
      <c r="P7" s="132">
        <f t="shared" ref="P7:R7" si="12">_xlfn.STDEV.S(C$3:C$86)</f>
        <v>17.012755874162842</v>
      </c>
      <c r="Q7" s="132">
        <f t="shared" si="12"/>
        <v>17.012755874162842</v>
      </c>
      <c r="R7" s="132">
        <f t="shared" si="12"/>
        <v>17.012755874162842</v>
      </c>
      <c r="V7" s="94" t="s">
        <v>106</v>
      </c>
      <c r="Y7" s="94">
        <v>4</v>
      </c>
    </row>
    <row r="8" spans="1:26" ht="17.25" thickBot="1" x14ac:dyDescent="0.35">
      <c r="A8" s="9">
        <v>6</v>
      </c>
      <c r="B8" s="109">
        <v>47</v>
      </c>
      <c r="C8" s="110">
        <v>33</v>
      </c>
      <c r="D8" s="111">
        <v>37</v>
      </c>
      <c r="E8" s="112">
        <v>65</v>
      </c>
      <c r="F8" s="113" t="str">
        <f t="shared" si="4"/>
        <v>56 - 63</v>
      </c>
      <c r="G8" s="114">
        <f t="shared" si="7"/>
        <v>56</v>
      </c>
      <c r="H8" s="115">
        <f t="shared" si="0"/>
        <v>63</v>
      </c>
      <c r="I8" s="160">
        <f t="shared" si="5"/>
        <v>23</v>
      </c>
      <c r="J8" s="116">
        <f t="shared" si="8"/>
        <v>3</v>
      </c>
      <c r="K8" s="117">
        <f t="shared" si="1"/>
        <v>0.10714285714285714</v>
      </c>
      <c r="L8" s="118">
        <f t="shared" si="2"/>
        <v>0.8214285714285714</v>
      </c>
      <c r="N8" s="129" t="s">
        <v>16</v>
      </c>
      <c r="O8" s="132">
        <f>O7/O2</f>
        <v>0.36033068417288922</v>
      </c>
      <c r="P8" s="132">
        <f t="shared" ref="P8:R8" si="13">P7/P2</f>
        <v>0.36033068417288922</v>
      </c>
      <c r="Q8" s="132">
        <f t="shared" si="13"/>
        <v>0.36033068417288922</v>
      </c>
      <c r="R8" s="132">
        <f t="shared" si="13"/>
        <v>0.36033068417288922</v>
      </c>
    </row>
    <row r="9" spans="1:26" ht="17.25" thickBot="1" x14ac:dyDescent="0.35">
      <c r="A9" s="9">
        <v>7</v>
      </c>
      <c r="B9" s="109">
        <v>33</v>
      </c>
      <c r="C9" s="110">
        <v>34</v>
      </c>
      <c r="D9" s="111">
        <v>53</v>
      </c>
      <c r="E9" s="112">
        <v>47</v>
      </c>
      <c r="F9" s="113" t="str">
        <f t="shared" si="4"/>
        <v>63 - 70</v>
      </c>
      <c r="G9" s="114">
        <f t="shared" si="7"/>
        <v>63</v>
      </c>
      <c r="H9" s="115">
        <f t="shared" si="0"/>
        <v>70</v>
      </c>
      <c r="I9" s="160">
        <f t="shared" si="5"/>
        <v>25</v>
      </c>
      <c r="J9" s="116">
        <f t="shared" si="8"/>
        <v>2</v>
      </c>
      <c r="K9" s="117">
        <f t="shared" si="1"/>
        <v>7.1428571428571425E-2</v>
      </c>
      <c r="L9" s="118">
        <f t="shared" si="2"/>
        <v>0.8928571428571429</v>
      </c>
      <c r="N9" s="152" t="s">
        <v>100</v>
      </c>
      <c r="O9" s="153">
        <f>O2/O3</f>
        <v>1.0492063492063493</v>
      </c>
      <c r="P9" s="153">
        <f t="shared" ref="P9:R9" si="14">P2/P3</f>
        <v>1.0492063492063493</v>
      </c>
      <c r="Q9" s="153">
        <f t="shared" si="14"/>
        <v>1.0492063492063493</v>
      </c>
      <c r="R9" s="153">
        <f t="shared" si="14"/>
        <v>1.0492063492063493</v>
      </c>
    </row>
    <row r="10" spans="1:26" ht="17.25" thickBot="1" x14ac:dyDescent="0.35">
      <c r="A10" s="9">
        <v>8</v>
      </c>
      <c r="B10" s="109">
        <v>46</v>
      </c>
      <c r="C10" s="110">
        <v>37</v>
      </c>
      <c r="D10" s="111">
        <v>33</v>
      </c>
      <c r="E10" s="112">
        <v>38</v>
      </c>
      <c r="F10" s="113" t="str">
        <f t="shared" si="4"/>
        <v>70 - 77</v>
      </c>
      <c r="G10" s="114">
        <f t="shared" si="7"/>
        <v>70</v>
      </c>
      <c r="H10" s="115">
        <f t="shared" si="0"/>
        <v>77</v>
      </c>
      <c r="I10" s="160">
        <f t="shared" si="5"/>
        <v>26</v>
      </c>
      <c r="J10" s="116">
        <f t="shared" si="8"/>
        <v>1</v>
      </c>
      <c r="K10" s="117">
        <f t="shared" si="1"/>
        <v>3.5714285714285712E-2</v>
      </c>
      <c r="L10" s="118">
        <f t="shared" si="2"/>
        <v>0.9285714285714286</v>
      </c>
      <c r="N10" s="130" t="s">
        <v>91</v>
      </c>
      <c r="O10" s="133">
        <f>O6/O2</f>
        <v>1.5249621785173979</v>
      </c>
      <c r="P10" s="133">
        <f t="shared" ref="P10:R10" si="15">P6/P2</f>
        <v>1.5249621785173979</v>
      </c>
      <c r="Q10" s="133">
        <f t="shared" si="15"/>
        <v>1.5249621785173979</v>
      </c>
      <c r="R10" s="133">
        <f t="shared" si="15"/>
        <v>1.5249621785173979</v>
      </c>
    </row>
    <row r="11" spans="1:26" ht="17.25" thickBot="1" x14ac:dyDescent="0.35">
      <c r="A11" s="9">
        <v>9</v>
      </c>
      <c r="B11" s="109">
        <v>21</v>
      </c>
      <c r="C11" s="110">
        <v>37</v>
      </c>
      <c r="D11" s="111">
        <v>41</v>
      </c>
      <c r="E11" s="112">
        <v>31</v>
      </c>
      <c r="F11" s="113" t="str">
        <f t="shared" si="4"/>
        <v>77 - 84</v>
      </c>
      <c r="G11" s="114">
        <f t="shared" si="7"/>
        <v>77</v>
      </c>
      <c r="H11" s="115">
        <f t="shared" si="0"/>
        <v>84</v>
      </c>
      <c r="I11" s="160">
        <f t="shared" si="5"/>
        <v>27</v>
      </c>
      <c r="J11" s="116">
        <f t="shared" si="8"/>
        <v>1</v>
      </c>
      <c r="K11" s="117">
        <f t="shared" si="1"/>
        <v>3.5714285714285712E-2</v>
      </c>
      <c r="L11" s="118">
        <f t="shared" si="2"/>
        <v>0.9642857142857143</v>
      </c>
    </row>
    <row r="12" spans="1:26" ht="17.25" thickBot="1" x14ac:dyDescent="0.35">
      <c r="A12" s="9">
        <v>10</v>
      </c>
      <c r="B12" s="109">
        <v>20</v>
      </c>
      <c r="C12" s="110">
        <v>38</v>
      </c>
      <c r="D12" s="111">
        <v>47</v>
      </c>
      <c r="E12" s="112">
        <v>49</v>
      </c>
      <c r="F12" s="113" t="str">
        <f t="shared" si="4"/>
        <v>84 - 91</v>
      </c>
      <c r="G12" s="114">
        <f t="shared" si="7"/>
        <v>84</v>
      </c>
      <c r="H12" s="115">
        <f t="shared" si="0"/>
        <v>91</v>
      </c>
      <c r="I12" s="160">
        <f t="shared" si="5"/>
        <v>27</v>
      </c>
      <c r="J12" s="116">
        <f t="shared" si="8"/>
        <v>0</v>
      </c>
      <c r="K12" s="117">
        <f t="shared" si="1"/>
        <v>0</v>
      </c>
      <c r="L12" s="118">
        <f t="shared" si="2"/>
        <v>0.9642857142857143</v>
      </c>
    </row>
    <row r="13" spans="1:26" ht="17.25" thickBot="1" x14ac:dyDescent="0.35">
      <c r="A13" s="9">
        <v>11</v>
      </c>
      <c r="B13" s="109">
        <v>38</v>
      </c>
      <c r="C13" s="110">
        <v>38</v>
      </c>
      <c r="D13" s="111">
        <v>58</v>
      </c>
      <c r="E13" s="112">
        <v>50</v>
      </c>
      <c r="F13" s="113" t="str">
        <f t="shared" si="4"/>
        <v>91 - 98</v>
      </c>
      <c r="G13" s="114">
        <f t="shared" si="7"/>
        <v>91</v>
      </c>
      <c r="H13" s="115">
        <f t="shared" si="0"/>
        <v>98</v>
      </c>
      <c r="I13" s="160">
        <f t="shared" si="5"/>
        <v>28</v>
      </c>
      <c r="J13" s="116">
        <f t="shared" si="8"/>
        <v>1</v>
      </c>
      <c r="K13" s="117">
        <f t="shared" si="1"/>
        <v>3.5714285714285712E-2</v>
      </c>
      <c r="L13" s="118">
        <f t="shared" si="2"/>
        <v>1</v>
      </c>
    </row>
    <row r="14" spans="1:26" ht="17.25" thickBot="1" x14ac:dyDescent="0.35">
      <c r="A14" s="9">
        <v>12</v>
      </c>
      <c r="B14" s="109">
        <v>33</v>
      </c>
      <c r="C14" s="110">
        <v>41</v>
      </c>
      <c r="D14" s="111">
        <v>27</v>
      </c>
      <c r="E14" s="112">
        <v>37</v>
      </c>
      <c r="F14" s="120" t="str">
        <f t="shared" si="4"/>
        <v>98 - 105</v>
      </c>
      <c r="G14" s="121">
        <f>H13</f>
        <v>98</v>
      </c>
      <c r="H14" s="122">
        <f t="shared" si="0"/>
        <v>105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</row>
    <row r="15" spans="1:26" ht="16.5" x14ac:dyDescent="0.3">
      <c r="A15" s="9">
        <v>13</v>
      </c>
      <c r="B15" s="109">
        <v>41</v>
      </c>
      <c r="C15" s="110">
        <v>42</v>
      </c>
      <c r="D15" s="111">
        <v>50</v>
      </c>
      <c r="E15" s="112">
        <v>27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</row>
    <row r="16" spans="1:26" ht="16.5" x14ac:dyDescent="0.3">
      <c r="A16" s="9">
        <v>14</v>
      </c>
      <c r="B16" s="109">
        <v>58</v>
      </c>
      <c r="C16" s="110">
        <v>44</v>
      </c>
      <c r="D16" s="111">
        <v>46</v>
      </c>
      <c r="E16" s="112">
        <v>63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</row>
    <row r="17" spans="1:43" ht="16.5" x14ac:dyDescent="0.3">
      <c r="A17" s="9">
        <v>15</v>
      </c>
      <c r="B17" s="109">
        <v>63</v>
      </c>
      <c r="C17" s="110">
        <v>46</v>
      </c>
      <c r="D17" s="111">
        <v>53</v>
      </c>
      <c r="E17" s="112">
        <v>92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</row>
    <row r="18" spans="1:43" ht="16.5" x14ac:dyDescent="0.3">
      <c r="A18" s="9">
        <v>16</v>
      </c>
      <c r="B18" s="109">
        <v>49</v>
      </c>
      <c r="C18" s="110">
        <v>47</v>
      </c>
      <c r="D18" s="111">
        <v>38</v>
      </c>
      <c r="E18" s="112">
        <v>38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spans="1:43" ht="16.5" x14ac:dyDescent="0.3">
      <c r="A19" s="9">
        <v>17</v>
      </c>
      <c r="B19" s="109">
        <v>53</v>
      </c>
      <c r="C19" s="110">
        <v>49</v>
      </c>
      <c r="D19" s="111">
        <v>44</v>
      </c>
      <c r="E19" s="112">
        <v>34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spans="1:43" ht="16.5" x14ac:dyDescent="0.3">
      <c r="A20" s="9">
        <v>18</v>
      </c>
      <c r="B20" s="109">
        <v>50</v>
      </c>
      <c r="C20" s="110">
        <v>50</v>
      </c>
      <c r="D20" s="111">
        <v>60</v>
      </c>
      <c r="E20" s="112">
        <v>58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43" ht="16.5" x14ac:dyDescent="0.3">
      <c r="A21" s="9">
        <v>19</v>
      </c>
      <c r="B21" s="109">
        <v>73</v>
      </c>
      <c r="C21" s="110">
        <v>53</v>
      </c>
      <c r="D21" s="111">
        <v>65</v>
      </c>
      <c r="E21" s="112">
        <v>53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1:43" ht="16.5" x14ac:dyDescent="0.3">
      <c r="A22" s="9">
        <v>20</v>
      </c>
      <c r="B22" s="109">
        <v>44</v>
      </c>
      <c r="C22" s="110">
        <v>53</v>
      </c>
      <c r="D22" s="111">
        <v>31</v>
      </c>
      <c r="E22" s="112">
        <v>41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1:43" ht="16.5" x14ac:dyDescent="0.3">
      <c r="A23" s="9">
        <v>21</v>
      </c>
      <c r="B23" s="109">
        <v>34</v>
      </c>
      <c r="C23" s="110">
        <v>58</v>
      </c>
      <c r="D23" s="111">
        <v>34</v>
      </c>
      <c r="E23" s="112">
        <v>20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 spans="1:43" ht="16.5" x14ac:dyDescent="0.3">
      <c r="A24" s="9">
        <v>22</v>
      </c>
      <c r="B24" s="109">
        <v>60</v>
      </c>
      <c r="C24" s="110">
        <v>59</v>
      </c>
      <c r="D24" s="111">
        <v>63</v>
      </c>
      <c r="E24" s="112">
        <v>60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spans="1:43" ht="16.5" x14ac:dyDescent="0.3">
      <c r="A25" s="9">
        <v>23</v>
      </c>
      <c r="B25" s="109">
        <v>92</v>
      </c>
      <c r="C25" s="110">
        <v>60</v>
      </c>
      <c r="D25" s="111">
        <v>73</v>
      </c>
      <c r="E25" s="112">
        <v>59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1:43" ht="16.5" x14ac:dyDescent="0.3">
      <c r="A26" s="9">
        <v>24</v>
      </c>
      <c r="B26" s="109">
        <v>78</v>
      </c>
      <c r="C26" s="110">
        <v>63</v>
      </c>
      <c r="D26" s="111">
        <v>49</v>
      </c>
      <c r="E26" s="112">
        <v>33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1:43" ht="16.5" x14ac:dyDescent="0.3">
      <c r="A27" s="9">
        <v>25</v>
      </c>
      <c r="B27" s="109">
        <v>27</v>
      </c>
      <c r="C27" s="110">
        <v>65</v>
      </c>
      <c r="D27" s="111">
        <v>38</v>
      </c>
      <c r="E27" s="112">
        <v>33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43" ht="16.5" x14ac:dyDescent="0.3">
      <c r="A28" s="9">
        <v>26</v>
      </c>
      <c r="B28" s="109">
        <v>38</v>
      </c>
      <c r="C28" s="110">
        <v>73</v>
      </c>
      <c r="D28" s="111">
        <v>78</v>
      </c>
      <c r="E28" s="112">
        <v>53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spans="1:43" ht="16.5" x14ac:dyDescent="0.3">
      <c r="A29" s="9">
        <v>27</v>
      </c>
      <c r="B29" s="109">
        <v>37</v>
      </c>
      <c r="C29" s="110">
        <v>78</v>
      </c>
      <c r="D29" s="111">
        <v>92</v>
      </c>
      <c r="E29" s="112">
        <v>78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spans="1:43" ht="16.5" x14ac:dyDescent="0.3">
      <c r="A30" s="9">
        <v>28</v>
      </c>
      <c r="B30" s="109">
        <v>53</v>
      </c>
      <c r="C30" s="110">
        <v>92</v>
      </c>
      <c r="D30" s="111">
        <v>59</v>
      </c>
      <c r="E30" s="112">
        <v>37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1:4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</row>
    <row r="32" spans="1:4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</row>
    <row r="33" spans="1:4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</row>
    <row r="34" spans="1:4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</row>
    <row r="35" spans="1:4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</row>
    <row r="36" spans="1:4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</row>
    <row r="37" spans="1:4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</row>
    <row r="38" spans="1:4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</row>
    <row r="39" spans="1:4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</row>
    <row r="40" spans="1:4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</row>
    <row r="41" spans="1:4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</row>
    <row r="42" spans="1:4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</row>
    <row r="43" spans="1:4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</row>
    <row r="44" spans="1:4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</row>
    <row r="45" spans="1:4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</row>
    <row r="46" spans="1:4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</row>
    <row r="47" spans="1:4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</row>
    <row r="48" spans="1:4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</row>
    <row r="49" spans="1:4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</row>
    <row r="50" spans="1:4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</row>
    <row r="51" spans="1:4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</row>
    <row r="52" spans="1:4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</row>
    <row r="53" spans="1:4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</row>
    <row r="54" spans="1:4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</row>
    <row r="55" spans="1:4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</row>
    <row r="56" spans="1:4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</row>
    <row r="57" spans="1:4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</row>
    <row r="58" spans="1:43" ht="16.5" x14ac:dyDescent="0.3">
      <c r="A58" s="9"/>
      <c r="B58" s="109"/>
      <c r="C58" s="110"/>
      <c r="D58" s="111"/>
      <c r="E58" s="112"/>
      <c r="AN58"/>
      <c r="AO58"/>
      <c r="AP58"/>
      <c r="AQ58"/>
    </row>
    <row r="59" spans="1:43" ht="16.5" x14ac:dyDescent="0.3">
      <c r="A59" s="9"/>
      <c r="B59" s="109"/>
      <c r="C59" s="110"/>
      <c r="D59" s="111"/>
      <c r="E59" s="112"/>
      <c r="AN59"/>
      <c r="AO59"/>
      <c r="AP59"/>
      <c r="AQ59"/>
    </row>
    <row r="60" spans="1:43" ht="16.5" x14ac:dyDescent="0.3">
      <c r="A60" s="9"/>
      <c r="B60" s="109"/>
      <c r="C60" s="110"/>
      <c r="D60" s="111"/>
      <c r="E60" s="112"/>
      <c r="AN60"/>
      <c r="AO60"/>
      <c r="AP60"/>
      <c r="AQ60"/>
    </row>
    <row r="61" spans="1:43" ht="16.5" x14ac:dyDescent="0.3">
      <c r="A61" s="9"/>
      <c r="B61" s="109"/>
      <c r="C61" s="110"/>
      <c r="D61" s="111"/>
      <c r="E61" s="112"/>
      <c r="AN61"/>
      <c r="AO61"/>
      <c r="AP61"/>
      <c r="AQ61"/>
    </row>
    <row r="62" spans="1:43" ht="16.5" x14ac:dyDescent="0.3">
      <c r="A62" s="9"/>
      <c r="B62" s="109"/>
      <c r="C62" s="110"/>
      <c r="D62" s="111"/>
      <c r="E62" s="112"/>
      <c r="AN62"/>
      <c r="AO62"/>
      <c r="AP62"/>
      <c r="AQ62"/>
    </row>
    <row r="63" spans="1:43" ht="16.5" x14ac:dyDescent="0.3">
      <c r="A63" s="9"/>
      <c r="B63" s="109"/>
      <c r="C63" s="110"/>
      <c r="D63" s="111"/>
      <c r="E63" s="112"/>
      <c r="AN63"/>
      <c r="AO63"/>
      <c r="AP63"/>
      <c r="AQ63"/>
    </row>
    <row r="64" spans="1:43" ht="16.5" x14ac:dyDescent="0.3">
      <c r="A64" s="9"/>
      <c r="B64" s="109"/>
      <c r="C64" s="110"/>
      <c r="D64" s="111"/>
      <c r="E64" s="112"/>
      <c r="AN64"/>
      <c r="AO64"/>
      <c r="AP64"/>
      <c r="AQ64"/>
    </row>
    <row r="65" spans="1:43" ht="16.5" x14ac:dyDescent="0.3">
      <c r="A65" s="9"/>
      <c r="B65" s="109"/>
      <c r="C65" s="110"/>
      <c r="D65" s="111"/>
      <c r="E65" s="112"/>
      <c r="AN65"/>
      <c r="AO65"/>
      <c r="AP65"/>
      <c r="AQ65"/>
    </row>
    <row r="66" spans="1:43" ht="16.5" x14ac:dyDescent="0.3">
      <c r="A66" s="9"/>
      <c r="B66" s="109"/>
      <c r="C66" s="110"/>
      <c r="D66" s="111"/>
      <c r="E66" s="112"/>
      <c r="AN66"/>
      <c r="AO66"/>
      <c r="AP66"/>
      <c r="AQ66"/>
    </row>
    <row r="67" spans="1:43" ht="16.5" x14ac:dyDescent="0.3">
      <c r="A67" s="9"/>
      <c r="B67" s="109"/>
      <c r="C67" s="110"/>
      <c r="D67" s="111"/>
      <c r="E67" s="112"/>
      <c r="AN67"/>
      <c r="AO67"/>
      <c r="AP67"/>
      <c r="AQ67"/>
    </row>
    <row r="68" spans="1:43" ht="16.5" x14ac:dyDescent="0.3">
      <c r="A68" s="9"/>
      <c r="B68" s="109"/>
      <c r="C68" s="110"/>
      <c r="D68" s="111"/>
      <c r="E68" s="112"/>
      <c r="AN68"/>
      <c r="AO68"/>
      <c r="AP68"/>
      <c r="AQ68"/>
    </row>
    <row r="69" spans="1:43" ht="16.5" x14ac:dyDescent="0.3">
      <c r="A69" s="9"/>
      <c r="B69" s="109"/>
      <c r="C69" s="110"/>
      <c r="D69" s="111"/>
      <c r="E69" s="112"/>
      <c r="AN69"/>
      <c r="AO69"/>
      <c r="AP69"/>
      <c r="AQ69"/>
    </row>
    <row r="70" spans="1:43" ht="16.5" x14ac:dyDescent="0.3">
      <c r="A70" s="9"/>
      <c r="B70" s="109"/>
      <c r="C70" s="110"/>
      <c r="D70" s="111"/>
      <c r="E70" s="112"/>
      <c r="AN70"/>
      <c r="AO70"/>
      <c r="AP70"/>
      <c r="AQ70"/>
    </row>
    <row r="71" spans="1:43" ht="16.5" x14ac:dyDescent="0.3">
      <c r="A71" s="9"/>
      <c r="B71" s="109"/>
      <c r="C71" s="110"/>
      <c r="D71" s="111"/>
      <c r="E71" s="112"/>
      <c r="AN71"/>
      <c r="AO71"/>
      <c r="AP71"/>
      <c r="AQ71"/>
    </row>
    <row r="72" spans="1:43" ht="16.5" x14ac:dyDescent="0.3">
      <c r="A72" s="9"/>
      <c r="B72" s="109"/>
      <c r="C72" s="110"/>
      <c r="D72" s="111"/>
      <c r="E72" s="112"/>
      <c r="AN72"/>
      <c r="AO72"/>
      <c r="AP72"/>
      <c r="AQ72"/>
    </row>
    <row r="73" spans="1:43" ht="16.5" x14ac:dyDescent="0.3">
      <c r="A73" s="9"/>
      <c r="B73" s="109"/>
      <c r="C73" s="110"/>
      <c r="D73" s="111"/>
      <c r="E73" s="112"/>
      <c r="AN73"/>
      <c r="AO73"/>
      <c r="AP73"/>
      <c r="AQ73"/>
    </row>
    <row r="74" spans="1:43" ht="16.5" x14ac:dyDescent="0.3">
      <c r="A74" s="9"/>
      <c r="B74" s="109"/>
      <c r="C74" s="110"/>
      <c r="D74" s="111"/>
      <c r="E74" s="112"/>
      <c r="AN74"/>
      <c r="AO74"/>
      <c r="AP74"/>
      <c r="AQ74"/>
    </row>
    <row r="75" spans="1:43" ht="16.5" x14ac:dyDescent="0.3">
      <c r="A75" s="9"/>
      <c r="B75" s="109"/>
      <c r="C75" s="110"/>
      <c r="D75" s="111"/>
      <c r="E75" s="112"/>
      <c r="AN75"/>
      <c r="AO75"/>
      <c r="AP75"/>
      <c r="AQ75"/>
    </row>
    <row r="76" spans="1:43" ht="16.5" x14ac:dyDescent="0.3">
      <c r="A76" s="9"/>
      <c r="B76" s="109"/>
      <c r="C76" s="110"/>
      <c r="D76" s="111"/>
      <c r="E76" s="112"/>
      <c r="AN76"/>
      <c r="AO76"/>
      <c r="AP76"/>
      <c r="AQ76"/>
    </row>
    <row r="77" spans="1:43" ht="16.5" x14ac:dyDescent="0.3">
      <c r="A77" s="9"/>
      <c r="B77" s="109"/>
      <c r="C77" s="110"/>
      <c r="D77" s="111"/>
      <c r="E77" s="112"/>
      <c r="AN77"/>
      <c r="AO77"/>
      <c r="AP77"/>
      <c r="AQ77"/>
    </row>
    <row r="78" spans="1:4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</row>
    <row r="79" spans="1:4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</row>
    <row r="80" spans="1:4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</row>
    <row r="81" spans="1:4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</row>
    <row r="82" spans="1:4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</row>
    <row r="83" spans="1:4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</row>
    <row r="84" spans="1:4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</row>
    <row r="85" spans="1:4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</row>
    <row r="86" spans="1:4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</row>
    <row r="87" spans="1:4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43" ht="16.5" x14ac:dyDescent="0.3">
      <c r="A88"/>
      <c r="B88" s="109">
        <f>SUM(B3:B86)</f>
        <v>1322</v>
      </c>
      <c r="C88" s="109">
        <f t="shared" ref="C88:E88" si="16">SUM(C3:C86)</f>
        <v>1322</v>
      </c>
      <c r="D88" s="109">
        <f t="shared" si="16"/>
        <v>1322</v>
      </c>
      <c r="E88" s="109">
        <f t="shared" si="16"/>
        <v>1322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43" ht="16.5" x14ac:dyDescent="0.3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75">
        <f>A3</f>
        <v>1</v>
      </c>
      <c r="B98" s="75">
        <f>SUM(B$3:B3)</f>
        <v>65</v>
      </c>
      <c r="C98" s="75">
        <f>SUM(C$3:C3)</f>
        <v>20</v>
      </c>
      <c r="D98" s="75">
        <f>SUM(D$3:D3)</f>
        <v>20</v>
      </c>
      <c r="E98" s="75">
        <f>SUM(E$3:E3)</f>
        <v>42</v>
      </c>
    </row>
    <row r="99" spans="1:5" ht="16.5" x14ac:dyDescent="0.3">
      <c r="A99" s="75">
        <f t="shared" ref="A99:A125" si="17">A4</f>
        <v>2</v>
      </c>
      <c r="B99" s="75">
        <f>SUM(B$3:B4)</f>
        <v>96</v>
      </c>
      <c r="C99" s="75">
        <f>SUM(C$3:C4)</f>
        <v>41</v>
      </c>
      <c r="D99" s="75">
        <f>SUM(D$3:D4)</f>
        <v>53</v>
      </c>
      <c r="E99" s="75">
        <f>SUM(E$3:E4)</f>
        <v>115</v>
      </c>
    </row>
    <row r="100" spans="1:5" ht="16.5" x14ac:dyDescent="0.3">
      <c r="A100" s="75">
        <f t="shared" si="17"/>
        <v>3</v>
      </c>
      <c r="B100" s="75">
        <f>SUM(B$3:B5)</f>
        <v>133</v>
      </c>
      <c r="C100" s="75">
        <f>SUM(C$3:C5)</f>
        <v>68</v>
      </c>
      <c r="D100" s="75">
        <f>SUM(D$3:D5)</f>
        <v>95</v>
      </c>
      <c r="E100" s="75">
        <f>SUM(E$3:E5)</f>
        <v>161</v>
      </c>
    </row>
    <row r="101" spans="1:5" ht="16.5" x14ac:dyDescent="0.3">
      <c r="A101" s="75">
        <f t="shared" si="17"/>
        <v>4</v>
      </c>
      <c r="B101" s="75">
        <f>SUM(B$3:B6)</f>
        <v>192</v>
      </c>
      <c r="C101" s="75">
        <f>SUM(C$3:C6)</f>
        <v>99</v>
      </c>
      <c r="D101" s="75">
        <f>SUM(D$3:D6)</f>
        <v>116</v>
      </c>
      <c r="E101" s="75">
        <f>SUM(E$3:E6)</f>
        <v>205</v>
      </c>
    </row>
    <row r="102" spans="1:5" ht="16.5" x14ac:dyDescent="0.3">
      <c r="A102" s="75">
        <f t="shared" si="17"/>
        <v>5</v>
      </c>
      <c r="B102" s="75">
        <f>SUM(B$3:B7)</f>
        <v>234</v>
      </c>
      <c r="C102" s="75">
        <f>SUM(C$3:C7)</f>
        <v>132</v>
      </c>
      <c r="D102" s="75">
        <f>SUM(D$3:D7)</f>
        <v>153</v>
      </c>
      <c r="E102" s="75">
        <f>SUM(E$3:E7)</f>
        <v>226</v>
      </c>
    </row>
    <row r="103" spans="1:5" ht="16.5" x14ac:dyDescent="0.3">
      <c r="A103" s="75">
        <f t="shared" si="17"/>
        <v>6</v>
      </c>
      <c r="B103" s="75">
        <f>SUM(B$3:B8)</f>
        <v>281</v>
      </c>
      <c r="C103" s="75">
        <f>SUM(C$3:C8)</f>
        <v>165</v>
      </c>
      <c r="D103" s="75">
        <f>SUM(D$3:D8)</f>
        <v>190</v>
      </c>
      <c r="E103" s="75">
        <f>SUM(E$3:E8)</f>
        <v>291</v>
      </c>
    </row>
    <row r="104" spans="1:5" ht="16.5" x14ac:dyDescent="0.3">
      <c r="A104" s="75">
        <f t="shared" si="17"/>
        <v>7</v>
      </c>
      <c r="B104" s="75">
        <f>SUM(B$3:B9)</f>
        <v>314</v>
      </c>
      <c r="C104" s="75">
        <f>SUM(C$3:C9)</f>
        <v>199</v>
      </c>
      <c r="D104" s="75">
        <f>SUM(D$3:D9)</f>
        <v>243</v>
      </c>
      <c r="E104" s="75">
        <f>SUM(E$3:E9)</f>
        <v>338</v>
      </c>
    </row>
    <row r="105" spans="1:5" ht="16.5" x14ac:dyDescent="0.3">
      <c r="A105" s="75">
        <f t="shared" si="17"/>
        <v>8</v>
      </c>
      <c r="B105" s="75">
        <f>SUM(B$3:B10)</f>
        <v>360</v>
      </c>
      <c r="C105" s="75">
        <f>SUM(C$3:C10)</f>
        <v>236</v>
      </c>
      <c r="D105" s="75">
        <f>SUM(D$3:D10)</f>
        <v>276</v>
      </c>
      <c r="E105" s="75">
        <f>SUM(E$3:E10)</f>
        <v>376</v>
      </c>
    </row>
    <row r="106" spans="1:5" ht="16.5" x14ac:dyDescent="0.3">
      <c r="A106" s="75">
        <f t="shared" si="17"/>
        <v>9</v>
      </c>
      <c r="B106" s="75">
        <f>SUM(B$3:B11)</f>
        <v>381</v>
      </c>
      <c r="C106" s="75">
        <f>SUM(C$3:C11)</f>
        <v>273</v>
      </c>
      <c r="D106" s="75">
        <f>SUM(D$3:D11)</f>
        <v>317</v>
      </c>
      <c r="E106" s="75">
        <f>SUM(E$3:E11)</f>
        <v>407</v>
      </c>
    </row>
    <row r="107" spans="1:5" ht="16.5" x14ac:dyDescent="0.3">
      <c r="A107" s="75">
        <f t="shared" si="17"/>
        <v>10</v>
      </c>
      <c r="B107" s="75">
        <f>SUM(B$3:B12)</f>
        <v>401</v>
      </c>
      <c r="C107" s="75">
        <f>SUM(C$3:C12)</f>
        <v>311</v>
      </c>
      <c r="D107" s="75">
        <f>SUM(D$3:D12)</f>
        <v>364</v>
      </c>
      <c r="E107" s="75">
        <f>SUM(E$3:E12)</f>
        <v>456</v>
      </c>
    </row>
    <row r="108" spans="1:5" ht="16.5" x14ac:dyDescent="0.3">
      <c r="A108" s="75">
        <f t="shared" si="17"/>
        <v>11</v>
      </c>
      <c r="B108" s="75">
        <f>SUM(B$3:B13)</f>
        <v>439</v>
      </c>
      <c r="C108" s="75">
        <f>SUM(C$3:C13)</f>
        <v>349</v>
      </c>
      <c r="D108" s="75">
        <f>SUM(D$3:D13)</f>
        <v>422</v>
      </c>
      <c r="E108" s="75">
        <f>SUM(E$3:E13)</f>
        <v>506</v>
      </c>
    </row>
    <row r="109" spans="1:5" ht="16.5" x14ac:dyDescent="0.3">
      <c r="A109" s="75">
        <f t="shared" si="17"/>
        <v>12</v>
      </c>
      <c r="B109" s="75">
        <f>SUM(B$3:B14)</f>
        <v>472</v>
      </c>
      <c r="C109" s="75">
        <f>SUM(C$3:C14)</f>
        <v>390</v>
      </c>
      <c r="D109" s="75">
        <f>SUM(D$3:D14)</f>
        <v>449</v>
      </c>
      <c r="E109" s="75">
        <f>SUM(E$3:E14)</f>
        <v>543</v>
      </c>
    </row>
    <row r="110" spans="1:5" ht="16.5" x14ac:dyDescent="0.3">
      <c r="A110" s="75">
        <f t="shared" si="17"/>
        <v>13</v>
      </c>
      <c r="B110" s="75">
        <f>SUM(B$3:B15)</f>
        <v>513</v>
      </c>
      <c r="C110" s="75">
        <f>SUM(C$3:C15)</f>
        <v>432</v>
      </c>
      <c r="D110" s="75">
        <f>SUM(D$3:D15)</f>
        <v>499</v>
      </c>
      <c r="E110" s="75">
        <f>SUM(E$3:E15)</f>
        <v>570</v>
      </c>
    </row>
    <row r="111" spans="1:5" ht="16.5" x14ac:dyDescent="0.3">
      <c r="A111" s="75">
        <f t="shared" si="17"/>
        <v>14</v>
      </c>
      <c r="B111" s="75">
        <f>SUM(B$3:B16)</f>
        <v>571</v>
      </c>
      <c r="C111" s="75">
        <f>SUM(C$3:C16)</f>
        <v>476</v>
      </c>
      <c r="D111" s="75">
        <f>SUM(D$3:D16)</f>
        <v>545</v>
      </c>
      <c r="E111" s="75">
        <f>SUM(E$3:E16)</f>
        <v>633</v>
      </c>
    </row>
    <row r="112" spans="1:5" ht="16.5" x14ac:dyDescent="0.3">
      <c r="A112" s="75">
        <f t="shared" si="17"/>
        <v>15</v>
      </c>
      <c r="B112" s="75">
        <f>SUM(B$3:B17)</f>
        <v>634</v>
      </c>
      <c r="C112" s="75">
        <f>SUM(C$3:C17)</f>
        <v>522</v>
      </c>
      <c r="D112" s="75">
        <f>SUM(D$3:D17)</f>
        <v>598</v>
      </c>
      <c r="E112" s="75">
        <f>SUM(E$3:E17)</f>
        <v>725</v>
      </c>
    </row>
    <row r="113" spans="1:5" ht="16.5" x14ac:dyDescent="0.3">
      <c r="A113" s="75">
        <f t="shared" si="17"/>
        <v>16</v>
      </c>
      <c r="B113" s="75">
        <f>SUM(B$3:B18)</f>
        <v>683</v>
      </c>
      <c r="C113" s="75">
        <f>SUM(C$3:C18)</f>
        <v>569</v>
      </c>
      <c r="D113" s="75">
        <f>SUM(D$3:D18)</f>
        <v>636</v>
      </c>
      <c r="E113" s="75">
        <f>SUM(E$3:E18)</f>
        <v>763</v>
      </c>
    </row>
    <row r="114" spans="1:5" ht="16.5" x14ac:dyDescent="0.3">
      <c r="A114" s="75">
        <f t="shared" si="17"/>
        <v>17</v>
      </c>
      <c r="B114" s="75">
        <f>SUM(B$3:B19)</f>
        <v>736</v>
      </c>
      <c r="C114" s="75">
        <f>SUM(C$3:C19)</f>
        <v>618</v>
      </c>
      <c r="D114" s="75">
        <f>SUM(D$3:D19)</f>
        <v>680</v>
      </c>
      <c r="E114" s="75">
        <f>SUM(E$3:E19)</f>
        <v>797</v>
      </c>
    </row>
    <row r="115" spans="1:5" ht="16.5" x14ac:dyDescent="0.3">
      <c r="A115" s="75">
        <f t="shared" si="17"/>
        <v>18</v>
      </c>
      <c r="B115" s="75">
        <f>SUM(B$3:B20)</f>
        <v>786</v>
      </c>
      <c r="C115" s="75">
        <f>SUM(C$3:C20)</f>
        <v>668</v>
      </c>
      <c r="D115" s="75">
        <f>SUM(D$3:D20)</f>
        <v>740</v>
      </c>
      <c r="E115" s="75">
        <f>SUM(E$3:E20)</f>
        <v>855</v>
      </c>
    </row>
    <row r="116" spans="1:5" ht="16.5" x14ac:dyDescent="0.3">
      <c r="A116" s="75">
        <f t="shared" si="17"/>
        <v>19</v>
      </c>
      <c r="B116" s="75">
        <f>SUM(B$3:B21)</f>
        <v>859</v>
      </c>
      <c r="C116" s="75">
        <f>SUM(C$3:C21)</f>
        <v>721</v>
      </c>
      <c r="D116" s="75">
        <f>SUM(D$3:D21)</f>
        <v>805</v>
      </c>
      <c r="E116" s="75">
        <f>SUM(E$3:E21)</f>
        <v>908</v>
      </c>
    </row>
    <row r="117" spans="1:5" ht="16.5" x14ac:dyDescent="0.3">
      <c r="A117" s="75">
        <f t="shared" si="17"/>
        <v>20</v>
      </c>
      <c r="B117" s="75">
        <f>SUM(B$3:B22)</f>
        <v>903</v>
      </c>
      <c r="C117" s="75">
        <f>SUM(C$3:C22)</f>
        <v>774</v>
      </c>
      <c r="D117" s="75">
        <f>SUM(D$3:D22)</f>
        <v>836</v>
      </c>
      <c r="E117" s="75">
        <f>SUM(E$3:E22)</f>
        <v>949</v>
      </c>
    </row>
    <row r="118" spans="1:5" ht="16.5" x14ac:dyDescent="0.3">
      <c r="A118" s="75">
        <f t="shared" si="17"/>
        <v>21</v>
      </c>
      <c r="B118" s="75">
        <f>SUM(B$3:B23)</f>
        <v>937</v>
      </c>
      <c r="C118" s="75">
        <f>SUM(C$3:C23)</f>
        <v>832</v>
      </c>
      <c r="D118" s="75">
        <f>SUM(D$3:D23)</f>
        <v>870</v>
      </c>
      <c r="E118" s="75">
        <f>SUM(E$3:E23)</f>
        <v>969</v>
      </c>
    </row>
    <row r="119" spans="1:5" ht="16.5" x14ac:dyDescent="0.3">
      <c r="A119" s="75">
        <f t="shared" si="17"/>
        <v>22</v>
      </c>
      <c r="B119" s="75">
        <f>SUM(B$3:B24)</f>
        <v>997</v>
      </c>
      <c r="C119" s="75">
        <f>SUM(C$3:C24)</f>
        <v>891</v>
      </c>
      <c r="D119" s="75">
        <f>SUM(D$3:D24)</f>
        <v>933</v>
      </c>
      <c r="E119" s="75">
        <f>SUM(E$3:E24)</f>
        <v>1029</v>
      </c>
    </row>
    <row r="120" spans="1:5" ht="16.5" x14ac:dyDescent="0.3">
      <c r="A120" s="75">
        <f t="shared" si="17"/>
        <v>23</v>
      </c>
      <c r="B120" s="75">
        <f>SUM(B$3:B25)</f>
        <v>1089</v>
      </c>
      <c r="C120" s="75">
        <f>SUM(C$3:C25)</f>
        <v>951</v>
      </c>
      <c r="D120" s="75">
        <f>SUM(D$3:D25)</f>
        <v>1006</v>
      </c>
      <c r="E120" s="75">
        <f>SUM(E$3:E25)</f>
        <v>1088</v>
      </c>
    </row>
    <row r="121" spans="1:5" ht="16.5" x14ac:dyDescent="0.3">
      <c r="A121" s="75">
        <f t="shared" si="17"/>
        <v>24</v>
      </c>
      <c r="B121" s="75">
        <f>SUM(B$3:B26)</f>
        <v>1167</v>
      </c>
      <c r="C121" s="75">
        <f>SUM(C$3:C26)</f>
        <v>1014</v>
      </c>
      <c r="D121" s="75">
        <f>SUM(D$3:D26)</f>
        <v>1055</v>
      </c>
      <c r="E121" s="75">
        <f>SUM(E$3:E26)</f>
        <v>1121</v>
      </c>
    </row>
    <row r="122" spans="1:5" ht="16.5" x14ac:dyDescent="0.3">
      <c r="A122" s="75">
        <f t="shared" si="17"/>
        <v>25</v>
      </c>
      <c r="B122" s="75">
        <f>SUM(B$3:B27)</f>
        <v>1194</v>
      </c>
      <c r="C122" s="75">
        <f>SUM(C$3:C27)</f>
        <v>1079</v>
      </c>
      <c r="D122" s="75">
        <f>SUM(D$3:D27)</f>
        <v>1093</v>
      </c>
      <c r="E122" s="75">
        <f>SUM(E$3:E27)</f>
        <v>1154</v>
      </c>
    </row>
    <row r="123" spans="1:5" ht="16.5" x14ac:dyDescent="0.3">
      <c r="A123" s="75">
        <f t="shared" si="17"/>
        <v>26</v>
      </c>
      <c r="B123" s="75">
        <f>SUM(B$3:B28)</f>
        <v>1232</v>
      </c>
      <c r="C123" s="75">
        <f>SUM(C$3:C28)</f>
        <v>1152</v>
      </c>
      <c r="D123" s="75">
        <f>SUM(D$3:D28)</f>
        <v>1171</v>
      </c>
      <c r="E123" s="75">
        <f>SUM(E$3:E28)</f>
        <v>1207</v>
      </c>
    </row>
    <row r="124" spans="1:5" ht="16.5" x14ac:dyDescent="0.3">
      <c r="A124" s="75">
        <f t="shared" si="17"/>
        <v>27</v>
      </c>
      <c r="B124" s="75">
        <f>SUM(B$3:B29)</f>
        <v>1269</v>
      </c>
      <c r="C124" s="75">
        <f>SUM(C$3:C29)</f>
        <v>1230</v>
      </c>
      <c r="D124" s="75">
        <f>SUM(D$3:D29)</f>
        <v>1263</v>
      </c>
      <c r="E124" s="75">
        <f>SUM(E$3:E29)</f>
        <v>1285</v>
      </c>
    </row>
    <row r="125" spans="1:5" ht="16.5" x14ac:dyDescent="0.3">
      <c r="A125" s="75">
        <f t="shared" si="17"/>
        <v>28</v>
      </c>
      <c r="B125" s="75">
        <f>SUM(B$3:B30)</f>
        <v>1322</v>
      </c>
      <c r="C125" s="75">
        <f>SUM(C$3:C30)</f>
        <v>1322</v>
      </c>
      <c r="D125" s="75">
        <f>SUM(D$3:D30)</f>
        <v>1322</v>
      </c>
      <c r="E125" s="75">
        <f>SUM(E$3:E30)</f>
        <v>1322</v>
      </c>
    </row>
    <row r="126" spans="1:5" ht="16.5" x14ac:dyDescent="0.3">
      <c r="A126" s="75"/>
      <c r="B126" s="75"/>
      <c r="C126" s="75"/>
      <c r="D126" s="75"/>
      <c r="E126" s="75"/>
    </row>
    <row r="127" spans="1:5" ht="16.5" x14ac:dyDescent="0.3">
      <c r="A127" s="75"/>
      <c r="B127" s="75"/>
      <c r="C127" s="75"/>
      <c r="D127" s="75"/>
      <c r="E127" s="75"/>
    </row>
    <row r="128" spans="1:5" ht="16.5" x14ac:dyDescent="0.3">
      <c r="A128" s="75"/>
      <c r="B128" s="75"/>
      <c r="C128" s="75"/>
      <c r="D128" s="75"/>
      <c r="E128" s="75"/>
    </row>
    <row r="129" spans="1:5" ht="16.5" x14ac:dyDescent="0.3">
      <c r="A129" s="75"/>
      <c r="B129" s="75"/>
      <c r="C129" s="75"/>
      <c r="D129" s="75"/>
      <c r="E129" s="75"/>
    </row>
    <row r="130" spans="1:5" ht="16.5" x14ac:dyDescent="0.3">
      <c r="A130" s="75"/>
      <c r="B130" s="75"/>
      <c r="C130" s="75"/>
      <c r="D130" s="75"/>
      <c r="E130" s="75"/>
    </row>
    <row r="131" spans="1:5" ht="16.5" x14ac:dyDescent="0.3">
      <c r="A131" s="75"/>
      <c r="B131" s="75"/>
      <c r="C131" s="75"/>
      <c r="D131" s="75"/>
      <c r="E131" s="75"/>
    </row>
    <row r="132" spans="1:5" ht="16.5" x14ac:dyDescent="0.3">
      <c r="A132" s="75"/>
      <c r="B132" s="75"/>
      <c r="C132" s="75"/>
      <c r="D132" s="75"/>
      <c r="E132" s="75"/>
    </row>
    <row r="133" spans="1:5" ht="16.5" x14ac:dyDescent="0.3">
      <c r="A133" s="75"/>
      <c r="B133" s="75"/>
      <c r="C133" s="75"/>
      <c r="D133" s="75"/>
      <c r="E133" s="75"/>
    </row>
    <row r="134" spans="1:5" ht="16.5" x14ac:dyDescent="0.3">
      <c r="A134" s="75"/>
      <c r="B134" s="75"/>
      <c r="C134" s="75"/>
      <c r="D134" s="75"/>
      <c r="E134" s="75"/>
    </row>
    <row r="135" spans="1:5" ht="16.5" x14ac:dyDescent="0.3">
      <c r="A135" s="75"/>
      <c r="B135" s="75"/>
      <c r="C135" s="75"/>
      <c r="D135" s="75"/>
      <c r="E135" s="75"/>
    </row>
    <row r="136" spans="1:5" ht="16.5" x14ac:dyDescent="0.3">
      <c r="A136" s="75"/>
      <c r="B136" s="75"/>
      <c r="C136" s="75"/>
      <c r="D136" s="75"/>
      <c r="E136" s="75"/>
    </row>
    <row r="137" spans="1:5" ht="16.5" x14ac:dyDescent="0.3">
      <c r="A137" s="75"/>
      <c r="B137" s="75"/>
      <c r="C137" s="75"/>
      <c r="D137" s="75"/>
      <c r="E137" s="75"/>
    </row>
    <row r="138" spans="1:5" ht="16.5" x14ac:dyDescent="0.3">
      <c r="A138" s="75"/>
      <c r="B138" s="75"/>
      <c r="C138" s="75"/>
      <c r="D138" s="75"/>
      <c r="E138" s="75"/>
    </row>
    <row r="139" spans="1:5" ht="16.5" x14ac:dyDescent="0.3">
      <c r="A139" s="75"/>
      <c r="B139" s="75"/>
      <c r="C139" s="75"/>
      <c r="D139" s="75"/>
      <c r="E139" s="75"/>
    </row>
    <row r="140" spans="1:5" ht="16.5" x14ac:dyDescent="0.3">
      <c r="A140" s="75"/>
      <c r="B140" s="75"/>
      <c r="C140" s="75"/>
      <c r="D140" s="75"/>
      <c r="E140" s="75"/>
    </row>
    <row r="141" spans="1:5" ht="16.5" x14ac:dyDescent="0.3">
      <c r="A141" s="75"/>
      <c r="B141" s="75"/>
      <c r="C141" s="75"/>
      <c r="D141" s="75"/>
      <c r="E141" s="75"/>
    </row>
    <row r="142" spans="1:5" ht="16.5" x14ac:dyDescent="0.3">
      <c r="A142" s="75"/>
      <c r="B142" s="75"/>
      <c r="C142" s="75"/>
      <c r="D142" s="75"/>
      <c r="E142" s="75"/>
    </row>
    <row r="143" spans="1:5" ht="16.5" x14ac:dyDescent="0.3">
      <c r="A143" s="75"/>
      <c r="B143" s="75"/>
      <c r="C143" s="75"/>
      <c r="D143" s="75"/>
      <c r="E143" s="75"/>
    </row>
    <row r="144" spans="1:5" ht="16.5" x14ac:dyDescent="0.3">
      <c r="A144" s="75"/>
      <c r="B144" s="75"/>
      <c r="C144" s="75"/>
      <c r="D144" s="75"/>
      <c r="E144" s="75"/>
    </row>
    <row r="145" spans="1:5" ht="16.5" x14ac:dyDescent="0.3">
      <c r="A145" s="75"/>
      <c r="B145" s="75"/>
      <c r="C145" s="75"/>
      <c r="D145" s="75"/>
      <c r="E145" s="75"/>
    </row>
    <row r="146" spans="1:5" ht="16.5" x14ac:dyDescent="0.3">
      <c r="A146" s="75"/>
      <c r="B146" s="75"/>
      <c r="C146" s="75"/>
      <c r="D146" s="75"/>
      <c r="E146" s="75"/>
    </row>
    <row r="147" spans="1:5" ht="16.5" x14ac:dyDescent="0.3">
      <c r="A147" s="75"/>
      <c r="B147" s="75"/>
      <c r="C147" s="75"/>
      <c r="D147" s="75"/>
      <c r="E147" s="75"/>
    </row>
    <row r="148" spans="1:5" ht="16.5" x14ac:dyDescent="0.3">
      <c r="A148" s="75"/>
      <c r="B148" s="75"/>
      <c r="C148" s="75"/>
      <c r="D148" s="75"/>
      <c r="E148" s="75"/>
    </row>
    <row r="149" spans="1:5" ht="16.5" x14ac:dyDescent="0.3">
      <c r="A149" s="75"/>
      <c r="B149" s="75"/>
      <c r="C149" s="75"/>
      <c r="D149" s="75"/>
      <c r="E149" s="75"/>
    </row>
    <row r="150" spans="1:5" ht="16.5" x14ac:dyDescent="0.3">
      <c r="A150" s="75"/>
      <c r="B150" s="75"/>
      <c r="C150" s="75"/>
      <c r="D150" s="75"/>
      <c r="E150" s="75"/>
    </row>
    <row r="151" spans="1:5" ht="16.5" x14ac:dyDescent="0.3">
      <c r="A151" s="75"/>
      <c r="B151" s="75"/>
      <c r="C151" s="75"/>
      <c r="D151" s="75"/>
      <c r="E151" s="75"/>
    </row>
    <row r="152" spans="1:5" ht="16.5" x14ac:dyDescent="0.3">
      <c r="A152" s="75"/>
      <c r="B152" s="75"/>
      <c r="C152" s="75"/>
      <c r="D152" s="75"/>
      <c r="E152" s="75"/>
    </row>
    <row r="153" spans="1:5" ht="16.5" x14ac:dyDescent="0.3">
      <c r="A153" s="75"/>
      <c r="B153" s="75"/>
      <c r="C153" s="75"/>
      <c r="D153" s="75"/>
      <c r="E153" s="75"/>
    </row>
    <row r="154" spans="1:5" ht="16.5" x14ac:dyDescent="0.3">
      <c r="A154" s="75"/>
      <c r="B154" s="75"/>
      <c r="C154" s="75"/>
      <c r="D154" s="75"/>
      <c r="E154" s="75"/>
    </row>
    <row r="155" spans="1:5" ht="16.5" x14ac:dyDescent="0.3">
      <c r="A155" s="75"/>
      <c r="B155" s="75"/>
      <c r="C155" s="75"/>
      <c r="D155" s="75"/>
      <c r="E155" s="75"/>
    </row>
    <row r="156" spans="1:5" ht="16.5" x14ac:dyDescent="0.3">
      <c r="A156" s="75"/>
      <c r="B156" s="75"/>
      <c r="C156" s="75"/>
      <c r="D156" s="75"/>
      <c r="E156" s="75"/>
    </row>
    <row r="157" spans="1:5" ht="16.5" x14ac:dyDescent="0.3">
      <c r="A157" s="75"/>
      <c r="B157" s="75"/>
      <c r="C157" s="75"/>
      <c r="D157" s="75"/>
      <c r="E157" s="75"/>
    </row>
    <row r="158" spans="1:5" ht="16.5" x14ac:dyDescent="0.3">
      <c r="A158" s="75"/>
      <c r="B158" s="75"/>
      <c r="C158" s="75"/>
      <c r="D158" s="75"/>
      <c r="E158" s="75"/>
    </row>
    <row r="159" spans="1:5" ht="16.5" x14ac:dyDescent="0.3">
      <c r="A159" s="75"/>
      <c r="B159" s="75"/>
      <c r="C159" s="75"/>
      <c r="D159" s="75"/>
      <c r="E159" s="75"/>
    </row>
    <row r="160" spans="1:5" ht="16.5" x14ac:dyDescent="0.3">
      <c r="A160" s="75"/>
      <c r="B160" s="75"/>
      <c r="C160" s="75"/>
      <c r="D160" s="75"/>
      <c r="E160" s="75"/>
    </row>
    <row r="161" spans="1:5" ht="16.5" x14ac:dyDescent="0.3">
      <c r="A161" s="75"/>
      <c r="B161" s="75"/>
      <c r="C161" s="75"/>
      <c r="D161" s="75"/>
      <c r="E161" s="75"/>
    </row>
    <row r="162" spans="1:5" ht="16.5" x14ac:dyDescent="0.3">
      <c r="A162" s="75"/>
      <c r="B162" s="75"/>
      <c r="C162" s="75"/>
      <c r="D162" s="75"/>
      <c r="E162" s="75"/>
    </row>
    <row r="163" spans="1:5" ht="16.5" x14ac:dyDescent="0.3">
      <c r="A163" s="75"/>
      <c r="B163" s="75"/>
      <c r="C163" s="75"/>
      <c r="D163" s="75"/>
      <c r="E163" s="75"/>
    </row>
    <row r="164" spans="1:5" ht="16.5" x14ac:dyDescent="0.3">
      <c r="A164" s="75"/>
      <c r="B164" s="75"/>
      <c r="C164" s="75"/>
      <c r="D164" s="75"/>
      <c r="E164" s="75"/>
    </row>
    <row r="165" spans="1:5" ht="16.5" x14ac:dyDescent="0.3">
      <c r="A165" s="75"/>
      <c r="B165" s="75"/>
      <c r="C165" s="75"/>
      <c r="D165" s="75"/>
      <c r="E165" s="75"/>
    </row>
    <row r="166" spans="1:5" ht="16.5" x14ac:dyDescent="0.3">
      <c r="A166" s="75"/>
      <c r="B166" s="75"/>
      <c r="C166" s="75"/>
      <c r="D166" s="75"/>
      <c r="E166" s="75"/>
    </row>
    <row r="167" spans="1:5" ht="16.5" x14ac:dyDescent="0.3">
      <c r="A167" s="75"/>
      <c r="B167" s="75"/>
      <c r="C167" s="75"/>
      <c r="D167" s="75"/>
      <c r="E167" s="75"/>
    </row>
    <row r="168" spans="1:5" ht="16.5" x14ac:dyDescent="0.3">
      <c r="A168" s="75"/>
      <c r="B168" s="75"/>
      <c r="C168" s="75"/>
      <c r="D168" s="75"/>
      <c r="E168" s="75"/>
    </row>
    <row r="169" spans="1:5" ht="16.5" x14ac:dyDescent="0.3">
      <c r="A169" s="75"/>
      <c r="B169" s="75"/>
      <c r="C169" s="75"/>
      <c r="D169" s="75"/>
      <c r="E169" s="75"/>
    </row>
    <row r="170" spans="1:5" ht="16.5" x14ac:dyDescent="0.3">
      <c r="A170" s="75"/>
      <c r="B170" s="75"/>
      <c r="C170" s="75"/>
      <c r="D170" s="75"/>
      <c r="E170" s="75"/>
    </row>
    <row r="171" spans="1:5" ht="16.5" x14ac:dyDescent="0.3">
      <c r="A171" s="75"/>
      <c r="B171" s="75"/>
      <c r="C171" s="75"/>
      <c r="D171" s="75"/>
      <c r="E171" s="75"/>
    </row>
    <row r="172" spans="1:5" ht="16.5" x14ac:dyDescent="0.3">
      <c r="A172" s="75"/>
      <c r="B172" s="75"/>
      <c r="C172" s="75"/>
      <c r="D172" s="75"/>
      <c r="E172" s="75"/>
    </row>
    <row r="173" spans="1:5" ht="16.5" x14ac:dyDescent="0.3">
      <c r="A173" s="75"/>
      <c r="B173" s="75"/>
      <c r="C173" s="75"/>
      <c r="D173" s="75"/>
      <c r="E173" s="75"/>
    </row>
    <row r="174" spans="1:5" ht="16.5" x14ac:dyDescent="0.3">
      <c r="A174" s="75"/>
      <c r="B174" s="75"/>
      <c r="C174" s="75"/>
      <c r="D174" s="75"/>
      <c r="E174" s="75"/>
    </row>
    <row r="175" spans="1:5" ht="16.5" x14ac:dyDescent="0.3">
      <c r="A175" s="75"/>
      <c r="B175" s="75"/>
      <c r="C175" s="75"/>
      <c r="D175" s="75"/>
      <c r="E175" s="75"/>
    </row>
    <row r="176" spans="1:5" ht="16.5" x14ac:dyDescent="0.3">
      <c r="A176" s="75"/>
      <c r="B176" s="75"/>
      <c r="C176" s="75"/>
      <c r="D176" s="75"/>
      <c r="E176" s="75"/>
    </row>
    <row r="177" spans="1:5" ht="16.5" x14ac:dyDescent="0.3">
      <c r="A177" s="75"/>
      <c r="B177" s="75"/>
      <c r="C177" s="75"/>
      <c r="D177" s="75"/>
      <c r="E177" s="75"/>
    </row>
    <row r="178" spans="1:5" ht="16.5" x14ac:dyDescent="0.3">
      <c r="A178" s="75"/>
      <c r="B178" s="75"/>
      <c r="C178" s="75"/>
      <c r="D178" s="75"/>
      <c r="E178" s="75"/>
    </row>
    <row r="179" spans="1:5" ht="16.5" x14ac:dyDescent="0.3">
      <c r="A179" s="75"/>
      <c r="B179" s="75"/>
      <c r="C179" s="75"/>
      <c r="D179" s="75"/>
      <c r="E179" s="75"/>
    </row>
    <row r="180" spans="1:5" ht="16.5" x14ac:dyDescent="0.3">
      <c r="A180" s="75"/>
      <c r="B180" s="75"/>
      <c r="C180" s="75"/>
      <c r="D180" s="75"/>
      <c r="E180" s="75"/>
    </row>
    <row r="181" spans="1:5" ht="16.5" x14ac:dyDescent="0.3">
      <c r="A181" s="75"/>
      <c r="B181" s="75"/>
      <c r="C181" s="75"/>
      <c r="D181" s="75"/>
      <c r="E181" s="7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96" zoomScaleNormal="96" workbookViewId="0">
      <selection activeCell="A2" sqref="A2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21 - 28</v>
      </c>
      <c r="G2" s="104">
        <f>Y4</f>
        <v>21</v>
      </c>
      <c r="H2" s="105">
        <f t="shared" ref="H2:H14" si="0">G2+$Y$3</f>
        <v>28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51.392857142857146</v>
      </c>
      <c r="P2" s="131">
        <f t="shared" ref="P2:Q2" si="3">AVERAGE($B$3:$B$86)</f>
        <v>51.392857142857146</v>
      </c>
      <c r="Q2" s="131">
        <f t="shared" si="3"/>
        <v>51.392857142857146</v>
      </c>
      <c r="R2" s="131">
        <f>AVERAGE($D$3:$D$86)</f>
        <v>51.392857142857146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50</v>
      </c>
      <c r="C3" s="110">
        <v>25</v>
      </c>
      <c r="D3" s="111">
        <v>33</v>
      </c>
      <c r="E3" s="112">
        <v>39</v>
      </c>
      <c r="F3" s="113" t="str">
        <f t="shared" ref="F3:F14" si="4">G3&amp;" - "&amp;H3</f>
        <v>28 - 35</v>
      </c>
      <c r="G3" s="114">
        <f>H2</f>
        <v>28</v>
      </c>
      <c r="H3" s="115">
        <f t="shared" si="0"/>
        <v>35</v>
      </c>
      <c r="I3" s="160">
        <f t="shared" ref="I3:I14" si="5">COUNTIF($B$3:$B$86, "&lt;"&amp;H3)</f>
        <v>4</v>
      </c>
      <c r="J3" s="116">
        <f>I3-I2</f>
        <v>3</v>
      </c>
      <c r="K3" s="117">
        <f t="shared" si="1"/>
        <v>0.10714285714285714</v>
      </c>
      <c r="L3" s="118">
        <f t="shared" si="2"/>
        <v>0.14285714285714285</v>
      </c>
      <c r="N3" s="152" t="s">
        <v>99</v>
      </c>
      <c r="O3" s="158">
        <f>MEDIAN(B$3:B$86)</f>
        <v>49</v>
      </c>
      <c r="P3" s="158">
        <f t="shared" ref="P3:R3" si="6">MEDIAN(C$3:C$86)</f>
        <v>49</v>
      </c>
      <c r="Q3" s="158">
        <f t="shared" si="6"/>
        <v>49</v>
      </c>
      <c r="R3" s="158">
        <f t="shared" si="6"/>
        <v>49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33.281883977095696</v>
      </c>
      <c r="AP3" s="97">
        <f ca="1">SMALL($AO$3:$AO$30,ROWS(AO$3:AO3))</f>
        <v>12.476566471203068</v>
      </c>
      <c r="AQ3" s="119">
        <f ca="1">AR3+RAND()</f>
        <v>1.1326028878620913</v>
      </c>
      <c r="AR3" s="119">
        <v>1</v>
      </c>
      <c r="AS3" s="86">
        <f ca="1">ROUNDUP(AP3*AQ3,0)</f>
        <v>15</v>
      </c>
      <c r="AT3" s="86">
        <f ca="1">RAND()</f>
        <v>4.3865685197711834E-2</v>
      </c>
      <c r="AU3" s="86">
        <f ca="1">INDEX($AS$3:$AS$30,MATCH(SMALL($AT$3:$AT$30,ROWS(AT$3:AT3)),$AT$3:$AT$30,0))</f>
        <v>15</v>
      </c>
      <c r="AV3" s="86">
        <f ca="1">SMALL($AS$3:$AS$30,ROWS(AV$3:AV3))</f>
        <v>15</v>
      </c>
      <c r="AW3" s="94">
        <f ca="1">VLOOKUP(SMALL($BB$3:$BB$16,AX3),$BB$3:$BC$30,2,0)</f>
        <v>34</v>
      </c>
      <c r="AX3" s="94">
        <v>1</v>
      </c>
      <c r="BA3" s="94">
        <v>1</v>
      </c>
      <c r="BB3" s="94">
        <f ca="1">RAND()</f>
        <v>0.54759441792805374</v>
      </c>
      <c r="BC3" s="94">
        <f ca="1">AV3</f>
        <v>15</v>
      </c>
    </row>
    <row r="4" spans="1:55" ht="17.25" thickBot="1" x14ac:dyDescent="0.35">
      <c r="A4" s="9">
        <v>2</v>
      </c>
      <c r="B4" s="109">
        <v>25</v>
      </c>
      <c r="C4" s="110">
        <v>28</v>
      </c>
      <c r="D4" s="111">
        <v>35</v>
      </c>
      <c r="E4" s="112">
        <v>67</v>
      </c>
      <c r="F4" s="113" t="str">
        <f t="shared" si="4"/>
        <v>35 - 42</v>
      </c>
      <c r="G4" s="114">
        <f t="shared" ref="G4:G13" si="7">H3</f>
        <v>35</v>
      </c>
      <c r="H4" s="115">
        <f t="shared" si="0"/>
        <v>42</v>
      </c>
      <c r="I4" s="160">
        <f t="shared" si="5"/>
        <v>9</v>
      </c>
      <c r="J4" s="116">
        <f t="shared" ref="J4:J14" si="8">I4-I3</f>
        <v>5</v>
      </c>
      <c r="K4" s="117">
        <f t="shared" si="1"/>
        <v>0.17857142857142858</v>
      </c>
      <c r="L4" s="118">
        <f t="shared" si="2"/>
        <v>0.32142857142857145</v>
      </c>
      <c r="N4" s="129" t="s">
        <v>13</v>
      </c>
      <c r="O4" s="132">
        <f>MAX(B$3:B$86)</f>
        <v>90</v>
      </c>
      <c r="P4" s="132">
        <f t="shared" ref="P4:R4" si="9">MAX(C$3:C$86)</f>
        <v>90</v>
      </c>
      <c r="Q4" s="132">
        <f t="shared" si="9"/>
        <v>90</v>
      </c>
      <c r="R4" s="132">
        <f t="shared" si="9"/>
        <v>90</v>
      </c>
      <c r="V4" s="94" t="s">
        <v>104</v>
      </c>
      <c r="Y4" s="94">
        <f>Y3*INT(O5/Y3)</f>
        <v>21</v>
      </c>
      <c r="AN4" s="97">
        <v>2</v>
      </c>
      <c r="AO4" s="97">
        <f t="shared" ref="AO4:AO30" ca="1" si="10">ABS(_xlfn.NORM.INV(RAND(),$AQ$1,$AS$1))</f>
        <v>32.841246018494672</v>
      </c>
      <c r="AP4" s="97">
        <f ca="1">SMALL($AO$3:$AO$30,ROWS(AO$3:AO4))</f>
        <v>15.299785247155061</v>
      </c>
      <c r="AQ4" s="119">
        <f t="shared" ref="AQ4:AQ30" ca="1" si="11">AR4+RAND()</f>
        <v>1.7857809232014508</v>
      </c>
      <c r="AR4" s="119">
        <v>1.5</v>
      </c>
      <c r="AS4" s="86">
        <f t="shared" ref="AS4:AS30" ca="1" si="12">ROUNDUP(AP4*AQ4,0)</f>
        <v>28</v>
      </c>
      <c r="AT4" s="86">
        <f t="shared" ref="AT4:AT30" ca="1" si="13">RAND()</f>
        <v>0.37739023844995545</v>
      </c>
      <c r="AU4" s="86">
        <f ca="1">INDEX($AS$3:$AS$30,MATCH(SMALL($AT$3:$AT$30,ROWS(AT$3:AT4)),$AT$3:$AT$30,0))</f>
        <v>35</v>
      </c>
      <c r="AV4" s="86">
        <f ca="1">SMALL($AS$3:$AS$30,ROWS(AV$3:AV4))</f>
        <v>28</v>
      </c>
      <c r="AW4" s="94">
        <f ca="1">VLOOKUP(SMALL($BB$17:$BB$30,AX4),$BB$17:$BC$30,2,0)</f>
        <v>67</v>
      </c>
      <c r="AX4" s="94">
        <v>1</v>
      </c>
      <c r="BA4" s="94">
        <v>2</v>
      </c>
      <c r="BB4" s="94">
        <f t="shared" ref="BB4:BB30" ca="1" si="14">RAND()</f>
        <v>0.7735735553741413</v>
      </c>
      <c r="BC4" s="94">
        <f t="shared" ref="BC4:BC30" ca="1" si="15">AV4</f>
        <v>28</v>
      </c>
    </row>
    <row r="5" spans="1:55" ht="17.25" thickBot="1" x14ac:dyDescent="0.35">
      <c r="A5" s="9">
        <v>3</v>
      </c>
      <c r="B5" s="109">
        <v>33</v>
      </c>
      <c r="C5" s="110">
        <v>31</v>
      </c>
      <c r="D5" s="111">
        <v>48</v>
      </c>
      <c r="E5" s="112">
        <v>50</v>
      </c>
      <c r="F5" s="113" t="str">
        <f t="shared" si="4"/>
        <v>42 - 49</v>
      </c>
      <c r="G5" s="114">
        <f t="shared" si="7"/>
        <v>42</v>
      </c>
      <c r="H5" s="115">
        <f t="shared" si="0"/>
        <v>49</v>
      </c>
      <c r="I5" s="160">
        <f t="shared" si="5"/>
        <v>14</v>
      </c>
      <c r="J5" s="116">
        <f t="shared" si="8"/>
        <v>5</v>
      </c>
      <c r="K5" s="117">
        <f t="shared" si="1"/>
        <v>0.17857142857142858</v>
      </c>
      <c r="L5" s="118">
        <f t="shared" si="2"/>
        <v>0.5</v>
      </c>
      <c r="N5" s="129" t="s">
        <v>14</v>
      </c>
      <c r="O5" s="132">
        <f>MIN(B$3:B$84)</f>
        <v>25</v>
      </c>
      <c r="P5" s="132">
        <f t="shared" ref="P5:R5" si="16">MIN(C$3:C$84)</f>
        <v>25</v>
      </c>
      <c r="Q5" s="132">
        <f t="shared" si="16"/>
        <v>25</v>
      </c>
      <c r="R5" s="132">
        <f t="shared" si="16"/>
        <v>25</v>
      </c>
      <c r="V5" s="94" t="s">
        <v>101</v>
      </c>
      <c r="Y5" s="94">
        <f>ROUNDUP(O4/Y3,0)</f>
        <v>13</v>
      </c>
      <c r="AN5" s="97">
        <v>3</v>
      </c>
      <c r="AO5" s="97">
        <f t="shared" ca="1" si="10"/>
        <v>27.798708796296136</v>
      </c>
      <c r="AP5" s="97">
        <f ca="1">SMALL($AO$3:$AO$30,ROWS(AO$3:AO5))</f>
        <v>16.975825005985627</v>
      </c>
      <c r="AQ5" s="119">
        <f t="shared" ca="1" si="11"/>
        <v>2.1267873902575323</v>
      </c>
      <c r="AR5" s="119">
        <v>2</v>
      </c>
      <c r="AS5" s="86">
        <f t="shared" ca="1" si="12"/>
        <v>37</v>
      </c>
      <c r="AT5" s="86">
        <f t="shared" ca="1" si="13"/>
        <v>0.11550311565186566</v>
      </c>
      <c r="AU5" s="86">
        <f ca="1">INDEX($AS$3:$AS$30,MATCH(SMALL($AT$3:$AT$30,ROWS(AT$3:AT5)),$AT$3:$AT$30,0))</f>
        <v>37</v>
      </c>
      <c r="AV5" s="86">
        <f ca="1">SMALL($AS$3:$AS$30,ROWS(AV$3:AV5))</f>
        <v>29</v>
      </c>
      <c r="AW5" s="94">
        <f ca="1">VLOOKUP(SMALL($BB$17:$BB$30,AX5),$BB$17:$BC$30,2,0)</f>
        <v>66</v>
      </c>
      <c r="AX5" s="94">
        <v>2</v>
      </c>
      <c r="BA5" s="94">
        <v>3</v>
      </c>
      <c r="BB5" s="94">
        <f t="shared" ca="1" si="14"/>
        <v>0.83510185076714116</v>
      </c>
      <c r="BC5" s="94">
        <f t="shared" ca="1" si="15"/>
        <v>29</v>
      </c>
    </row>
    <row r="6" spans="1:55" ht="17.25" thickBot="1" x14ac:dyDescent="0.35">
      <c r="A6" s="9">
        <v>4</v>
      </c>
      <c r="B6" s="109">
        <v>72</v>
      </c>
      <c r="C6" s="110">
        <v>33</v>
      </c>
      <c r="D6" s="111">
        <v>28</v>
      </c>
      <c r="E6" s="112">
        <v>35</v>
      </c>
      <c r="F6" s="113" t="str">
        <f t="shared" si="4"/>
        <v>49 - 56</v>
      </c>
      <c r="G6" s="114">
        <f t="shared" si="7"/>
        <v>49</v>
      </c>
      <c r="H6" s="115">
        <f t="shared" si="0"/>
        <v>56</v>
      </c>
      <c r="I6" s="160">
        <f t="shared" si="5"/>
        <v>18</v>
      </c>
      <c r="J6" s="116">
        <f t="shared" si="8"/>
        <v>4</v>
      </c>
      <c r="K6" s="117">
        <f t="shared" si="1"/>
        <v>0.14285714285714285</v>
      </c>
      <c r="L6" s="118">
        <f t="shared" si="2"/>
        <v>0.6428571428571429</v>
      </c>
      <c r="N6" s="129" t="s">
        <v>5</v>
      </c>
      <c r="O6" s="132">
        <f>O4-O5</f>
        <v>65</v>
      </c>
      <c r="P6" s="132">
        <f t="shared" ref="P6:R6" si="17">P4-P5</f>
        <v>65</v>
      </c>
      <c r="Q6" s="132">
        <f t="shared" si="17"/>
        <v>65</v>
      </c>
      <c r="R6" s="132">
        <f t="shared" si="17"/>
        <v>65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10"/>
        <v>23.680027487948088</v>
      </c>
      <c r="AP6" s="97">
        <f ca="1">SMALL($AO$3:$AO$30,ROWS(AO$3:AO6))</f>
        <v>17.554319571273162</v>
      </c>
      <c r="AQ6" s="119">
        <f t="shared" ca="1" si="11"/>
        <v>1.9501223464043784</v>
      </c>
      <c r="AR6" s="119">
        <v>1</v>
      </c>
      <c r="AS6" s="86">
        <f t="shared" ca="1" si="12"/>
        <v>35</v>
      </c>
      <c r="AT6" s="86">
        <f t="shared" ca="1" si="13"/>
        <v>0.58159149878760041</v>
      </c>
      <c r="AU6" s="86">
        <f ca="1">INDEX($AS$3:$AS$30,MATCH(SMALL($AT$3:$AT$30,ROWS(AT$3:AT6)),$AT$3:$AT$30,0))</f>
        <v>62</v>
      </c>
      <c r="AV6" s="86">
        <f ca="1">SMALL($AS$3:$AS$30,ROWS(AV$3:AV6))</f>
        <v>30</v>
      </c>
      <c r="AW6" s="94">
        <f ca="1">VLOOKUP(SMALL($BB$3:$BB$16,AX6),$BB$3:$BC$30,2,0)</f>
        <v>35</v>
      </c>
      <c r="AX6" s="94">
        <v>2</v>
      </c>
      <c r="BA6" s="94">
        <v>4</v>
      </c>
      <c r="BB6" s="94">
        <f t="shared" ca="1" si="14"/>
        <v>0.4625477868467589</v>
      </c>
      <c r="BC6" s="94">
        <f t="shared" ca="1" si="15"/>
        <v>30</v>
      </c>
    </row>
    <row r="7" spans="1:55" ht="17.25" thickBot="1" x14ac:dyDescent="0.35">
      <c r="A7" s="9">
        <v>5</v>
      </c>
      <c r="B7" s="109">
        <v>67</v>
      </c>
      <c r="C7" s="110">
        <v>35</v>
      </c>
      <c r="D7" s="111">
        <v>25</v>
      </c>
      <c r="E7" s="112">
        <v>28</v>
      </c>
      <c r="F7" s="113" t="str">
        <f t="shared" si="4"/>
        <v>56 - 63</v>
      </c>
      <c r="G7" s="114">
        <f t="shared" si="7"/>
        <v>56</v>
      </c>
      <c r="H7" s="115">
        <f t="shared" si="0"/>
        <v>63</v>
      </c>
      <c r="I7" s="160">
        <f t="shared" si="5"/>
        <v>21</v>
      </c>
      <c r="J7" s="116">
        <f t="shared" si="8"/>
        <v>3</v>
      </c>
      <c r="K7" s="117">
        <f t="shared" si="1"/>
        <v>0.10714285714285714</v>
      </c>
      <c r="L7" s="118">
        <f t="shared" si="2"/>
        <v>0.75</v>
      </c>
      <c r="N7" s="129" t="s">
        <v>15</v>
      </c>
      <c r="O7" s="132">
        <f>_xlfn.STDEV.S(B$3:B$86)</f>
        <v>16.398598146305705</v>
      </c>
      <c r="P7" s="132">
        <f t="shared" ref="P7:R7" si="18">_xlfn.STDEV.S(C$3:C$86)</f>
        <v>16.398598146305705</v>
      </c>
      <c r="Q7" s="132">
        <f t="shared" si="18"/>
        <v>16.398598146305705</v>
      </c>
      <c r="R7" s="132">
        <f t="shared" si="18"/>
        <v>16.398598146305705</v>
      </c>
      <c r="V7" s="94" t="s">
        <v>106</v>
      </c>
      <c r="Y7" s="94">
        <v>4</v>
      </c>
      <c r="AN7" s="97">
        <v>5</v>
      </c>
      <c r="AO7" s="97">
        <f t="shared" ca="1" si="10"/>
        <v>27.216582676979279</v>
      </c>
      <c r="AP7" s="97">
        <f ca="1">SMALL($AO$3:$AO$30,ROWS(AO$3:AO7))</f>
        <v>18.326812092831837</v>
      </c>
      <c r="AQ7" s="119">
        <f t="shared" ca="1" si="11"/>
        <v>1.9586877763176371</v>
      </c>
      <c r="AR7" s="119">
        <f>AR3</f>
        <v>1</v>
      </c>
      <c r="AS7" s="86">
        <f t="shared" ca="1" si="12"/>
        <v>36</v>
      </c>
      <c r="AT7" s="86">
        <f t="shared" ca="1" si="13"/>
        <v>0.19161797568865957</v>
      </c>
      <c r="AU7" s="86">
        <f ca="1">INDEX($AS$3:$AS$30,MATCH(SMALL($AT$3:$AT$30,ROWS(AT$3:AT7)),$AT$3:$AT$30,0))</f>
        <v>36</v>
      </c>
      <c r="AV7" s="86">
        <f ca="1">SMALL($AS$3:$AS$30,ROWS(AV$3:AV7))</f>
        <v>31</v>
      </c>
      <c r="AW7" s="94">
        <f ca="1">VLOOKUP(SMALL($BB$3:$BB$16,AX7),$BB$3:$BC$30,2,0)</f>
        <v>39</v>
      </c>
      <c r="AX7" s="94">
        <f>2+AX3</f>
        <v>3</v>
      </c>
      <c r="BA7" s="94">
        <v>5</v>
      </c>
      <c r="BB7" s="94">
        <f t="shared" ca="1" si="14"/>
        <v>0.73435615861157455</v>
      </c>
      <c r="BC7" s="94">
        <f t="shared" ca="1" si="15"/>
        <v>31</v>
      </c>
    </row>
    <row r="8" spans="1:55" ht="17.25" thickBot="1" x14ac:dyDescent="0.35">
      <c r="A8" s="9">
        <v>6</v>
      </c>
      <c r="B8" s="109">
        <v>35</v>
      </c>
      <c r="C8" s="110">
        <v>39</v>
      </c>
      <c r="D8" s="111">
        <v>53</v>
      </c>
      <c r="E8" s="112">
        <v>61</v>
      </c>
      <c r="F8" s="113" t="str">
        <f t="shared" si="4"/>
        <v>63 - 70</v>
      </c>
      <c r="G8" s="114">
        <f t="shared" si="7"/>
        <v>63</v>
      </c>
      <c r="H8" s="115">
        <f t="shared" si="0"/>
        <v>70</v>
      </c>
      <c r="I8" s="160">
        <f t="shared" si="5"/>
        <v>24</v>
      </c>
      <c r="J8" s="116">
        <f t="shared" si="8"/>
        <v>3</v>
      </c>
      <c r="K8" s="117">
        <f t="shared" si="1"/>
        <v>0.10714285714285714</v>
      </c>
      <c r="L8" s="118">
        <f t="shared" si="2"/>
        <v>0.8571428571428571</v>
      </c>
      <c r="N8" s="129" t="s">
        <v>16</v>
      </c>
      <c r="O8" s="132">
        <f>O7/O2</f>
        <v>0.3190832161894091</v>
      </c>
      <c r="P8" s="132">
        <f t="shared" ref="P8:R8" si="19">P7/P2</f>
        <v>0.3190832161894091</v>
      </c>
      <c r="Q8" s="132">
        <f t="shared" si="19"/>
        <v>0.3190832161894091</v>
      </c>
      <c r="R8" s="132">
        <f t="shared" si="19"/>
        <v>0.3190832161894091</v>
      </c>
      <c r="AN8" s="97">
        <v>6</v>
      </c>
      <c r="AO8" s="97">
        <f t="shared" ca="1" si="10"/>
        <v>32.471940861857796</v>
      </c>
      <c r="AP8" s="97">
        <f ca="1">SMALL($AO$3:$AO$30,ROWS(AO$3:AO8))</f>
        <v>19.713368180750422</v>
      </c>
      <c r="AQ8" s="119">
        <f t="shared" ca="1" si="11"/>
        <v>1.5454221975203501</v>
      </c>
      <c r="AR8" s="119">
        <f t="shared" ref="AR8:AR30" si="20">AR4</f>
        <v>1.5</v>
      </c>
      <c r="AS8" s="86">
        <f t="shared" ca="1" si="12"/>
        <v>31</v>
      </c>
      <c r="AT8" s="86">
        <f t="shared" ca="1" si="13"/>
        <v>0.81665124814916745</v>
      </c>
      <c r="AU8" s="86">
        <f ca="1">INDEX($AS$3:$AS$30,MATCH(SMALL($AT$3:$AT$30,ROWS(AT$3:AT8)),$AT$3:$AT$30,0))</f>
        <v>51</v>
      </c>
      <c r="AV8" s="86">
        <f ca="1">SMALL($AS$3:$AS$30,ROWS(AV$3:AV8))</f>
        <v>33</v>
      </c>
      <c r="AW8" s="94">
        <f ca="1">VLOOKUP(SMALL($BB$17:$BB$30,AX8),$BB$17:$BC$30,2,0)</f>
        <v>46</v>
      </c>
      <c r="AX8" s="94">
        <f>2+AX4</f>
        <v>3</v>
      </c>
      <c r="BA8" s="94">
        <v>6</v>
      </c>
      <c r="BB8" s="94">
        <f t="shared" ca="1" si="14"/>
        <v>0.50009475665009928</v>
      </c>
      <c r="BC8" s="94">
        <f t="shared" ca="1" si="15"/>
        <v>33</v>
      </c>
    </row>
    <row r="9" spans="1:55" ht="17.25" thickBot="1" x14ac:dyDescent="0.35">
      <c r="A9" s="9">
        <v>7</v>
      </c>
      <c r="B9" s="109">
        <v>42</v>
      </c>
      <c r="C9" s="110">
        <v>39</v>
      </c>
      <c r="D9" s="111">
        <v>50</v>
      </c>
      <c r="E9" s="112">
        <v>51</v>
      </c>
      <c r="F9" s="113" t="str">
        <f t="shared" si="4"/>
        <v>70 - 77</v>
      </c>
      <c r="G9" s="114">
        <f t="shared" si="7"/>
        <v>70</v>
      </c>
      <c r="H9" s="115">
        <f t="shared" si="0"/>
        <v>77</v>
      </c>
      <c r="I9" s="160">
        <f t="shared" si="5"/>
        <v>26</v>
      </c>
      <c r="J9" s="116">
        <f t="shared" si="8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1.0488338192419826</v>
      </c>
      <c r="P9" s="153">
        <f t="shared" ref="P9:R9" si="21">P2/P3</f>
        <v>1.0488338192419826</v>
      </c>
      <c r="Q9" s="153">
        <f t="shared" si="21"/>
        <v>1.0488338192419826</v>
      </c>
      <c r="R9" s="153">
        <f t="shared" si="21"/>
        <v>1.0488338192419826</v>
      </c>
      <c r="AN9" s="97">
        <v>8</v>
      </c>
      <c r="AO9" s="97">
        <f t="shared" ca="1" si="10"/>
        <v>23.840061344532437</v>
      </c>
      <c r="AP9" s="97">
        <f ca="1">SMALL($AO$3:$AO$30,ROWS(AO$3:AO9))</f>
        <v>21.48958664821896</v>
      </c>
      <c r="AQ9" s="119">
        <f t="shared" ca="1" si="11"/>
        <v>2.9954791547855169</v>
      </c>
      <c r="AR9" s="119">
        <f t="shared" si="20"/>
        <v>2</v>
      </c>
      <c r="AS9" s="86">
        <f t="shared" ca="1" si="12"/>
        <v>65</v>
      </c>
      <c r="AT9" s="86">
        <f t="shared" ca="1" si="13"/>
        <v>0.69602311121192084</v>
      </c>
      <c r="AU9" s="86">
        <f ca="1">INDEX($AS$3:$AS$30,MATCH(SMALL($AT$3:$AT$30,ROWS(AT$3:AT9)),$AT$3:$AT$30,0))</f>
        <v>34</v>
      </c>
      <c r="AV9" s="86">
        <f ca="1">SMALL($AS$3:$AS$30,ROWS(AV$3:AV9))</f>
        <v>34</v>
      </c>
      <c r="AW9" s="94">
        <f ca="1">VLOOKUP(SMALL($BB$17:$BB$30,AX9),$BB$17:$BC$30,2,0)</f>
        <v>65</v>
      </c>
      <c r="AX9" s="94">
        <f>2+AX5</f>
        <v>4</v>
      </c>
      <c r="BA9" s="94">
        <v>7</v>
      </c>
      <c r="BB9" s="94">
        <f t="shared" ca="1" si="14"/>
        <v>0.32998697636166541</v>
      </c>
      <c r="BC9" s="94">
        <f t="shared" ca="1" si="15"/>
        <v>34</v>
      </c>
    </row>
    <row r="10" spans="1:55" ht="17.25" thickBot="1" x14ac:dyDescent="0.35">
      <c r="A10" s="9">
        <v>8</v>
      </c>
      <c r="B10" s="109">
        <v>44</v>
      </c>
      <c r="C10" s="110">
        <v>40</v>
      </c>
      <c r="D10" s="111">
        <v>42</v>
      </c>
      <c r="E10" s="112">
        <v>46</v>
      </c>
      <c r="F10" s="113" t="str">
        <f t="shared" si="4"/>
        <v>77 - 84</v>
      </c>
      <c r="G10" s="114">
        <f t="shared" si="7"/>
        <v>77</v>
      </c>
      <c r="H10" s="115">
        <f t="shared" si="0"/>
        <v>84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1.2647671994440584</v>
      </c>
      <c r="P10" s="133">
        <f t="shared" ref="P10:R10" si="22">P6/P2</f>
        <v>1.2647671994440584</v>
      </c>
      <c r="Q10" s="133">
        <f t="shared" si="22"/>
        <v>1.2647671994440584</v>
      </c>
      <c r="R10" s="133">
        <f t="shared" si="22"/>
        <v>1.2647671994440584</v>
      </c>
      <c r="AN10" s="97">
        <v>7</v>
      </c>
      <c r="AO10" s="97">
        <f t="shared" ca="1" si="10"/>
        <v>25.061033844385452</v>
      </c>
      <c r="AP10" s="97">
        <f ca="1">SMALL($AO$3:$AO$30,ROWS(AO$3:AO10))</f>
        <v>21.796312569753656</v>
      </c>
      <c r="AQ10" s="119">
        <f t="shared" ca="1" si="11"/>
        <v>1.7597072113010215</v>
      </c>
      <c r="AR10" s="119">
        <f t="shared" si="20"/>
        <v>1</v>
      </c>
      <c r="AS10" s="86">
        <f t="shared" ca="1" si="12"/>
        <v>39</v>
      </c>
      <c r="AT10" s="86">
        <f t="shared" ca="1" si="13"/>
        <v>0.92114950028235409</v>
      </c>
      <c r="AU10" s="86">
        <f ca="1">INDEX($AS$3:$AS$30,MATCH(SMALL($AT$3:$AT$30,ROWS(AT$3:AT10)),$AT$3:$AT$30,0))</f>
        <v>28</v>
      </c>
      <c r="AV10" s="86">
        <f ca="1">SMALL($AS$3:$AS$30,ROWS(AV$3:AV10))</f>
        <v>35</v>
      </c>
      <c r="AW10" s="94">
        <f ca="1">VLOOKUP(SMALL($BB$3:$BB$16,AX10),$BB$3:$BC$30,2,0)</f>
        <v>30</v>
      </c>
      <c r="AX10" s="94">
        <f>2+AX6</f>
        <v>4</v>
      </c>
      <c r="BA10" s="94">
        <v>8</v>
      </c>
      <c r="BB10" s="94">
        <f t="shared" ca="1" si="14"/>
        <v>0.64168503226085305</v>
      </c>
      <c r="BC10" s="94">
        <f t="shared" ca="1" si="15"/>
        <v>35</v>
      </c>
    </row>
    <row r="11" spans="1:55" ht="17.25" thickBot="1" x14ac:dyDescent="0.35">
      <c r="A11" s="9">
        <v>9</v>
      </c>
      <c r="B11" s="109">
        <v>51</v>
      </c>
      <c r="C11" s="110">
        <v>41</v>
      </c>
      <c r="D11" s="111">
        <v>40</v>
      </c>
      <c r="E11" s="112">
        <v>48</v>
      </c>
      <c r="F11" s="113" t="str">
        <f t="shared" si="4"/>
        <v>84 - 91</v>
      </c>
      <c r="G11" s="114">
        <f t="shared" si="7"/>
        <v>84</v>
      </c>
      <c r="H11" s="115">
        <f t="shared" si="0"/>
        <v>91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15.299785247155061</v>
      </c>
      <c r="AP11" s="97">
        <f ca="1">SMALL($AO$3:$AO$30,ROWS(AO$3:AO11))</f>
        <v>22.402214279773251</v>
      </c>
      <c r="AQ11" s="119">
        <f t="shared" ca="1" si="11"/>
        <v>1.463275037200376</v>
      </c>
      <c r="AR11" s="119">
        <f t="shared" si="20"/>
        <v>1</v>
      </c>
      <c r="AS11" s="86">
        <f t="shared" ca="1" si="12"/>
        <v>33</v>
      </c>
      <c r="AT11" s="86">
        <f t="shared" ca="1" si="13"/>
        <v>0.74122057695315491</v>
      </c>
      <c r="AU11" s="86">
        <f ca="1">INDEX($AS$3:$AS$30,MATCH(SMALL($AT$3:$AT$30,ROWS(AT$3:AT11)),$AT$3:$AT$30,0))</f>
        <v>53</v>
      </c>
      <c r="AV11" s="86">
        <f ca="1">SMALL($AS$3:$AS$30,ROWS(AV$3:AV11))</f>
        <v>35</v>
      </c>
      <c r="AW11" s="94">
        <f ca="1">VLOOKUP(SMALL($BB$3:$BB$16,AX11),$BB$3:$BC$30,2,0)</f>
        <v>33</v>
      </c>
      <c r="AX11" s="94">
        <f t="shared" ref="AX11:AX30" si="23">2+AX7</f>
        <v>5</v>
      </c>
      <c r="BA11" s="94">
        <v>9</v>
      </c>
      <c r="BB11" s="94">
        <f t="shared" ca="1" si="14"/>
        <v>0.43902782548447816</v>
      </c>
      <c r="BC11" s="94">
        <f t="shared" ca="1" si="15"/>
        <v>35</v>
      </c>
    </row>
    <row r="12" spans="1:55" ht="17.25" thickBot="1" x14ac:dyDescent="0.35">
      <c r="A12" s="9">
        <v>10</v>
      </c>
      <c r="B12" s="109">
        <v>39</v>
      </c>
      <c r="C12" s="110">
        <v>42</v>
      </c>
      <c r="D12" s="111">
        <v>46</v>
      </c>
      <c r="E12" s="112">
        <v>56</v>
      </c>
      <c r="F12" s="113" t="str">
        <f t="shared" si="4"/>
        <v>91 - 98</v>
      </c>
      <c r="G12" s="114">
        <f t="shared" si="7"/>
        <v>91</v>
      </c>
      <c r="H12" s="115">
        <f t="shared" si="0"/>
        <v>98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21.796312569753656</v>
      </c>
      <c r="AP12" s="97">
        <f ca="1">SMALL($AO$3:$AO$30,ROWS(AO$3:AO12))</f>
        <v>23.680027487948088</v>
      </c>
      <c r="AQ12" s="119">
        <f t="shared" ca="1" si="11"/>
        <v>2.1522551764135054</v>
      </c>
      <c r="AR12" s="119">
        <f t="shared" si="20"/>
        <v>1.5</v>
      </c>
      <c r="AS12" s="86">
        <f t="shared" ca="1" si="12"/>
        <v>51</v>
      </c>
      <c r="AT12" s="86">
        <f t="shared" ca="1" si="13"/>
        <v>0.19707770208255337</v>
      </c>
      <c r="AU12" s="86">
        <f ca="1">INDEX($AS$3:$AS$30,MATCH(SMALL($AT$3:$AT$30,ROWS(AT$3:AT12)),$AT$3:$AT$30,0))</f>
        <v>46</v>
      </c>
      <c r="AV12" s="86">
        <f ca="1">SMALL($AS$3:$AS$30,ROWS(AV$3:AV12))</f>
        <v>36</v>
      </c>
      <c r="AW12" s="94">
        <f ca="1">VLOOKUP(SMALL($BB$17:$BB$30,AX12),$BB$17:$BC$30,2,0)</f>
        <v>65</v>
      </c>
      <c r="AX12" s="94">
        <f t="shared" si="23"/>
        <v>5</v>
      </c>
      <c r="BA12" s="94">
        <v>10</v>
      </c>
      <c r="BB12" s="94">
        <f t="shared" ca="1" si="14"/>
        <v>0.97975394072587096</v>
      </c>
      <c r="BC12" s="94">
        <f t="shared" ca="1" si="15"/>
        <v>36</v>
      </c>
    </row>
    <row r="13" spans="1:55" ht="17.25" thickBot="1" x14ac:dyDescent="0.35">
      <c r="A13" s="9">
        <v>11</v>
      </c>
      <c r="B13" s="109">
        <v>46</v>
      </c>
      <c r="C13" s="110">
        <v>44</v>
      </c>
      <c r="D13" s="111">
        <v>72</v>
      </c>
      <c r="E13" s="112">
        <v>72</v>
      </c>
      <c r="F13" s="113" t="str">
        <f t="shared" si="4"/>
        <v>98 - 105</v>
      </c>
      <c r="G13" s="114">
        <f t="shared" si="7"/>
        <v>98</v>
      </c>
      <c r="H13" s="115">
        <f t="shared" si="0"/>
        <v>105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21.48958664821896</v>
      </c>
      <c r="AP13" s="97">
        <f ca="1">SMALL($AO$3:$AO$30,ROWS(AO$3:AO13))</f>
        <v>23.840061344532437</v>
      </c>
      <c r="AQ13" s="119">
        <f t="shared" ca="1" si="11"/>
        <v>2.7743297305532306</v>
      </c>
      <c r="AR13" s="119">
        <f t="shared" si="20"/>
        <v>2</v>
      </c>
      <c r="AS13" s="86">
        <f t="shared" ca="1" si="12"/>
        <v>67</v>
      </c>
      <c r="AT13" s="86">
        <f t="shared" ca="1" si="13"/>
        <v>0.57533655671574113</v>
      </c>
      <c r="AU13" s="86">
        <f ca="1">INDEX($AS$3:$AS$30,MATCH(SMALL($AT$3:$AT$30,ROWS(AT$3:AT13)),$AT$3:$AT$30,0))</f>
        <v>64</v>
      </c>
      <c r="AV13" s="86">
        <f ca="1">SMALL($AS$3:$AS$30,ROWS(AV$3:AV13))</f>
        <v>37</v>
      </c>
      <c r="AW13" s="94">
        <f ca="1">VLOOKUP(SMALL($BB$17:$BB$30,AX13),$BB$17:$BC$30,2,0)</f>
        <v>83</v>
      </c>
      <c r="AX13" s="94">
        <f t="shared" si="23"/>
        <v>6</v>
      </c>
      <c r="BA13" s="94">
        <v>11</v>
      </c>
      <c r="BB13" s="94">
        <f t="shared" ca="1" si="14"/>
        <v>0.91942085575756483</v>
      </c>
      <c r="BC13" s="94">
        <f t="shared" ca="1" si="15"/>
        <v>37</v>
      </c>
    </row>
    <row r="14" spans="1:55" ht="17.25" thickBot="1" x14ac:dyDescent="0.35">
      <c r="A14" s="9">
        <v>12</v>
      </c>
      <c r="B14" s="109">
        <v>41</v>
      </c>
      <c r="C14" s="110">
        <v>46</v>
      </c>
      <c r="D14" s="111">
        <v>31</v>
      </c>
      <c r="E14" s="112">
        <v>40</v>
      </c>
      <c r="F14" s="120" t="str">
        <f t="shared" si="4"/>
        <v>105 - 112</v>
      </c>
      <c r="G14" s="121">
        <f>H13</f>
        <v>105</v>
      </c>
      <c r="H14" s="122">
        <f t="shared" si="0"/>
        <v>112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29.745719433446101</v>
      </c>
      <c r="AP14" s="97">
        <f ca="1">SMALL($AO$3:$AO$30,ROWS(AO$3:AO14))</f>
        <v>24.299009493058456</v>
      </c>
      <c r="AQ14" s="119">
        <f t="shared" ca="1" si="11"/>
        <v>1.4830361748489462</v>
      </c>
      <c r="AR14" s="119">
        <f t="shared" si="20"/>
        <v>1</v>
      </c>
      <c r="AS14" s="86">
        <f t="shared" ca="1" si="12"/>
        <v>37</v>
      </c>
      <c r="AT14" s="86">
        <f t="shared" ca="1" si="13"/>
        <v>0.59507672285341906</v>
      </c>
      <c r="AU14" s="86">
        <f ca="1">INDEX($AS$3:$AS$30,MATCH(SMALL($AT$3:$AT$30,ROWS(AT$3:AT14)),$AT$3:$AT$30,0))</f>
        <v>51</v>
      </c>
      <c r="AV14" s="86">
        <f ca="1">SMALL($AS$3:$AS$30,ROWS(AV$3:AV14))</f>
        <v>37</v>
      </c>
      <c r="AW14" s="94">
        <f ca="1">VLOOKUP(SMALL($BB$3:$BB$16,AX14),$BB$3:$BC$30,2,0)</f>
        <v>37</v>
      </c>
      <c r="AX14" s="94">
        <f t="shared" si="23"/>
        <v>6</v>
      </c>
      <c r="BA14" s="94">
        <v>12</v>
      </c>
      <c r="BB14" s="94">
        <f t="shared" ca="1" si="14"/>
        <v>0.53236496475039574</v>
      </c>
      <c r="BC14" s="94">
        <f t="shared" ca="1" si="15"/>
        <v>37</v>
      </c>
    </row>
    <row r="15" spans="1:55" ht="16.5" x14ac:dyDescent="0.3">
      <c r="A15" s="9">
        <v>13</v>
      </c>
      <c r="B15" s="109">
        <v>69</v>
      </c>
      <c r="C15" s="110">
        <v>47</v>
      </c>
      <c r="D15" s="111">
        <v>44</v>
      </c>
      <c r="E15" s="112">
        <v>42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25.543819573576478</v>
      </c>
      <c r="AP15" s="97">
        <f ca="1">SMALL($AO$3:$AO$30,ROWS(AO$3:AO15))</f>
        <v>24.353094306191412</v>
      </c>
      <c r="AQ15" s="119">
        <f t="shared" ca="1" si="11"/>
        <v>1.8854379438772511</v>
      </c>
      <c r="AR15" s="119">
        <f t="shared" si="20"/>
        <v>1</v>
      </c>
      <c r="AS15" s="86">
        <f t="shared" ca="1" si="12"/>
        <v>46</v>
      </c>
      <c r="AT15" s="86">
        <f t="shared" ca="1" si="13"/>
        <v>0.5061784836719182</v>
      </c>
      <c r="AU15" s="86">
        <f ca="1">INDEX($AS$3:$AS$30,MATCH(SMALL($AT$3:$AT$30,ROWS(AT$3:AT15)),$AT$3:$AT$30,0))</f>
        <v>67</v>
      </c>
      <c r="AV15" s="86">
        <f ca="1">SMALL($AS$3:$AS$30,ROWS(AV$3:AV15))</f>
        <v>39</v>
      </c>
      <c r="AW15" s="94">
        <f ca="1">VLOOKUP(SMALL($BB$3:$BB$16,AX15),$BB$3:$BC$30,2,0)</f>
        <v>15</v>
      </c>
      <c r="AX15" s="94">
        <f t="shared" si="23"/>
        <v>7</v>
      </c>
      <c r="BA15" s="94">
        <v>13</v>
      </c>
      <c r="BB15" s="94">
        <f t="shared" ca="1" si="14"/>
        <v>0.44123719040895337</v>
      </c>
      <c r="BC15" s="94">
        <f t="shared" ca="1" si="15"/>
        <v>39</v>
      </c>
    </row>
    <row r="16" spans="1:55" ht="16.5" x14ac:dyDescent="0.3">
      <c r="A16" s="9">
        <v>14</v>
      </c>
      <c r="B16" s="109">
        <v>28</v>
      </c>
      <c r="C16" s="110">
        <v>48</v>
      </c>
      <c r="D16" s="111">
        <v>39</v>
      </c>
      <c r="E16" s="112">
        <v>72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24.353094306191412</v>
      </c>
      <c r="AP16" s="97">
        <f ca="1">SMALL($AO$3:$AO$30,ROWS(AO$3:AO16))</f>
        <v>24.554928254990916</v>
      </c>
      <c r="AQ16" s="119">
        <f t="shared" ca="1" si="11"/>
        <v>2.134902041428075</v>
      </c>
      <c r="AR16" s="119">
        <f t="shared" si="20"/>
        <v>1.5</v>
      </c>
      <c r="AS16" s="86">
        <f t="shared" ca="1" si="12"/>
        <v>53</v>
      </c>
      <c r="AT16" s="86">
        <f t="shared" ca="1" si="13"/>
        <v>0.68408880829796226</v>
      </c>
      <c r="AU16" s="86">
        <f ca="1">INDEX($AS$3:$AS$30,MATCH(SMALL($AT$3:$AT$30,ROWS(AT$3:AT16)),$AT$3:$AT$30,0))</f>
        <v>35</v>
      </c>
      <c r="AV16" s="86">
        <f ca="1">SMALL($AS$3:$AS$30,ROWS(AV$3:AV16))</f>
        <v>44</v>
      </c>
      <c r="AW16" s="94">
        <f ca="1">VLOOKUP(SMALL($BB$17:$BB$30,AX16),$BB$17:$BC$30,2,0)</f>
        <v>46</v>
      </c>
      <c r="AX16" s="94">
        <f t="shared" si="23"/>
        <v>7</v>
      </c>
      <c r="BA16" s="94">
        <v>14</v>
      </c>
      <c r="BB16" s="94">
        <f t="shared" ca="1" si="14"/>
        <v>0.76916361081400086</v>
      </c>
      <c r="BC16" s="94">
        <f t="shared" ca="1" si="15"/>
        <v>44</v>
      </c>
    </row>
    <row r="17" spans="1:63" ht="16.5" x14ac:dyDescent="0.3">
      <c r="A17" s="9">
        <v>15</v>
      </c>
      <c r="B17" s="109">
        <v>82</v>
      </c>
      <c r="C17" s="110">
        <v>50</v>
      </c>
      <c r="D17" s="111">
        <v>72</v>
      </c>
      <c r="E17" s="112">
        <v>53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29.578368304422511</v>
      </c>
      <c r="AP17" s="97">
        <f ca="1">SMALL($AO$3:$AO$30,ROWS(AO$3:AO17))</f>
        <v>24.897595672216585</v>
      </c>
      <c r="AQ17" s="119">
        <f t="shared" ca="1" si="11"/>
        <v>2.6215548994630344</v>
      </c>
      <c r="AR17" s="119">
        <f t="shared" si="20"/>
        <v>2</v>
      </c>
      <c r="AS17" s="86">
        <f t="shared" ca="1" si="12"/>
        <v>66</v>
      </c>
      <c r="AT17" s="86">
        <f t="shared" ca="1" si="13"/>
        <v>0.83176543230392974</v>
      </c>
      <c r="AU17" s="86">
        <f ca="1">INDEX($AS$3:$AS$30,MATCH(SMALL($AT$3:$AT$30,ROWS(AT$3:AT17)),$AT$3:$AT$30,0))</f>
        <v>37</v>
      </c>
      <c r="AV17" s="86">
        <f ca="1">SMALL($AS$3:$AS$30,ROWS(AV$3:AV17))</f>
        <v>46</v>
      </c>
      <c r="AW17" s="94">
        <f ca="1">VLOOKUP(SMALL($BB$17:$BB$30,AX17),$BB$17:$BC$30,2,0)</f>
        <v>51</v>
      </c>
      <c r="AX17" s="94">
        <f t="shared" si="23"/>
        <v>8</v>
      </c>
      <c r="BA17" s="94">
        <v>15</v>
      </c>
      <c r="BB17" s="94">
        <f t="shared" ca="1" si="14"/>
        <v>0.19345450503274408</v>
      </c>
      <c r="BC17" s="94">
        <f t="shared" ca="1" si="15"/>
        <v>46</v>
      </c>
    </row>
    <row r="18" spans="1:63" ht="16.5" x14ac:dyDescent="0.3">
      <c r="A18" s="9">
        <v>16</v>
      </c>
      <c r="B18" s="109">
        <v>65</v>
      </c>
      <c r="C18" s="110">
        <v>51</v>
      </c>
      <c r="D18" s="111">
        <v>51</v>
      </c>
      <c r="E18" s="112">
        <v>41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12.476566471203068</v>
      </c>
      <c r="AP18" s="97">
        <f ca="1">SMALL($AO$3:$AO$30,ROWS(AO$3:AO18))</f>
        <v>25.061033844385452</v>
      </c>
      <c r="AQ18" s="119">
        <f t="shared" ca="1" si="11"/>
        <v>1.1174002780300456</v>
      </c>
      <c r="AR18" s="119">
        <f t="shared" si="20"/>
        <v>1</v>
      </c>
      <c r="AS18" s="86">
        <f t="shared" ca="1" si="12"/>
        <v>29</v>
      </c>
      <c r="AT18" s="86">
        <f t="shared" ca="1" si="13"/>
        <v>0.76117115299605387</v>
      </c>
      <c r="AU18" s="86">
        <f ca="1">INDEX($AS$3:$AS$30,MATCH(SMALL($AT$3:$AT$30,ROWS(AT$3:AT18)),$AT$3:$AT$30,0))</f>
        <v>65</v>
      </c>
      <c r="AV18" s="86">
        <f ca="1">SMALL($AS$3:$AS$30,ROWS(AV$3:AV18))</f>
        <v>46</v>
      </c>
      <c r="AW18" s="94">
        <f ca="1">VLOOKUP(SMALL($BB$3:$BB$16,AX18),$BB$3:$BC$30,2,0)</f>
        <v>35</v>
      </c>
      <c r="AX18" s="94">
        <f t="shared" si="23"/>
        <v>8</v>
      </c>
      <c r="BA18" s="94">
        <v>16</v>
      </c>
      <c r="BB18" s="94">
        <f t="shared" ca="1" si="14"/>
        <v>0.12381402222499061</v>
      </c>
      <c r="BC18" s="94">
        <f t="shared" ca="1" si="15"/>
        <v>46</v>
      </c>
    </row>
    <row r="19" spans="1:63" ht="16.5" x14ac:dyDescent="0.3">
      <c r="A19" s="9">
        <v>17</v>
      </c>
      <c r="B19" s="109">
        <v>47</v>
      </c>
      <c r="C19" s="110">
        <v>51</v>
      </c>
      <c r="D19" s="111">
        <v>41</v>
      </c>
      <c r="E19" s="112">
        <v>25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16.975825005985627</v>
      </c>
      <c r="AP19" s="97">
        <f ca="1">SMALL($AO$3:$AO$30,ROWS(AO$3:AO19))</f>
        <v>25.543819573576478</v>
      </c>
      <c r="AQ19" s="119">
        <f t="shared" ca="1" si="11"/>
        <v>1.3295568505264734</v>
      </c>
      <c r="AR19" s="119">
        <f t="shared" si="20"/>
        <v>1</v>
      </c>
      <c r="AS19" s="86">
        <f t="shared" ca="1" si="12"/>
        <v>34</v>
      </c>
      <c r="AT19" s="86">
        <f t="shared" ca="1" si="13"/>
        <v>0.26871011250875876</v>
      </c>
      <c r="AU19" s="86">
        <f ca="1">INDEX($AS$3:$AS$30,MATCH(SMALL($AT$3:$AT$30,ROWS(AT$3:AT19)),$AT$3:$AT$30,0))</f>
        <v>53</v>
      </c>
      <c r="AV19" s="86">
        <f ca="1">SMALL($AS$3:$AS$30,ROWS(AV$3:AV19))</f>
        <v>51</v>
      </c>
      <c r="AW19" s="94">
        <f ca="1">VLOOKUP(SMALL($BB$3:$BB$16,AX19),$BB$3:$BC$30,2,0)</f>
        <v>31</v>
      </c>
      <c r="AX19" s="94">
        <f t="shared" si="23"/>
        <v>9</v>
      </c>
      <c r="BA19" s="94">
        <v>17</v>
      </c>
      <c r="BB19" s="94">
        <f t="shared" ca="1" si="14"/>
        <v>0.20562357842888246</v>
      </c>
      <c r="BC19" s="94">
        <f t="shared" ca="1" si="15"/>
        <v>51</v>
      </c>
    </row>
    <row r="20" spans="1:63" ht="16.5" x14ac:dyDescent="0.3">
      <c r="A20" s="9">
        <v>18</v>
      </c>
      <c r="B20" s="109">
        <v>53</v>
      </c>
      <c r="C20" s="110">
        <v>53</v>
      </c>
      <c r="D20" s="111">
        <v>65</v>
      </c>
      <c r="E20" s="112">
        <v>69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24.299009493058456</v>
      </c>
      <c r="AP20" s="97">
        <f ca="1">SMALL($AO$3:$AO$30,ROWS(AO$3:AO20))</f>
        <v>26.265323896830004</v>
      </c>
      <c r="AQ20" s="119">
        <f t="shared" ca="1" si="11"/>
        <v>2.4501677568380646</v>
      </c>
      <c r="AR20" s="119">
        <f t="shared" si="20"/>
        <v>1.5</v>
      </c>
      <c r="AS20" s="86">
        <f t="shared" ca="1" si="12"/>
        <v>65</v>
      </c>
      <c r="AT20" s="86">
        <f t="shared" ca="1" si="13"/>
        <v>0.60010774386409782</v>
      </c>
      <c r="AU20" s="86">
        <f ca="1">INDEX($AS$3:$AS$30,MATCH(SMALL($AT$3:$AT$30,ROWS(AT$3:AT20)),$AT$3:$AT$30,0))</f>
        <v>83</v>
      </c>
      <c r="AV20" s="86">
        <f ca="1">SMALL($AS$3:$AS$30,ROWS(AV$3:AV20))</f>
        <v>51</v>
      </c>
      <c r="AW20" s="94">
        <f ca="1">VLOOKUP(SMALL($BB$17:$BB$30,AX20),$BB$17:$BC$30,2,0)</f>
        <v>51</v>
      </c>
      <c r="AX20" s="94">
        <f t="shared" si="23"/>
        <v>9</v>
      </c>
      <c r="BA20" s="94">
        <v>18</v>
      </c>
      <c r="BB20" s="94">
        <f t="shared" ca="1" si="14"/>
        <v>0.22104821644938444</v>
      </c>
      <c r="BC20" s="94">
        <f t="shared" ca="1" si="15"/>
        <v>51</v>
      </c>
    </row>
    <row r="21" spans="1:63" ht="16.5" x14ac:dyDescent="0.3">
      <c r="A21" s="9">
        <v>19</v>
      </c>
      <c r="B21" s="109">
        <v>90</v>
      </c>
      <c r="C21" s="110">
        <v>56</v>
      </c>
      <c r="D21" s="111">
        <v>67</v>
      </c>
      <c r="E21" s="112">
        <v>90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17.554319571273162</v>
      </c>
      <c r="AP21" s="97">
        <f ca="1">SMALL($AO$3:$AO$30,ROWS(AO$3:AO21))</f>
        <v>27.216582676979279</v>
      </c>
      <c r="AQ21" s="119">
        <f t="shared" ca="1" si="11"/>
        <v>2.9099725520307027</v>
      </c>
      <c r="AR21" s="119">
        <f t="shared" si="20"/>
        <v>2</v>
      </c>
      <c r="AS21" s="86">
        <f t="shared" ca="1" si="12"/>
        <v>80</v>
      </c>
      <c r="AT21" s="86">
        <f t="shared" ca="1" si="13"/>
        <v>0.93311286367710189</v>
      </c>
      <c r="AU21" s="86">
        <f ca="1">INDEX($AS$3:$AS$30,MATCH(SMALL($AT$3:$AT$30,ROWS(AT$3:AT21)),$AT$3:$AT$30,0))</f>
        <v>65</v>
      </c>
      <c r="AV21" s="86">
        <f ca="1">SMALL($AS$3:$AS$30,ROWS(AV$3:AV21))</f>
        <v>53</v>
      </c>
      <c r="AW21" s="94">
        <f ca="1">VLOOKUP(SMALL($BB$17:$BB$30,AX21),$BB$17:$BC$30,2,0)</f>
        <v>64</v>
      </c>
      <c r="AX21" s="94">
        <f t="shared" si="23"/>
        <v>10</v>
      </c>
      <c r="BA21" s="94">
        <v>19</v>
      </c>
      <c r="BB21" s="94">
        <f t="shared" ca="1" si="14"/>
        <v>0.8591618253387211</v>
      </c>
      <c r="BC21" s="94">
        <f t="shared" ca="1" si="15"/>
        <v>53</v>
      </c>
    </row>
    <row r="22" spans="1:63" ht="16.5" x14ac:dyDescent="0.3">
      <c r="A22" s="9">
        <v>20</v>
      </c>
      <c r="B22" s="109">
        <v>56</v>
      </c>
      <c r="C22" s="110">
        <v>61</v>
      </c>
      <c r="D22" s="111">
        <v>51</v>
      </c>
      <c r="E22" s="112">
        <v>33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24.897595672216585</v>
      </c>
      <c r="AP22" s="97">
        <f ca="1">SMALL($AO$3:$AO$30,ROWS(AO$3:AO22))</f>
        <v>27.2735707739762</v>
      </c>
      <c r="AQ22" s="119">
        <f t="shared" ca="1" si="11"/>
        <v>1.2775552659494547</v>
      </c>
      <c r="AR22" s="119">
        <f t="shared" si="20"/>
        <v>1</v>
      </c>
      <c r="AS22" s="86">
        <f t="shared" ca="1" si="12"/>
        <v>35</v>
      </c>
      <c r="AT22" s="86">
        <f t="shared" ca="1" si="13"/>
        <v>8.8043929633992213E-2</v>
      </c>
      <c r="AU22" s="86">
        <f ca="1">INDEX($AS$3:$AS$30,MATCH(SMALL($AT$3:$AT$30,ROWS(AT$3:AT22)),$AT$3:$AT$30,0))</f>
        <v>33</v>
      </c>
      <c r="AV22" s="86">
        <f ca="1">SMALL($AS$3:$AS$30,ROWS(AV$3:AV22))</f>
        <v>53</v>
      </c>
      <c r="AW22" s="94">
        <f ca="1">VLOOKUP(SMALL($BB$3:$BB$16,AX22),$BB$3:$BC$30,2,0)</f>
        <v>44</v>
      </c>
      <c r="AX22" s="94">
        <f t="shared" si="23"/>
        <v>10</v>
      </c>
      <c r="BA22" s="94">
        <v>20</v>
      </c>
      <c r="BB22" s="94">
        <f t="shared" ca="1" si="14"/>
        <v>0.3800951102858442</v>
      </c>
      <c r="BC22" s="94">
        <f t="shared" ca="1" si="15"/>
        <v>53</v>
      </c>
    </row>
    <row r="23" spans="1:63" ht="16.5" x14ac:dyDescent="0.3">
      <c r="A23" s="9">
        <v>21</v>
      </c>
      <c r="B23" s="109">
        <v>51</v>
      </c>
      <c r="C23" s="110">
        <v>62</v>
      </c>
      <c r="D23" s="111">
        <v>56</v>
      </c>
      <c r="E23" s="112">
        <v>31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27.81286465226189</v>
      </c>
      <c r="AP23" s="97">
        <f ca="1">SMALL($AO$3:$AO$30,ROWS(AO$3:AO23))</f>
        <v>27.798708796296136</v>
      </c>
      <c r="AQ23" s="119">
        <f t="shared" ca="1" si="11"/>
        <v>1.0729151130290084</v>
      </c>
      <c r="AR23" s="119">
        <f t="shared" si="20"/>
        <v>1</v>
      </c>
      <c r="AS23" s="86">
        <f t="shared" ca="1" si="12"/>
        <v>30</v>
      </c>
      <c r="AT23" s="86">
        <f t="shared" ca="1" si="13"/>
        <v>0.75342674783747976</v>
      </c>
      <c r="AU23" s="86">
        <f ca="1">INDEX($AS$3:$AS$30,MATCH(SMALL($AT$3:$AT$30,ROWS(AT$3:AT23)),$AT$3:$AT$30,0))</f>
        <v>30</v>
      </c>
      <c r="AV23" s="86">
        <f ca="1">SMALL($AS$3:$AS$30,ROWS(AV$3:AV23))</f>
        <v>62</v>
      </c>
      <c r="AW23" s="94">
        <f ca="1">VLOOKUP(SMALL($BB$3:$BB$16,AX23),$BB$3:$BC$30,2,0)</f>
        <v>28</v>
      </c>
      <c r="AX23" s="94">
        <f t="shared" si="23"/>
        <v>11</v>
      </c>
      <c r="BA23" s="94">
        <v>21</v>
      </c>
      <c r="BB23" s="94">
        <f t="shared" ca="1" si="14"/>
        <v>0.3283087177879267</v>
      </c>
      <c r="BC23" s="94">
        <f t="shared" ca="1" si="15"/>
        <v>62</v>
      </c>
    </row>
    <row r="24" spans="1:63" ht="16.5" x14ac:dyDescent="0.3">
      <c r="A24" s="9">
        <v>22</v>
      </c>
      <c r="B24" s="109">
        <v>40</v>
      </c>
      <c r="C24" s="110">
        <v>65</v>
      </c>
      <c r="D24" s="111">
        <v>69</v>
      </c>
      <c r="E24" s="112">
        <v>82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27.2735707739762</v>
      </c>
      <c r="AP24" s="97">
        <f ca="1">SMALL($AO$3:$AO$30,ROWS(AO$3:AO24))</f>
        <v>27.81286465226189</v>
      </c>
      <c r="AQ24" s="119">
        <f t="shared" ca="1" si="11"/>
        <v>1.5552584198602104</v>
      </c>
      <c r="AR24" s="119">
        <f t="shared" si="20"/>
        <v>1.5</v>
      </c>
      <c r="AS24" s="86">
        <f t="shared" ca="1" si="12"/>
        <v>44</v>
      </c>
      <c r="AT24" s="86">
        <f t="shared" ca="1" si="13"/>
        <v>0.76662590705895806</v>
      </c>
      <c r="AU24" s="86">
        <f ca="1">INDEX($AS$3:$AS$30,MATCH(SMALL($AT$3:$AT$30,ROWS(AT$3:AT24)),$AT$3:$AT$30,0))</f>
        <v>29</v>
      </c>
      <c r="AV24" s="86">
        <f ca="1">SMALL($AS$3:$AS$30,ROWS(AV$3:AV24))</f>
        <v>64</v>
      </c>
      <c r="AW24" s="94">
        <f ca="1">VLOOKUP(SMALL($BB$17:$BB$30,AX24),$BB$17:$BC$30,2,0)</f>
        <v>62</v>
      </c>
      <c r="AX24" s="94">
        <f t="shared" si="23"/>
        <v>11</v>
      </c>
      <c r="BA24" s="94">
        <v>22</v>
      </c>
      <c r="BB24" s="94">
        <f t="shared" ca="1" si="14"/>
        <v>0.27191585440980603</v>
      </c>
      <c r="BC24" s="94">
        <f t="shared" ca="1" si="15"/>
        <v>64</v>
      </c>
    </row>
    <row r="25" spans="1:63" ht="16.5" x14ac:dyDescent="0.3">
      <c r="A25" s="9">
        <v>23</v>
      </c>
      <c r="B25" s="109">
        <v>61</v>
      </c>
      <c r="C25" s="110">
        <v>67</v>
      </c>
      <c r="D25" s="111">
        <v>82</v>
      </c>
      <c r="E25" s="112">
        <v>62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18.326812092831837</v>
      </c>
      <c r="AP25" s="97">
        <f ca="1">SMALL($AO$3:$AO$30,ROWS(AO$3:AO25))</f>
        <v>29.578368304422511</v>
      </c>
      <c r="AQ25" s="119">
        <f t="shared" ca="1" si="11"/>
        <v>2.0848291108832688</v>
      </c>
      <c r="AR25" s="119">
        <f t="shared" si="20"/>
        <v>2</v>
      </c>
      <c r="AS25" s="86">
        <f t="shared" ca="1" si="12"/>
        <v>62</v>
      </c>
      <c r="AT25" s="86">
        <f t="shared" ca="1" si="13"/>
        <v>0.1416656129059457</v>
      </c>
      <c r="AU25" s="86">
        <f ca="1">INDEX($AS$3:$AS$30,MATCH(SMALL($AT$3:$AT$30,ROWS(AT$3:AT25)),$AT$3:$AT$30,0))</f>
        <v>44</v>
      </c>
      <c r="AV25" s="86">
        <f ca="1">SMALL($AS$3:$AS$30,ROWS(AV$3:AV25))</f>
        <v>65</v>
      </c>
      <c r="AW25" s="94">
        <f ca="1">VLOOKUP(SMALL($BB$17:$BB$30,AX25),$BB$17:$BC$30,2,0)</f>
        <v>53</v>
      </c>
      <c r="AX25" s="94">
        <f t="shared" si="23"/>
        <v>12</v>
      </c>
      <c r="BA25" s="94">
        <v>23</v>
      </c>
      <c r="BB25" s="94">
        <f t="shared" ca="1" si="14"/>
        <v>0.15338789252111917</v>
      </c>
      <c r="BC25" s="94">
        <f t="shared" ca="1" si="15"/>
        <v>65</v>
      </c>
    </row>
    <row r="26" spans="1:63" ht="16.5" x14ac:dyDescent="0.3">
      <c r="A26" s="9">
        <v>24</v>
      </c>
      <c r="B26" s="109">
        <v>72</v>
      </c>
      <c r="C26" s="110">
        <v>69</v>
      </c>
      <c r="D26" s="111">
        <v>39</v>
      </c>
      <c r="E26" s="112">
        <v>47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24.554928254990916</v>
      </c>
      <c r="AP26" s="97">
        <f ca="1">SMALL($AO$3:$AO$30,ROWS(AO$3:AO26))</f>
        <v>29.745719433446101</v>
      </c>
      <c r="AQ26" s="119">
        <f t="shared" ca="1" si="11"/>
        <v>1.5395950947786716</v>
      </c>
      <c r="AR26" s="119">
        <f t="shared" si="20"/>
        <v>1</v>
      </c>
      <c r="AS26" s="86">
        <f t="shared" ca="1" si="12"/>
        <v>46</v>
      </c>
      <c r="AT26" s="86">
        <f t="shared" ca="1" si="13"/>
        <v>0.98800021619442202</v>
      </c>
      <c r="AU26" s="86">
        <f ca="1">INDEX($AS$3:$AS$30,MATCH(SMALL($AT$3:$AT$30,ROWS(AT$3:AT26)),$AT$3:$AT$30,0))</f>
        <v>31</v>
      </c>
      <c r="AV26" s="86">
        <f ca="1">SMALL($AS$3:$AS$30,ROWS(AV$3:AV26))</f>
        <v>65</v>
      </c>
      <c r="AW26" s="94">
        <f ca="1">VLOOKUP(SMALL($BB$3:$BB$16,AX26),$BB$3:$BC$30,2,0)</f>
        <v>29</v>
      </c>
      <c r="AX26" s="94">
        <f t="shared" si="23"/>
        <v>12</v>
      </c>
      <c r="BA26" s="94">
        <v>24</v>
      </c>
      <c r="BB26" s="94">
        <f t="shared" ca="1" si="14"/>
        <v>0.13163184777621573</v>
      </c>
      <c r="BC26" s="94">
        <f t="shared" ca="1" si="15"/>
        <v>65</v>
      </c>
    </row>
    <row r="27" spans="1:63" ht="16.5" x14ac:dyDescent="0.3">
      <c r="A27" s="9">
        <v>25</v>
      </c>
      <c r="B27" s="109">
        <v>39</v>
      </c>
      <c r="C27" s="110">
        <v>72</v>
      </c>
      <c r="D27" s="111">
        <v>47</v>
      </c>
      <c r="E27" s="112">
        <v>39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26.265323896830004</v>
      </c>
      <c r="AP27" s="97">
        <f ca="1">SMALL($AO$3:$AO$30,ROWS(AO$3:AO27))</f>
        <v>30.950027386376245</v>
      </c>
      <c r="AQ27" s="119">
        <f t="shared" ca="1" si="11"/>
        <v>1.6982613477312847</v>
      </c>
      <c r="AR27" s="119">
        <f t="shared" si="20"/>
        <v>1</v>
      </c>
      <c r="AS27" s="86">
        <f t="shared" ca="1" si="12"/>
        <v>53</v>
      </c>
      <c r="AT27" s="86">
        <f t="shared" ca="1" si="13"/>
        <v>0.5011701207816629</v>
      </c>
      <c r="AU27" s="86">
        <f ca="1">INDEX($AS$3:$AS$30,MATCH(SMALL($AT$3:$AT$30,ROWS(AT$3:AT27)),$AT$3:$AT$30,0))</f>
        <v>66</v>
      </c>
      <c r="AV27" s="86">
        <f ca="1">SMALL($AS$3:$AS$30,ROWS(AV$3:AV27))</f>
        <v>66</v>
      </c>
      <c r="AW27" s="94">
        <f ca="1">VLOOKUP(SMALL($BB$3:$BB$16,AX27),$BB$3:$BC$30,2,0)</f>
        <v>37</v>
      </c>
      <c r="AX27" s="94">
        <f t="shared" si="23"/>
        <v>13</v>
      </c>
      <c r="BA27" s="94">
        <v>25</v>
      </c>
      <c r="BB27" s="94">
        <f t="shared" ca="1" si="14"/>
        <v>0.10015403766565723</v>
      </c>
      <c r="BC27" s="94">
        <f t="shared" ca="1" si="15"/>
        <v>66</v>
      </c>
    </row>
    <row r="28" spans="1:63" ht="16.5" x14ac:dyDescent="0.3">
      <c r="A28" s="9">
        <v>26</v>
      </c>
      <c r="B28" s="109">
        <v>31</v>
      </c>
      <c r="C28" s="110">
        <v>72</v>
      </c>
      <c r="D28" s="111">
        <v>61</v>
      </c>
      <c r="E28" s="112">
        <v>51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30.950027386376245</v>
      </c>
      <c r="AP28" s="97">
        <f ca="1">SMALL($AO$3:$AO$30,ROWS(AO$3:AO28))</f>
        <v>32.471940861857796</v>
      </c>
      <c r="AQ28" s="119">
        <f t="shared" ca="1" si="11"/>
        <v>1.553429004918168</v>
      </c>
      <c r="AR28" s="119">
        <f t="shared" si="20"/>
        <v>1.5</v>
      </c>
      <c r="AS28" s="86">
        <f t="shared" ca="1" si="12"/>
        <v>51</v>
      </c>
      <c r="AT28" s="86">
        <f t="shared" ca="1" si="13"/>
        <v>0.57472945517513596</v>
      </c>
      <c r="AU28" s="86">
        <f ca="1">INDEX($AS$3:$AS$30,MATCH(SMALL($AT$3:$AT$30,ROWS(AT$3:AT28)),$AT$3:$AT$30,0))</f>
        <v>39</v>
      </c>
      <c r="AV28" s="86">
        <f ca="1">SMALL($AS$3:$AS$30,ROWS(AV$3:AV28))</f>
        <v>67</v>
      </c>
      <c r="AW28" s="94">
        <f ca="1">VLOOKUP(SMALL($BB$17:$BB$30,AX28),$BB$17:$BC$30,2,0)</f>
        <v>80</v>
      </c>
      <c r="AX28" s="94">
        <f t="shared" si="23"/>
        <v>13</v>
      </c>
      <c r="BA28" s="94">
        <v>26</v>
      </c>
      <c r="BB28" s="94">
        <f t="shared" ca="1" si="14"/>
        <v>5.3083199404754144E-2</v>
      </c>
      <c r="BC28" s="94">
        <f t="shared" ca="1" si="15"/>
        <v>67</v>
      </c>
    </row>
    <row r="29" spans="1:63" ht="16.5" x14ac:dyDescent="0.3">
      <c r="A29" s="9">
        <v>27</v>
      </c>
      <c r="B29" s="109">
        <v>62</v>
      </c>
      <c r="C29" s="110">
        <v>82</v>
      </c>
      <c r="D29" s="111">
        <v>90</v>
      </c>
      <c r="E29" s="112">
        <v>65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22.402214279773251</v>
      </c>
      <c r="AP29" s="97">
        <f ca="1">SMALL($AO$3:$AO$30,ROWS(AO$3:AO29))</f>
        <v>32.841246018494672</v>
      </c>
      <c r="AQ29" s="119">
        <f t="shared" ca="1" si="11"/>
        <v>2.5173305331282454</v>
      </c>
      <c r="AR29" s="119">
        <f t="shared" si="20"/>
        <v>2</v>
      </c>
      <c r="AS29" s="86">
        <f t="shared" ca="1" si="12"/>
        <v>83</v>
      </c>
      <c r="AT29" s="86">
        <f t="shared" ca="1" si="13"/>
        <v>0.69392259850654847</v>
      </c>
      <c r="AU29" s="86">
        <f ca="1">INDEX($AS$3:$AS$30,MATCH(SMALL($AT$3:$AT$30,ROWS(AT$3:AT29)),$AT$3:$AT$30,0))</f>
        <v>80</v>
      </c>
      <c r="AV29" s="86">
        <f ca="1">SMALL($AS$3:$AS$30,ROWS(AV$3:AV29))</f>
        <v>80</v>
      </c>
      <c r="AW29" s="94">
        <f ca="1">VLOOKUP(SMALL($BB$17:$BB$30,AX29),$BB$17:$BC$30,2,0)</f>
        <v>53</v>
      </c>
      <c r="AX29" s="94">
        <f t="shared" si="23"/>
        <v>14</v>
      </c>
      <c r="BA29" s="94">
        <v>27</v>
      </c>
      <c r="BB29" s="94">
        <f t="shared" ca="1" si="14"/>
        <v>0.65227402037552096</v>
      </c>
      <c r="BC29" s="94">
        <f t="shared" ca="1" si="15"/>
        <v>80</v>
      </c>
    </row>
    <row r="30" spans="1:63" ht="16.5" x14ac:dyDescent="0.3">
      <c r="A30" s="9">
        <v>28</v>
      </c>
      <c r="B30" s="109">
        <v>48</v>
      </c>
      <c r="C30" s="110">
        <v>90</v>
      </c>
      <c r="D30" s="111">
        <v>62</v>
      </c>
      <c r="E30" s="112">
        <v>44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19.713368180750422</v>
      </c>
      <c r="AP30" s="97">
        <f ca="1">SMALL($AO$3:$AO$30,ROWS(AO$3:AO30))</f>
        <v>33.281883977095696</v>
      </c>
      <c r="AQ30" s="119">
        <f t="shared" ca="1" si="11"/>
        <v>1.9160450466943391</v>
      </c>
      <c r="AR30" s="119">
        <f t="shared" si="20"/>
        <v>1</v>
      </c>
      <c r="AS30" s="86">
        <f t="shared" ca="1" si="12"/>
        <v>64</v>
      </c>
      <c r="AT30" s="86">
        <f t="shared" ca="1" si="13"/>
        <v>0.52544325062129771</v>
      </c>
      <c r="AU30" s="86">
        <f ca="1">INDEX($AS$3:$AS$30,MATCH(SMALL($AT$3:$AT$30,ROWS(AT$3:AT30)),$AT$3:$AT$30,0))</f>
        <v>46</v>
      </c>
      <c r="AV30" s="86">
        <f ca="1">SMALL($AS$3:$AS$30,ROWS(AV$3:AV30))</f>
        <v>83</v>
      </c>
      <c r="AW30" s="94">
        <f ca="1">VLOOKUP(SMALL($BB$3:$BB$16,AX30),$BB$3:$BC$30,2,0)</f>
        <v>36</v>
      </c>
      <c r="AX30" s="94">
        <f t="shared" si="23"/>
        <v>14</v>
      </c>
      <c r="BA30" s="94">
        <v>28</v>
      </c>
      <c r="BB30" s="94">
        <f t="shared" ca="1" si="14"/>
        <v>0.18432746618297791</v>
      </c>
      <c r="BC30" s="94">
        <f t="shared" ca="1" si="15"/>
        <v>83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1315</v>
      </c>
      <c r="AT32"/>
      <c r="AU32" s="157">
        <f ca="1">SUM(AU3:AU30)</f>
        <v>1315</v>
      </c>
      <c r="AV32" s="157">
        <f ca="1">SUM(AV3:AV30)</f>
        <v>1315</v>
      </c>
      <c r="AW32" s="157">
        <f ca="1">SUM(AW3:AW30)</f>
        <v>1315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1439</v>
      </c>
      <c r="C88" s="109">
        <f t="shared" ref="C88:E88" si="24">SUM(C3:C86)</f>
        <v>1439</v>
      </c>
      <c r="D88" s="109">
        <f t="shared" si="24"/>
        <v>1439</v>
      </c>
      <c r="E88" s="109">
        <f t="shared" si="24"/>
        <v>1439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2630</v>
      </c>
      <c r="AT88" s="157">
        <f t="shared" ref="AT88:AW88" ca="1" si="25">SUM(AT3:AT86)</f>
        <v>15.470666368059366</v>
      </c>
      <c r="AU88" s="157">
        <f t="shared" ca="1" si="25"/>
        <v>2630</v>
      </c>
      <c r="AV88" s="157">
        <f t="shared" ca="1" si="25"/>
        <v>2630</v>
      </c>
      <c r="AW88" s="157">
        <f t="shared" ca="1" si="25"/>
        <v>2630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50</v>
      </c>
      <c r="C98" s="75">
        <f>SUM(C$3:C3)</f>
        <v>25</v>
      </c>
      <c r="D98" s="75">
        <f>SUM(D$3:D3)</f>
        <v>33</v>
      </c>
      <c r="E98" s="75">
        <f>SUM(E$3:E3)</f>
        <v>39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75</v>
      </c>
      <c r="C99" s="75">
        <f>SUM(C$3:C4)</f>
        <v>53</v>
      </c>
      <c r="D99" s="75">
        <f>SUM(D$3:D4)</f>
        <v>68</v>
      </c>
      <c r="E99" s="75">
        <f>SUM(E$3:E4)</f>
        <v>106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108</v>
      </c>
      <c r="C100" s="75">
        <f>SUM(C$3:C5)</f>
        <v>84</v>
      </c>
      <c r="D100" s="75">
        <f>SUM(D$3:D5)</f>
        <v>116</v>
      </c>
      <c r="E100" s="75">
        <f>SUM(E$3:E5)</f>
        <v>156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180</v>
      </c>
      <c r="C101" s="75">
        <f>SUM(C$3:C6)</f>
        <v>117</v>
      </c>
      <c r="D101" s="75">
        <f>SUM(D$3:D6)</f>
        <v>144</v>
      </c>
      <c r="E101" s="75">
        <f>SUM(E$3:E6)</f>
        <v>191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247</v>
      </c>
      <c r="C102" s="75">
        <f>SUM(C$3:C7)</f>
        <v>152</v>
      </c>
      <c r="D102" s="75">
        <f>SUM(D$3:D7)</f>
        <v>169</v>
      </c>
      <c r="E102" s="75">
        <f>SUM(E$3:E7)</f>
        <v>219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282</v>
      </c>
      <c r="C103" s="75">
        <f>SUM(C$3:C8)</f>
        <v>191</v>
      </c>
      <c r="D103" s="75">
        <f>SUM(D$3:D8)</f>
        <v>222</v>
      </c>
      <c r="E103" s="75">
        <f>SUM(E$3:E8)</f>
        <v>280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324</v>
      </c>
      <c r="C104" s="75">
        <f>SUM(C$3:C9)</f>
        <v>230</v>
      </c>
      <c r="D104" s="75">
        <f>SUM(D$3:D9)</f>
        <v>272</v>
      </c>
      <c r="E104" s="75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368</v>
      </c>
      <c r="C105" s="75">
        <f>SUM(C$3:C10)</f>
        <v>270</v>
      </c>
      <c r="D105" s="75">
        <f>SUM(D$3:D10)</f>
        <v>314</v>
      </c>
      <c r="E105" s="75">
        <f>SUM(E$3:E10)</f>
        <v>377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419</v>
      </c>
      <c r="C106" s="75">
        <f>SUM(C$3:C11)</f>
        <v>311</v>
      </c>
      <c r="D106" s="75">
        <f>SUM(D$3:D11)</f>
        <v>354</v>
      </c>
      <c r="E106" s="75">
        <f>SUM(E$3:E11)</f>
        <v>425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458</v>
      </c>
      <c r="C107" s="75">
        <f>SUM(C$3:C12)</f>
        <v>353</v>
      </c>
      <c r="D107" s="75">
        <f>SUM(D$3:D12)</f>
        <v>400</v>
      </c>
      <c r="E107" s="75">
        <f>SUM(E$3:E12)</f>
        <v>481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504</v>
      </c>
      <c r="C108" s="75">
        <f>SUM(C$3:C13)</f>
        <v>397</v>
      </c>
      <c r="D108" s="75">
        <f>SUM(D$3:D13)</f>
        <v>472</v>
      </c>
      <c r="E108" s="75">
        <f>SUM(E$3:E13)</f>
        <v>553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545</v>
      </c>
      <c r="C109" s="75">
        <f>SUM(C$3:C14)</f>
        <v>443</v>
      </c>
      <c r="D109" s="75">
        <f>SUM(D$3:D14)</f>
        <v>503</v>
      </c>
      <c r="E109" s="75">
        <f>SUM(E$3:E14)</f>
        <v>593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614</v>
      </c>
      <c r="C110" s="75">
        <f>SUM(C$3:C15)</f>
        <v>490</v>
      </c>
      <c r="D110" s="75">
        <f>SUM(D$3:D15)</f>
        <v>547</v>
      </c>
      <c r="E110" s="75">
        <f>SUM(E$3:E15)</f>
        <v>635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642</v>
      </c>
      <c r="C111" s="75">
        <f>SUM(C$3:C16)</f>
        <v>538</v>
      </c>
      <c r="D111" s="75">
        <f>SUM(D$3:D16)</f>
        <v>586</v>
      </c>
      <c r="E111" s="75">
        <f>SUM(E$3:E16)</f>
        <v>707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724</v>
      </c>
      <c r="C112" s="75">
        <f>SUM(C$3:C17)</f>
        <v>588</v>
      </c>
      <c r="D112" s="75">
        <f>SUM(D$3:D17)</f>
        <v>658</v>
      </c>
      <c r="E112" s="75">
        <f>SUM(E$3:E17)</f>
        <v>760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789</v>
      </c>
      <c r="C113" s="75">
        <f>SUM(C$3:C18)</f>
        <v>639</v>
      </c>
      <c r="D113" s="75">
        <f>SUM(D$3:D18)</f>
        <v>709</v>
      </c>
      <c r="E113" s="75">
        <f>SUM(E$3:E18)</f>
        <v>801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836</v>
      </c>
      <c r="C114" s="75">
        <f>SUM(C$3:C19)</f>
        <v>690</v>
      </c>
      <c r="D114" s="75">
        <f>SUM(D$3:D19)</f>
        <v>750</v>
      </c>
      <c r="E114" s="75">
        <f>SUM(E$3:E19)</f>
        <v>826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889</v>
      </c>
      <c r="C115" s="75">
        <f>SUM(C$3:C20)</f>
        <v>743</v>
      </c>
      <c r="D115" s="75">
        <f>SUM(D$3:D20)</f>
        <v>815</v>
      </c>
      <c r="E115" s="75">
        <f>SUM(E$3:E20)</f>
        <v>895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979</v>
      </c>
      <c r="C116" s="75">
        <f>SUM(C$3:C21)</f>
        <v>799</v>
      </c>
      <c r="D116" s="75">
        <f>SUM(D$3:D21)</f>
        <v>882</v>
      </c>
      <c r="E116" s="75">
        <f>SUM(E$3:E21)</f>
        <v>985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1035</v>
      </c>
      <c r="C117" s="75">
        <f>SUM(C$3:C22)</f>
        <v>860</v>
      </c>
      <c r="D117" s="75">
        <f>SUM(D$3:D22)</f>
        <v>933</v>
      </c>
      <c r="E117" s="75">
        <f>SUM(E$3:E22)</f>
        <v>1018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1086</v>
      </c>
      <c r="C118" s="75">
        <f>SUM(C$3:C23)</f>
        <v>922</v>
      </c>
      <c r="D118" s="75">
        <f>SUM(D$3:D23)</f>
        <v>989</v>
      </c>
      <c r="E118" s="75">
        <f>SUM(E$3:E23)</f>
        <v>1049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1126</v>
      </c>
      <c r="C119" s="75">
        <f>SUM(C$3:C24)</f>
        <v>987</v>
      </c>
      <c r="D119" s="75">
        <f>SUM(D$3:D24)</f>
        <v>1058</v>
      </c>
      <c r="E119" s="75">
        <f>SUM(E$3:E24)</f>
        <v>1131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1187</v>
      </c>
      <c r="C120" s="75">
        <f>SUM(C$3:C25)</f>
        <v>1054</v>
      </c>
      <c r="D120" s="75">
        <f>SUM(D$3:D25)</f>
        <v>1140</v>
      </c>
      <c r="E120" s="75">
        <f>SUM(E$3:E25)</f>
        <v>1193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1259</v>
      </c>
      <c r="C121" s="75">
        <f>SUM(C$3:C26)</f>
        <v>1123</v>
      </c>
      <c r="D121" s="75">
        <f>SUM(D$3:D26)</f>
        <v>1179</v>
      </c>
      <c r="E121" s="75">
        <f>SUM(E$3:E26)</f>
        <v>1240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1298</v>
      </c>
      <c r="C122" s="75">
        <f>SUM(C$3:C27)</f>
        <v>1195</v>
      </c>
      <c r="D122" s="75">
        <f>SUM(D$3:D27)</f>
        <v>1226</v>
      </c>
      <c r="E122" s="75">
        <f>SUM(E$3:E27)</f>
        <v>1279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1329</v>
      </c>
      <c r="C123" s="75">
        <f>SUM(C$3:C28)</f>
        <v>1267</v>
      </c>
      <c r="D123" s="75">
        <f>SUM(D$3:D28)</f>
        <v>1287</v>
      </c>
      <c r="E123" s="75">
        <f>SUM(E$3:E28)</f>
        <v>1330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1391</v>
      </c>
      <c r="C124" s="75">
        <f>SUM(C$3:C29)</f>
        <v>1349</v>
      </c>
      <c r="D124" s="75">
        <f>SUM(D$3:D29)</f>
        <v>1377</v>
      </c>
      <c r="E124" s="75">
        <f>SUM(E$3:E29)</f>
        <v>1395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1439</v>
      </c>
      <c r="C125" s="75">
        <f>SUM(C$3:C30)</f>
        <v>1439</v>
      </c>
      <c r="D125" s="75">
        <f>SUM(D$3:D30)</f>
        <v>1439</v>
      </c>
      <c r="E125" s="75">
        <f>SUM(E$3:E30)</f>
        <v>1439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C1F-A63D-4093-88C2-74CD2F020EA2}">
  <dimension ref="A1:BK307"/>
  <sheetViews>
    <sheetView zoomScale="96" zoomScaleNormal="96" workbookViewId="0">
      <selection activeCell="A2" sqref="A2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21 - 28</v>
      </c>
      <c r="G2" s="104">
        <f>Y4</f>
        <v>21</v>
      </c>
      <c r="H2" s="105">
        <f t="shared" ref="H2:H14" si="0">G2+$Y$3</f>
        <v>28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48.642857142857146</v>
      </c>
      <c r="P2" s="131">
        <f t="shared" ref="P2:Q2" si="3">AVERAGE($B$3:$B$86)</f>
        <v>48.642857142857146</v>
      </c>
      <c r="Q2" s="131">
        <f t="shared" si="3"/>
        <v>48.642857142857146</v>
      </c>
      <c r="R2" s="131">
        <f>AVERAGE($D$3:$D$86)</f>
        <v>48.642857142857146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63</v>
      </c>
      <c r="C3" s="110">
        <v>21</v>
      </c>
      <c r="D3" s="111">
        <v>32</v>
      </c>
      <c r="E3" s="112">
        <v>34</v>
      </c>
      <c r="F3" s="113" t="str">
        <f t="shared" ref="F3:F14" si="4">G3&amp;" - "&amp;H3</f>
        <v>28 - 35</v>
      </c>
      <c r="G3" s="114">
        <f>H2</f>
        <v>28</v>
      </c>
      <c r="H3" s="115">
        <f t="shared" si="0"/>
        <v>35</v>
      </c>
      <c r="I3" s="160">
        <f t="shared" ref="I3:I14" si="5">COUNTIF($B$3:$B$86, "&lt;"&amp;H3)</f>
        <v>4</v>
      </c>
      <c r="J3" s="116">
        <f>I3-I2</f>
        <v>3</v>
      </c>
      <c r="K3" s="117">
        <f t="shared" si="1"/>
        <v>0.10714285714285714</v>
      </c>
      <c r="L3" s="118">
        <f t="shared" si="2"/>
        <v>0.14285714285714285</v>
      </c>
      <c r="N3" s="152" t="s">
        <v>99</v>
      </c>
      <c r="O3" s="158">
        <f>MEDIAN(B$3:B$86)</f>
        <v>44.5</v>
      </c>
      <c r="P3" s="158">
        <f t="shared" ref="P3:R3" si="6">MEDIAN(C$3:C$86)</f>
        <v>44.5</v>
      </c>
      <c r="Q3" s="158">
        <f t="shared" si="6"/>
        <v>44.5</v>
      </c>
      <c r="R3" s="158">
        <f t="shared" si="6"/>
        <v>44.5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20.070823415713875</v>
      </c>
      <c r="AP3" s="97">
        <f ca="1">SMALL($AO$3:$AO$30,ROWS(AO$3:AO3))</f>
        <v>14.045488309737109</v>
      </c>
      <c r="AQ3" s="119">
        <f ca="1">AR3+RAND()</f>
        <v>1.8997999673598363</v>
      </c>
      <c r="AR3" s="119">
        <v>1</v>
      </c>
      <c r="AS3" s="86">
        <f ca="1">ROUNDUP(AP3*AQ3,0)</f>
        <v>27</v>
      </c>
      <c r="AT3" s="86">
        <f ca="1">RAND()</f>
        <v>0.89446819043577297</v>
      </c>
      <c r="AU3" s="86">
        <f ca="1">INDEX($AS$3:$AS$30,MATCH(SMALL($AT$3:$AT$30,ROWS(AT$3:AT3)),$AT$3:$AT$30,0))</f>
        <v>86</v>
      </c>
      <c r="AV3" s="86">
        <f ca="1">SMALL($AS$3:$AS$30,ROWS(AV$3:AV3))</f>
        <v>21</v>
      </c>
      <c r="AW3" s="94">
        <f ca="1">VLOOKUP(SMALL($BB$3:$BB$16,AX3),$BB$3:$BC$30,2,0)</f>
        <v>25</v>
      </c>
      <c r="AX3" s="94">
        <v>1</v>
      </c>
      <c r="BA3" s="94">
        <v>1</v>
      </c>
      <c r="BB3" s="94">
        <f ca="1">RAND()</f>
        <v>0.79257747513819488</v>
      </c>
      <c r="BC3" s="94">
        <f ca="1">AV3</f>
        <v>21</v>
      </c>
    </row>
    <row r="4" spans="1:55" ht="17.25" thickBot="1" x14ac:dyDescent="0.35">
      <c r="A4" s="9">
        <v>2</v>
      </c>
      <c r="B4" s="109">
        <v>36</v>
      </c>
      <c r="C4" s="110">
        <v>28</v>
      </c>
      <c r="D4" s="111">
        <v>40</v>
      </c>
      <c r="E4" s="112">
        <v>82</v>
      </c>
      <c r="F4" s="113" t="str">
        <f t="shared" si="4"/>
        <v>35 - 42</v>
      </c>
      <c r="G4" s="114">
        <f t="shared" ref="G4:G13" si="7">H3</f>
        <v>35</v>
      </c>
      <c r="H4" s="115">
        <f t="shared" si="0"/>
        <v>42</v>
      </c>
      <c r="I4" s="160">
        <f t="shared" si="5"/>
        <v>11</v>
      </c>
      <c r="J4" s="116">
        <f t="shared" ref="J4:J14" si="8">I4-I3</f>
        <v>7</v>
      </c>
      <c r="K4" s="117">
        <f t="shared" si="1"/>
        <v>0.25</v>
      </c>
      <c r="L4" s="118">
        <f t="shared" si="2"/>
        <v>0.39285714285714285</v>
      </c>
      <c r="N4" s="129" t="s">
        <v>13</v>
      </c>
      <c r="O4" s="132">
        <f>MAX(B$3:B$86)</f>
        <v>88</v>
      </c>
      <c r="P4" s="132">
        <f t="shared" ref="P4:R4" si="9">MAX(C$3:C$86)</f>
        <v>88</v>
      </c>
      <c r="Q4" s="132">
        <f t="shared" si="9"/>
        <v>88</v>
      </c>
      <c r="R4" s="132">
        <f t="shared" si="9"/>
        <v>88</v>
      </c>
      <c r="V4" s="94" t="s">
        <v>104</v>
      </c>
      <c r="Y4" s="94">
        <f>Y3*INT(O5/Y3)</f>
        <v>21</v>
      </c>
      <c r="AN4" s="97">
        <v>2</v>
      </c>
      <c r="AO4" s="97">
        <f t="shared" ref="AO4:AO30" ca="1" si="10">ABS(_xlfn.NORM.INV(RAND(),$AQ$1,$AS$1))</f>
        <v>27.643180916672961</v>
      </c>
      <c r="AP4" s="97">
        <f ca="1">SMALL($AO$3:$AO$30,ROWS(AO$3:AO4))</f>
        <v>14.850590795944996</v>
      </c>
      <c r="AQ4" s="119">
        <f t="shared" ref="AQ4:AQ30" ca="1" si="11">AR4+RAND()</f>
        <v>1.6216813747779368</v>
      </c>
      <c r="AR4" s="119">
        <v>1.5</v>
      </c>
      <c r="AS4" s="86">
        <f t="shared" ref="AS4:AS30" ca="1" si="12">ROUNDUP(AP4*AQ4,0)</f>
        <v>25</v>
      </c>
      <c r="AT4" s="86">
        <f t="shared" ref="AT4:AT30" ca="1" si="13">RAND()</f>
        <v>0.49684818598528224</v>
      </c>
      <c r="AU4" s="86">
        <f ca="1">INDEX($AS$3:$AS$30,MATCH(SMALL($AT$3:$AT$30,ROWS(AT$3:AT4)),$AT$3:$AT$30,0))</f>
        <v>36</v>
      </c>
      <c r="AV4" s="86">
        <f ca="1">SMALL($AS$3:$AS$30,ROWS(AV$3:AV4))</f>
        <v>24</v>
      </c>
      <c r="AW4" s="94">
        <f ca="1">VLOOKUP(SMALL($BB$17:$BB$30,AX4),$BB$17:$BC$30,2,0)</f>
        <v>48</v>
      </c>
      <c r="AX4" s="94">
        <v>1</v>
      </c>
      <c r="BA4" s="94">
        <v>2</v>
      </c>
      <c r="BB4" s="94">
        <f t="shared" ref="BB4:BB30" ca="1" si="14">RAND()</f>
        <v>0.56352891114463521</v>
      </c>
      <c r="BC4" s="94">
        <f t="shared" ref="BC4:BC30" ca="1" si="15">AV4</f>
        <v>24</v>
      </c>
    </row>
    <row r="5" spans="1:55" ht="17.25" thickBot="1" x14ac:dyDescent="0.35">
      <c r="A5" s="9">
        <v>3</v>
      </c>
      <c r="B5" s="109">
        <v>54</v>
      </c>
      <c r="C5" s="110">
        <v>32</v>
      </c>
      <c r="D5" s="111">
        <v>44</v>
      </c>
      <c r="E5" s="112">
        <v>88</v>
      </c>
      <c r="F5" s="113" t="str">
        <f t="shared" si="4"/>
        <v>42 - 49</v>
      </c>
      <c r="G5" s="114">
        <f t="shared" si="7"/>
        <v>42</v>
      </c>
      <c r="H5" s="115">
        <f t="shared" si="0"/>
        <v>49</v>
      </c>
      <c r="I5" s="160">
        <f t="shared" si="5"/>
        <v>17</v>
      </c>
      <c r="J5" s="116">
        <f t="shared" si="8"/>
        <v>6</v>
      </c>
      <c r="K5" s="117">
        <f t="shared" si="1"/>
        <v>0.21428571428571427</v>
      </c>
      <c r="L5" s="118">
        <f t="shared" si="2"/>
        <v>0.6071428571428571</v>
      </c>
      <c r="N5" s="129" t="s">
        <v>14</v>
      </c>
      <c r="O5" s="132">
        <f>MIN(B$3:B$84)</f>
        <v>21</v>
      </c>
      <c r="P5" s="132">
        <f t="shared" ref="P5:R5" si="16">MIN(C$3:C$84)</f>
        <v>21</v>
      </c>
      <c r="Q5" s="132">
        <f t="shared" si="16"/>
        <v>21</v>
      </c>
      <c r="R5" s="132">
        <f t="shared" si="16"/>
        <v>21</v>
      </c>
      <c r="V5" s="94" t="s">
        <v>101</v>
      </c>
      <c r="Y5" s="94">
        <f>ROUNDUP(O4/Y3,0)</f>
        <v>13</v>
      </c>
      <c r="AN5" s="97">
        <v>3</v>
      </c>
      <c r="AO5" s="97">
        <f t="shared" ca="1" si="10"/>
        <v>28.833359953117874</v>
      </c>
      <c r="AP5" s="97">
        <f ca="1">SMALL($AO$3:$AO$30,ROWS(AO$3:AO5))</f>
        <v>17.623200144631099</v>
      </c>
      <c r="AQ5" s="119">
        <f t="shared" ca="1" si="11"/>
        <v>2.0383127553963494</v>
      </c>
      <c r="AR5" s="119">
        <v>2</v>
      </c>
      <c r="AS5" s="86">
        <f t="shared" ca="1" si="12"/>
        <v>36</v>
      </c>
      <c r="AT5" s="86">
        <f t="shared" ca="1" si="13"/>
        <v>0.27660917051754885</v>
      </c>
      <c r="AU5" s="86">
        <f ca="1">INDEX($AS$3:$AS$30,MATCH(SMALL($AT$3:$AT$30,ROWS(AT$3:AT5)),$AT$3:$AT$30,0))</f>
        <v>21</v>
      </c>
      <c r="AV5" s="86">
        <f ca="1">SMALL($AS$3:$AS$30,ROWS(AV$3:AV5))</f>
        <v>25</v>
      </c>
      <c r="AW5" s="94">
        <f ca="1">VLOOKUP(SMALL($BB$17:$BB$30,AX5),$BB$17:$BC$30,2,0)</f>
        <v>40</v>
      </c>
      <c r="AX5" s="94">
        <v>2</v>
      </c>
      <c r="BA5" s="94">
        <v>3</v>
      </c>
      <c r="BB5" s="94">
        <f t="shared" ca="1" si="14"/>
        <v>7.1707290604660634E-2</v>
      </c>
      <c r="BC5" s="94">
        <f t="shared" ca="1" si="15"/>
        <v>25</v>
      </c>
    </row>
    <row r="6" spans="1:55" ht="17.25" thickBot="1" x14ac:dyDescent="0.35">
      <c r="A6" s="9">
        <v>4</v>
      </c>
      <c r="B6" s="109">
        <v>50</v>
      </c>
      <c r="C6" s="110">
        <v>34</v>
      </c>
      <c r="D6" s="111">
        <v>21</v>
      </c>
      <c r="E6" s="112">
        <v>21</v>
      </c>
      <c r="F6" s="113" t="str">
        <f t="shared" si="4"/>
        <v>49 - 56</v>
      </c>
      <c r="G6" s="114">
        <f t="shared" si="7"/>
        <v>49</v>
      </c>
      <c r="H6" s="115">
        <f t="shared" si="0"/>
        <v>56</v>
      </c>
      <c r="I6" s="160">
        <f t="shared" si="5"/>
        <v>21</v>
      </c>
      <c r="J6" s="116">
        <f t="shared" si="8"/>
        <v>4</v>
      </c>
      <c r="K6" s="117">
        <f t="shared" si="1"/>
        <v>0.14285714285714285</v>
      </c>
      <c r="L6" s="118">
        <f t="shared" si="2"/>
        <v>0.75</v>
      </c>
      <c r="N6" s="129" t="s">
        <v>5</v>
      </c>
      <c r="O6" s="132">
        <f>O4-O5</f>
        <v>67</v>
      </c>
      <c r="P6" s="132">
        <f t="shared" ref="P6:R6" si="17">P4-P5</f>
        <v>67</v>
      </c>
      <c r="Q6" s="132">
        <f t="shared" si="17"/>
        <v>67</v>
      </c>
      <c r="R6" s="132">
        <f t="shared" si="17"/>
        <v>67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10"/>
        <v>22.128443100917107</v>
      </c>
      <c r="AP6" s="97">
        <f ca="1">SMALL($AO$3:$AO$30,ROWS(AO$3:AO6))</f>
        <v>17.627451990764513</v>
      </c>
      <c r="AQ6" s="119">
        <f t="shared" ca="1" si="11"/>
        <v>1.7462995929041336</v>
      </c>
      <c r="AR6" s="119">
        <v>1</v>
      </c>
      <c r="AS6" s="86">
        <f t="shared" ca="1" si="12"/>
        <v>31</v>
      </c>
      <c r="AT6" s="86">
        <f t="shared" ca="1" si="13"/>
        <v>0.12218978018995563</v>
      </c>
      <c r="AU6" s="86">
        <f ca="1">INDEX($AS$3:$AS$30,MATCH(SMALL($AT$3:$AT$30,ROWS(AT$3:AT6)),$AT$3:$AT$30,0))</f>
        <v>24</v>
      </c>
      <c r="AV6" s="86">
        <f ca="1">SMALL($AS$3:$AS$30,ROWS(AV$3:AV6))</f>
        <v>26</v>
      </c>
      <c r="AW6" s="94">
        <f ca="1">VLOOKUP(SMALL($BB$3:$BB$16,AX6),$BB$3:$BC$30,2,0)</f>
        <v>31</v>
      </c>
      <c r="AX6" s="94">
        <v>2</v>
      </c>
      <c r="BA6" s="94">
        <v>4</v>
      </c>
      <c r="BB6" s="94">
        <f t="shared" ca="1" si="14"/>
        <v>0.48415520608582208</v>
      </c>
      <c r="BC6" s="94">
        <f t="shared" ca="1" si="15"/>
        <v>26</v>
      </c>
    </row>
    <row r="7" spans="1:55" ht="17.25" thickBot="1" x14ac:dyDescent="0.35">
      <c r="A7" s="9">
        <v>5</v>
      </c>
      <c r="B7" s="109">
        <v>40</v>
      </c>
      <c r="C7" s="110">
        <v>36</v>
      </c>
      <c r="D7" s="111">
        <v>34</v>
      </c>
      <c r="E7" s="112">
        <v>28</v>
      </c>
      <c r="F7" s="113" t="str">
        <f t="shared" si="4"/>
        <v>56 - 63</v>
      </c>
      <c r="G7" s="114">
        <f t="shared" si="7"/>
        <v>56</v>
      </c>
      <c r="H7" s="115">
        <f t="shared" si="0"/>
        <v>63</v>
      </c>
      <c r="I7" s="160">
        <f t="shared" si="5"/>
        <v>23</v>
      </c>
      <c r="J7" s="116">
        <f t="shared" si="8"/>
        <v>2</v>
      </c>
      <c r="K7" s="117">
        <f t="shared" si="1"/>
        <v>7.1428571428571425E-2</v>
      </c>
      <c r="L7" s="118">
        <f t="shared" si="2"/>
        <v>0.8214285714285714</v>
      </c>
      <c r="N7" s="129" t="s">
        <v>15</v>
      </c>
      <c r="O7" s="132">
        <f>_xlfn.STDEV.S(B$3:B$86)</f>
        <v>15.568758569206576</v>
      </c>
      <c r="P7" s="132">
        <f t="shared" ref="P7:R7" si="18">_xlfn.STDEV.S(C$3:C$86)</f>
        <v>15.568758569206576</v>
      </c>
      <c r="Q7" s="132">
        <f t="shared" si="18"/>
        <v>15.568758569206576</v>
      </c>
      <c r="R7" s="132">
        <f t="shared" si="18"/>
        <v>15.568758569206576</v>
      </c>
      <c r="V7" s="94" t="s">
        <v>106</v>
      </c>
      <c r="Y7" s="94">
        <v>4</v>
      </c>
      <c r="AN7" s="97">
        <v>5</v>
      </c>
      <c r="AO7" s="97">
        <f t="shared" ca="1" si="10"/>
        <v>27.519574409378052</v>
      </c>
      <c r="AP7" s="97">
        <f ca="1">SMALL($AO$3:$AO$30,ROWS(AO$3:AO7))</f>
        <v>18.530842845163718</v>
      </c>
      <c r="AQ7" s="119">
        <f t="shared" ca="1" si="11"/>
        <v>1.0909811719281515</v>
      </c>
      <c r="AR7" s="119">
        <f>AR3</f>
        <v>1</v>
      </c>
      <c r="AS7" s="86">
        <f t="shared" ca="1" si="12"/>
        <v>21</v>
      </c>
      <c r="AT7" s="86">
        <f t="shared" ca="1" si="13"/>
        <v>4.5627342898076018E-2</v>
      </c>
      <c r="AU7" s="86">
        <f ca="1">INDEX($AS$3:$AS$30,MATCH(SMALL($AT$3:$AT$30,ROWS(AT$3:AT7)),$AT$3:$AT$30,0))</f>
        <v>31</v>
      </c>
      <c r="AV7" s="86">
        <f ca="1">SMALL($AS$3:$AS$30,ROWS(AV$3:AV7))</f>
        <v>27</v>
      </c>
      <c r="AW7" s="94">
        <f ca="1">VLOOKUP(SMALL($BB$3:$BB$16,AX7),$BB$3:$BC$30,2,0)</f>
        <v>38</v>
      </c>
      <c r="AX7" s="94">
        <f>2+AX3</f>
        <v>3</v>
      </c>
      <c r="BA7" s="94">
        <v>5</v>
      </c>
      <c r="BB7" s="94">
        <f t="shared" ca="1" si="14"/>
        <v>0.55487613290052396</v>
      </c>
      <c r="BC7" s="94">
        <f t="shared" ca="1" si="15"/>
        <v>27</v>
      </c>
    </row>
    <row r="8" spans="1:55" ht="17.25" thickBot="1" x14ac:dyDescent="0.35">
      <c r="A8" s="9">
        <v>6</v>
      </c>
      <c r="B8" s="109">
        <v>44</v>
      </c>
      <c r="C8" s="110">
        <v>37</v>
      </c>
      <c r="D8" s="111">
        <v>37</v>
      </c>
      <c r="E8" s="112">
        <v>54</v>
      </c>
      <c r="F8" s="113" t="str">
        <f t="shared" si="4"/>
        <v>63 - 70</v>
      </c>
      <c r="G8" s="114">
        <f t="shared" si="7"/>
        <v>63</v>
      </c>
      <c r="H8" s="115">
        <f t="shared" si="0"/>
        <v>70</v>
      </c>
      <c r="I8" s="160">
        <f t="shared" si="5"/>
        <v>24</v>
      </c>
      <c r="J8" s="116">
        <f t="shared" si="8"/>
        <v>1</v>
      </c>
      <c r="K8" s="117">
        <f t="shared" si="1"/>
        <v>3.5714285714285712E-2</v>
      </c>
      <c r="L8" s="118">
        <f t="shared" si="2"/>
        <v>0.8571428571428571</v>
      </c>
      <c r="N8" s="129" t="s">
        <v>16</v>
      </c>
      <c r="O8" s="132">
        <f>O7/O2</f>
        <v>0.32006258438897511</v>
      </c>
      <c r="P8" s="132">
        <f t="shared" ref="P8:R8" si="19">P7/P2</f>
        <v>0.32006258438897511</v>
      </c>
      <c r="Q8" s="132">
        <f t="shared" si="19"/>
        <v>0.32006258438897511</v>
      </c>
      <c r="R8" s="132">
        <f t="shared" si="19"/>
        <v>0.32006258438897511</v>
      </c>
      <c r="AN8" s="97">
        <v>6</v>
      </c>
      <c r="AO8" s="97">
        <f t="shared" ca="1" si="10"/>
        <v>21.475101642053609</v>
      </c>
      <c r="AP8" s="97">
        <f ca="1">SMALL($AO$3:$AO$30,ROWS(AO$3:AO8))</f>
        <v>20.070823415713875</v>
      </c>
      <c r="AQ8" s="119">
        <f t="shared" ca="1" si="11"/>
        <v>1.8385261122461647</v>
      </c>
      <c r="AR8" s="119">
        <f t="shared" ref="AR8:AR30" si="20">AR4</f>
        <v>1.5</v>
      </c>
      <c r="AS8" s="86">
        <f t="shared" ca="1" si="12"/>
        <v>37</v>
      </c>
      <c r="AT8" s="86">
        <f t="shared" ca="1" si="13"/>
        <v>0.99199494271037614</v>
      </c>
      <c r="AU8" s="86">
        <f ca="1">INDEX($AS$3:$AS$30,MATCH(SMALL($AT$3:$AT$30,ROWS(AT$3:AT8)),$AT$3:$AT$30,0))</f>
        <v>51</v>
      </c>
      <c r="AV8" s="86">
        <f ca="1">SMALL($AS$3:$AS$30,ROWS(AV$3:AV8))</f>
        <v>27</v>
      </c>
      <c r="AW8" s="94">
        <f ca="1">VLOOKUP(SMALL($BB$17:$BB$30,AX8),$BB$17:$BC$30,2,0)</f>
        <v>53</v>
      </c>
      <c r="AX8" s="94">
        <f>2+AX4</f>
        <v>3</v>
      </c>
      <c r="BA8" s="94">
        <v>6</v>
      </c>
      <c r="BB8" s="94">
        <f t="shared" ca="1" si="14"/>
        <v>0.78982456269084134</v>
      </c>
      <c r="BC8" s="94">
        <f t="shared" ca="1" si="15"/>
        <v>27</v>
      </c>
    </row>
    <row r="9" spans="1:55" ht="17.25" thickBot="1" x14ac:dyDescent="0.35">
      <c r="A9" s="9">
        <v>7</v>
      </c>
      <c r="B9" s="109">
        <v>58</v>
      </c>
      <c r="C9" s="110">
        <v>39</v>
      </c>
      <c r="D9" s="111">
        <v>55</v>
      </c>
      <c r="E9" s="112">
        <v>46</v>
      </c>
      <c r="F9" s="113" t="str">
        <f t="shared" si="4"/>
        <v>70 - 77</v>
      </c>
      <c r="G9" s="114">
        <f t="shared" si="7"/>
        <v>70</v>
      </c>
      <c r="H9" s="115">
        <f t="shared" si="0"/>
        <v>77</v>
      </c>
      <c r="I9" s="160">
        <f t="shared" si="5"/>
        <v>26</v>
      </c>
      <c r="J9" s="116">
        <f t="shared" si="8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1.0930979133226324</v>
      </c>
      <c r="P9" s="153">
        <f t="shared" ref="P9:R9" si="21">P2/P3</f>
        <v>1.0930979133226324</v>
      </c>
      <c r="Q9" s="153">
        <f t="shared" si="21"/>
        <v>1.0930979133226324</v>
      </c>
      <c r="R9" s="153">
        <f t="shared" si="21"/>
        <v>1.0930979133226324</v>
      </c>
      <c r="AN9" s="97">
        <v>8</v>
      </c>
      <c r="AO9" s="97">
        <f t="shared" ca="1" si="10"/>
        <v>21.639753232325074</v>
      </c>
      <c r="AP9" s="97">
        <f ca="1">SMALL($AO$3:$AO$30,ROWS(AO$3:AO9))</f>
        <v>20.318102825600331</v>
      </c>
      <c r="AQ9" s="119">
        <f t="shared" ca="1" si="11"/>
        <v>2.8535905591181985</v>
      </c>
      <c r="AR9" s="119">
        <f t="shared" si="20"/>
        <v>2</v>
      </c>
      <c r="AS9" s="86">
        <f t="shared" ca="1" si="12"/>
        <v>58</v>
      </c>
      <c r="AT9" s="86">
        <f t="shared" ca="1" si="13"/>
        <v>0.58360005597862818</v>
      </c>
      <c r="AU9" s="86">
        <f ca="1">INDEX($AS$3:$AS$30,MATCH(SMALL($AT$3:$AT$30,ROWS(AT$3:AT9)),$AT$3:$AT$30,0))</f>
        <v>60</v>
      </c>
      <c r="AV9" s="86">
        <f ca="1">SMALL($AS$3:$AS$30,ROWS(AV$3:AV9))</f>
        <v>31</v>
      </c>
      <c r="AW9" s="94">
        <f ca="1">VLOOKUP(SMALL($BB$17:$BB$30,AX9),$BB$17:$BC$30,2,0)</f>
        <v>60</v>
      </c>
      <c r="AX9" s="94">
        <f>2+AX5</f>
        <v>4</v>
      </c>
      <c r="BA9" s="94">
        <v>7</v>
      </c>
      <c r="BB9" s="94">
        <f t="shared" ca="1" si="14"/>
        <v>0.61214336720584106</v>
      </c>
      <c r="BC9" s="94">
        <f t="shared" ca="1" si="15"/>
        <v>31</v>
      </c>
    </row>
    <row r="10" spans="1:55" ht="17.25" thickBot="1" x14ac:dyDescent="0.35">
      <c r="A10" s="9">
        <v>8</v>
      </c>
      <c r="B10" s="109">
        <v>21</v>
      </c>
      <c r="C10" s="110">
        <v>40</v>
      </c>
      <c r="D10" s="111">
        <v>36</v>
      </c>
      <c r="E10" s="112">
        <v>43</v>
      </c>
      <c r="F10" s="113" t="str">
        <f t="shared" si="4"/>
        <v>77 - 84</v>
      </c>
      <c r="G10" s="114">
        <f t="shared" si="7"/>
        <v>77</v>
      </c>
      <c r="H10" s="115">
        <f t="shared" si="0"/>
        <v>84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1.3773861967694565</v>
      </c>
      <c r="P10" s="133">
        <f t="shared" ref="P10:R10" si="22">P6/P2</f>
        <v>1.3773861967694565</v>
      </c>
      <c r="Q10" s="133">
        <f t="shared" si="22"/>
        <v>1.3773861967694565</v>
      </c>
      <c r="R10" s="133">
        <f t="shared" si="22"/>
        <v>1.3773861967694565</v>
      </c>
      <c r="AN10" s="97">
        <v>7</v>
      </c>
      <c r="AO10" s="97">
        <f t="shared" ca="1" si="10"/>
        <v>23.003691794044368</v>
      </c>
      <c r="AP10" s="97">
        <f ca="1">SMALL($AO$3:$AO$30,ROWS(AO$3:AO10))</f>
        <v>21.475101642053609</v>
      </c>
      <c r="AQ10" s="119">
        <f t="shared" ca="1" si="11"/>
        <v>1.8592497444771316</v>
      </c>
      <c r="AR10" s="119">
        <f t="shared" si="20"/>
        <v>1</v>
      </c>
      <c r="AS10" s="86">
        <f t="shared" ca="1" si="12"/>
        <v>40</v>
      </c>
      <c r="AT10" s="86">
        <f t="shared" ca="1" si="13"/>
        <v>0.35908653430969784</v>
      </c>
      <c r="AU10" s="86">
        <f ca="1">INDEX($AS$3:$AS$30,MATCH(SMALL($AT$3:$AT$30,ROWS(AT$3:AT10)),$AT$3:$AT$30,0))</f>
        <v>48</v>
      </c>
      <c r="AV10" s="86">
        <f ca="1">SMALL($AS$3:$AS$30,ROWS(AV$3:AV10))</f>
        <v>31</v>
      </c>
      <c r="AW10" s="94">
        <f ca="1">VLOOKUP(SMALL($BB$3:$BB$16,AX10),$BB$3:$BC$30,2,0)</f>
        <v>39</v>
      </c>
      <c r="AX10" s="94">
        <f>2+AX6</f>
        <v>4</v>
      </c>
      <c r="BA10" s="94">
        <v>8</v>
      </c>
      <c r="BB10" s="94">
        <f t="shared" ca="1" si="14"/>
        <v>0.23931119613111829</v>
      </c>
      <c r="BC10" s="94">
        <f t="shared" ca="1" si="15"/>
        <v>31</v>
      </c>
    </row>
    <row r="11" spans="1:55" ht="17.25" thickBot="1" x14ac:dyDescent="0.35">
      <c r="A11" s="9">
        <v>9</v>
      </c>
      <c r="B11" s="109">
        <v>46</v>
      </c>
      <c r="C11" s="110">
        <v>40</v>
      </c>
      <c r="D11" s="111">
        <v>40</v>
      </c>
      <c r="E11" s="112">
        <v>36</v>
      </c>
      <c r="F11" s="113" t="str">
        <f t="shared" si="4"/>
        <v>84 - 91</v>
      </c>
      <c r="G11" s="114">
        <f t="shared" si="7"/>
        <v>84</v>
      </c>
      <c r="H11" s="115">
        <f t="shared" si="0"/>
        <v>91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28.749006390025151</v>
      </c>
      <c r="AP11" s="97">
        <f ca="1">SMALL($AO$3:$AO$30,ROWS(AO$3:AO11))</f>
        <v>21.639753232325074</v>
      </c>
      <c r="AQ11" s="119">
        <f t="shared" ca="1" si="11"/>
        <v>1.2157757150114099</v>
      </c>
      <c r="AR11" s="119">
        <f t="shared" si="20"/>
        <v>1</v>
      </c>
      <c r="AS11" s="86">
        <f t="shared" ca="1" si="12"/>
        <v>27</v>
      </c>
      <c r="AT11" s="86">
        <f t="shared" ca="1" si="13"/>
        <v>0.7602644810319269</v>
      </c>
      <c r="AU11" s="86">
        <f ca="1">INDEX($AS$3:$AS$30,MATCH(SMALL($AT$3:$AT$30,ROWS(AT$3:AT11)),$AT$3:$AT$30,0))</f>
        <v>36</v>
      </c>
      <c r="AV11" s="86">
        <f ca="1">SMALL($AS$3:$AS$30,ROWS(AV$3:AV11))</f>
        <v>36</v>
      </c>
      <c r="AW11" s="94">
        <f ca="1">VLOOKUP(SMALL($BB$3:$BB$16,AX11),$BB$3:$BC$30,2,0)</f>
        <v>26</v>
      </c>
      <c r="AX11" s="94">
        <f t="shared" ref="AX11:AX30" si="23">2+AX7</f>
        <v>5</v>
      </c>
      <c r="BA11" s="94">
        <v>9</v>
      </c>
      <c r="BB11" s="94">
        <f t="shared" ca="1" si="14"/>
        <v>0.86220261246820884</v>
      </c>
      <c r="BC11" s="94">
        <f t="shared" ca="1" si="15"/>
        <v>36</v>
      </c>
    </row>
    <row r="12" spans="1:55" ht="17.25" thickBot="1" x14ac:dyDescent="0.35">
      <c r="A12" s="9">
        <v>10</v>
      </c>
      <c r="B12" s="109">
        <v>39</v>
      </c>
      <c r="C12" s="110">
        <v>40</v>
      </c>
      <c r="D12" s="111">
        <v>50</v>
      </c>
      <c r="E12" s="112">
        <v>60</v>
      </c>
      <c r="F12" s="113" t="str">
        <f t="shared" si="4"/>
        <v>91 - 98</v>
      </c>
      <c r="G12" s="114">
        <f t="shared" si="7"/>
        <v>91</v>
      </c>
      <c r="H12" s="115">
        <f t="shared" si="0"/>
        <v>98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29.115533902131169</v>
      </c>
      <c r="AP12" s="97">
        <f ca="1">SMALL($AO$3:$AO$30,ROWS(AO$3:AO12))</f>
        <v>22.128443100917107</v>
      </c>
      <c r="AQ12" s="119">
        <f t="shared" ca="1" si="11"/>
        <v>2.1310567354518861</v>
      </c>
      <c r="AR12" s="119">
        <f t="shared" si="20"/>
        <v>1.5</v>
      </c>
      <c r="AS12" s="86">
        <f t="shared" ca="1" si="12"/>
        <v>48</v>
      </c>
      <c r="AT12" s="86">
        <f t="shared" ca="1" si="13"/>
        <v>0.20529410429605777</v>
      </c>
      <c r="AU12" s="86">
        <f ca="1">INDEX($AS$3:$AS$30,MATCH(SMALL($AT$3:$AT$30,ROWS(AT$3:AT12)),$AT$3:$AT$30,0))</f>
        <v>40</v>
      </c>
      <c r="AV12" s="86">
        <f ca="1">SMALL($AS$3:$AS$30,ROWS(AV$3:AV12))</f>
        <v>36</v>
      </c>
      <c r="AW12" s="94">
        <f ca="1">VLOOKUP(SMALL($BB$17:$BB$30,AX12),$BB$17:$BC$30,2,0)</f>
        <v>86</v>
      </c>
      <c r="AX12" s="94">
        <f t="shared" si="23"/>
        <v>5</v>
      </c>
      <c r="BA12" s="94">
        <v>10</v>
      </c>
      <c r="BB12" s="94">
        <f t="shared" ca="1" si="14"/>
        <v>0.81840084790724621</v>
      </c>
      <c r="BC12" s="94">
        <f t="shared" ca="1" si="15"/>
        <v>36</v>
      </c>
    </row>
    <row r="13" spans="1:55" ht="17.25" thickBot="1" x14ac:dyDescent="0.35">
      <c r="A13" s="9">
        <v>11</v>
      </c>
      <c r="B13" s="109">
        <v>32</v>
      </c>
      <c r="C13" s="110">
        <v>41</v>
      </c>
      <c r="D13" s="111">
        <v>60</v>
      </c>
      <c r="E13" s="112">
        <v>63</v>
      </c>
      <c r="F13" s="113" t="str">
        <f t="shared" si="4"/>
        <v>98 - 105</v>
      </c>
      <c r="G13" s="114">
        <f t="shared" si="7"/>
        <v>98</v>
      </c>
      <c r="H13" s="115">
        <f t="shared" si="0"/>
        <v>105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25.309908665190441</v>
      </c>
      <c r="AP13" s="97">
        <f ca="1">SMALL($AO$3:$AO$30,ROWS(AO$3:AO13))</f>
        <v>22.171422440975558</v>
      </c>
      <c r="AQ13" s="119">
        <f t="shared" ca="1" si="11"/>
        <v>2.2675320320290466</v>
      </c>
      <c r="AR13" s="119">
        <f t="shared" si="20"/>
        <v>2</v>
      </c>
      <c r="AS13" s="86">
        <f t="shared" ca="1" si="12"/>
        <v>51</v>
      </c>
      <c r="AT13" s="86">
        <f t="shared" ca="1" si="13"/>
        <v>0.14858704461806971</v>
      </c>
      <c r="AU13" s="86">
        <f ca="1">INDEX($AS$3:$AS$30,MATCH(SMALL($AT$3:$AT$30,ROWS(AT$3:AT13)),$AT$3:$AT$30,0))</f>
        <v>55</v>
      </c>
      <c r="AV13" s="86">
        <f ca="1">SMALL($AS$3:$AS$30,ROWS(AV$3:AV13))</f>
        <v>37</v>
      </c>
      <c r="AW13" s="94">
        <f ca="1">VLOOKUP(SMALL($BB$17:$BB$30,AX13),$BB$17:$BC$30,2,0)</f>
        <v>50</v>
      </c>
      <c r="AX13" s="94">
        <f t="shared" si="23"/>
        <v>6</v>
      </c>
      <c r="BA13" s="94">
        <v>11</v>
      </c>
      <c r="BB13" s="94">
        <f t="shared" ca="1" si="14"/>
        <v>0.81944122668532859</v>
      </c>
      <c r="BC13" s="94">
        <f t="shared" ca="1" si="15"/>
        <v>37</v>
      </c>
    </row>
    <row r="14" spans="1:55" ht="17.25" thickBot="1" x14ac:dyDescent="0.35">
      <c r="A14" s="9">
        <v>12</v>
      </c>
      <c r="B14" s="109">
        <v>70</v>
      </c>
      <c r="C14" s="110">
        <v>43</v>
      </c>
      <c r="D14" s="111">
        <v>39</v>
      </c>
      <c r="E14" s="112">
        <v>39</v>
      </c>
      <c r="F14" s="120" t="str">
        <f t="shared" si="4"/>
        <v>105 - 112</v>
      </c>
      <c r="G14" s="121">
        <f>H13</f>
        <v>105</v>
      </c>
      <c r="H14" s="122">
        <f t="shared" si="0"/>
        <v>112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20.318102825600331</v>
      </c>
      <c r="AP14" s="97">
        <f ca="1">SMALL($AO$3:$AO$30,ROWS(AO$3:AO14))</f>
        <v>22.387325479576649</v>
      </c>
      <c r="AQ14" s="119">
        <f t="shared" ca="1" si="11"/>
        <v>1.0714121022550147</v>
      </c>
      <c r="AR14" s="119">
        <f t="shared" si="20"/>
        <v>1</v>
      </c>
      <c r="AS14" s="86">
        <f t="shared" ca="1" si="12"/>
        <v>24</v>
      </c>
      <c r="AT14" s="86">
        <f t="shared" ca="1" si="13"/>
        <v>5.8978188545952825E-2</v>
      </c>
      <c r="AU14" s="86">
        <f ca="1">INDEX($AS$3:$AS$30,MATCH(SMALL($AT$3:$AT$30,ROWS(AT$3:AT14)),$AT$3:$AT$30,0))</f>
        <v>25</v>
      </c>
      <c r="AV14" s="86">
        <f ca="1">SMALL($AS$3:$AS$30,ROWS(AV$3:AV14))</f>
        <v>38</v>
      </c>
      <c r="AW14" s="94">
        <f ca="1">VLOOKUP(SMALL($BB$3:$BB$16,AX14),$BB$3:$BC$30,2,0)</f>
        <v>27</v>
      </c>
      <c r="AX14" s="94">
        <f t="shared" si="23"/>
        <v>6</v>
      </c>
      <c r="BA14" s="94">
        <v>12</v>
      </c>
      <c r="BB14" s="94">
        <f t="shared" ca="1" si="14"/>
        <v>0.73538067115110095</v>
      </c>
      <c r="BC14" s="94">
        <f t="shared" ca="1" si="15"/>
        <v>38</v>
      </c>
    </row>
    <row r="15" spans="1:55" ht="16.5" x14ac:dyDescent="0.3">
      <c r="A15" s="9">
        <v>13</v>
      </c>
      <c r="B15" s="109">
        <v>45</v>
      </c>
      <c r="C15" s="110">
        <v>44</v>
      </c>
      <c r="D15" s="111">
        <v>44</v>
      </c>
      <c r="E15" s="112">
        <v>44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0.99999999999999989</v>
      </c>
      <c r="L15" s="117"/>
      <c r="AN15" s="97">
        <v>14</v>
      </c>
      <c r="AO15" s="97">
        <f t="shared" ca="1" si="10"/>
        <v>22.171422440975558</v>
      </c>
      <c r="AP15" s="97">
        <f ca="1">SMALL($AO$3:$AO$30,ROWS(AO$3:AO15))</f>
        <v>22.733642862449692</v>
      </c>
      <c r="AQ15" s="119">
        <f t="shared" ca="1" si="11"/>
        <v>1.1139978338404886</v>
      </c>
      <c r="AR15" s="119">
        <f t="shared" si="20"/>
        <v>1</v>
      </c>
      <c r="AS15" s="86">
        <f t="shared" ca="1" si="12"/>
        <v>26</v>
      </c>
      <c r="AT15" s="86">
        <f t="shared" ca="1" si="13"/>
        <v>0.7698574852806207</v>
      </c>
      <c r="AU15" s="86">
        <f ca="1">INDEX($AS$3:$AS$30,MATCH(SMALL($AT$3:$AT$30,ROWS(AT$3:AT15)),$AT$3:$AT$30,0))</f>
        <v>50</v>
      </c>
      <c r="AV15" s="86">
        <f ca="1">SMALL($AS$3:$AS$30,ROWS(AV$3:AV15))</f>
        <v>38</v>
      </c>
      <c r="AW15" s="94">
        <f ca="1">VLOOKUP(SMALL($BB$3:$BB$16,AX15),$BB$3:$BC$30,2,0)</f>
        <v>24</v>
      </c>
      <c r="AX15" s="94">
        <f t="shared" si="23"/>
        <v>7</v>
      </c>
      <c r="BA15" s="94">
        <v>13</v>
      </c>
      <c r="BB15" s="94">
        <f t="shared" ca="1" si="14"/>
        <v>0.44857344049069814</v>
      </c>
      <c r="BC15" s="94">
        <f t="shared" ca="1" si="15"/>
        <v>38</v>
      </c>
    </row>
    <row r="16" spans="1:55" ht="16.5" x14ac:dyDescent="0.3">
      <c r="A16" s="9">
        <v>14</v>
      </c>
      <c r="B16" s="109">
        <v>48</v>
      </c>
      <c r="C16" s="110">
        <v>44</v>
      </c>
      <c r="D16" s="111">
        <v>54</v>
      </c>
      <c r="E16" s="112">
        <v>70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14.850590795944996</v>
      </c>
      <c r="AP16" s="97">
        <f ca="1">SMALL($AO$3:$AO$30,ROWS(AO$3:AO16))</f>
        <v>23.003691794044368</v>
      </c>
      <c r="AQ16" s="119">
        <f t="shared" ca="1" si="11"/>
        <v>2.2809490242135584</v>
      </c>
      <c r="AR16" s="119">
        <f t="shared" si="20"/>
        <v>1.5</v>
      </c>
      <c r="AS16" s="86">
        <f t="shared" ca="1" si="12"/>
        <v>53</v>
      </c>
      <c r="AT16" s="86">
        <f t="shared" ca="1" si="13"/>
        <v>0.99225500129066546</v>
      </c>
      <c r="AU16" s="86">
        <f ca="1">INDEX($AS$3:$AS$30,MATCH(SMALL($AT$3:$AT$30,ROWS(AT$3:AT16)),$AT$3:$AT$30,0))</f>
        <v>58</v>
      </c>
      <c r="AV16" s="86">
        <f ca="1">SMALL($AS$3:$AS$30,ROWS(AV$3:AV16))</f>
        <v>39</v>
      </c>
      <c r="AW16" s="94">
        <f ca="1">VLOOKUP(SMALL($BB$17:$BB$30,AX16),$BB$17:$BC$30,2,0)</f>
        <v>65</v>
      </c>
      <c r="AX16" s="94">
        <f t="shared" si="23"/>
        <v>7</v>
      </c>
      <c r="BA16" s="94">
        <v>14</v>
      </c>
      <c r="BB16" s="94">
        <f t="shared" ca="1" si="14"/>
        <v>0.45544664076954811</v>
      </c>
      <c r="BC16" s="94">
        <f t="shared" ca="1" si="15"/>
        <v>39</v>
      </c>
    </row>
    <row r="17" spans="1:63" ht="16.5" x14ac:dyDescent="0.3">
      <c r="A17" s="9">
        <v>15</v>
      </c>
      <c r="B17" s="109">
        <v>43</v>
      </c>
      <c r="C17" s="110">
        <v>45</v>
      </c>
      <c r="D17" s="111">
        <v>58</v>
      </c>
      <c r="E17" s="112">
        <v>55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18.530842845163718</v>
      </c>
      <c r="AP17" s="97">
        <f ca="1">SMALL($AO$3:$AO$30,ROWS(AO$3:AO17))</f>
        <v>23.254630699126874</v>
      </c>
      <c r="AQ17" s="119">
        <f t="shared" ca="1" si="11"/>
        <v>2.0384954350905979</v>
      </c>
      <c r="AR17" s="119">
        <f t="shared" si="20"/>
        <v>2</v>
      </c>
      <c r="AS17" s="86">
        <f t="shared" ca="1" si="12"/>
        <v>48</v>
      </c>
      <c r="AT17" s="86">
        <f t="shared" ca="1" si="13"/>
        <v>0.87475792574170552</v>
      </c>
      <c r="AU17" s="86">
        <f ca="1">INDEX($AS$3:$AS$30,MATCH(SMALL($AT$3:$AT$30,ROWS(AT$3:AT17)),$AT$3:$AT$30,0))</f>
        <v>65</v>
      </c>
      <c r="AV17" s="86">
        <f ca="1">SMALL($AS$3:$AS$30,ROWS(AV$3:AV17))</f>
        <v>40</v>
      </c>
      <c r="AW17" s="94">
        <f ca="1">VLOOKUP(SMALL($BB$17:$BB$30,AX17),$BB$17:$BC$30,2,0)</f>
        <v>51</v>
      </c>
      <c r="AX17" s="94">
        <f t="shared" si="23"/>
        <v>8</v>
      </c>
      <c r="BA17" s="94">
        <v>15</v>
      </c>
      <c r="BB17" s="94">
        <f t="shared" ca="1" si="14"/>
        <v>8.1284756258320656E-2</v>
      </c>
      <c r="BC17" s="94">
        <f t="shared" ca="1" si="15"/>
        <v>40</v>
      </c>
    </row>
    <row r="18" spans="1:63" ht="16.5" x14ac:dyDescent="0.3">
      <c r="A18" s="9">
        <v>16</v>
      </c>
      <c r="B18" s="109">
        <v>70</v>
      </c>
      <c r="C18" s="110">
        <v>46</v>
      </c>
      <c r="D18" s="111">
        <v>28</v>
      </c>
      <c r="E18" s="112">
        <v>37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26.659738012034264</v>
      </c>
      <c r="AP18" s="97">
        <f ca="1">SMALL($AO$3:$AO$30,ROWS(AO$3:AO18))</f>
        <v>25.309908665190441</v>
      </c>
      <c r="AQ18" s="119">
        <f t="shared" ca="1" si="11"/>
        <v>1.4928171408999376</v>
      </c>
      <c r="AR18" s="119">
        <f t="shared" si="20"/>
        <v>1</v>
      </c>
      <c r="AS18" s="86">
        <f t="shared" ca="1" si="12"/>
        <v>38</v>
      </c>
      <c r="AT18" s="86">
        <f t="shared" ca="1" si="13"/>
        <v>0.79480687182308007</v>
      </c>
      <c r="AU18" s="86">
        <f ca="1">INDEX($AS$3:$AS$30,MATCH(SMALL($AT$3:$AT$30,ROWS(AT$3:AT18)),$AT$3:$AT$30,0))</f>
        <v>53</v>
      </c>
      <c r="AV18" s="86">
        <f ca="1">SMALL($AS$3:$AS$30,ROWS(AV$3:AV18))</f>
        <v>48</v>
      </c>
      <c r="AW18" s="94">
        <f ca="1">VLOOKUP(SMALL($BB$3:$BB$16,AX18),$BB$3:$BC$30,2,0)</f>
        <v>31</v>
      </c>
      <c r="AX18" s="94">
        <f t="shared" si="23"/>
        <v>8</v>
      </c>
      <c r="BA18" s="94">
        <v>16</v>
      </c>
      <c r="BB18" s="94">
        <f t="shared" ca="1" si="14"/>
        <v>0.63289106077302804</v>
      </c>
      <c r="BC18" s="94">
        <f t="shared" ca="1" si="15"/>
        <v>48</v>
      </c>
    </row>
    <row r="19" spans="1:63" ht="16.5" x14ac:dyDescent="0.3">
      <c r="A19" s="9">
        <v>17</v>
      </c>
      <c r="B19" s="109">
        <v>40</v>
      </c>
      <c r="C19" s="110">
        <v>48</v>
      </c>
      <c r="D19" s="111">
        <v>41</v>
      </c>
      <c r="E19" s="112">
        <v>40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31.051645861614034</v>
      </c>
      <c r="AP19" s="97">
        <f ca="1">SMALL($AO$3:$AO$30,ROWS(AO$3:AO19))</f>
        <v>26.61013770610732</v>
      </c>
      <c r="AQ19" s="119">
        <f t="shared" ca="1" si="11"/>
        <v>1.3195670351102131</v>
      </c>
      <c r="AR19" s="119">
        <f t="shared" si="20"/>
        <v>1</v>
      </c>
      <c r="AS19" s="86">
        <f t="shared" ca="1" si="12"/>
        <v>36</v>
      </c>
      <c r="AT19" s="86">
        <f t="shared" ca="1" si="13"/>
        <v>4.5039836158263014E-2</v>
      </c>
      <c r="AU19" s="86">
        <f ca="1">INDEX($AS$3:$AS$30,MATCH(SMALL($AT$3:$AT$30,ROWS(AT$3:AT19)),$AT$3:$AT$30,0))</f>
        <v>60</v>
      </c>
      <c r="AV19" s="86">
        <f ca="1">SMALL($AS$3:$AS$30,ROWS(AV$3:AV19))</f>
        <v>48</v>
      </c>
      <c r="AW19" s="94">
        <f ca="1">VLOOKUP(SMALL($BB$3:$BB$16,AX19),$BB$3:$BC$30,2,0)</f>
        <v>38</v>
      </c>
      <c r="AX19" s="94">
        <f t="shared" si="23"/>
        <v>9</v>
      </c>
      <c r="BA19" s="94">
        <v>17</v>
      </c>
      <c r="BB19" s="94">
        <f t="shared" ca="1" si="14"/>
        <v>8.0041231060260176E-2</v>
      </c>
      <c r="BC19" s="94">
        <f t="shared" ca="1" si="15"/>
        <v>48</v>
      </c>
    </row>
    <row r="20" spans="1:63" ht="16.5" x14ac:dyDescent="0.3">
      <c r="A20" s="9">
        <v>18</v>
      </c>
      <c r="B20" s="109">
        <v>44</v>
      </c>
      <c r="C20" s="110">
        <v>50</v>
      </c>
      <c r="D20" s="111">
        <v>54</v>
      </c>
      <c r="E20" s="112">
        <v>70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32.738079911624453</v>
      </c>
      <c r="AP20" s="97">
        <f ca="1">SMALL($AO$3:$AO$30,ROWS(AO$3:AO20))</f>
        <v>26.659738012034264</v>
      </c>
      <c r="AQ20" s="119">
        <f t="shared" ca="1" si="11"/>
        <v>1.8331218120541113</v>
      </c>
      <c r="AR20" s="119">
        <f t="shared" si="20"/>
        <v>1.5</v>
      </c>
      <c r="AS20" s="86">
        <f t="shared" ca="1" si="12"/>
        <v>49</v>
      </c>
      <c r="AT20" s="86">
        <f t="shared" ca="1" si="13"/>
        <v>0.90901654063783988</v>
      </c>
      <c r="AU20" s="86">
        <f ca="1">INDEX($AS$3:$AS$30,MATCH(SMALL($AT$3:$AT$30,ROWS(AT$3:AT20)),$AT$3:$AT$30,0))</f>
        <v>38</v>
      </c>
      <c r="AV20" s="86">
        <f ca="1">SMALL($AS$3:$AS$30,ROWS(AV$3:AV20))</f>
        <v>49</v>
      </c>
      <c r="AW20" s="94">
        <f ca="1">VLOOKUP(SMALL($BB$17:$BB$30,AX20),$BB$17:$BC$30,2,0)</f>
        <v>53</v>
      </c>
      <c r="AX20" s="94">
        <f t="shared" si="23"/>
        <v>9</v>
      </c>
      <c r="BA20" s="94">
        <v>18</v>
      </c>
      <c r="BB20" s="94">
        <f t="shared" ca="1" si="14"/>
        <v>0.97378087915153166</v>
      </c>
      <c r="BC20" s="94">
        <f t="shared" ca="1" si="15"/>
        <v>49</v>
      </c>
    </row>
    <row r="21" spans="1:63" ht="16.5" x14ac:dyDescent="0.3">
      <c r="A21" s="9">
        <v>19</v>
      </c>
      <c r="B21" s="109">
        <v>60</v>
      </c>
      <c r="C21" s="110">
        <v>54</v>
      </c>
      <c r="D21" s="111">
        <v>70</v>
      </c>
      <c r="E21" s="112">
        <v>58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14.045488309737109</v>
      </c>
      <c r="AP21" s="97">
        <f ca="1">SMALL($AO$3:$AO$30,ROWS(AO$3:AO21))</f>
        <v>27.519574409378052</v>
      </c>
      <c r="AQ21" s="119">
        <f t="shared" ca="1" si="11"/>
        <v>2.168648965762034</v>
      </c>
      <c r="AR21" s="119">
        <f t="shared" si="20"/>
        <v>2</v>
      </c>
      <c r="AS21" s="86">
        <f t="shared" ca="1" si="12"/>
        <v>60</v>
      </c>
      <c r="AT21" s="86">
        <f t="shared" ca="1" si="13"/>
        <v>0.15376477090498275</v>
      </c>
      <c r="AU21" s="86">
        <f ca="1">INDEX($AS$3:$AS$30,MATCH(SMALL($AT$3:$AT$30,ROWS(AT$3:AT21)),$AT$3:$AT$30,0))</f>
        <v>27</v>
      </c>
      <c r="AV21" s="86">
        <f ca="1">SMALL($AS$3:$AS$30,ROWS(AV$3:AV21))</f>
        <v>50</v>
      </c>
      <c r="AW21" s="94">
        <f ca="1">VLOOKUP(SMALL($BB$17:$BB$30,AX21),$BB$17:$BC$30,2,0)</f>
        <v>48</v>
      </c>
      <c r="AX21" s="94">
        <f t="shared" si="23"/>
        <v>10</v>
      </c>
      <c r="BA21" s="94">
        <v>19</v>
      </c>
      <c r="BB21" s="94">
        <f t="shared" ca="1" si="14"/>
        <v>0.42648745432777779</v>
      </c>
      <c r="BC21" s="94">
        <f t="shared" ca="1" si="15"/>
        <v>50</v>
      </c>
    </row>
    <row r="22" spans="1:63" ht="16.5" x14ac:dyDescent="0.3">
      <c r="A22" s="9">
        <v>20</v>
      </c>
      <c r="B22" s="109">
        <v>28</v>
      </c>
      <c r="C22" s="110">
        <v>54</v>
      </c>
      <c r="D22" s="111">
        <v>46</v>
      </c>
      <c r="E22" s="112">
        <v>40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31.589128269773283</v>
      </c>
      <c r="AP22" s="97">
        <f ca="1">SMALL($AO$3:$AO$30,ROWS(AO$3:AO22))</f>
        <v>27.643180916672961</v>
      </c>
      <c r="AQ22" s="119">
        <f t="shared" ca="1" si="11"/>
        <v>1.8908547908722715</v>
      </c>
      <c r="AR22" s="119">
        <f t="shared" si="20"/>
        <v>1</v>
      </c>
      <c r="AS22" s="86">
        <f t="shared" ca="1" si="12"/>
        <v>53</v>
      </c>
      <c r="AT22" s="86">
        <f t="shared" ca="1" si="13"/>
        <v>0.63771522290276561</v>
      </c>
      <c r="AU22" s="86">
        <f ca="1">INDEX($AS$3:$AS$30,MATCH(SMALL($AT$3:$AT$30,ROWS(AT$3:AT22)),$AT$3:$AT$30,0))</f>
        <v>26</v>
      </c>
      <c r="AV22" s="86">
        <f ca="1">SMALL($AS$3:$AS$30,ROWS(AV$3:AV22))</f>
        <v>51</v>
      </c>
      <c r="AW22" s="94">
        <f ca="1">VLOOKUP(SMALL($BB$3:$BB$16,AX22),$BB$3:$BC$30,2,0)</f>
        <v>27</v>
      </c>
      <c r="AX22" s="94">
        <f t="shared" si="23"/>
        <v>10</v>
      </c>
      <c r="BA22" s="94">
        <v>20</v>
      </c>
      <c r="BB22" s="94">
        <f t="shared" ca="1" si="14"/>
        <v>0.61836981192825669</v>
      </c>
      <c r="BC22" s="94">
        <f t="shared" ca="1" si="15"/>
        <v>51</v>
      </c>
    </row>
    <row r="23" spans="1:63" ht="16.5" x14ac:dyDescent="0.3">
      <c r="A23" s="9">
        <v>21</v>
      </c>
      <c r="B23" s="109">
        <v>37</v>
      </c>
      <c r="C23" s="110">
        <v>55</v>
      </c>
      <c r="D23" s="111">
        <v>43</v>
      </c>
      <c r="E23" s="112">
        <v>40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23.254630699126874</v>
      </c>
      <c r="AP23" s="97">
        <f ca="1">SMALL($AO$3:$AO$30,ROWS(AO$3:AO23))</f>
        <v>28.474743113158297</v>
      </c>
      <c r="AQ23" s="119">
        <f t="shared" ca="1" si="11"/>
        <v>1.060540504497304</v>
      </c>
      <c r="AR23" s="119">
        <f t="shared" si="20"/>
        <v>1</v>
      </c>
      <c r="AS23" s="86">
        <f t="shared" ca="1" si="12"/>
        <v>31</v>
      </c>
      <c r="AT23" s="86">
        <f t="shared" ca="1" si="13"/>
        <v>0.81055525705195852</v>
      </c>
      <c r="AU23" s="86">
        <f ca="1">INDEX($AS$3:$AS$30,MATCH(SMALL($AT$3:$AT$30,ROWS(AT$3:AT23)),$AT$3:$AT$30,0))</f>
        <v>38</v>
      </c>
      <c r="AV23" s="86">
        <f ca="1">SMALL($AS$3:$AS$30,ROWS(AV$3:AV23))</f>
        <v>53</v>
      </c>
      <c r="AW23" s="94">
        <f ca="1">VLOOKUP(SMALL($BB$3:$BB$16,AX23),$BB$3:$BC$30,2,0)</f>
        <v>21</v>
      </c>
      <c r="AX23" s="94">
        <f t="shared" si="23"/>
        <v>11</v>
      </c>
      <c r="BA23" s="94">
        <v>21</v>
      </c>
      <c r="BB23" s="94">
        <f t="shared" ca="1" si="14"/>
        <v>0.62624596899135054</v>
      </c>
      <c r="BC23" s="94">
        <f t="shared" ca="1" si="15"/>
        <v>53</v>
      </c>
    </row>
    <row r="24" spans="1:63" ht="16.5" x14ac:dyDescent="0.3">
      <c r="A24" s="9">
        <v>22</v>
      </c>
      <c r="B24" s="109">
        <v>40</v>
      </c>
      <c r="C24" s="110">
        <v>58</v>
      </c>
      <c r="D24" s="111">
        <v>45</v>
      </c>
      <c r="E24" s="112">
        <v>45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22.733642862449692</v>
      </c>
      <c r="AP24" s="97">
        <f ca="1">SMALL($AO$3:$AO$30,ROWS(AO$3:AO24))</f>
        <v>28.749006390025151</v>
      </c>
      <c r="AQ24" s="119">
        <f t="shared" ca="1" si="11"/>
        <v>1.902244192265945</v>
      </c>
      <c r="AR24" s="119">
        <f t="shared" si="20"/>
        <v>1.5</v>
      </c>
      <c r="AS24" s="86">
        <f t="shared" ca="1" si="12"/>
        <v>55</v>
      </c>
      <c r="AT24" s="86">
        <f t="shared" ca="1" si="13"/>
        <v>0.44333344088470006</v>
      </c>
      <c r="AU24" s="86">
        <f ca="1">INDEX($AS$3:$AS$30,MATCH(SMALL($AT$3:$AT$30,ROWS(AT$3:AT24)),$AT$3:$AT$30,0))</f>
        <v>31</v>
      </c>
      <c r="AV24" s="86">
        <f ca="1">SMALL($AS$3:$AS$30,ROWS(AV$3:AV24))</f>
        <v>53</v>
      </c>
      <c r="AW24" s="94">
        <f ca="1">VLOOKUP(SMALL($BB$17:$BB$30,AX24),$BB$17:$BC$30,2,0)</f>
        <v>58</v>
      </c>
      <c r="AX24" s="94">
        <f t="shared" si="23"/>
        <v>11</v>
      </c>
      <c r="BA24" s="94">
        <v>22</v>
      </c>
      <c r="BB24" s="94">
        <f t="shared" ca="1" si="14"/>
        <v>0.14678676894465581</v>
      </c>
      <c r="BC24" s="94">
        <f t="shared" ca="1" si="15"/>
        <v>53</v>
      </c>
    </row>
    <row r="25" spans="1:63" ht="16.5" x14ac:dyDescent="0.3">
      <c r="A25" s="9">
        <v>23</v>
      </c>
      <c r="B25" s="109">
        <v>41</v>
      </c>
      <c r="C25" s="110">
        <v>60</v>
      </c>
      <c r="D25" s="111">
        <v>88</v>
      </c>
      <c r="E25" s="112">
        <v>48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17.623200144631099</v>
      </c>
      <c r="AP25" s="97">
        <f ca="1">SMALL($AO$3:$AO$30,ROWS(AO$3:AO25))</f>
        <v>28.833359953117874</v>
      </c>
      <c r="AQ25" s="119">
        <f t="shared" ca="1" si="11"/>
        <v>2.2266056528907239</v>
      </c>
      <c r="AR25" s="119">
        <f t="shared" si="20"/>
        <v>2</v>
      </c>
      <c r="AS25" s="86">
        <f t="shared" ca="1" si="12"/>
        <v>65</v>
      </c>
      <c r="AT25" s="86">
        <f t="shared" ca="1" si="13"/>
        <v>0.60564401577468119</v>
      </c>
      <c r="AU25" s="86">
        <f ca="1">INDEX($AS$3:$AS$30,MATCH(SMALL($AT$3:$AT$30,ROWS(AT$3:AT25)),$AT$3:$AT$30,0))</f>
        <v>48</v>
      </c>
      <c r="AV25" s="86">
        <f ca="1">SMALL($AS$3:$AS$30,ROWS(AV$3:AV25))</f>
        <v>55</v>
      </c>
      <c r="AW25" s="94">
        <f ca="1">VLOOKUP(SMALL($BB$17:$BB$30,AX25),$BB$17:$BC$30,2,0)</f>
        <v>60</v>
      </c>
      <c r="AX25" s="94">
        <f t="shared" si="23"/>
        <v>12</v>
      </c>
      <c r="BA25" s="94">
        <v>23</v>
      </c>
      <c r="BB25" s="94">
        <f t="shared" ca="1" si="14"/>
        <v>0.78489858793241729</v>
      </c>
      <c r="BC25" s="94">
        <f t="shared" ca="1" si="15"/>
        <v>55</v>
      </c>
    </row>
    <row r="26" spans="1:63" ht="16.5" x14ac:dyDescent="0.3">
      <c r="A26" s="9">
        <v>24</v>
      </c>
      <c r="B26" s="109">
        <v>55</v>
      </c>
      <c r="C26" s="110">
        <v>63</v>
      </c>
      <c r="D26" s="111">
        <v>40</v>
      </c>
      <c r="E26" s="112">
        <v>41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22.387325479576649</v>
      </c>
      <c r="AP26" s="97">
        <f ca="1">SMALL($AO$3:$AO$30,ROWS(AO$3:AO26))</f>
        <v>29.115533902131169</v>
      </c>
      <c r="AQ26" s="119">
        <f t="shared" ca="1" si="11"/>
        <v>1.6864616308572522</v>
      </c>
      <c r="AR26" s="119">
        <f t="shared" si="20"/>
        <v>1</v>
      </c>
      <c r="AS26" s="86">
        <f t="shared" ca="1" si="12"/>
        <v>50</v>
      </c>
      <c r="AT26" s="86">
        <f t="shared" ca="1" si="13"/>
        <v>0.53085584375684991</v>
      </c>
      <c r="AU26" s="86">
        <f ca="1">INDEX($AS$3:$AS$30,MATCH(SMALL($AT$3:$AT$30,ROWS(AT$3:AT26)),$AT$3:$AT$30,0))</f>
        <v>27</v>
      </c>
      <c r="AV26" s="86">
        <f ca="1">SMALL($AS$3:$AS$30,ROWS(AV$3:AV26))</f>
        <v>58</v>
      </c>
      <c r="AW26" s="94">
        <f ca="1">VLOOKUP(SMALL($BB$3:$BB$16,AX26),$BB$3:$BC$30,2,0)</f>
        <v>36</v>
      </c>
      <c r="AX26" s="94">
        <f t="shared" si="23"/>
        <v>12</v>
      </c>
      <c r="BA26" s="94">
        <v>24</v>
      </c>
      <c r="BB26" s="94">
        <f t="shared" ca="1" si="14"/>
        <v>0.67646217424039634</v>
      </c>
      <c r="BC26" s="94">
        <f t="shared" ca="1" si="15"/>
        <v>58</v>
      </c>
    </row>
    <row r="27" spans="1:63" ht="16.5" x14ac:dyDescent="0.3">
      <c r="A27" s="9">
        <v>25</v>
      </c>
      <c r="B27" s="109">
        <v>34</v>
      </c>
      <c r="C27" s="110">
        <v>70</v>
      </c>
      <c r="D27" s="111">
        <v>48</v>
      </c>
      <c r="E27" s="112">
        <v>44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29.813931906457341</v>
      </c>
      <c r="AP27" s="97">
        <f ca="1">SMALL($AO$3:$AO$30,ROWS(AO$3:AO27))</f>
        <v>29.813931906457341</v>
      </c>
      <c r="AQ27" s="119">
        <f t="shared" ca="1" si="11"/>
        <v>1.2477074940805899</v>
      </c>
      <c r="AR27" s="119">
        <f t="shared" si="20"/>
        <v>1</v>
      </c>
      <c r="AS27" s="86">
        <f t="shared" ca="1" si="12"/>
        <v>38</v>
      </c>
      <c r="AT27" s="86">
        <f t="shared" ca="1" si="13"/>
        <v>0.73721809425073392</v>
      </c>
      <c r="AU27" s="86">
        <f ca="1">INDEX($AS$3:$AS$30,MATCH(SMALL($AT$3:$AT$30,ROWS(AT$3:AT27)),$AT$3:$AT$30,0))</f>
        <v>49</v>
      </c>
      <c r="AV27" s="86">
        <f ca="1">SMALL($AS$3:$AS$30,ROWS(AV$3:AV27))</f>
        <v>60</v>
      </c>
      <c r="AW27" s="94">
        <f ca="1">VLOOKUP(SMALL($BB$3:$BB$16,AX27),$BB$3:$BC$30,2,0)</f>
        <v>37</v>
      </c>
      <c r="AX27" s="94">
        <f t="shared" si="23"/>
        <v>13</v>
      </c>
      <c r="BA27" s="94">
        <v>25</v>
      </c>
      <c r="BB27" s="94">
        <f t="shared" ca="1" si="14"/>
        <v>0.16327205859489846</v>
      </c>
      <c r="BC27" s="94">
        <f t="shared" ca="1" si="15"/>
        <v>60</v>
      </c>
    </row>
    <row r="28" spans="1:63" ht="16.5" x14ac:dyDescent="0.3">
      <c r="A28" s="9">
        <v>26</v>
      </c>
      <c r="B28" s="109">
        <v>82</v>
      </c>
      <c r="C28" s="110">
        <v>70</v>
      </c>
      <c r="D28" s="111">
        <v>63</v>
      </c>
      <c r="E28" s="112">
        <v>50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26.61013770610732</v>
      </c>
      <c r="AP28" s="97">
        <f ca="1">SMALL($AO$3:$AO$30,ROWS(AO$3:AO28))</f>
        <v>31.051645861614034</v>
      </c>
      <c r="AQ28" s="119">
        <f t="shared" ca="1" si="11"/>
        <v>1.9083702124051931</v>
      </c>
      <c r="AR28" s="119">
        <f t="shared" si="20"/>
        <v>1.5</v>
      </c>
      <c r="AS28" s="86">
        <f t="shared" ca="1" si="12"/>
        <v>60</v>
      </c>
      <c r="AT28" s="86">
        <f t="shared" ca="1" si="13"/>
        <v>0.68415797096387732</v>
      </c>
      <c r="AU28" s="86">
        <f ca="1">INDEX($AS$3:$AS$30,MATCH(SMALL($AT$3:$AT$30,ROWS(AT$3:AT28)),$AT$3:$AT$30,0))</f>
        <v>39</v>
      </c>
      <c r="AV28" s="86">
        <f ca="1">SMALL($AS$3:$AS$30,ROWS(AV$3:AV28))</f>
        <v>60</v>
      </c>
      <c r="AW28" s="94">
        <f ca="1">VLOOKUP(SMALL($BB$17:$BB$30,AX28),$BB$17:$BC$30,2,0)</f>
        <v>55</v>
      </c>
      <c r="AX28" s="94">
        <f t="shared" si="23"/>
        <v>13</v>
      </c>
      <c r="BA28" s="94">
        <v>26</v>
      </c>
      <c r="BB28" s="94">
        <f t="shared" ca="1" si="14"/>
        <v>0.73735974464747234</v>
      </c>
      <c r="BC28" s="94">
        <f t="shared" ca="1" si="15"/>
        <v>60</v>
      </c>
    </row>
    <row r="29" spans="1:63" ht="16.5" x14ac:dyDescent="0.3">
      <c r="A29" s="9">
        <v>27</v>
      </c>
      <c r="B29" s="109">
        <v>88</v>
      </c>
      <c r="C29" s="110">
        <v>82</v>
      </c>
      <c r="D29" s="111">
        <v>70</v>
      </c>
      <c r="E29" s="112">
        <v>54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28.474743113158297</v>
      </c>
      <c r="AP29" s="97">
        <f ca="1">SMALL($AO$3:$AO$30,ROWS(AO$3:AO29))</f>
        <v>31.589128269773283</v>
      </c>
      <c r="AQ29" s="119">
        <f t="shared" ca="1" si="11"/>
        <v>2.7180941533070846</v>
      </c>
      <c r="AR29" s="119">
        <f t="shared" si="20"/>
        <v>2</v>
      </c>
      <c r="AS29" s="86">
        <f t="shared" ca="1" si="12"/>
        <v>86</v>
      </c>
      <c r="AT29" s="86">
        <f t="shared" ca="1" si="13"/>
        <v>2.7702264329093396E-2</v>
      </c>
      <c r="AU29" s="86">
        <f ca="1">INDEX($AS$3:$AS$30,MATCH(SMALL($AT$3:$AT$30,ROWS(AT$3:AT29)),$AT$3:$AT$30,0))</f>
        <v>37</v>
      </c>
      <c r="AV29" s="86">
        <f ca="1">SMALL($AS$3:$AS$30,ROWS(AV$3:AV29))</f>
        <v>65</v>
      </c>
      <c r="AW29" s="94">
        <f ca="1">VLOOKUP(SMALL($BB$17:$BB$30,AX29),$BB$17:$BC$30,2,0)</f>
        <v>49</v>
      </c>
      <c r="AX29" s="94">
        <f t="shared" si="23"/>
        <v>14</v>
      </c>
      <c r="BA29" s="94">
        <v>27</v>
      </c>
      <c r="BB29" s="94">
        <f t="shared" ca="1" si="14"/>
        <v>0.56037604291842535</v>
      </c>
      <c r="BC29" s="94">
        <f t="shared" ca="1" si="15"/>
        <v>65</v>
      </c>
    </row>
    <row r="30" spans="1:63" ht="16.5" x14ac:dyDescent="0.3">
      <c r="A30" s="9">
        <v>28</v>
      </c>
      <c r="B30" s="109">
        <v>54</v>
      </c>
      <c r="C30" s="110">
        <v>88</v>
      </c>
      <c r="D30" s="111">
        <v>82</v>
      </c>
      <c r="E30" s="112">
        <v>32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17.627451990764513</v>
      </c>
      <c r="AP30" s="97">
        <f ca="1">SMALL($AO$3:$AO$30,ROWS(AO$3:AO30))</f>
        <v>32.738079911624453</v>
      </c>
      <c r="AQ30" s="119">
        <f t="shared" ca="1" si="11"/>
        <v>1.1909992667365952</v>
      </c>
      <c r="AR30" s="119">
        <f t="shared" si="20"/>
        <v>1</v>
      </c>
      <c r="AS30" s="86">
        <f t="shared" ca="1" si="12"/>
        <v>39</v>
      </c>
      <c r="AT30" s="86">
        <f t="shared" ca="1" si="13"/>
        <v>0.93190669239571722</v>
      </c>
      <c r="AU30" s="86">
        <f ca="1">INDEX($AS$3:$AS$30,MATCH(SMALL($AT$3:$AT$30,ROWS(AT$3:AT30)),$AT$3:$AT$30,0))</f>
        <v>53</v>
      </c>
      <c r="AV30" s="86">
        <f ca="1">SMALL($AS$3:$AS$30,ROWS(AV$3:AV30))</f>
        <v>86</v>
      </c>
      <c r="AW30" s="94">
        <f ca="1">VLOOKUP(SMALL($BB$3:$BB$16,AX30),$BB$3:$BC$30,2,0)</f>
        <v>36</v>
      </c>
      <c r="AX30" s="94">
        <f t="shared" si="23"/>
        <v>14</v>
      </c>
      <c r="BA30" s="94">
        <v>28</v>
      </c>
      <c r="BB30" s="94">
        <f t="shared" ca="1" si="14"/>
        <v>0.29250132787488792</v>
      </c>
      <c r="BC30" s="94">
        <f t="shared" ca="1" si="15"/>
        <v>86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1212</v>
      </c>
      <c r="AT32"/>
      <c r="AU32" s="157">
        <f ca="1">SUM(AU3:AU30)</f>
        <v>1212</v>
      </c>
      <c r="AV32" s="157">
        <f ca="1">SUM(AV3:AV30)</f>
        <v>1212</v>
      </c>
      <c r="AW32" s="157">
        <f ca="1">SUM(AW3:AW30)</f>
        <v>1212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1362</v>
      </c>
      <c r="C88" s="109">
        <f t="shared" ref="C88:E88" si="24">SUM(C3:C86)</f>
        <v>1362</v>
      </c>
      <c r="D88" s="109">
        <f t="shared" si="24"/>
        <v>1362</v>
      </c>
      <c r="E88" s="109">
        <f t="shared" si="24"/>
        <v>1362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2424</v>
      </c>
      <c r="AT88" s="157">
        <f t="shared" ref="AT88:AW88" ca="1" si="25">SUM(AT3:AT86)</f>
        <v>14.892135255664883</v>
      </c>
      <c r="AU88" s="157">
        <f t="shared" ca="1" si="25"/>
        <v>2424</v>
      </c>
      <c r="AV88" s="157">
        <f t="shared" ca="1" si="25"/>
        <v>2424</v>
      </c>
      <c r="AW88" s="157">
        <f t="shared" ca="1" si="25"/>
        <v>2424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63</v>
      </c>
      <c r="C98" s="75">
        <f>SUM(C$3:C3)</f>
        <v>21</v>
      </c>
      <c r="D98" s="75">
        <f>SUM(D$3:D3)</f>
        <v>32</v>
      </c>
      <c r="E98" s="75">
        <f>SUM(E$3:E3)</f>
        <v>34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99</v>
      </c>
      <c r="C99" s="75">
        <f>SUM(C$3:C4)</f>
        <v>49</v>
      </c>
      <c r="D99" s="75">
        <f>SUM(D$3:D4)</f>
        <v>72</v>
      </c>
      <c r="E99" s="75">
        <f>SUM(E$3:E4)</f>
        <v>116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153</v>
      </c>
      <c r="C100" s="75">
        <f>SUM(C$3:C5)</f>
        <v>81</v>
      </c>
      <c r="D100" s="75">
        <f>SUM(D$3:D5)</f>
        <v>116</v>
      </c>
      <c r="E100" s="75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203</v>
      </c>
      <c r="C101" s="75">
        <f>SUM(C$3:C6)</f>
        <v>115</v>
      </c>
      <c r="D101" s="75">
        <f>SUM(D$3:D6)</f>
        <v>137</v>
      </c>
      <c r="E101" s="75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243</v>
      </c>
      <c r="C102" s="75">
        <f>SUM(C$3:C7)</f>
        <v>151</v>
      </c>
      <c r="D102" s="75">
        <f>SUM(D$3:D7)</f>
        <v>171</v>
      </c>
      <c r="E102" s="75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287</v>
      </c>
      <c r="C103" s="75">
        <f>SUM(C$3:C8)</f>
        <v>188</v>
      </c>
      <c r="D103" s="75">
        <f>SUM(D$3:D8)</f>
        <v>208</v>
      </c>
      <c r="E103" s="75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345</v>
      </c>
      <c r="C104" s="75">
        <f>SUM(C$3:C9)</f>
        <v>227</v>
      </c>
      <c r="D104" s="75">
        <f>SUM(D$3:D9)</f>
        <v>263</v>
      </c>
      <c r="E104" s="75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366</v>
      </c>
      <c r="C105" s="75">
        <f>SUM(C$3:C10)</f>
        <v>267</v>
      </c>
      <c r="D105" s="75">
        <f>SUM(D$3:D10)</f>
        <v>299</v>
      </c>
      <c r="E105" s="75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412</v>
      </c>
      <c r="C106" s="75">
        <f>SUM(C$3:C11)</f>
        <v>307</v>
      </c>
      <c r="D106" s="75">
        <f>SUM(D$3:D11)</f>
        <v>339</v>
      </c>
      <c r="E106" s="75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451</v>
      </c>
      <c r="C107" s="75">
        <f>SUM(C$3:C12)</f>
        <v>347</v>
      </c>
      <c r="D107" s="75">
        <f>SUM(D$3:D12)</f>
        <v>389</v>
      </c>
      <c r="E107" s="75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483</v>
      </c>
      <c r="C108" s="75">
        <f>SUM(C$3:C13)</f>
        <v>388</v>
      </c>
      <c r="D108" s="75">
        <f>SUM(D$3:D13)</f>
        <v>449</v>
      </c>
      <c r="E108" s="75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553</v>
      </c>
      <c r="C109" s="75">
        <f>SUM(C$3:C14)</f>
        <v>431</v>
      </c>
      <c r="D109" s="75">
        <f>SUM(D$3:D14)</f>
        <v>488</v>
      </c>
      <c r="E109" s="75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598</v>
      </c>
      <c r="C110" s="75">
        <f>SUM(C$3:C15)</f>
        <v>475</v>
      </c>
      <c r="D110" s="75">
        <f>SUM(D$3:D15)</f>
        <v>532</v>
      </c>
      <c r="E110" s="75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646</v>
      </c>
      <c r="C111" s="75">
        <f>SUM(C$3:C16)</f>
        <v>519</v>
      </c>
      <c r="D111" s="75">
        <f>SUM(D$3:D16)</f>
        <v>586</v>
      </c>
      <c r="E111" s="75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689</v>
      </c>
      <c r="C112" s="75">
        <f>SUM(C$3:C17)</f>
        <v>564</v>
      </c>
      <c r="D112" s="75">
        <f>SUM(D$3:D17)</f>
        <v>644</v>
      </c>
      <c r="E112" s="75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759</v>
      </c>
      <c r="C113" s="75">
        <f>SUM(C$3:C18)</f>
        <v>610</v>
      </c>
      <c r="D113" s="75">
        <f>SUM(D$3:D18)</f>
        <v>672</v>
      </c>
      <c r="E113" s="75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799</v>
      </c>
      <c r="C114" s="75">
        <f>SUM(C$3:C19)</f>
        <v>658</v>
      </c>
      <c r="D114" s="75">
        <f>SUM(D$3:D19)</f>
        <v>713</v>
      </c>
      <c r="E114" s="75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843</v>
      </c>
      <c r="C115" s="75">
        <f>SUM(C$3:C20)</f>
        <v>708</v>
      </c>
      <c r="D115" s="75">
        <f>SUM(D$3:D20)</f>
        <v>767</v>
      </c>
      <c r="E115" s="75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903</v>
      </c>
      <c r="C116" s="75">
        <f>SUM(C$3:C21)</f>
        <v>762</v>
      </c>
      <c r="D116" s="75">
        <f>SUM(D$3:D21)</f>
        <v>837</v>
      </c>
      <c r="E116" s="75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931</v>
      </c>
      <c r="C117" s="75">
        <f>SUM(C$3:C22)</f>
        <v>816</v>
      </c>
      <c r="D117" s="75">
        <f>SUM(D$3:D22)</f>
        <v>883</v>
      </c>
      <c r="E117" s="75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968</v>
      </c>
      <c r="C118" s="75">
        <f>SUM(C$3:C23)</f>
        <v>871</v>
      </c>
      <c r="D118" s="75">
        <f>SUM(D$3:D23)</f>
        <v>926</v>
      </c>
      <c r="E118" s="75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1008</v>
      </c>
      <c r="C119" s="75">
        <f>SUM(C$3:C24)</f>
        <v>929</v>
      </c>
      <c r="D119" s="75">
        <f>SUM(D$3:D24)</f>
        <v>971</v>
      </c>
      <c r="E119" s="75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1049</v>
      </c>
      <c r="C120" s="75">
        <f>SUM(C$3:C25)</f>
        <v>989</v>
      </c>
      <c r="D120" s="75">
        <f>SUM(D$3:D25)</f>
        <v>1059</v>
      </c>
      <c r="E120" s="75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1104</v>
      </c>
      <c r="C121" s="75">
        <f>SUM(C$3:C26)</f>
        <v>1052</v>
      </c>
      <c r="D121" s="75">
        <f>SUM(D$3:D26)</f>
        <v>1099</v>
      </c>
      <c r="E121" s="75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1138</v>
      </c>
      <c r="C122" s="75">
        <f>SUM(C$3:C27)</f>
        <v>1122</v>
      </c>
      <c r="D122" s="75">
        <f>SUM(D$3:D27)</f>
        <v>1147</v>
      </c>
      <c r="E122" s="75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1220</v>
      </c>
      <c r="C123" s="75">
        <f>SUM(C$3:C28)</f>
        <v>1192</v>
      </c>
      <c r="D123" s="75">
        <f>SUM(D$3:D28)</f>
        <v>1210</v>
      </c>
      <c r="E123" s="75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1308</v>
      </c>
      <c r="C124" s="75">
        <f>SUM(C$3:C29)</f>
        <v>1274</v>
      </c>
      <c r="D124" s="75">
        <f>SUM(D$3:D29)</f>
        <v>1280</v>
      </c>
      <c r="E124" s="75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1362</v>
      </c>
      <c r="C125" s="75">
        <f>SUM(C$3:C30)</f>
        <v>1362</v>
      </c>
      <c r="D125" s="75">
        <f>SUM(D$3:D30)</f>
        <v>1362</v>
      </c>
      <c r="E125" s="75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882F-7DC0-45E2-A6B7-979E1E5B1E29}">
  <dimension ref="A1:BK307"/>
  <sheetViews>
    <sheetView zoomScale="96" zoomScaleNormal="96" workbookViewId="0">
      <selection activeCell="S15" sqref="S15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24 - 30</v>
      </c>
      <c r="G2" s="104">
        <f>Y4</f>
        <v>24</v>
      </c>
      <c r="H2" s="105">
        <f t="shared" ref="H2:H14" si="0">G2+$Y$3</f>
        <v>30</v>
      </c>
      <c r="I2" s="160">
        <f>COUNTIF($B$3:$B$86, "&lt;"&amp;H2)</f>
        <v>2</v>
      </c>
      <c r="J2" s="106">
        <f>I2</f>
        <v>2</v>
      </c>
      <c r="K2" s="107">
        <f t="shared" ref="K2:K14" si="1">J2/$J$15</f>
        <v>7.1428571428571425E-2</v>
      </c>
      <c r="L2" s="108">
        <f t="shared" ref="L2:L14" si="2">I2/$J$15</f>
        <v>7.1428571428571425E-2</v>
      </c>
      <c r="N2" s="128" t="s">
        <v>12</v>
      </c>
      <c r="O2" s="131">
        <f>AVERAGE($B$3:$B$86)</f>
        <v>47.785714285714285</v>
      </c>
      <c r="P2" s="131">
        <f t="shared" ref="P2:Q2" si="3">AVERAGE($B$3:$B$86)</f>
        <v>47.785714285714285</v>
      </c>
      <c r="Q2" s="131">
        <f t="shared" si="3"/>
        <v>47.785714285714285</v>
      </c>
      <c r="R2" s="131">
        <f>AVERAGE($D$3:$D$86)</f>
        <v>47.785714285714285</v>
      </c>
      <c r="V2" s="94" t="s">
        <v>102</v>
      </c>
      <c r="Y2" s="94">
        <f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32</v>
      </c>
      <c r="C3" s="110">
        <v>25</v>
      </c>
      <c r="D3" s="111">
        <v>32</v>
      </c>
      <c r="E3" s="112">
        <v>41</v>
      </c>
      <c r="F3" s="113" t="str">
        <f t="shared" ref="F3:F14" si="4">G3&amp;" - "&amp;H3</f>
        <v>30 - 36</v>
      </c>
      <c r="G3" s="114">
        <f>H2</f>
        <v>30</v>
      </c>
      <c r="H3" s="115">
        <f t="shared" si="0"/>
        <v>36</v>
      </c>
      <c r="I3" s="160">
        <f t="shared" ref="I3:I14" si="5">COUNTIF($B$3:$B$86, "&lt;"&amp;H3)</f>
        <v>6</v>
      </c>
      <c r="J3" s="116">
        <f>I3-I2</f>
        <v>4</v>
      </c>
      <c r="K3" s="117">
        <f t="shared" si="1"/>
        <v>0.14285714285714285</v>
      </c>
      <c r="L3" s="118">
        <f t="shared" si="2"/>
        <v>0.21428571428571427</v>
      </c>
      <c r="N3" s="152" t="s">
        <v>99</v>
      </c>
      <c r="O3" s="158">
        <f>MEDIAN(B$3:B$86)</f>
        <v>46</v>
      </c>
      <c r="P3" s="158">
        <f t="shared" ref="P3:R3" si="6">MEDIAN(C$3:C$86)</f>
        <v>46</v>
      </c>
      <c r="Q3" s="158">
        <f t="shared" si="6"/>
        <v>46</v>
      </c>
      <c r="R3" s="158">
        <f t="shared" si="6"/>
        <v>46</v>
      </c>
      <c r="V3" s="94" t="s">
        <v>103</v>
      </c>
      <c r="Y3" s="94">
        <f>ROUND(Y2,-LEN(Y2)+1)</f>
        <v>6</v>
      </c>
      <c r="AN3" s="97">
        <v>1</v>
      </c>
      <c r="AO3" s="97">
        <f ca="1">ABS(_xlfn.NORM.INV(RAND(),$AQ$1,$AS$1))</f>
        <v>19.001673307644328</v>
      </c>
      <c r="AP3" s="97">
        <f ca="1">SMALL($AO$3:$AO$30,ROWS(AO$3:AO3))</f>
        <v>13.926322600054636</v>
      </c>
      <c r="AQ3" s="119">
        <f ca="1">AR3+RAND()</f>
        <v>1.9720910112937431</v>
      </c>
      <c r="AR3" s="119">
        <v>1</v>
      </c>
      <c r="AS3" s="86">
        <f ca="1">ROUNDUP(AP3*AQ3,0)</f>
        <v>28</v>
      </c>
      <c r="AT3" s="86">
        <f ca="1">RAND()</f>
        <v>0.53431856801380473</v>
      </c>
      <c r="AU3" s="86">
        <f ca="1">INDEX($AS$3:$AS$30,MATCH(SMALL($AT$3:$AT$30,ROWS(AT$3:AT3)),$AT$3:$AT$30,0))</f>
        <v>63</v>
      </c>
      <c r="AV3" s="86">
        <f ca="1">SMALL($AS$3:$AS$30,ROWS(AV$3:AV3))</f>
        <v>24</v>
      </c>
      <c r="AW3" s="94">
        <f ca="1">VLOOKUP(SMALL($BB$3:$BB$16,AX3),$BB$3:$BC$30,2,0)</f>
        <v>39</v>
      </c>
      <c r="AX3" s="94">
        <v>1</v>
      </c>
      <c r="BA3" s="94">
        <v>1</v>
      </c>
      <c r="BB3" s="94">
        <f ca="1">RAND()</f>
        <v>0.5726571708773639</v>
      </c>
      <c r="BC3" s="94">
        <f ca="1">AV3</f>
        <v>24</v>
      </c>
    </row>
    <row r="4" spans="1:55" ht="17.25" thickBot="1" x14ac:dyDescent="0.35">
      <c r="A4" s="9">
        <v>2</v>
      </c>
      <c r="B4" s="109">
        <v>46</v>
      </c>
      <c r="C4" s="110">
        <v>28</v>
      </c>
      <c r="D4" s="111">
        <v>38</v>
      </c>
      <c r="E4" s="112">
        <v>52</v>
      </c>
      <c r="F4" s="113" t="str">
        <f t="shared" si="4"/>
        <v>36 - 42</v>
      </c>
      <c r="G4" s="114">
        <f t="shared" ref="G4:G13" si="7">H3</f>
        <v>36</v>
      </c>
      <c r="H4" s="115">
        <f t="shared" si="0"/>
        <v>42</v>
      </c>
      <c r="I4" s="160">
        <f t="shared" si="5"/>
        <v>10</v>
      </c>
      <c r="J4" s="116">
        <f t="shared" ref="J4:J14" si="8">I4-I3</f>
        <v>4</v>
      </c>
      <c r="K4" s="117">
        <f t="shared" si="1"/>
        <v>0.14285714285714285</v>
      </c>
      <c r="L4" s="118">
        <f t="shared" si="2"/>
        <v>0.35714285714285715</v>
      </c>
      <c r="N4" s="129" t="s">
        <v>13</v>
      </c>
      <c r="O4" s="132">
        <f>MAX(B$3:B$86)</f>
        <v>82</v>
      </c>
      <c r="P4" s="132">
        <f t="shared" ref="P4:R4" si="9">MAX(C$3:C$86)</f>
        <v>82</v>
      </c>
      <c r="Q4" s="132">
        <f t="shared" si="9"/>
        <v>82</v>
      </c>
      <c r="R4" s="132">
        <f t="shared" si="9"/>
        <v>82</v>
      </c>
      <c r="V4" s="94" t="s">
        <v>104</v>
      </c>
      <c r="Y4" s="94">
        <f>Y3*INT(O5/Y3)</f>
        <v>24</v>
      </c>
      <c r="AN4" s="97">
        <v>2</v>
      </c>
      <c r="AO4" s="97">
        <f t="shared" ref="AO4:AO30" ca="1" si="10">ABS(_xlfn.NORM.INV(RAND(),$AQ$1,$AS$1))</f>
        <v>28.433231738133617</v>
      </c>
      <c r="AP4" s="97">
        <f ca="1">SMALL($AO$3:$AO$30,ROWS(AO$3:AO4))</f>
        <v>14.329782275589606</v>
      </c>
      <c r="AQ4" s="119">
        <f t="shared" ref="AQ4:AQ30" ca="1" si="11">AR4+RAND()</f>
        <v>1.6155164680855778</v>
      </c>
      <c r="AR4" s="119">
        <v>1.5</v>
      </c>
      <c r="AS4" s="86">
        <f t="shared" ref="AS4:AS30" ca="1" si="12">ROUNDUP(AP4*AQ4,0)</f>
        <v>24</v>
      </c>
      <c r="AT4" s="86">
        <f t="shared" ref="AT4:AT30" ca="1" si="13">RAND()</f>
        <v>0.13128649138703352</v>
      </c>
      <c r="AU4" s="86">
        <f ca="1">INDEX($AS$3:$AS$30,MATCH(SMALL($AT$3:$AT$30,ROWS(AT$3:AT4)),$AT$3:$AT$30,0))</f>
        <v>39</v>
      </c>
      <c r="AV4" s="86">
        <f ca="1">SMALL($AS$3:$AS$30,ROWS(AV$3:AV4))</f>
        <v>28</v>
      </c>
      <c r="AW4" s="94">
        <f ca="1">VLOOKUP(SMALL($BB$17:$BB$30,AX4),$BB$17:$BC$30,2,0)</f>
        <v>64</v>
      </c>
      <c r="AX4" s="94">
        <v>1</v>
      </c>
      <c r="BA4" s="94">
        <v>2</v>
      </c>
      <c r="BB4" s="94">
        <f t="shared" ref="BB4:BB30" ca="1" si="14">RAND()</f>
        <v>0.94792776677900914</v>
      </c>
      <c r="BC4" s="94">
        <f t="shared" ref="BC4:BC30" ca="1" si="15">AV4</f>
        <v>28</v>
      </c>
    </row>
    <row r="5" spans="1:55" ht="17.25" thickBot="1" x14ac:dyDescent="0.35">
      <c r="A5" s="9">
        <v>3</v>
      </c>
      <c r="B5" s="109">
        <v>46</v>
      </c>
      <c r="C5" s="110">
        <v>30</v>
      </c>
      <c r="D5" s="111">
        <v>46</v>
      </c>
      <c r="E5" s="112">
        <v>58</v>
      </c>
      <c r="F5" s="113" t="str">
        <f t="shared" si="4"/>
        <v>42 - 48</v>
      </c>
      <c r="G5" s="114">
        <f t="shared" si="7"/>
        <v>42</v>
      </c>
      <c r="H5" s="115">
        <f t="shared" si="0"/>
        <v>48</v>
      </c>
      <c r="I5" s="160">
        <f t="shared" si="5"/>
        <v>16</v>
      </c>
      <c r="J5" s="116">
        <f t="shared" si="8"/>
        <v>6</v>
      </c>
      <c r="K5" s="117">
        <f t="shared" si="1"/>
        <v>0.21428571428571427</v>
      </c>
      <c r="L5" s="118">
        <f t="shared" si="2"/>
        <v>0.5714285714285714</v>
      </c>
      <c r="N5" s="129" t="s">
        <v>14</v>
      </c>
      <c r="O5" s="132">
        <f>MIN(B$3:B$84)</f>
        <v>25</v>
      </c>
      <c r="P5" s="132">
        <f t="shared" ref="P5:R5" si="16">MIN(C$3:C$84)</f>
        <v>25</v>
      </c>
      <c r="Q5" s="132">
        <f t="shared" si="16"/>
        <v>25</v>
      </c>
      <c r="R5" s="132">
        <f t="shared" si="16"/>
        <v>25</v>
      </c>
      <c r="V5" s="94" t="s">
        <v>101</v>
      </c>
      <c r="Y5" s="94">
        <f>ROUNDUP(O4/Y3,0)</f>
        <v>14</v>
      </c>
      <c r="AN5" s="97">
        <v>3</v>
      </c>
      <c r="AO5" s="97">
        <f t="shared" ca="1" si="10"/>
        <v>26.433349982600351</v>
      </c>
      <c r="AP5" s="97">
        <f ca="1">SMALL($AO$3:$AO$30,ROWS(AO$3:AO5))</f>
        <v>19.001673307644328</v>
      </c>
      <c r="AQ5" s="119">
        <f t="shared" ca="1" si="11"/>
        <v>2.3238905535730878</v>
      </c>
      <c r="AR5" s="119">
        <v>2</v>
      </c>
      <c r="AS5" s="86">
        <f t="shared" ca="1" si="12"/>
        <v>45</v>
      </c>
      <c r="AT5" s="86">
        <f t="shared" ca="1" si="13"/>
        <v>0.55005512258826661</v>
      </c>
      <c r="AU5" s="86">
        <f ca="1">INDEX($AS$3:$AS$30,MATCH(SMALL($AT$3:$AT$30,ROWS(AT$3:AT5)),$AT$3:$AT$30,0))</f>
        <v>30</v>
      </c>
      <c r="AV5" s="86">
        <f ca="1">SMALL($AS$3:$AS$30,ROWS(AV$3:AV5))</f>
        <v>30</v>
      </c>
      <c r="AW5" s="94">
        <f ca="1">VLOOKUP(SMALL($BB$17:$BB$30,AX5),$BB$17:$BC$30,2,0)</f>
        <v>64</v>
      </c>
      <c r="AX5" s="94">
        <v>2</v>
      </c>
      <c r="BA5" s="94">
        <v>3</v>
      </c>
      <c r="BB5" s="94">
        <f t="shared" ca="1" si="14"/>
        <v>0.15105963057132521</v>
      </c>
      <c r="BC5" s="94">
        <f t="shared" ca="1" si="15"/>
        <v>30</v>
      </c>
    </row>
    <row r="6" spans="1:55" ht="17.25" thickBot="1" x14ac:dyDescent="0.35">
      <c r="A6" s="9">
        <v>4</v>
      </c>
      <c r="B6" s="109">
        <v>46</v>
      </c>
      <c r="C6" s="110">
        <v>32</v>
      </c>
      <c r="D6" s="111">
        <v>33</v>
      </c>
      <c r="E6" s="112">
        <v>32</v>
      </c>
      <c r="F6" s="113" t="str">
        <f t="shared" si="4"/>
        <v>48 - 54</v>
      </c>
      <c r="G6" s="114">
        <f t="shared" si="7"/>
        <v>48</v>
      </c>
      <c r="H6" s="115">
        <f t="shared" si="0"/>
        <v>54</v>
      </c>
      <c r="I6" s="160">
        <f t="shared" si="5"/>
        <v>20</v>
      </c>
      <c r="J6" s="116">
        <f t="shared" si="8"/>
        <v>4</v>
      </c>
      <c r="K6" s="117">
        <f t="shared" si="1"/>
        <v>0.14285714285714285</v>
      </c>
      <c r="L6" s="118">
        <f t="shared" si="2"/>
        <v>0.7142857142857143</v>
      </c>
      <c r="N6" s="129" t="s">
        <v>5</v>
      </c>
      <c r="O6" s="132">
        <f>O4-O5</f>
        <v>57</v>
      </c>
      <c r="P6" s="132">
        <f t="shared" ref="P6:R6" si="17">P4-P5</f>
        <v>57</v>
      </c>
      <c r="Q6" s="132">
        <f t="shared" si="17"/>
        <v>57</v>
      </c>
      <c r="R6" s="132">
        <f t="shared" si="17"/>
        <v>57</v>
      </c>
      <c r="V6" s="102" t="s">
        <v>105</v>
      </c>
      <c r="W6" s="102"/>
      <c r="X6" s="102"/>
      <c r="Y6" s="94">
        <f>Y5*Y3</f>
        <v>84</v>
      </c>
      <c r="AN6" s="97">
        <v>4</v>
      </c>
      <c r="AO6" s="97">
        <f t="shared" ca="1" si="10"/>
        <v>30.38396695723474</v>
      </c>
      <c r="AP6" s="97">
        <f ca="1">SMALL($AO$3:$AO$30,ROWS(AO$3:AO6))</f>
        <v>20.800270891110799</v>
      </c>
      <c r="AQ6" s="119">
        <f t="shared" ca="1" si="11"/>
        <v>1.6766067831010121</v>
      </c>
      <c r="AR6" s="119">
        <v>1</v>
      </c>
      <c r="AS6" s="86">
        <f t="shared" ca="1" si="12"/>
        <v>35</v>
      </c>
      <c r="AT6" s="86">
        <f t="shared" ca="1" si="13"/>
        <v>0.87627918207401334</v>
      </c>
      <c r="AU6" s="86">
        <f ca="1">INDEX($AS$3:$AS$30,MATCH(SMALL($AT$3:$AT$30,ROWS(AT$3:AT6)),$AT$3:$AT$30,0))</f>
        <v>24</v>
      </c>
      <c r="AV6" s="86">
        <f ca="1">SMALL($AS$3:$AS$30,ROWS(AV$3:AV6))</f>
        <v>30</v>
      </c>
      <c r="AW6" s="94">
        <f ca="1">VLOOKUP(SMALL($BB$3:$BB$16,AX6),$BB$3:$BC$30,2,0)</f>
        <v>30</v>
      </c>
      <c r="AX6" s="94">
        <v>2</v>
      </c>
      <c r="BA6" s="94">
        <v>4</v>
      </c>
      <c r="BB6" s="94">
        <f t="shared" ca="1" si="14"/>
        <v>0.24022856326311826</v>
      </c>
      <c r="BC6" s="94">
        <f t="shared" ca="1" si="15"/>
        <v>30</v>
      </c>
    </row>
    <row r="7" spans="1:55" ht="17.25" thickBot="1" x14ac:dyDescent="0.35">
      <c r="A7" s="9">
        <v>5</v>
      </c>
      <c r="B7" s="109">
        <v>82</v>
      </c>
      <c r="C7" s="110">
        <v>32</v>
      </c>
      <c r="D7" s="111">
        <v>28</v>
      </c>
      <c r="E7" s="112">
        <v>38</v>
      </c>
      <c r="F7" s="113" t="str">
        <f t="shared" si="4"/>
        <v>54 - 60</v>
      </c>
      <c r="G7" s="114">
        <f t="shared" si="7"/>
        <v>54</v>
      </c>
      <c r="H7" s="115">
        <f t="shared" si="0"/>
        <v>60</v>
      </c>
      <c r="I7" s="160">
        <f t="shared" si="5"/>
        <v>23</v>
      </c>
      <c r="J7" s="116">
        <f t="shared" si="8"/>
        <v>3</v>
      </c>
      <c r="K7" s="117">
        <f t="shared" si="1"/>
        <v>0.10714285714285714</v>
      </c>
      <c r="L7" s="118">
        <f t="shared" si="2"/>
        <v>0.8214285714285714</v>
      </c>
      <c r="N7" s="129" t="s">
        <v>15</v>
      </c>
      <c r="O7" s="132">
        <f>_xlfn.STDEV.S(B$3:B$86)</f>
        <v>14.208388609490759</v>
      </c>
      <c r="P7" s="132">
        <f t="shared" ref="P7:R7" si="18">_xlfn.STDEV.S(C$3:C$86)</f>
        <v>14.208388609490759</v>
      </c>
      <c r="Q7" s="132">
        <f t="shared" si="18"/>
        <v>14.208388609490759</v>
      </c>
      <c r="R7" s="132">
        <f t="shared" si="18"/>
        <v>14.208388609490759</v>
      </c>
      <c r="V7" s="94" t="s">
        <v>106</v>
      </c>
      <c r="Y7" s="94">
        <v>4</v>
      </c>
      <c r="AN7" s="97">
        <v>5</v>
      </c>
      <c r="AO7" s="97">
        <f t="shared" ca="1" si="10"/>
        <v>31.556261946650672</v>
      </c>
      <c r="AP7" s="97">
        <f ca="1">SMALL($AO$3:$AO$30,ROWS(AO$3:AO7))</f>
        <v>21.500174500987182</v>
      </c>
      <c r="AQ7" s="119">
        <f t="shared" ca="1" si="11"/>
        <v>1.3718105664779072</v>
      </c>
      <c r="AR7" s="119">
        <f>AR3</f>
        <v>1</v>
      </c>
      <c r="AS7" s="86">
        <f t="shared" ca="1" si="12"/>
        <v>30</v>
      </c>
      <c r="AT7" s="86">
        <f t="shared" ca="1" si="13"/>
        <v>0.29506758626563601</v>
      </c>
      <c r="AU7" s="86">
        <f ca="1">INDEX($AS$3:$AS$30,MATCH(SMALL($AT$3:$AT$30,ROWS(AT$3:AT7)),$AT$3:$AT$30,0))</f>
        <v>85</v>
      </c>
      <c r="AV7" s="86">
        <f ca="1">SMALL($AS$3:$AS$30,ROWS(AV$3:AV7))</f>
        <v>30</v>
      </c>
      <c r="AW7" s="94">
        <f ca="1">VLOOKUP(SMALL($BB$3:$BB$16,AX7),$BB$3:$BC$30,2,0)</f>
        <v>30</v>
      </c>
      <c r="AX7" s="94">
        <f>2+AX3</f>
        <v>3</v>
      </c>
      <c r="BA7" s="94">
        <v>5</v>
      </c>
      <c r="BB7" s="94">
        <f t="shared" ca="1" si="14"/>
        <v>0.76726807570808242</v>
      </c>
      <c r="BC7" s="94">
        <f t="shared" ca="1" si="15"/>
        <v>30</v>
      </c>
    </row>
    <row r="8" spans="1:55" ht="17.25" thickBot="1" x14ac:dyDescent="0.35">
      <c r="A8" s="9">
        <v>6</v>
      </c>
      <c r="B8" s="109">
        <v>38</v>
      </c>
      <c r="C8" s="110">
        <v>33</v>
      </c>
      <c r="D8" s="111">
        <v>30</v>
      </c>
      <c r="E8" s="112">
        <v>46</v>
      </c>
      <c r="F8" s="113" t="str">
        <f t="shared" si="4"/>
        <v>60 - 66</v>
      </c>
      <c r="G8" s="114">
        <f t="shared" si="7"/>
        <v>60</v>
      </c>
      <c r="H8" s="115">
        <f t="shared" si="0"/>
        <v>66</v>
      </c>
      <c r="I8" s="160">
        <f t="shared" si="5"/>
        <v>25</v>
      </c>
      <c r="J8" s="116">
        <f t="shared" si="8"/>
        <v>2</v>
      </c>
      <c r="K8" s="117">
        <f t="shared" si="1"/>
        <v>7.1428571428571425E-2</v>
      </c>
      <c r="L8" s="118">
        <f t="shared" si="2"/>
        <v>0.8928571428571429</v>
      </c>
      <c r="N8" s="129" t="s">
        <v>16</v>
      </c>
      <c r="O8" s="132">
        <f>O7/O2</f>
        <v>0.29733548659621917</v>
      </c>
      <c r="P8" s="132">
        <f t="shared" ref="P8:R8" si="19">P7/P2</f>
        <v>0.29733548659621917</v>
      </c>
      <c r="Q8" s="132">
        <f t="shared" si="19"/>
        <v>0.29733548659621917</v>
      </c>
      <c r="R8" s="132">
        <f t="shared" si="19"/>
        <v>0.29733548659621917</v>
      </c>
      <c r="AN8" s="97">
        <v>6</v>
      </c>
      <c r="AO8" s="97">
        <f t="shared" ca="1" si="10"/>
        <v>22.434427847175535</v>
      </c>
      <c r="AP8" s="97">
        <f ca="1">SMALL($AO$3:$AO$30,ROWS(AO$3:AO8))</f>
        <v>21.976821845229441</v>
      </c>
      <c r="AQ8" s="119">
        <f t="shared" ca="1" si="11"/>
        <v>1.9726893449181315</v>
      </c>
      <c r="AR8" s="119">
        <f t="shared" ref="AR8:AR30" si="20">AR4</f>
        <v>1.5</v>
      </c>
      <c r="AS8" s="86">
        <f t="shared" ca="1" si="12"/>
        <v>44</v>
      </c>
      <c r="AT8" s="86">
        <f t="shared" ca="1" si="13"/>
        <v>0.42906430948554219</v>
      </c>
      <c r="AU8" s="86">
        <f ca="1">INDEX($AS$3:$AS$30,MATCH(SMALL($AT$3:$AT$30,ROWS(AT$3:AT8)),$AT$3:$AT$30,0))</f>
        <v>99</v>
      </c>
      <c r="AV8" s="86">
        <f ca="1">SMALL($AS$3:$AS$30,ROWS(AV$3:AV8))</f>
        <v>32</v>
      </c>
      <c r="AW8" s="94">
        <f ca="1">VLOOKUP(SMALL($BB$17:$BB$30,AX8),$BB$17:$BC$30,2,0)</f>
        <v>63</v>
      </c>
      <c r="AX8" s="94">
        <f>2+AX4</f>
        <v>3</v>
      </c>
      <c r="BA8" s="94">
        <v>6</v>
      </c>
      <c r="BB8" s="94">
        <f t="shared" ca="1" si="14"/>
        <v>0.77650113427466017</v>
      </c>
      <c r="BC8" s="94">
        <f t="shared" ca="1" si="15"/>
        <v>32</v>
      </c>
    </row>
    <row r="9" spans="1:55" ht="17.25" thickBot="1" x14ac:dyDescent="0.35">
      <c r="A9" s="9">
        <v>7</v>
      </c>
      <c r="B9" s="109">
        <v>41</v>
      </c>
      <c r="C9" s="110">
        <v>38</v>
      </c>
      <c r="D9" s="111">
        <v>46</v>
      </c>
      <c r="E9" s="112">
        <v>64</v>
      </c>
      <c r="F9" s="113" t="str">
        <f t="shared" si="4"/>
        <v>66 - 72</v>
      </c>
      <c r="G9" s="114">
        <f t="shared" si="7"/>
        <v>66</v>
      </c>
      <c r="H9" s="115">
        <f t="shared" si="0"/>
        <v>72</v>
      </c>
      <c r="I9" s="160">
        <f t="shared" si="5"/>
        <v>26</v>
      </c>
      <c r="J9" s="116">
        <f t="shared" si="8"/>
        <v>1</v>
      </c>
      <c r="K9" s="117">
        <f t="shared" si="1"/>
        <v>3.5714285714285712E-2</v>
      </c>
      <c r="L9" s="118">
        <f t="shared" si="2"/>
        <v>0.9285714285714286</v>
      </c>
      <c r="N9" s="152" t="s">
        <v>100</v>
      </c>
      <c r="O9" s="153">
        <f>O2/O3</f>
        <v>1.0388198757763976</v>
      </c>
      <c r="P9" s="153">
        <f t="shared" ref="P9:R9" si="21">P2/P3</f>
        <v>1.0388198757763976</v>
      </c>
      <c r="Q9" s="153">
        <f t="shared" si="21"/>
        <v>1.0388198757763976</v>
      </c>
      <c r="R9" s="153">
        <f t="shared" si="21"/>
        <v>1.0388198757763976</v>
      </c>
      <c r="AN9" s="97">
        <v>8</v>
      </c>
      <c r="AO9" s="97">
        <f t="shared" ca="1" si="10"/>
        <v>20.800270891110799</v>
      </c>
      <c r="AP9" s="97">
        <f ca="1">SMALL($AO$3:$AO$30,ROWS(AO$3:AO9))</f>
        <v>22.364488072830611</v>
      </c>
      <c r="AQ9" s="119">
        <f t="shared" ca="1" si="11"/>
        <v>2.4700278888795153</v>
      </c>
      <c r="AR9" s="119">
        <f t="shared" si="20"/>
        <v>2</v>
      </c>
      <c r="AS9" s="86">
        <f t="shared" ca="1" si="12"/>
        <v>56</v>
      </c>
      <c r="AT9" s="86">
        <f t="shared" ca="1" si="13"/>
        <v>0.70128447470718636</v>
      </c>
      <c r="AU9" s="86">
        <f ca="1">INDEX($AS$3:$AS$30,MATCH(SMALL($AT$3:$AT$30,ROWS(AT$3:AT9)),$AT$3:$AT$30,0))</f>
        <v>43</v>
      </c>
      <c r="AV9" s="86">
        <f ca="1">SMALL($AS$3:$AS$30,ROWS(AV$3:AV9))</f>
        <v>33</v>
      </c>
      <c r="AW9" s="94">
        <f ca="1">VLOOKUP(SMALL($BB$17:$BB$30,AX9),$BB$17:$BC$30,2,0)</f>
        <v>99</v>
      </c>
      <c r="AX9" s="94">
        <f>2+AX5</f>
        <v>4</v>
      </c>
      <c r="BA9" s="94">
        <v>7</v>
      </c>
      <c r="BB9" s="94">
        <f t="shared" ca="1" si="14"/>
        <v>0.61806921722416042</v>
      </c>
      <c r="BC9" s="94">
        <f t="shared" ca="1" si="15"/>
        <v>33</v>
      </c>
    </row>
    <row r="10" spans="1:55" ht="17.25" thickBot="1" x14ac:dyDescent="0.35">
      <c r="A10" s="9">
        <v>8</v>
      </c>
      <c r="B10" s="109">
        <v>33</v>
      </c>
      <c r="C10" s="110">
        <v>38</v>
      </c>
      <c r="D10" s="111">
        <v>25</v>
      </c>
      <c r="E10" s="112">
        <v>43</v>
      </c>
      <c r="F10" s="113" t="str">
        <f t="shared" si="4"/>
        <v>72 - 78</v>
      </c>
      <c r="G10" s="114">
        <f t="shared" si="7"/>
        <v>72</v>
      </c>
      <c r="H10" s="115">
        <f t="shared" si="0"/>
        <v>78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1.1928251121076234</v>
      </c>
      <c r="P10" s="133">
        <f t="shared" ref="P10:R10" si="22">P6/P2</f>
        <v>1.1928251121076234</v>
      </c>
      <c r="Q10" s="133">
        <f t="shared" si="22"/>
        <v>1.1928251121076234</v>
      </c>
      <c r="R10" s="133">
        <f t="shared" si="22"/>
        <v>1.1928251121076234</v>
      </c>
      <c r="AN10" s="97">
        <v>7</v>
      </c>
      <c r="AO10" s="97">
        <f t="shared" ca="1" si="10"/>
        <v>13.926322600054636</v>
      </c>
      <c r="AP10" s="97">
        <f ca="1">SMALL($AO$3:$AO$30,ROWS(AO$3:AO10))</f>
        <v>22.434427847175535</v>
      </c>
      <c r="AQ10" s="119">
        <f t="shared" ca="1" si="11"/>
        <v>1.4288310130909565</v>
      </c>
      <c r="AR10" s="119">
        <f t="shared" si="20"/>
        <v>1</v>
      </c>
      <c r="AS10" s="86">
        <f t="shared" ca="1" si="12"/>
        <v>33</v>
      </c>
      <c r="AT10" s="86">
        <f t="shared" ca="1" si="13"/>
        <v>0.29889613940110615</v>
      </c>
      <c r="AU10" s="86">
        <f ca="1">INDEX($AS$3:$AS$30,MATCH(SMALL($AT$3:$AT$30,ROWS(AT$3:AT10)),$AT$3:$AT$30,0))</f>
        <v>30</v>
      </c>
      <c r="AV10" s="86">
        <f ca="1">SMALL($AS$3:$AS$30,ROWS(AV$3:AV10))</f>
        <v>33</v>
      </c>
      <c r="AW10" s="94">
        <f ca="1">VLOOKUP(SMALL($BB$3:$BB$16,AX10),$BB$3:$BC$30,2,0)</f>
        <v>43</v>
      </c>
      <c r="AX10" s="94">
        <f>2+AX6</f>
        <v>4</v>
      </c>
      <c r="BA10" s="94">
        <v>8</v>
      </c>
      <c r="BB10" s="94">
        <f t="shared" ca="1" si="14"/>
        <v>0.64951410021131528</v>
      </c>
      <c r="BC10" s="94">
        <f t="shared" ca="1" si="15"/>
        <v>33</v>
      </c>
    </row>
    <row r="11" spans="1:55" ht="17.25" thickBot="1" x14ac:dyDescent="0.35">
      <c r="A11" s="9">
        <v>9</v>
      </c>
      <c r="B11" s="109">
        <v>46</v>
      </c>
      <c r="C11" s="110">
        <v>39</v>
      </c>
      <c r="D11" s="111">
        <v>41</v>
      </c>
      <c r="E11" s="112">
        <v>30</v>
      </c>
      <c r="F11" s="113" t="str">
        <f t="shared" si="4"/>
        <v>78 - 84</v>
      </c>
      <c r="G11" s="114">
        <f t="shared" si="7"/>
        <v>78</v>
      </c>
      <c r="H11" s="115">
        <f t="shared" si="0"/>
        <v>84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30.480228894617635</v>
      </c>
      <c r="AP11" s="97">
        <f ca="1">SMALL($AO$3:$AO$30,ROWS(AO$3:AO11))</f>
        <v>23.358766905604838</v>
      </c>
      <c r="AQ11" s="119">
        <f t="shared" ca="1" si="11"/>
        <v>1.2453914701177298</v>
      </c>
      <c r="AR11" s="119">
        <f t="shared" si="20"/>
        <v>1</v>
      </c>
      <c r="AS11" s="86">
        <f t="shared" ca="1" si="12"/>
        <v>30</v>
      </c>
      <c r="AT11" s="86">
        <f t="shared" ca="1" si="13"/>
        <v>8.7656933177116647E-2</v>
      </c>
      <c r="AU11" s="86">
        <f ca="1">INDEX($AS$3:$AS$30,MATCH(SMALL($AT$3:$AT$30,ROWS(AT$3:AT11)),$AT$3:$AT$30,0))</f>
        <v>33</v>
      </c>
      <c r="AV11" s="86">
        <f ca="1">SMALL($AS$3:$AS$30,ROWS(AV$3:AV11))</f>
        <v>35</v>
      </c>
      <c r="AW11" s="94">
        <f ca="1">VLOOKUP(SMALL($BB$3:$BB$16,AX11),$BB$3:$BC$30,2,0)</f>
        <v>24</v>
      </c>
      <c r="AX11" s="94">
        <f t="shared" ref="AX11:AX30" si="23">2+AX7</f>
        <v>5</v>
      </c>
      <c r="BA11" s="94">
        <v>9</v>
      </c>
      <c r="BB11" s="94">
        <f t="shared" ca="1" si="14"/>
        <v>0.91716446316305411</v>
      </c>
      <c r="BC11" s="94">
        <f t="shared" ca="1" si="15"/>
        <v>35</v>
      </c>
    </row>
    <row r="12" spans="1:55" ht="17.25" thickBot="1" x14ac:dyDescent="0.35">
      <c r="A12" s="9">
        <v>10</v>
      </c>
      <c r="B12" s="109">
        <v>52</v>
      </c>
      <c r="C12" s="110">
        <v>41</v>
      </c>
      <c r="D12" s="111">
        <v>52</v>
      </c>
      <c r="E12" s="112">
        <v>82</v>
      </c>
      <c r="F12" s="113" t="str">
        <f t="shared" si="4"/>
        <v>84 - 90</v>
      </c>
      <c r="G12" s="114">
        <f t="shared" si="7"/>
        <v>84</v>
      </c>
      <c r="H12" s="115">
        <f t="shared" si="0"/>
        <v>90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31.332655961013536</v>
      </c>
      <c r="AP12" s="97">
        <f ca="1">SMALL($AO$3:$AO$30,ROWS(AO$3:AO12))</f>
        <v>24.183776282960647</v>
      </c>
      <c r="AQ12" s="119">
        <f t="shared" ca="1" si="11"/>
        <v>1.577592949285775</v>
      </c>
      <c r="AR12" s="119">
        <f t="shared" si="20"/>
        <v>1.5</v>
      </c>
      <c r="AS12" s="86">
        <f t="shared" ca="1" si="12"/>
        <v>39</v>
      </c>
      <c r="AT12" s="86">
        <f t="shared" ca="1" si="13"/>
        <v>2.9216536377247304E-2</v>
      </c>
      <c r="AU12" s="86">
        <f ca="1">INDEX($AS$3:$AS$30,MATCH(SMALL($AT$3:$AT$30,ROWS(AT$3:AT12)),$AT$3:$AT$30,0))</f>
        <v>77</v>
      </c>
      <c r="AV12" s="86">
        <f ca="1">SMALL($AS$3:$AS$30,ROWS(AV$3:AV12))</f>
        <v>39</v>
      </c>
      <c r="AW12" s="94">
        <f ca="1">VLOOKUP(SMALL($BB$17:$BB$30,AX12),$BB$17:$BC$30,2,0)</f>
        <v>85</v>
      </c>
      <c r="AX12" s="94">
        <f t="shared" si="23"/>
        <v>5</v>
      </c>
      <c r="BA12" s="94">
        <v>10</v>
      </c>
      <c r="BB12" s="94">
        <f t="shared" ca="1" si="14"/>
        <v>1.5900875104719714E-2</v>
      </c>
      <c r="BC12" s="94">
        <f t="shared" ca="1" si="15"/>
        <v>39</v>
      </c>
    </row>
    <row r="13" spans="1:55" ht="17.25" thickBot="1" x14ac:dyDescent="0.35">
      <c r="A13" s="9">
        <v>11</v>
      </c>
      <c r="B13" s="109">
        <v>64</v>
      </c>
      <c r="C13" s="110">
        <v>43</v>
      </c>
      <c r="D13" s="111">
        <v>69</v>
      </c>
      <c r="E13" s="112">
        <v>52</v>
      </c>
      <c r="F13" s="113" t="str">
        <f t="shared" si="4"/>
        <v>90 - 96</v>
      </c>
      <c r="G13" s="114">
        <f t="shared" si="7"/>
        <v>90</v>
      </c>
      <c r="H13" s="115">
        <f t="shared" si="0"/>
        <v>96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31.193607660746974</v>
      </c>
      <c r="AP13" s="97">
        <f ca="1">SMALL($AO$3:$AO$30,ROWS(AO$3:AO13))</f>
        <v>26.433349982600351</v>
      </c>
      <c r="AQ13" s="119">
        <f t="shared" ca="1" si="11"/>
        <v>2.4037410541584019</v>
      </c>
      <c r="AR13" s="119">
        <f t="shared" si="20"/>
        <v>2</v>
      </c>
      <c r="AS13" s="86">
        <f t="shared" ca="1" si="12"/>
        <v>64</v>
      </c>
      <c r="AT13" s="86">
        <f t="shared" ca="1" si="13"/>
        <v>0.65110714429322603</v>
      </c>
      <c r="AU13" s="86">
        <f ca="1">INDEX($AS$3:$AS$30,MATCH(SMALL($AT$3:$AT$30,ROWS(AT$3:AT13)),$AT$3:$AT$30,0))</f>
        <v>59</v>
      </c>
      <c r="AV13" s="86">
        <f ca="1">SMALL($AS$3:$AS$30,ROWS(AV$3:AV13))</f>
        <v>40</v>
      </c>
      <c r="AW13" s="94">
        <f ca="1">VLOOKUP(SMALL($BB$17:$BB$30,AX13),$BB$17:$BC$30,2,0)</f>
        <v>55</v>
      </c>
      <c r="AX13" s="94">
        <f t="shared" si="23"/>
        <v>6</v>
      </c>
      <c r="BA13" s="94">
        <v>11</v>
      </c>
      <c r="BB13" s="94">
        <f t="shared" ca="1" si="14"/>
        <v>0.95479518146196163</v>
      </c>
      <c r="BC13" s="94">
        <f t="shared" ca="1" si="15"/>
        <v>40</v>
      </c>
    </row>
    <row r="14" spans="1:55" ht="17.25" thickBot="1" x14ac:dyDescent="0.35">
      <c r="A14" s="9">
        <v>12</v>
      </c>
      <c r="B14" s="109">
        <v>50</v>
      </c>
      <c r="C14" s="110">
        <v>46</v>
      </c>
      <c r="D14" s="111">
        <v>50</v>
      </c>
      <c r="E14" s="112">
        <v>33</v>
      </c>
      <c r="F14" s="120" t="str">
        <f t="shared" si="4"/>
        <v>96 - 102</v>
      </c>
      <c r="G14" s="121">
        <f>H13</f>
        <v>96</v>
      </c>
      <c r="H14" s="122">
        <f t="shared" si="0"/>
        <v>102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28.714956964996684</v>
      </c>
      <c r="AP14" s="97">
        <f ca="1">SMALL($AO$3:$AO$30,ROWS(AO$3:AO14))</f>
        <v>26.539066668392589</v>
      </c>
      <c r="AQ14" s="119">
        <f t="shared" ca="1" si="11"/>
        <v>1.2240977493657068</v>
      </c>
      <c r="AR14" s="119">
        <f t="shared" si="20"/>
        <v>1</v>
      </c>
      <c r="AS14" s="86">
        <f t="shared" ca="1" si="12"/>
        <v>33</v>
      </c>
      <c r="AT14" s="86">
        <f t="shared" ca="1" si="13"/>
        <v>0.47300568545362498</v>
      </c>
      <c r="AU14" s="86">
        <f ca="1">INDEX($AS$3:$AS$30,MATCH(SMALL($AT$3:$AT$30,ROWS(AT$3:AT14)),$AT$3:$AT$30,0))</f>
        <v>55</v>
      </c>
      <c r="AV14" s="86">
        <f ca="1">SMALL($AS$3:$AS$30,ROWS(AV$3:AV14))</f>
        <v>43</v>
      </c>
      <c r="AW14" s="94">
        <f ca="1">VLOOKUP(SMALL($BB$3:$BB$16,AX14),$BB$3:$BC$30,2,0)</f>
        <v>33</v>
      </c>
      <c r="AX14" s="94">
        <f t="shared" si="23"/>
        <v>6</v>
      </c>
      <c r="BA14" s="94">
        <v>12</v>
      </c>
      <c r="BB14" s="94">
        <f t="shared" ca="1" si="14"/>
        <v>0.24739207648015782</v>
      </c>
      <c r="BC14" s="94">
        <f t="shared" ca="1" si="15"/>
        <v>43</v>
      </c>
    </row>
    <row r="15" spans="1:55" ht="16.5" x14ac:dyDescent="0.3">
      <c r="A15" s="9">
        <v>13</v>
      </c>
      <c r="B15" s="109">
        <v>25</v>
      </c>
      <c r="C15" s="110">
        <v>46</v>
      </c>
      <c r="D15" s="111">
        <v>46</v>
      </c>
      <c r="E15" s="112">
        <v>32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21.500174500987182</v>
      </c>
      <c r="AP15" s="97">
        <f ca="1">SMALL($AO$3:$AO$30,ROWS(AO$3:AO15))</f>
        <v>27.553742162888767</v>
      </c>
      <c r="AQ15" s="119">
        <f t="shared" ca="1" si="11"/>
        <v>1.4336376790150513</v>
      </c>
      <c r="AR15" s="119">
        <f t="shared" si="20"/>
        <v>1</v>
      </c>
      <c r="AS15" s="86">
        <f t="shared" ca="1" si="12"/>
        <v>40</v>
      </c>
      <c r="AT15" s="86">
        <f t="shared" ca="1" si="13"/>
        <v>0.77042603546670307</v>
      </c>
      <c r="AU15" s="86">
        <f ca="1">INDEX($AS$3:$AS$30,MATCH(SMALL($AT$3:$AT$30,ROWS(AT$3:AT15)),$AT$3:$AT$30,0))</f>
        <v>44</v>
      </c>
      <c r="AV15" s="86">
        <f ca="1">SMALL($AS$3:$AS$30,ROWS(AV$3:AV15))</f>
        <v>44</v>
      </c>
      <c r="AW15" s="94">
        <f ca="1">VLOOKUP(SMALL($BB$3:$BB$16,AX15),$BB$3:$BC$30,2,0)</f>
        <v>33</v>
      </c>
      <c r="AX15" s="94">
        <f t="shared" si="23"/>
        <v>7</v>
      </c>
      <c r="BA15" s="94">
        <v>13</v>
      </c>
      <c r="BB15" s="94">
        <f t="shared" ca="1" si="14"/>
        <v>0.68643406407156071</v>
      </c>
      <c r="BC15" s="94">
        <f t="shared" ca="1" si="15"/>
        <v>44</v>
      </c>
    </row>
    <row r="16" spans="1:55" ht="16.5" x14ac:dyDescent="0.3">
      <c r="A16" s="9">
        <v>14</v>
      </c>
      <c r="B16" s="109">
        <v>74</v>
      </c>
      <c r="C16" s="110">
        <v>46</v>
      </c>
      <c r="D16" s="111">
        <v>58</v>
      </c>
      <c r="E16" s="112">
        <v>74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27.553742162888767</v>
      </c>
      <c r="AP16" s="97">
        <f ca="1">SMALL($AO$3:$AO$30,ROWS(AO$3:AO16))</f>
        <v>27.644057510809454</v>
      </c>
      <c r="AQ16" s="119">
        <f t="shared" ca="1" si="11"/>
        <v>2.2512391654711181</v>
      </c>
      <c r="AR16" s="119">
        <f t="shared" si="20"/>
        <v>1.5</v>
      </c>
      <c r="AS16" s="86">
        <f t="shared" ca="1" si="12"/>
        <v>63</v>
      </c>
      <c r="AT16" s="86">
        <f t="shared" ca="1" si="13"/>
        <v>2.3114810868562374E-2</v>
      </c>
      <c r="AU16" s="86">
        <f ca="1">INDEX($AS$3:$AS$30,MATCH(SMALL($AT$3:$AT$30,ROWS(AT$3:AT16)),$AT$3:$AT$30,0))</f>
        <v>33</v>
      </c>
      <c r="AV16" s="86">
        <f ca="1">SMALL($AS$3:$AS$30,ROWS(AV$3:AV16))</f>
        <v>45</v>
      </c>
      <c r="AW16" s="94">
        <f ca="1">VLOOKUP(SMALL($BB$17:$BB$30,AX16),$BB$17:$BC$30,2,0)</f>
        <v>59</v>
      </c>
      <c r="AX16" s="94">
        <f t="shared" si="23"/>
        <v>7</v>
      </c>
      <c r="BA16" s="94">
        <v>14</v>
      </c>
      <c r="BB16" s="94">
        <f t="shared" ca="1" si="14"/>
        <v>0.74316203073472353</v>
      </c>
      <c r="BC16" s="94">
        <f t="shared" ca="1" si="15"/>
        <v>45</v>
      </c>
    </row>
    <row r="17" spans="1:63" ht="16.5" x14ac:dyDescent="0.3">
      <c r="A17" s="9">
        <v>15</v>
      </c>
      <c r="B17" s="109">
        <v>28</v>
      </c>
      <c r="C17" s="110">
        <v>46</v>
      </c>
      <c r="D17" s="111">
        <v>52</v>
      </c>
      <c r="E17" s="112">
        <v>57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34.454841700135972</v>
      </c>
      <c r="AP17" s="97">
        <f ca="1">SMALL($AO$3:$AO$30,ROWS(AO$3:AO17))</f>
        <v>27.887047775788975</v>
      </c>
      <c r="AQ17" s="119">
        <f t="shared" ca="1" si="11"/>
        <v>2.2840951629048289</v>
      </c>
      <c r="AR17" s="119">
        <f t="shared" si="20"/>
        <v>2</v>
      </c>
      <c r="AS17" s="86">
        <f t="shared" ca="1" si="12"/>
        <v>64</v>
      </c>
      <c r="AT17" s="86">
        <f t="shared" ca="1" si="13"/>
        <v>0.9131017554140558</v>
      </c>
      <c r="AU17" s="86">
        <f ca="1">INDEX($AS$3:$AS$30,MATCH(SMALL($AT$3:$AT$30,ROWS(AT$3:AT17)),$AT$3:$AT$30,0))</f>
        <v>30</v>
      </c>
      <c r="AV17" s="86">
        <f ca="1">SMALL($AS$3:$AS$30,ROWS(AV$3:AV17))</f>
        <v>48</v>
      </c>
      <c r="AW17" s="94">
        <f ca="1">VLOOKUP(SMALL($BB$17:$BB$30,AX17),$BB$17:$BC$30,2,0)</f>
        <v>86</v>
      </c>
      <c r="AX17" s="94">
        <f t="shared" si="23"/>
        <v>8</v>
      </c>
      <c r="BA17" s="94">
        <v>15</v>
      </c>
      <c r="BB17" s="94">
        <f t="shared" ca="1" si="14"/>
        <v>0.58317613461870721</v>
      </c>
      <c r="BC17" s="94">
        <f t="shared" ca="1" si="15"/>
        <v>48</v>
      </c>
    </row>
    <row r="18" spans="1:63" ht="16.5" x14ac:dyDescent="0.3">
      <c r="A18" s="9">
        <v>16</v>
      </c>
      <c r="B18" s="109">
        <v>52</v>
      </c>
      <c r="C18" s="110">
        <v>46</v>
      </c>
      <c r="D18" s="111">
        <v>46</v>
      </c>
      <c r="E18" s="112">
        <v>46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35.689860004528185</v>
      </c>
      <c r="AP18" s="97">
        <f ca="1">SMALL($AO$3:$AO$30,ROWS(AO$3:AO18))</f>
        <v>27.949732017129481</v>
      </c>
      <c r="AQ18" s="119">
        <f t="shared" ca="1" si="11"/>
        <v>1.0694902909820851</v>
      </c>
      <c r="AR18" s="119">
        <f t="shared" si="20"/>
        <v>1</v>
      </c>
      <c r="AS18" s="86">
        <f t="shared" ca="1" si="12"/>
        <v>30</v>
      </c>
      <c r="AT18" s="86">
        <f t="shared" ca="1" si="13"/>
        <v>0.52464447482118892</v>
      </c>
      <c r="AU18" s="86">
        <f ca="1">INDEX($AS$3:$AS$30,MATCH(SMALL($AT$3:$AT$30,ROWS(AT$3:AT18)),$AT$3:$AT$30,0))</f>
        <v>28</v>
      </c>
      <c r="AV18" s="86">
        <f ca="1">SMALL($AS$3:$AS$30,ROWS(AV$3:AV18))</f>
        <v>54</v>
      </c>
      <c r="AW18" s="94">
        <f ca="1">VLOOKUP(SMALL($BB$3:$BB$16,AX18),$BB$3:$BC$30,2,0)</f>
        <v>44</v>
      </c>
      <c r="AX18" s="94">
        <f t="shared" si="23"/>
        <v>8</v>
      </c>
      <c r="BA18" s="94">
        <v>16</v>
      </c>
      <c r="BB18" s="94">
        <f t="shared" ca="1" si="14"/>
        <v>0.6097149739337242</v>
      </c>
      <c r="BC18" s="94">
        <f t="shared" ca="1" si="15"/>
        <v>54</v>
      </c>
    </row>
    <row r="19" spans="1:63" ht="16.5" x14ac:dyDescent="0.3">
      <c r="A19" s="9">
        <v>17</v>
      </c>
      <c r="B19" s="109">
        <v>39</v>
      </c>
      <c r="C19" s="110">
        <v>50</v>
      </c>
      <c r="D19" s="111">
        <v>43</v>
      </c>
      <c r="E19" s="112">
        <v>39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24.183776282960647</v>
      </c>
      <c r="AP19" s="97">
        <f ca="1">SMALL($AO$3:$AO$30,ROWS(AO$3:AO19))</f>
        <v>28.433231738133617</v>
      </c>
      <c r="AQ19" s="119">
        <f t="shared" ca="1" si="11"/>
        <v>1.8932305139318246</v>
      </c>
      <c r="AR19" s="119">
        <f t="shared" si="20"/>
        <v>1</v>
      </c>
      <c r="AS19" s="86">
        <f t="shared" ca="1" si="12"/>
        <v>54</v>
      </c>
      <c r="AT19" s="86">
        <f t="shared" ca="1" si="13"/>
        <v>0.84709370783944016</v>
      </c>
      <c r="AU19" s="86">
        <f ca="1">INDEX($AS$3:$AS$30,MATCH(SMALL($AT$3:$AT$30,ROWS(AT$3:AT19)),$AT$3:$AT$30,0))</f>
        <v>45</v>
      </c>
      <c r="AV19" s="86">
        <f ca="1">SMALL($AS$3:$AS$30,ROWS(AV$3:AV19))</f>
        <v>55</v>
      </c>
      <c r="AW19" s="94">
        <f ca="1">VLOOKUP(SMALL($BB$3:$BB$16,AX19),$BB$3:$BC$30,2,0)</f>
        <v>45</v>
      </c>
      <c r="AX19" s="94">
        <f t="shared" si="23"/>
        <v>9</v>
      </c>
      <c r="BA19" s="94">
        <v>17</v>
      </c>
      <c r="BB19" s="94">
        <f t="shared" ca="1" si="14"/>
        <v>0.38723188605345782</v>
      </c>
      <c r="BC19" s="94">
        <f t="shared" ca="1" si="15"/>
        <v>55</v>
      </c>
    </row>
    <row r="20" spans="1:63" ht="16.5" x14ac:dyDescent="0.3">
      <c r="A20" s="9">
        <v>18</v>
      </c>
      <c r="B20" s="109">
        <v>57</v>
      </c>
      <c r="C20" s="110">
        <v>52</v>
      </c>
      <c r="D20" s="111">
        <v>52</v>
      </c>
      <c r="E20" s="112">
        <v>46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36.411616180671466</v>
      </c>
      <c r="AP20" s="97">
        <f ca="1">SMALL($AO$3:$AO$30,ROWS(AO$3:AO20))</f>
        <v>28.714956964996684</v>
      </c>
      <c r="AQ20" s="119">
        <f t="shared" ca="1" si="11"/>
        <v>1.6492785837075887</v>
      </c>
      <c r="AR20" s="119">
        <f t="shared" si="20"/>
        <v>1.5</v>
      </c>
      <c r="AS20" s="86">
        <f t="shared" ca="1" si="12"/>
        <v>48</v>
      </c>
      <c r="AT20" s="86">
        <f t="shared" ca="1" si="13"/>
        <v>0.67290611419894575</v>
      </c>
      <c r="AU20" s="86">
        <f ca="1">INDEX($AS$3:$AS$30,MATCH(SMALL($AT$3:$AT$30,ROWS(AT$3:AT20)),$AT$3:$AT$30,0))</f>
        <v>70</v>
      </c>
      <c r="AV20" s="86">
        <f ca="1">SMALL($AS$3:$AS$30,ROWS(AV$3:AV20))</f>
        <v>56</v>
      </c>
      <c r="AW20" s="94">
        <f ca="1">VLOOKUP(SMALL($BB$17:$BB$30,AX20),$BB$17:$BC$30,2,0)</f>
        <v>48</v>
      </c>
      <c r="AX20" s="94">
        <f t="shared" si="23"/>
        <v>9</v>
      </c>
      <c r="BA20" s="94">
        <v>18</v>
      </c>
      <c r="BB20" s="94">
        <f t="shared" ca="1" si="14"/>
        <v>0.63053784023584558</v>
      </c>
      <c r="BC20" s="94">
        <f t="shared" ca="1" si="15"/>
        <v>56</v>
      </c>
    </row>
    <row r="21" spans="1:63" ht="16.5" x14ac:dyDescent="0.3">
      <c r="A21" s="9">
        <v>19</v>
      </c>
      <c r="B21" s="109">
        <v>54</v>
      </c>
      <c r="C21" s="110">
        <v>52</v>
      </c>
      <c r="D21" s="111">
        <v>65</v>
      </c>
      <c r="E21" s="112">
        <v>54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29.341285071658604</v>
      </c>
      <c r="AP21" s="97">
        <f ca="1">SMALL($AO$3:$AO$30,ROWS(AO$3:AO21))</f>
        <v>29.341285071658604</v>
      </c>
      <c r="AQ21" s="119">
        <f t="shared" ca="1" si="11"/>
        <v>2.9301262368809184</v>
      </c>
      <c r="AR21" s="119">
        <f t="shared" si="20"/>
        <v>2</v>
      </c>
      <c r="AS21" s="86">
        <f t="shared" ca="1" si="12"/>
        <v>86</v>
      </c>
      <c r="AT21" s="86">
        <f t="shared" ca="1" si="13"/>
        <v>0.70202241585480674</v>
      </c>
      <c r="AU21" s="86">
        <f ca="1">INDEX($AS$3:$AS$30,MATCH(SMALL($AT$3:$AT$30,ROWS(AT$3:AT21)),$AT$3:$AT$30,0))</f>
        <v>64</v>
      </c>
      <c r="AV21" s="86">
        <f ca="1">SMALL($AS$3:$AS$30,ROWS(AV$3:AV21))</f>
        <v>59</v>
      </c>
      <c r="AW21" s="94">
        <f ca="1">VLOOKUP(SMALL($BB$17:$BB$30,AX21),$BB$17:$BC$30,2,0)</f>
        <v>54</v>
      </c>
      <c r="AX21" s="94">
        <f t="shared" si="23"/>
        <v>10</v>
      </c>
      <c r="BA21" s="94">
        <v>19</v>
      </c>
      <c r="BB21" s="94">
        <f t="shared" ca="1" si="14"/>
        <v>0.49358077936586353</v>
      </c>
      <c r="BC21" s="94">
        <f t="shared" ca="1" si="15"/>
        <v>59</v>
      </c>
    </row>
    <row r="22" spans="1:63" ht="16.5" x14ac:dyDescent="0.3">
      <c r="A22" s="9">
        <v>20</v>
      </c>
      <c r="B22" s="109">
        <v>32</v>
      </c>
      <c r="C22" s="110">
        <v>52</v>
      </c>
      <c r="D22" s="111">
        <v>32</v>
      </c>
      <c r="E22" s="112">
        <v>25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27.887047775788975</v>
      </c>
      <c r="AP22" s="97">
        <f ca="1">SMALL($AO$3:$AO$30,ROWS(AO$3:AO22))</f>
        <v>30.38396695723474</v>
      </c>
      <c r="AQ22" s="119">
        <f t="shared" ca="1" si="11"/>
        <v>1.030963738206931</v>
      </c>
      <c r="AR22" s="119">
        <f t="shared" si="20"/>
        <v>1</v>
      </c>
      <c r="AS22" s="86">
        <f t="shared" ca="1" si="12"/>
        <v>32</v>
      </c>
      <c r="AT22" s="86">
        <f t="shared" ca="1" si="13"/>
        <v>0.73781230747469062</v>
      </c>
      <c r="AU22" s="86">
        <f ca="1">INDEX($AS$3:$AS$30,MATCH(SMALL($AT$3:$AT$30,ROWS(AT$3:AT22)),$AT$3:$AT$30,0))</f>
        <v>48</v>
      </c>
      <c r="AV22" s="86">
        <f ca="1">SMALL($AS$3:$AS$30,ROWS(AV$3:AV22))</f>
        <v>63</v>
      </c>
      <c r="AW22" s="94">
        <f ca="1">VLOOKUP(SMALL($BB$3:$BB$16,AX22),$BB$3:$BC$30,2,0)</f>
        <v>30</v>
      </c>
      <c r="AX22" s="94">
        <f t="shared" si="23"/>
        <v>10</v>
      </c>
      <c r="BA22" s="94">
        <v>20</v>
      </c>
      <c r="BB22" s="94">
        <f t="shared" ca="1" si="14"/>
        <v>0.17966589965143775</v>
      </c>
      <c r="BC22" s="94">
        <f t="shared" ca="1" si="15"/>
        <v>63</v>
      </c>
    </row>
    <row r="23" spans="1:63" ht="16.5" x14ac:dyDescent="0.3">
      <c r="A23" s="9">
        <v>21</v>
      </c>
      <c r="B23" s="109">
        <v>65</v>
      </c>
      <c r="C23" s="110">
        <v>54</v>
      </c>
      <c r="D23" s="111">
        <v>38</v>
      </c>
      <c r="E23" s="112">
        <v>38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22.364488072830611</v>
      </c>
      <c r="AP23" s="97">
        <f ca="1">SMALL($AO$3:$AO$30,ROWS(AO$3:AO23))</f>
        <v>30.480228894617635</v>
      </c>
      <c r="AQ23" s="119">
        <f t="shared" ca="1" si="11"/>
        <v>1.7902111800391007</v>
      </c>
      <c r="AR23" s="119">
        <f t="shared" si="20"/>
        <v>1</v>
      </c>
      <c r="AS23" s="86">
        <f t="shared" ca="1" si="12"/>
        <v>55</v>
      </c>
      <c r="AT23" s="86">
        <f t="shared" ca="1" si="13"/>
        <v>0.40701945313972576</v>
      </c>
      <c r="AU23" s="86">
        <f ca="1">INDEX($AS$3:$AS$30,MATCH(SMALL($AT$3:$AT$30,ROWS(AT$3:AT23)),$AT$3:$AT$30,0))</f>
        <v>56</v>
      </c>
      <c r="AV23" s="86">
        <f ca="1">SMALL($AS$3:$AS$30,ROWS(AV$3:AV23))</f>
        <v>64</v>
      </c>
      <c r="AW23" s="94">
        <f ca="1">VLOOKUP(SMALL($BB$3:$BB$16,AX23),$BB$3:$BC$30,2,0)</f>
        <v>32</v>
      </c>
      <c r="AX23" s="94">
        <f t="shared" si="23"/>
        <v>11</v>
      </c>
      <c r="BA23" s="94">
        <v>21</v>
      </c>
      <c r="BB23" s="94">
        <f t="shared" ca="1" si="14"/>
        <v>4.2074603716910075E-2</v>
      </c>
      <c r="BC23" s="94">
        <f t="shared" ca="1" si="15"/>
        <v>64</v>
      </c>
    </row>
    <row r="24" spans="1:63" ht="16.5" x14ac:dyDescent="0.3">
      <c r="A24" s="9">
        <v>22</v>
      </c>
      <c r="B24" s="109">
        <v>38</v>
      </c>
      <c r="C24" s="110">
        <v>57</v>
      </c>
      <c r="D24" s="111">
        <v>57</v>
      </c>
      <c r="E24" s="112">
        <v>65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33.134690202610102</v>
      </c>
      <c r="AP24" s="97">
        <f ca="1">SMALL($AO$3:$AO$30,ROWS(AO$3:AO24))</f>
        <v>31.193607660746974</v>
      </c>
      <c r="AQ24" s="119">
        <f t="shared" ca="1" si="11"/>
        <v>2.4580695359153224</v>
      </c>
      <c r="AR24" s="119">
        <f t="shared" si="20"/>
        <v>1.5</v>
      </c>
      <c r="AS24" s="86">
        <f t="shared" ca="1" si="12"/>
        <v>77</v>
      </c>
      <c r="AT24" s="86">
        <f t="shared" ca="1" si="13"/>
        <v>0.30319832875153663</v>
      </c>
      <c r="AU24" s="86">
        <f ca="1">INDEX($AS$3:$AS$30,MATCH(SMALL($AT$3:$AT$30,ROWS(AT$3:AT24)),$AT$3:$AT$30,0))</f>
        <v>86</v>
      </c>
      <c r="AV24" s="86">
        <f ca="1">SMALL($AS$3:$AS$30,ROWS(AV$3:AV24))</f>
        <v>64</v>
      </c>
      <c r="AW24" s="94">
        <f ca="1">VLOOKUP(SMALL($BB$17:$BB$30,AX24),$BB$17:$BC$30,2,0)</f>
        <v>77</v>
      </c>
      <c r="AX24" s="94">
        <f t="shared" si="23"/>
        <v>11</v>
      </c>
      <c r="BA24" s="94">
        <v>22</v>
      </c>
      <c r="BB24" s="94">
        <f t="shared" ca="1" si="14"/>
        <v>0.15796355655611061</v>
      </c>
      <c r="BC24" s="94">
        <f t="shared" ca="1" si="15"/>
        <v>64</v>
      </c>
    </row>
    <row r="25" spans="1:63" ht="16.5" x14ac:dyDescent="0.3">
      <c r="A25" s="9">
        <v>23</v>
      </c>
      <c r="B25" s="109">
        <v>52</v>
      </c>
      <c r="C25" s="110">
        <v>58</v>
      </c>
      <c r="D25" s="111">
        <v>82</v>
      </c>
      <c r="E25" s="112">
        <v>50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23.358766905604838</v>
      </c>
      <c r="AP25" s="97">
        <f ca="1">SMALL($AO$3:$AO$30,ROWS(AO$3:AO25))</f>
        <v>31.332655961013536</v>
      </c>
      <c r="AQ25" s="119">
        <f t="shared" ca="1" si="11"/>
        <v>2.660977074107735</v>
      </c>
      <c r="AR25" s="119">
        <f t="shared" si="20"/>
        <v>2</v>
      </c>
      <c r="AS25" s="86">
        <f t="shared" ca="1" si="12"/>
        <v>84</v>
      </c>
      <c r="AT25" s="86">
        <f t="shared" ca="1" si="13"/>
        <v>0.94375843325823949</v>
      </c>
      <c r="AU25" s="86">
        <f ca="1">INDEX($AS$3:$AS$30,MATCH(SMALL($AT$3:$AT$30,ROWS(AT$3:AT25)),$AT$3:$AT$30,0))</f>
        <v>32</v>
      </c>
      <c r="AV25" s="86">
        <f ca="1">SMALL($AS$3:$AS$30,ROWS(AV$3:AV25))</f>
        <v>70</v>
      </c>
      <c r="AW25" s="94">
        <f ca="1">VLOOKUP(SMALL($BB$17:$BB$30,AX25),$BB$17:$BC$30,2,0)</f>
        <v>56</v>
      </c>
      <c r="AX25" s="94">
        <f t="shared" si="23"/>
        <v>12</v>
      </c>
      <c r="BA25" s="94">
        <v>23</v>
      </c>
      <c r="BB25" s="94">
        <f t="shared" ca="1" si="14"/>
        <v>0.67823358437622661</v>
      </c>
      <c r="BC25" s="94">
        <f t="shared" ca="1" si="15"/>
        <v>70</v>
      </c>
    </row>
    <row r="26" spans="1:63" ht="16.5" x14ac:dyDescent="0.3">
      <c r="A26" s="9">
        <v>24</v>
      </c>
      <c r="B26" s="109">
        <v>58</v>
      </c>
      <c r="C26" s="110">
        <v>64</v>
      </c>
      <c r="D26" s="111">
        <v>54</v>
      </c>
      <c r="E26" s="112">
        <v>46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21.976821845229441</v>
      </c>
      <c r="AP26" s="97">
        <f ca="1">SMALL($AO$3:$AO$30,ROWS(AO$3:AO26))</f>
        <v>31.556261946650672</v>
      </c>
      <c r="AQ26" s="119">
        <f t="shared" ca="1" si="11"/>
        <v>1.8428270264685447</v>
      </c>
      <c r="AR26" s="119">
        <f t="shared" si="20"/>
        <v>1</v>
      </c>
      <c r="AS26" s="86">
        <f t="shared" ca="1" si="12"/>
        <v>59</v>
      </c>
      <c r="AT26" s="86">
        <f t="shared" ca="1" si="13"/>
        <v>0.35350699516444883</v>
      </c>
      <c r="AU26" s="86">
        <f ca="1">INDEX($AS$3:$AS$30,MATCH(SMALL($AT$3:$AT$30,ROWS(AT$3:AT26)),$AT$3:$AT$30,0))</f>
        <v>40</v>
      </c>
      <c r="AV26" s="86">
        <f ca="1">SMALL($AS$3:$AS$30,ROWS(AV$3:AV26))</f>
        <v>77</v>
      </c>
      <c r="AW26" s="94">
        <f ca="1">VLOOKUP(SMALL($BB$3:$BB$16,AX26),$BB$3:$BC$30,2,0)</f>
        <v>35</v>
      </c>
      <c r="AX26" s="94">
        <f t="shared" si="23"/>
        <v>12</v>
      </c>
      <c r="BA26" s="94">
        <v>24</v>
      </c>
      <c r="BB26" s="94">
        <f t="shared" ca="1" si="14"/>
        <v>0.62753362705913673</v>
      </c>
      <c r="BC26" s="94">
        <f t="shared" ca="1" si="15"/>
        <v>77</v>
      </c>
    </row>
    <row r="27" spans="1:63" ht="16.5" x14ac:dyDescent="0.3">
      <c r="A27" s="9">
        <v>25</v>
      </c>
      <c r="B27" s="109">
        <v>43</v>
      </c>
      <c r="C27" s="110">
        <v>65</v>
      </c>
      <c r="D27" s="111">
        <v>39</v>
      </c>
      <c r="E27" s="112">
        <v>28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27.644057510809454</v>
      </c>
      <c r="AP27" s="97">
        <f ca="1">SMALL($AO$3:$AO$30,ROWS(AO$3:AO27))</f>
        <v>33.134690202610102</v>
      </c>
      <c r="AQ27" s="119">
        <f t="shared" ca="1" si="11"/>
        <v>1.291764693238487</v>
      </c>
      <c r="AR27" s="119">
        <f t="shared" si="20"/>
        <v>1</v>
      </c>
      <c r="AS27" s="86">
        <f t="shared" ca="1" si="12"/>
        <v>43</v>
      </c>
      <c r="AT27" s="86">
        <f t="shared" ca="1" si="13"/>
        <v>0.28998200985996347</v>
      </c>
      <c r="AU27" s="86">
        <f ca="1">INDEX($AS$3:$AS$30,MATCH(SMALL($AT$3:$AT$30,ROWS(AT$3:AT27)),$AT$3:$AT$30,0))</f>
        <v>54</v>
      </c>
      <c r="AV27" s="86">
        <f ca="1">SMALL($AS$3:$AS$30,ROWS(AV$3:AV27))</f>
        <v>84</v>
      </c>
      <c r="AW27" s="94">
        <f ca="1">VLOOKUP(SMALL($BB$3:$BB$16,AX27),$BB$3:$BC$30,2,0)</f>
        <v>28</v>
      </c>
      <c r="AX27" s="94">
        <f t="shared" si="23"/>
        <v>13</v>
      </c>
      <c r="BA27" s="94">
        <v>25</v>
      </c>
      <c r="BB27" s="94">
        <f t="shared" ca="1" si="14"/>
        <v>0.78832031653974366</v>
      </c>
      <c r="BC27" s="94">
        <f t="shared" ca="1" si="15"/>
        <v>84</v>
      </c>
    </row>
    <row r="28" spans="1:63" ht="16.5" x14ac:dyDescent="0.3">
      <c r="A28" s="9">
        <v>26</v>
      </c>
      <c r="B28" s="109">
        <v>30</v>
      </c>
      <c r="C28" s="110">
        <v>69</v>
      </c>
      <c r="D28" s="111">
        <v>64</v>
      </c>
      <c r="E28" s="112">
        <v>69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27.949732017129481</v>
      </c>
      <c r="AP28" s="97">
        <f ca="1">SMALL($AO$3:$AO$30,ROWS(AO$3:AO28))</f>
        <v>34.454841700135972</v>
      </c>
      <c r="AQ28" s="119">
        <f t="shared" ca="1" si="11"/>
        <v>2.4417310617036452</v>
      </c>
      <c r="AR28" s="119">
        <f t="shared" si="20"/>
        <v>1.5</v>
      </c>
      <c r="AS28" s="86">
        <f t="shared" ca="1" si="12"/>
        <v>85</v>
      </c>
      <c r="AT28" s="86">
        <f t="shared" ca="1" si="13"/>
        <v>0.20817246233903097</v>
      </c>
      <c r="AU28" s="86">
        <f ca="1">INDEX($AS$3:$AS$30,MATCH(SMALL($AT$3:$AT$30,ROWS(AT$3:AT28)),$AT$3:$AT$30,0))</f>
        <v>35</v>
      </c>
      <c r="AV28" s="86">
        <f ca="1">SMALL($AS$3:$AS$30,ROWS(AV$3:AV28))</f>
        <v>85</v>
      </c>
      <c r="AW28" s="94">
        <f ca="1">VLOOKUP(SMALL($BB$17:$BB$30,AX28),$BB$17:$BC$30,2,0)</f>
        <v>70</v>
      </c>
      <c r="AX28" s="94">
        <f t="shared" si="23"/>
        <v>13</v>
      </c>
      <c r="BA28" s="94">
        <v>26</v>
      </c>
      <c r="BB28" s="94">
        <f t="shared" ca="1" si="14"/>
        <v>0.22736347914763688</v>
      </c>
      <c r="BC28" s="94">
        <f t="shared" ca="1" si="15"/>
        <v>85</v>
      </c>
    </row>
    <row r="29" spans="1:63" ht="16.5" x14ac:dyDescent="0.3">
      <c r="A29" s="9">
        <v>27</v>
      </c>
      <c r="B29" s="109">
        <v>69</v>
      </c>
      <c r="C29" s="110">
        <v>74</v>
      </c>
      <c r="D29" s="111">
        <v>74</v>
      </c>
      <c r="E29" s="112">
        <v>52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14.329782275589606</v>
      </c>
      <c r="AP29" s="97">
        <f ca="1">SMALL($AO$3:$AO$30,ROWS(AO$3:AO29))</f>
        <v>35.689860004528185</v>
      </c>
      <c r="AQ29" s="119">
        <f t="shared" ca="1" si="11"/>
        <v>2.7734470362576755</v>
      </c>
      <c r="AR29" s="119">
        <f t="shared" si="20"/>
        <v>2</v>
      </c>
      <c r="AS29" s="86">
        <f t="shared" ca="1" si="12"/>
        <v>99</v>
      </c>
      <c r="AT29" s="86">
        <f t="shared" ca="1" si="13"/>
        <v>0.2745451639263945</v>
      </c>
      <c r="AU29" s="86">
        <f ca="1">INDEX($AS$3:$AS$30,MATCH(SMALL($AT$3:$AT$30,ROWS(AT$3:AT29)),$AT$3:$AT$30,0))</f>
        <v>64</v>
      </c>
      <c r="AV29" s="86">
        <f ca="1">SMALL($AS$3:$AS$30,ROWS(AV$3:AV29))</f>
        <v>86</v>
      </c>
      <c r="AW29" s="94">
        <f ca="1">VLOOKUP(SMALL($BB$17:$BB$30,AX29),$BB$17:$BC$30,2,0)</f>
        <v>84</v>
      </c>
      <c r="AX29" s="94">
        <f t="shared" si="23"/>
        <v>14</v>
      </c>
      <c r="BA29" s="94">
        <v>27</v>
      </c>
      <c r="BB29" s="94">
        <f t="shared" ca="1" si="14"/>
        <v>0.57148386234734505</v>
      </c>
      <c r="BC29" s="94">
        <f t="shared" ca="1" si="15"/>
        <v>86</v>
      </c>
    </row>
    <row r="30" spans="1:63" ht="16.5" x14ac:dyDescent="0.3">
      <c r="A30" s="9">
        <v>28</v>
      </c>
      <c r="B30" s="109">
        <v>46</v>
      </c>
      <c r="C30" s="110">
        <v>82</v>
      </c>
      <c r="D30" s="111">
        <v>46</v>
      </c>
      <c r="E30" s="112">
        <v>46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26.539066668392589</v>
      </c>
      <c r="AP30" s="97">
        <f ca="1">SMALL($AO$3:$AO$30,ROWS(AO$3:AO30))</f>
        <v>36.411616180671466</v>
      </c>
      <c r="AQ30" s="119">
        <f t="shared" ca="1" si="11"/>
        <v>1.9040833150569396</v>
      </c>
      <c r="AR30" s="119">
        <f t="shared" si="20"/>
        <v>1</v>
      </c>
      <c r="AS30" s="86">
        <f t="shared" ca="1" si="12"/>
        <v>70</v>
      </c>
      <c r="AT30" s="86">
        <f t="shared" ca="1" si="13"/>
        <v>0.59790903909043447</v>
      </c>
      <c r="AU30" s="86">
        <f ca="1">INDEX($AS$3:$AS$30,MATCH(SMALL($AT$3:$AT$30,ROWS(AT$3:AT30)),$AT$3:$AT$30,0))</f>
        <v>84</v>
      </c>
      <c r="AV30" s="86">
        <f ca="1">SMALL($AS$3:$AS$30,ROWS(AV$3:AV30))</f>
        <v>99</v>
      </c>
      <c r="AW30" s="94">
        <f ca="1">VLOOKUP(SMALL($BB$3:$BB$16,AX30),$BB$3:$BC$30,2,0)</f>
        <v>40</v>
      </c>
      <c r="AX30" s="94">
        <f t="shared" si="23"/>
        <v>14</v>
      </c>
      <c r="BA30" s="94">
        <v>28</v>
      </c>
      <c r="BB30" s="94">
        <f t="shared" ca="1" si="14"/>
        <v>0.20290913723947046</v>
      </c>
      <c r="BC30" s="94">
        <f t="shared" ca="1" si="15"/>
        <v>99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1450</v>
      </c>
      <c r="AT32"/>
      <c r="AU32" s="157">
        <f ca="1">SUM(AU3:AU30)</f>
        <v>1450</v>
      </c>
      <c r="AV32" s="157">
        <f ca="1">SUM(AV3:AV30)</f>
        <v>1450</v>
      </c>
      <c r="AW32" s="157">
        <f ca="1">SUM(AW3:AW30)</f>
        <v>1450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1338</v>
      </c>
      <c r="C88" s="109">
        <f t="shared" ref="C88:E88" si="24">SUM(C3:C86)</f>
        <v>1338</v>
      </c>
      <c r="D88" s="109">
        <f t="shared" si="24"/>
        <v>1338</v>
      </c>
      <c r="E88" s="109">
        <f t="shared" si="24"/>
        <v>1338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2900</v>
      </c>
      <c r="AT88" s="157">
        <f t="shared" ref="AT88:AW88" ca="1" si="25">SUM(AT3:AT86)</f>
        <v>13.626451680691968</v>
      </c>
      <c r="AU88" s="157">
        <f t="shared" ca="1" si="25"/>
        <v>2900</v>
      </c>
      <c r="AV88" s="157">
        <f t="shared" ca="1" si="25"/>
        <v>2900</v>
      </c>
      <c r="AW88" s="157">
        <f t="shared" ca="1" si="25"/>
        <v>2900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32</v>
      </c>
      <c r="C98" s="75">
        <f>SUM(C$3:C3)</f>
        <v>25</v>
      </c>
      <c r="D98" s="75">
        <f>SUM(D$3:D3)</f>
        <v>32</v>
      </c>
      <c r="E98" s="75">
        <f>SUM(E$3:E3)</f>
        <v>41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78</v>
      </c>
      <c r="C99" s="75">
        <f>SUM(C$3:C4)</f>
        <v>53</v>
      </c>
      <c r="D99" s="75">
        <f>SUM(D$3:D4)</f>
        <v>70</v>
      </c>
      <c r="E99" s="75">
        <f>SUM(E$3:E4)</f>
        <v>93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124</v>
      </c>
      <c r="C100" s="75">
        <f>SUM(C$3:C5)</f>
        <v>83</v>
      </c>
      <c r="D100" s="75">
        <f>SUM(D$3:D5)</f>
        <v>116</v>
      </c>
      <c r="E100" s="75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170</v>
      </c>
      <c r="C101" s="75">
        <f>SUM(C$3:C6)</f>
        <v>115</v>
      </c>
      <c r="D101" s="75">
        <f>SUM(D$3:D6)</f>
        <v>149</v>
      </c>
      <c r="E101" s="75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252</v>
      </c>
      <c r="C102" s="75">
        <f>SUM(C$3:C7)</f>
        <v>147</v>
      </c>
      <c r="D102" s="75">
        <f>SUM(D$3:D7)</f>
        <v>177</v>
      </c>
      <c r="E102" s="75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290</v>
      </c>
      <c r="C103" s="75">
        <f>SUM(C$3:C8)</f>
        <v>180</v>
      </c>
      <c r="D103" s="75">
        <f>SUM(D$3:D8)</f>
        <v>207</v>
      </c>
      <c r="E103" s="75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331</v>
      </c>
      <c r="C104" s="75">
        <f>SUM(C$3:C9)</f>
        <v>218</v>
      </c>
      <c r="D104" s="75">
        <f>SUM(D$3:D9)</f>
        <v>253</v>
      </c>
      <c r="E104" s="75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364</v>
      </c>
      <c r="C105" s="75">
        <f>SUM(C$3:C10)</f>
        <v>256</v>
      </c>
      <c r="D105" s="75">
        <f>SUM(D$3:D10)</f>
        <v>278</v>
      </c>
      <c r="E105" s="75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410</v>
      </c>
      <c r="C106" s="75">
        <f>SUM(C$3:C11)</f>
        <v>295</v>
      </c>
      <c r="D106" s="75">
        <f>SUM(D$3:D11)</f>
        <v>319</v>
      </c>
      <c r="E106" s="75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462</v>
      </c>
      <c r="C107" s="75">
        <f>SUM(C$3:C12)</f>
        <v>336</v>
      </c>
      <c r="D107" s="75">
        <f>SUM(D$3:D12)</f>
        <v>371</v>
      </c>
      <c r="E107" s="75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526</v>
      </c>
      <c r="C108" s="75">
        <f>SUM(C$3:C13)</f>
        <v>379</v>
      </c>
      <c r="D108" s="75">
        <f>SUM(D$3:D13)</f>
        <v>440</v>
      </c>
      <c r="E108" s="75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576</v>
      </c>
      <c r="C109" s="75">
        <f>SUM(C$3:C14)</f>
        <v>425</v>
      </c>
      <c r="D109" s="75">
        <f>SUM(D$3:D14)</f>
        <v>490</v>
      </c>
      <c r="E109" s="75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601</v>
      </c>
      <c r="C110" s="75">
        <f>SUM(C$3:C15)</f>
        <v>471</v>
      </c>
      <c r="D110" s="75">
        <f>SUM(D$3:D15)</f>
        <v>536</v>
      </c>
      <c r="E110" s="75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675</v>
      </c>
      <c r="C111" s="75">
        <f>SUM(C$3:C16)</f>
        <v>517</v>
      </c>
      <c r="D111" s="75">
        <f>SUM(D$3:D16)</f>
        <v>594</v>
      </c>
      <c r="E111" s="75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703</v>
      </c>
      <c r="C112" s="75">
        <f>SUM(C$3:C17)</f>
        <v>563</v>
      </c>
      <c r="D112" s="75">
        <f>SUM(D$3:D17)</f>
        <v>646</v>
      </c>
      <c r="E112" s="75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755</v>
      </c>
      <c r="C113" s="75">
        <f>SUM(C$3:C18)</f>
        <v>609</v>
      </c>
      <c r="D113" s="75">
        <f>SUM(D$3:D18)</f>
        <v>692</v>
      </c>
      <c r="E113" s="75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794</v>
      </c>
      <c r="C114" s="75">
        <f>SUM(C$3:C19)</f>
        <v>659</v>
      </c>
      <c r="D114" s="75">
        <f>SUM(D$3:D19)</f>
        <v>735</v>
      </c>
      <c r="E114" s="75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851</v>
      </c>
      <c r="C115" s="75">
        <f>SUM(C$3:C20)</f>
        <v>711</v>
      </c>
      <c r="D115" s="75">
        <f>SUM(D$3:D20)</f>
        <v>787</v>
      </c>
      <c r="E115" s="75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905</v>
      </c>
      <c r="C116" s="75">
        <f>SUM(C$3:C21)</f>
        <v>763</v>
      </c>
      <c r="D116" s="75">
        <f>SUM(D$3:D21)</f>
        <v>852</v>
      </c>
      <c r="E116" s="75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937</v>
      </c>
      <c r="C117" s="75">
        <f>SUM(C$3:C22)</f>
        <v>815</v>
      </c>
      <c r="D117" s="75">
        <f>SUM(D$3:D22)</f>
        <v>884</v>
      </c>
      <c r="E117" s="75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1002</v>
      </c>
      <c r="C118" s="75">
        <f>SUM(C$3:C23)</f>
        <v>869</v>
      </c>
      <c r="D118" s="75">
        <f>SUM(D$3:D23)</f>
        <v>922</v>
      </c>
      <c r="E118" s="75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1040</v>
      </c>
      <c r="C119" s="75">
        <f>SUM(C$3:C24)</f>
        <v>926</v>
      </c>
      <c r="D119" s="75">
        <f>SUM(D$3:D24)</f>
        <v>979</v>
      </c>
      <c r="E119" s="75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1092</v>
      </c>
      <c r="C120" s="75">
        <f>SUM(C$3:C25)</f>
        <v>984</v>
      </c>
      <c r="D120" s="75">
        <f>SUM(D$3:D25)</f>
        <v>1061</v>
      </c>
      <c r="E120" s="75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1150</v>
      </c>
      <c r="C121" s="75">
        <f>SUM(C$3:C26)</f>
        <v>1048</v>
      </c>
      <c r="D121" s="75">
        <f>SUM(D$3:D26)</f>
        <v>1115</v>
      </c>
      <c r="E121" s="75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1193</v>
      </c>
      <c r="C122" s="75">
        <f>SUM(C$3:C27)</f>
        <v>1113</v>
      </c>
      <c r="D122" s="75">
        <f>SUM(D$3:D27)</f>
        <v>1154</v>
      </c>
      <c r="E122" s="75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1223</v>
      </c>
      <c r="C123" s="75">
        <f>SUM(C$3:C28)</f>
        <v>1182</v>
      </c>
      <c r="D123" s="75">
        <f>SUM(D$3:D28)</f>
        <v>1218</v>
      </c>
      <c r="E123" s="75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1292</v>
      </c>
      <c r="C124" s="75">
        <f>SUM(C$3:C29)</f>
        <v>1256</v>
      </c>
      <c r="D124" s="75">
        <f>SUM(D$3:D29)</f>
        <v>1292</v>
      </c>
      <c r="E124" s="75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1338</v>
      </c>
      <c r="C125" s="75">
        <f>SUM(C$3:C30)</f>
        <v>1338</v>
      </c>
      <c r="D125" s="75">
        <f>SUM(D$3:D30)</f>
        <v>1338</v>
      </c>
      <c r="E125" s="75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F7B8-AC2C-4897-B64D-B4C183ACC9DF}">
  <dimension ref="A1:BK307"/>
  <sheetViews>
    <sheetView topLeftCell="E1" zoomScale="96" zoomScaleNormal="96" workbookViewId="0">
      <selection activeCell="I35" sqref="I35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18 - 24</v>
      </c>
      <c r="G2" s="104">
        <f>Y4</f>
        <v>18</v>
      </c>
      <c r="H2" s="105">
        <f t="shared" ref="H2:H14" si="0">G2+$Y$3</f>
        <v>24</v>
      </c>
      <c r="I2" s="160">
        <f>COUNTIF($B$3:$B$86, "&lt;"&amp;H2)</f>
        <v>2</v>
      </c>
      <c r="J2" s="106">
        <f>I2</f>
        <v>2</v>
      </c>
      <c r="K2" s="107">
        <f t="shared" ref="K2:K14" si="1">J2/$J$15</f>
        <v>7.1428571428571425E-2</v>
      </c>
      <c r="L2" s="108">
        <f t="shared" ref="L2:L14" si="2">I2/$J$15</f>
        <v>7.1428571428571425E-2</v>
      </c>
      <c r="N2" s="128" t="s">
        <v>12</v>
      </c>
      <c r="O2" s="131">
        <f>AVERAGE($B$3:$B$86)</f>
        <v>45.642857142857146</v>
      </c>
      <c r="P2" s="131">
        <f t="shared" ref="P2:Q2" si="3">AVERAGE($B$3:$B$86)</f>
        <v>45.642857142857146</v>
      </c>
      <c r="Q2" s="131">
        <f t="shared" si="3"/>
        <v>45.642857142857146</v>
      </c>
      <c r="R2" s="131">
        <f>AVERAGE($D$3:$D$86)</f>
        <v>45.642857142857146</v>
      </c>
      <c r="V2" s="94" t="s">
        <v>102</v>
      </c>
      <c r="Y2" s="94">
        <f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47</v>
      </c>
      <c r="C3" s="110">
        <v>23</v>
      </c>
      <c r="D3" s="111">
        <v>23</v>
      </c>
      <c r="E3" s="112">
        <v>43</v>
      </c>
      <c r="F3" s="113" t="str">
        <f t="shared" ref="F3:F14" si="4">G3&amp;" - "&amp;H3</f>
        <v>24 - 30</v>
      </c>
      <c r="G3" s="114">
        <f>H2</f>
        <v>24</v>
      </c>
      <c r="H3" s="115">
        <f t="shared" si="0"/>
        <v>30</v>
      </c>
      <c r="I3" s="160">
        <f t="shared" ref="I3:I14" si="5">COUNTIF($B$3:$B$86, "&lt;"&amp;H3)</f>
        <v>4</v>
      </c>
      <c r="J3" s="116">
        <f>I3-I2</f>
        <v>2</v>
      </c>
      <c r="K3" s="117">
        <f t="shared" si="1"/>
        <v>7.1428571428571425E-2</v>
      </c>
      <c r="L3" s="118">
        <f t="shared" si="2"/>
        <v>0.14285714285714285</v>
      </c>
      <c r="N3" s="152" t="s">
        <v>99</v>
      </c>
      <c r="O3" s="158">
        <f>MEDIAN(B$3:B$86)</f>
        <v>44</v>
      </c>
      <c r="P3" s="158">
        <f t="shared" ref="P3:R3" si="6">MEDIAN(C$3:C$86)</f>
        <v>44</v>
      </c>
      <c r="Q3" s="158">
        <f t="shared" si="6"/>
        <v>44</v>
      </c>
      <c r="R3" s="158">
        <f t="shared" si="6"/>
        <v>44</v>
      </c>
      <c r="V3" s="94" t="s">
        <v>103</v>
      </c>
      <c r="Y3" s="94">
        <f>ROUND(Y2,-LEN(Y2)+1)</f>
        <v>6</v>
      </c>
      <c r="AN3" s="97">
        <v>1</v>
      </c>
      <c r="AO3" s="97">
        <f ca="1">ABS(_xlfn.NORM.INV(RAND(),$AQ$1,$AS$1))</f>
        <v>20.526129959691151</v>
      </c>
      <c r="AP3" s="97">
        <f ca="1">SMALL($AO$3:$AO$30,ROWS(AO$3:AO3))</f>
        <v>18.601579186899727</v>
      </c>
      <c r="AQ3" s="119">
        <f ca="1">AR3+RAND()</f>
        <v>1.3880492136827192</v>
      </c>
      <c r="AR3" s="119">
        <v>1</v>
      </c>
      <c r="AS3" s="86">
        <f ca="1">ROUNDUP(AP3*AQ3,0)</f>
        <v>26</v>
      </c>
      <c r="AT3" s="86">
        <f ca="1">RAND()</f>
        <v>0.55696556666652897</v>
      </c>
      <c r="AU3" s="86">
        <f ca="1">INDEX($AS$3:$AS$30,MATCH(SMALL($AT$3:$AT$30,ROWS(AT$3:AT3)),$AT$3:$AT$30,0))</f>
        <v>51</v>
      </c>
      <c r="AV3" s="86">
        <f ca="1">SMALL($AS$3:$AS$30,ROWS(AV$3:AV3))</f>
        <v>26</v>
      </c>
      <c r="AW3" s="94">
        <f ca="1">VLOOKUP(SMALL($BB$3:$BB$16,AX3),$BB$3:$BC$30,2,0)</f>
        <v>26</v>
      </c>
      <c r="AX3" s="94">
        <v>1</v>
      </c>
      <c r="BA3" s="94">
        <v>1</v>
      </c>
      <c r="BB3" s="94">
        <f ca="1">RAND()</f>
        <v>1.5144097658094102E-3</v>
      </c>
      <c r="BC3" s="94">
        <f ca="1">AV3</f>
        <v>26</v>
      </c>
    </row>
    <row r="4" spans="1:55" ht="17.25" thickBot="1" x14ac:dyDescent="0.35">
      <c r="A4" s="9">
        <v>2</v>
      </c>
      <c r="B4" s="109">
        <v>51</v>
      </c>
      <c r="C4" s="110">
        <v>23</v>
      </c>
      <c r="D4" s="111">
        <v>43</v>
      </c>
      <c r="E4" s="112">
        <v>48</v>
      </c>
      <c r="F4" s="113" t="str">
        <f t="shared" si="4"/>
        <v>30 - 36</v>
      </c>
      <c r="G4" s="114">
        <f t="shared" ref="G4:G13" si="7">H3</f>
        <v>30</v>
      </c>
      <c r="H4" s="115">
        <f t="shared" si="0"/>
        <v>36</v>
      </c>
      <c r="I4" s="160">
        <f t="shared" si="5"/>
        <v>7</v>
      </c>
      <c r="J4" s="116">
        <f t="shared" ref="J4:J14" si="8">I4-I3</f>
        <v>3</v>
      </c>
      <c r="K4" s="117">
        <f t="shared" si="1"/>
        <v>0.10714285714285714</v>
      </c>
      <c r="L4" s="118">
        <f t="shared" si="2"/>
        <v>0.25</v>
      </c>
      <c r="N4" s="129" t="s">
        <v>13</v>
      </c>
      <c r="O4" s="132">
        <f>MAX(B$3:B$86)</f>
        <v>83</v>
      </c>
      <c r="P4" s="132">
        <f t="shared" ref="P4:R4" si="9">MAX(C$3:C$86)</f>
        <v>83</v>
      </c>
      <c r="Q4" s="132">
        <f t="shared" si="9"/>
        <v>83</v>
      </c>
      <c r="R4" s="132">
        <f t="shared" si="9"/>
        <v>83</v>
      </c>
      <c r="V4" s="94" t="s">
        <v>104</v>
      </c>
      <c r="Y4" s="94">
        <f>Y3*INT(O5/Y3)</f>
        <v>18</v>
      </c>
      <c r="AN4" s="97">
        <v>2</v>
      </c>
      <c r="AO4" s="97">
        <f t="shared" ref="AO4:AO30" ca="1" si="10">ABS(_xlfn.NORM.INV(RAND(),$AQ$1,$AS$1))</f>
        <v>29.806712164593179</v>
      </c>
      <c r="AP4" s="97">
        <f ca="1">SMALL($AO$3:$AO$30,ROWS(AO$3:AO4))</f>
        <v>19.047673518183657</v>
      </c>
      <c r="AQ4" s="119">
        <f t="shared" ref="AQ4:AQ30" ca="1" si="11">AR4+RAND()</f>
        <v>2.4053726319148869</v>
      </c>
      <c r="AR4" s="119">
        <v>1.5</v>
      </c>
      <c r="AS4" s="86">
        <f t="shared" ref="AS4:AS30" ca="1" si="12">ROUNDUP(AP4*AQ4,0)</f>
        <v>46</v>
      </c>
      <c r="AT4" s="86">
        <f t="shared" ref="AT4:AT30" ca="1" si="13">RAND()</f>
        <v>0.19667502991969898</v>
      </c>
      <c r="AU4" s="86">
        <f ca="1">INDEX($AS$3:$AS$30,MATCH(SMALL($AT$3:$AT$30,ROWS(AT$3:AT4)),$AT$3:$AT$30,0))</f>
        <v>56</v>
      </c>
      <c r="AV4" s="86">
        <f ca="1">SMALL($AS$3:$AS$30,ROWS(AV$3:AV4))</f>
        <v>32</v>
      </c>
      <c r="AW4" s="94">
        <f ca="1">VLOOKUP(SMALL($BB$17:$BB$30,AX4),$BB$17:$BC$30,2,0)</f>
        <v>50</v>
      </c>
      <c r="AX4" s="94">
        <v>1</v>
      </c>
      <c r="BA4" s="94">
        <v>2</v>
      </c>
      <c r="BB4" s="94">
        <f t="shared" ref="BB4:BB30" ca="1" si="14">RAND()</f>
        <v>0.16851250989075817</v>
      </c>
      <c r="BC4" s="94">
        <f t="shared" ref="BC4:BC30" ca="1" si="15">AV4</f>
        <v>32</v>
      </c>
    </row>
    <row r="5" spans="1:55" ht="17.25" thickBot="1" x14ac:dyDescent="0.35">
      <c r="A5" s="9">
        <v>3</v>
      </c>
      <c r="B5" s="109">
        <v>43</v>
      </c>
      <c r="C5" s="110">
        <v>26</v>
      </c>
      <c r="D5" s="111">
        <v>51</v>
      </c>
      <c r="E5" s="112">
        <v>61</v>
      </c>
      <c r="F5" s="113" t="str">
        <f t="shared" si="4"/>
        <v>36 - 42</v>
      </c>
      <c r="G5" s="114">
        <f t="shared" si="7"/>
        <v>36</v>
      </c>
      <c r="H5" s="115">
        <f t="shared" si="0"/>
        <v>42</v>
      </c>
      <c r="I5" s="160">
        <f t="shared" si="5"/>
        <v>11</v>
      </c>
      <c r="J5" s="116">
        <f t="shared" si="8"/>
        <v>4</v>
      </c>
      <c r="K5" s="117">
        <f t="shared" si="1"/>
        <v>0.14285714285714285</v>
      </c>
      <c r="L5" s="118">
        <f t="shared" si="2"/>
        <v>0.39285714285714285</v>
      </c>
      <c r="N5" s="129" t="s">
        <v>14</v>
      </c>
      <c r="O5" s="132">
        <f>MIN(B$3:B$84)</f>
        <v>23</v>
      </c>
      <c r="P5" s="132">
        <f t="shared" ref="P5:R5" si="16">MIN(C$3:C$84)</f>
        <v>23</v>
      </c>
      <c r="Q5" s="132">
        <f t="shared" si="16"/>
        <v>23</v>
      </c>
      <c r="R5" s="132">
        <f t="shared" si="16"/>
        <v>23</v>
      </c>
      <c r="V5" s="94" t="s">
        <v>101</v>
      </c>
      <c r="Y5" s="94">
        <f>ROUNDUP(O4/Y3,0)</f>
        <v>14</v>
      </c>
      <c r="AN5" s="97">
        <v>3</v>
      </c>
      <c r="AO5" s="97">
        <f t="shared" ca="1" si="10"/>
        <v>24.421286009533389</v>
      </c>
      <c r="AP5" s="97">
        <f ca="1">SMALL($AO$3:$AO$30,ROWS(AO$3:AO5))</f>
        <v>19.599711731701426</v>
      </c>
      <c r="AQ5" s="119">
        <f t="shared" ca="1" si="11"/>
        <v>2.5669161250608106</v>
      </c>
      <c r="AR5" s="119">
        <v>2</v>
      </c>
      <c r="AS5" s="86">
        <f t="shared" ca="1" si="12"/>
        <v>51</v>
      </c>
      <c r="AT5" s="86">
        <f t="shared" ca="1" si="13"/>
        <v>3.6910647524619811E-2</v>
      </c>
      <c r="AU5" s="86">
        <f ca="1">INDEX($AS$3:$AS$30,MATCH(SMALL($AT$3:$AT$30,ROWS(AT$3:AT5)),$AT$3:$AT$30,0))</f>
        <v>56</v>
      </c>
      <c r="AV5" s="86">
        <f ca="1">SMALL($AS$3:$AS$30,ROWS(AV$3:AV5))</f>
        <v>33</v>
      </c>
      <c r="AW5" s="94">
        <f ca="1">VLOOKUP(SMALL($BB$17:$BB$30,AX5),$BB$17:$BC$30,2,0)</f>
        <v>75</v>
      </c>
      <c r="AX5" s="94">
        <v>2</v>
      </c>
      <c r="BA5" s="94">
        <v>3</v>
      </c>
      <c r="BB5" s="94">
        <f t="shared" ca="1" si="14"/>
        <v>0.60090411931777077</v>
      </c>
      <c r="BC5" s="94">
        <f t="shared" ca="1" si="15"/>
        <v>33</v>
      </c>
    </row>
    <row r="6" spans="1:55" ht="17.25" thickBot="1" x14ac:dyDescent="0.35">
      <c r="A6" s="9">
        <v>4</v>
      </c>
      <c r="B6" s="109">
        <v>32</v>
      </c>
      <c r="C6" s="110">
        <v>27</v>
      </c>
      <c r="D6" s="111">
        <v>23</v>
      </c>
      <c r="E6" s="112">
        <v>23</v>
      </c>
      <c r="F6" s="113" t="str">
        <f t="shared" si="4"/>
        <v>42 - 48</v>
      </c>
      <c r="G6" s="114">
        <f t="shared" si="7"/>
        <v>42</v>
      </c>
      <c r="H6" s="115">
        <f t="shared" si="0"/>
        <v>48</v>
      </c>
      <c r="I6" s="160">
        <f t="shared" si="5"/>
        <v>18</v>
      </c>
      <c r="J6" s="116">
        <f t="shared" si="8"/>
        <v>7</v>
      </c>
      <c r="K6" s="117">
        <f t="shared" si="1"/>
        <v>0.25</v>
      </c>
      <c r="L6" s="118">
        <f t="shared" si="2"/>
        <v>0.6428571428571429</v>
      </c>
      <c r="N6" s="129" t="s">
        <v>5</v>
      </c>
      <c r="O6" s="132">
        <f>O4-O5</f>
        <v>60</v>
      </c>
      <c r="P6" s="132">
        <f t="shared" ref="P6:R6" si="17">P4-P5</f>
        <v>60</v>
      </c>
      <c r="Q6" s="132">
        <f t="shared" si="17"/>
        <v>60</v>
      </c>
      <c r="R6" s="132">
        <f t="shared" si="17"/>
        <v>60</v>
      </c>
      <c r="V6" s="102" t="s">
        <v>105</v>
      </c>
      <c r="W6" s="102"/>
      <c r="X6" s="102"/>
      <c r="Y6" s="94">
        <f>Y5*Y3</f>
        <v>84</v>
      </c>
      <c r="AN6" s="97">
        <v>4</v>
      </c>
      <c r="AO6" s="97">
        <f t="shared" ca="1" si="10"/>
        <v>21.4640020555177</v>
      </c>
      <c r="AP6" s="97">
        <f ca="1">SMALL($AO$3:$AO$30,ROWS(AO$3:AO6))</f>
        <v>19.883211407475276</v>
      </c>
      <c r="AQ6" s="119">
        <f t="shared" ca="1" si="11"/>
        <v>1.996315227498008</v>
      </c>
      <c r="AR6" s="119">
        <v>1</v>
      </c>
      <c r="AS6" s="86">
        <f t="shared" ca="1" si="12"/>
        <v>40</v>
      </c>
      <c r="AT6" s="86">
        <f t="shared" ca="1" si="13"/>
        <v>0.77840521615784142</v>
      </c>
      <c r="AU6" s="86">
        <f ca="1">INDEX($AS$3:$AS$30,MATCH(SMALL($AT$3:$AT$30,ROWS(AT$3:AT6)),$AT$3:$AT$30,0))</f>
        <v>46</v>
      </c>
      <c r="AV6" s="86">
        <f ca="1">SMALL($AS$3:$AS$30,ROWS(AV$3:AV6))</f>
        <v>34</v>
      </c>
      <c r="AW6" s="94">
        <f ca="1">VLOOKUP(SMALL($BB$3:$BB$16,AX6),$BB$3:$BC$30,2,0)</f>
        <v>36</v>
      </c>
      <c r="AX6" s="94">
        <v>2</v>
      </c>
      <c r="BA6" s="94">
        <v>4</v>
      </c>
      <c r="BB6" s="94">
        <f t="shared" ca="1" si="14"/>
        <v>5.8497843622673518E-2</v>
      </c>
      <c r="BC6" s="94">
        <f t="shared" ca="1" si="15"/>
        <v>34</v>
      </c>
    </row>
    <row r="7" spans="1:55" ht="17.25" thickBot="1" x14ac:dyDescent="0.35">
      <c r="A7" s="9">
        <v>5</v>
      </c>
      <c r="B7" s="109">
        <v>58</v>
      </c>
      <c r="C7" s="110">
        <v>32</v>
      </c>
      <c r="D7" s="111">
        <v>26</v>
      </c>
      <c r="E7" s="112">
        <v>40</v>
      </c>
      <c r="F7" s="113" t="str">
        <f t="shared" si="4"/>
        <v>48 - 54</v>
      </c>
      <c r="G7" s="114">
        <f t="shared" si="7"/>
        <v>48</v>
      </c>
      <c r="H7" s="115">
        <f t="shared" si="0"/>
        <v>54</v>
      </c>
      <c r="I7" s="160">
        <f t="shared" si="5"/>
        <v>21</v>
      </c>
      <c r="J7" s="116">
        <f t="shared" si="8"/>
        <v>3</v>
      </c>
      <c r="K7" s="117">
        <f t="shared" si="1"/>
        <v>0.10714285714285714</v>
      </c>
      <c r="L7" s="118">
        <f t="shared" si="2"/>
        <v>0.75</v>
      </c>
      <c r="N7" s="129" t="s">
        <v>15</v>
      </c>
      <c r="O7" s="132">
        <f>_xlfn.STDEV.S(B$3:B$86)</f>
        <v>15.01903554065402</v>
      </c>
      <c r="P7" s="132">
        <f t="shared" ref="P7:R7" si="18">_xlfn.STDEV.S(C$3:C$86)</f>
        <v>15.01903554065402</v>
      </c>
      <c r="Q7" s="132">
        <f t="shared" si="18"/>
        <v>15.01903554065402</v>
      </c>
      <c r="R7" s="132">
        <f t="shared" si="18"/>
        <v>15.01903554065402</v>
      </c>
      <c r="V7" s="94" t="s">
        <v>106</v>
      </c>
      <c r="Y7" s="94">
        <v>4</v>
      </c>
      <c r="AN7" s="97">
        <v>5</v>
      </c>
      <c r="AO7" s="97">
        <f t="shared" ca="1" si="10"/>
        <v>26.300244386335066</v>
      </c>
      <c r="AP7" s="97">
        <f ca="1">SMALL($AO$3:$AO$30,ROWS(AO$3:AO7))</f>
        <v>20.158725075646927</v>
      </c>
      <c r="AQ7" s="119">
        <f t="shared" ca="1" si="11"/>
        <v>1.9992491779152948</v>
      </c>
      <c r="AR7" s="119">
        <f>AR3</f>
        <v>1</v>
      </c>
      <c r="AS7" s="86">
        <f t="shared" ca="1" si="12"/>
        <v>41</v>
      </c>
      <c r="AT7" s="86">
        <f t="shared" ca="1" si="13"/>
        <v>0.4826018687232565</v>
      </c>
      <c r="AU7" s="86">
        <f ca="1">INDEX($AS$3:$AS$30,MATCH(SMALL($AT$3:$AT$30,ROWS(AT$3:AT7)),$AT$3:$AT$30,0))</f>
        <v>36</v>
      </c>
      <c r="AV7" s="86">
        <f ca="1">SMALL($AS$3:$AS$30,ROWS(AV$3:AV7))</f>
        <v>35</v>
      </c>
      <c r="AW7" s="94">
        <f ca="1">VLOOKUP(SMALL($BB$3:$BB$16,AX7),$BB$3:$BC$30,2,0)</f>
        <v>34</v>
      </c>
      <c r="AX7" s="94">
        <f>2+AX3</f>
        <v>3</v>
      </c>
      <c r="BA7" s="94">
        <v>5</v>
      </c>
      <c r="BB7" s="94">
        <f t="shared" ca="1" si="14"/>
        <v>0.95752754344481517</v>
      </c>
      <c r="BC7" s="94">
        <f t="shared" ca="1" si="15"/>
        <v>35</v>
      </c>
    </row>
    <row r="8" spans="1:55" ht="17.25" thickBot="1" x14ac:dyDescent="0.35">
      <c r="A8" s="9">
        <v>6</v>
      </c>
      <c r="B8" s="109">
        <v>33</v>
      </c>
      <c r="C8" s="110">
        <v>33</v>
      </c>
      <c r="D8" s="111">
        <v>32</v>
      </c>
      <c r="E8" s="112">
        <v>73</v>
      </c>
      <c r="F8" s="113" t="str">
        <f t="shared" si="4"/>
        <v>54 - 60</v>
      </c>
      <c r="G8" s="114">
        <f t="shared" si="7"/>
        <v>54</v>
      </c>
      <c r="H8" s="115">
        <f t="shared" si="0"/>
        <v>60</v>
      </c>
      <c r="I8" s="160">
        <f t="shared" si="5"/>
        <v>23</v>
      </c>
      <c r="J8" s="116">
        <f t="shared" si="8"/>
        <v>2</v>
      </c>
      <c r="K8" s="117">
        <f t="shared" si="1"/>
        <v>7.1428571428571425E-2</v>
      </c>
      <c r="L8" s="118">
        <f t="shared" si="2"/>
        <v>0.8214285714285714</v>
      </c>
      <c r="N8" s="129" t="s">
        <v>16</v>
      </c>
      <c r="O8" s="132">
        <f>O7/O2</f>
        <v>0.32905555175141826</v>
      </c>
      <c r="P8" s="132">
        <f t="shared" ref="P8:R8" si="19">P7/P2</f>
        <v>0.32905555175141826</v>
      </c>
      <c r="Q8" s="132">
        <f t="shared" si="19"/>
        <v>0.32905555175141826</v>
      </c>
      <c r="R8" s="132">
        <f t="shared" si="19"/>
        <v>0.32905555175141826</v>
      </c>
      <c r="AN8" s="97">
        <v>6</v>
      </c>
      <c r="AO8" s="97">
        <f t="shared" ca="1" si="10"/>
        <v>29.065561346902506</v>
      </c>
      <c r="AP8" s="97">
        <f ca="1">SMALL($AO$3:$AO$30,ROWS(AO$3:AO8))</f>
        <v>20.526129959691151</v>
      </c>
      <c r="AQ8" s="119">
        <f t="shared" ca="1" si="11"/>
        <v>2.2563196601864979</v>
      </c>
      <c r="AR8" s="119">
        <f t="shared" ref="AR8:AR30" si="20">AR4</f>
        <v>1.5</v>
      </c>
      <c r="AS8" s="86">
        <f t="shared" ca="1" si="12"/>
        <v>47</v>
      </c>
      <c r="AT8" s="86">
        <f t="shared" ca="1" si="13"/>
        <v>0.66867896359311196</v>
      </c>
      <c r="AU8" s="86">
        <f ca="1">INDEX($AS$3:$AS$30,MATCH(SMALL($AT$3:$AT$30,ROWS(AT$3:AT8)),$AT$3:$AT$30,0))</f>
        <v>51</v>
      </c>
      <c r="AV8" s="86">
        <f ca="1">SMALL($AS$3:$AS$30,ROWS(AV$3:AV8))</f>
        <v>35</v>
      </c>
      <c r="AW8" s="94">
        <f ca="1">VLOOKUP(SMALL($BB$17:$BB$30,AX8),$BB$17:$BC$30,2,0)</f>
        <v>78</v>
      </c>
      <c r="AX8" s="94">
        <f>2+AX4</f>
        <v>3</v>
      </c>
      <c r="BA8" s="94">
        <v>6</v>
      </c>
      <c r="BB8" s="94">
        <f t="shared" ca="1" si="14"/>
        <v>0.16451256913053103</v>
      </c>
      <c r="BC8" s="94">
        <f t="shared" ca="1" si="15"/>
        <v>35</v>
      </c>
    </row>
    <row r="9" spans="1:55" ht="17.25" thickBot="1" x14ac:dyDescent="0.35">
      <c r="A9" s="9">
        <v>7</v>
      </c>
      <c r="B9" s="109">
        <v>23</v>
      </c>
      <c r="C9" s="110">
        <v>35</v>
      </c>
      <c r="D9" s="111">
        <v>61</v>
      </c>
      <c r="E9" s="112">
        <v>83</v>
      </c>
      <c r="F9" s="113" t="str">
        <f t="shared" si="4"/>
        <v>60 - 66</v>
      </c>
      <c r="G9" s="114">
        <f t="shared" si="7"/>
        <v>60</v>
      </c>
      <c r="H9" s="115">
        <f t="shared" si="0"/>
        <v>66</v>
      </c>
      <c r="I9" s="160">
        <f t="shared" si="5"/>
        <v>25</v>
      </c>
      <c r="J9" s="116">
        <f t="shared" si="8"/>
        <v>2</v>
      </c>
      <c r="K9" s="117">
        <f t="shared" si="1"/>
        <v>7.1428571428571425E-2</v>
      </c>
      <c r="L9" s="118">
        <f t="shared" si="2"/>
        <v>0.8928571428571429</v>
      </c>
      <c r="N9" s="152" t="s">
        <v>100</v>
      </c>
      <c r="O9" s="153">
        <f>O2/O3</f>
        <v>1.0373376623376624</v>
      </c>
      <c r="P9" s="153">
        <f t="shared" ref="P9:R9" si="21">P2/P3</f>
        <v>1.0373376623376624</v>
      </c>
      <c r="Q9" s="153">
        <f t="shared" si="21"/>
        <v>1.0373376623376624</v>
      </c>
      <c r="R9" s="153">
        <f t="shared" si="21"/>
        <v>1.0373376623376624</v>
      </c>
      <c r="AN9" s="97">
        <v>8</v>
      </c>
      <c r="AO9" s="97">
        <f t="shared" ca="1" si="10"/>
        <v>19.599711731701426</v>
      </c>
      <c r="AP9" s="97">
        <f ca="1">SMALL($AO$3:$AO$30,ROWS(AO$3:AO9))</f>
        <v>20.936091463234899</v>
      </c>
      <c r="AQ9" s="119">
        <f t="shared" ca="1" si="11"/>
        <v>2.3427049634621628</v>
      </c>
      <c r="AR9" s="119">
        <f t="shared" si="20"/>
        <v>2</v>
      </c>
      <c r="AS9" s="86">
        <f t="shared" ca="1" si="12"/>
        <v>50</v>
      </c>
      <c r="AT9" s="86">
        <f t="shared" ca="1" si="13"/>
        <v>0.99574320528298088</v>
      </c>
      <c r="AU9" s="86">
        <f ca="1">INDEX($AS$3:$AS$30,MATCH(SMALL($AT$3:$AT$30,ROWS(AT$3:AT9)),$AT$3:$AT$30,0))</f>
        <v>54</v>
      </c>
      <c r="AV9" s="86">
        <f ca="1">SMALL($AS$3:$AS$30,ROWS(AV$3:AV9))</f>
        <v>36</v>
      </c>
      <c r="AW9" s="94">
        <f ca="1">VLOOKUP(SMALL($BB$17:$BB$30,AX9),$BB$17:$BC$30,2,0)</f>
        <v>51</v>
      </c>
      <c r="AX9" s="94">
        <f>2+AX5</f>
        <v>4</v>
      </c>
      <c r="BA9" s="94">
        <v>7</v>
      </c>
      <c r="BB9" s="94">
        <f t="shared" ca="1" si="14"/>
        <v>2.8783363510893278E-2</v>
      </c>
      <c r="BC9" s="94">
        <f t="shared" ca="1" si="15"/>
        <v>36</v>
      </c>
    </row>
    <row r="10" spans="1:55" ht="17.25" thickBot="1" x14ac:dyDescent="0.35">
      <c r="A10" s="9">
        <v>8</v>
      </c>
      <c r="B10" s="109">
        <v>44</v>
      </c>
      <c r="C10" s="110">
        <v>36</v>
      </c>
      <c r="D10" s="111">
        <v>33</v>
      </c>
      <c r="E10" s="112">
        <v>35</v>
      </c>
      <c r="F10" s="113" t="str">
        <f t="shared" si="4"/>
        <v>66 - 72</v>
      </c>
      <c r="G10" s="114">
        <f t="shared" si="7"/>
        <v>66</v>
      </c>
      <c r="H10" s="115">
        <f t="shared" si="0"/>
        <v>72</v>
      </c>
      <c r="I10" s="160">
        <f t="shared" si="5"/>
        <v>26</v>
      </c>
      <c r="J10" s="116">
        <f t="shared" si="8"/>
        <v>1</v>
      </c>
      <c r="K10" s="117">
        <f t="shared" si="1"/>
        <v>3.5714285714285712E-2</v>
      </c>
      <c r="L10" s="118">
        <f t="shared" si="2"/>
        <v>0.9285714285714286</v>
      </c>
      <c r="N10" s="130" t="s">
        <v>91</v>
      </c>
      <c r="O10" s="133">
        <f>O6/O2</f>
        <v>1.3145539906103285</v>
      </c>
      <c r="P10" s="133">
        <f t="shared" ref="P10:R10" si="22">P6/P2</f>
        <v>1.3145539906103285</v>
      </c>
      <c r="Q10" s="133">
        <f t="shared" si="22"/>
        <v>1.3145539906103285</v>
      </c>
      <c r="R10" s="133">
        <f t="shared" si="22"/>
        <v>1.3145539906103285</v>
      </c>
      <c r="AN10" s="97">
        <v>7</v>
      </c>
      <c r="AO10" s="97">
        <f t="shared" ca="1" si="10"/>
        <v>23.348364993564161</v>
      </c>
      <c r="AP10" s="97">
        <f ca="1">SMALL($AO$3:$AO$30,ROWS(AO$3:AO10))</f>
        <v>21.455862529678861</v>
      </c>
      <c r="AQ10" s="119">
        <f t="shared" ca="1" si="11"/>
        <v>1.8662254929354127</v>
      </c>
      <c r="AR10" s="119">
        <f t="shared" si="20"/>
        <v>1</v>
      </c>
      <c r="AS10" s="86">
        <f t="shared" ca="1" si="12"/>
        <v>41</v>
      </c>
      <c r="AT10" s="86">
        <f t="shared" ca="1" si="13"/>
        <v>0.76681932964126209</v>
      </c>
      <c r="AU10" s="86">
        <f ca="1">INDEX($AS$3:$AS$30,MATCH(SMALL($AT$3:$AT$30,ROWS(AT$3:AT10)),$AT$3:$AT$30,0))</f>
        <v>75</v>
      </c>
      <c r="AV10" s="86">
        <f ca="1">SMALL($AS$3:$AS$30,ROWS(AV$3:AV10))</f>
        <v>40</v>
      </c>
      <c r="AW10" s="94">
        <f ca="1">VLOOKUP(SMALL($BB$3:$BB$16,AX10),$BB$3:$BC$30,2,0)</f>
        <v>43</v>
      </c>
      <c r="AX10" s="94">
        <f>2+AX6</f>
        <v>4</v>
      </c>
      <c r="BA10" s="94">
        <v>8</v>
      </c>
      <c r="BB10" s="94">
        <f t="shared" ca="1" si="14"/>
        <v>0.52774827966573068</v>
      </c>
      <c r="BC10" s="94">
        <f t="shared" ca="1" si="15"/>
        <v>40</v>
      </c>
    </row>
    <row r="11" spans="1:55" ht="17.25" thickBot="1" x14ac:dyDescent="0.35">
      <c r="A11" s="9">
        <v>9</v>
      </c>
      <c r="B11" s="109">
        <v>40</v>
      </c>
      <c r="C11" s="110">
        <v>38</v>
      </c>
      <c r="D11" s="111">
        <v>27</v>
      </c>
      <c r="E11" s="112">
        <v>36</v>
      </c>
      <c r="F11" s="113" t="str">
        <f t="shared" si="4"/>
        <v>72 - 78</v>
      </c>
      <c r="G11" s="114">
        <f t="shared" si="7"/>
        <v>72</v>
      </c>
      <c r="H11" s="115">
        <f t="shared" si="0"/>
        <v>78</v>
      </c>
      <c r="I11" s="160">
        <f t="shared" si="5"/>
        <v>27</v>
      </c>
      <c r="J11" s="116">
        <f t="shared" si="8"/>
        <v>1</v>
      </c>
      <c r="K11" s="117">
        <f t="shared" si="1"/>
        <v>3.5714285714285712E-2</v>
      </c>
      <c r="L11" s="118">
        <f t="shared" si="2"/>
        <v>0.9642857142857143</v>
      </c>
      <c r="AN11" s="97">
        <v>12</v>
      </c>
      <c r="AO11" s="97">
        <f t="shared" ca="1" si="10"/>
        <v>26.595595477497646</v>
      </c>
      <c r="AP11" s="97">
        <f ca="1">SMALL($AO$3:$AO$30,ROWS(AO$3:AO11))</f>
        <v>21.4640020555177</v>
      </c>
      <c r="AQ11" s="119">
        <f t="shared" ca="1" si="11"/>
        <v>1.527575900681803</v>
      </c>
      <c r="AR11" s="119">
        <f t="shared" si="20"/>
        <v>1</v>
      </c>
      <c r="AS11" s="86">
        <f t="shared" ca="1" si="12"/>
        <v>33</v>
      </c>
      <c r="AT11" s="86">
        <f t="shared" ca="1" si="13"/>
        <v>0.6726840247759811</v>
      </c>
      <c r="AU11" s="86">
        <f ca="1">INDEX($AS$3:$AS$30,MATCH(SMALL($AT$3:$AT$30,ROWS(AT$3:AT11)),$AT$3:$AT$30,0))</f>
        <v>34</v>
      </c>
      <c r="AV11" s="86">
        <f ca="1">SMALL($AS$3:$AS$30,ROWS(AV$3:AV11))</f>
        <v>40</v>
      </c>
      <c r="AW11" s="94">
        <f ca="1">VLOOKUP(SMALL($BB$3:$BB$16,AX11),$BB$3:$BC$30,2,0)</f>
        <v>35</v>
      </c>
      <c r="AX11" s="94">
        <f t="shared" ref="AX11:AX30" si="23">2+AX7</f>
        <v>5</v>
      </c>
      <c r="BA11" s="94">
        <v>9</v>
      </c>
      <c r="BB11" s="94">
        <f t="shared" ca="1" si="14"/>
        <v>0.26699790643773769</v>
      </c>
      <c r="BC11" s="94">
        <f t="shared" ca="1" si="15"/>
        <v>40</v>
      </c>
    </row>
    <row r="12" spans="1:55" ht="17.25" thickBot="1" x14ac:dyDescent="0.35">
      <c r="A12" s="9">
        <v>10</v>
      </c>
      <c r="B12" s="109">
        <v>39</v>
      </c>
      <c r="C12" s="110">
        <v>39</v>
      </c>
      <c r="D12" s="111">
        <v>44</v>
      </c>
      <c r="E12" s="112">
        <v>44</v>
      </c>
      <c r="F12" s="113" t="str">
        <f t="shared" si="4"/>
        <v>78 - 84</v>
      </c>
      <c r="G12" s="114">
        <f t="shared" si="7"/>
        <v>78</v>
      </c>
      <c r="H12" s="115">
        <f t="shared" si="0"/>
        <v>84</v>
      </c>
      <c r="I12" s="160">
        <f t="shared" si="5"/>
        <v>28</v>
      </c>
      <c r="J12" s="116">
        <f t="shared" si="8"/>
        <v>1</v>
      </c>
      <c r="K12" s="117">
        <f t="shared" si="1"/>
        <v>3.5714285714285712E-2</v>
      </c>
      <c r="L12" s="118">
        <f t="shared" si="2"/>
        <v>1</v>
      </c>
      <c r="AN12" s="97">
        <v>9</v>
      </c>
      <c r="AO12" s="97">
        <f t="shared" ca="1" si="10"/>
        <v>33.873595402277523</v>
      </c>
      <c r="AP12" s="97">
        <f ca="1">SMALL($AO$3:$AO$30,ROWS(AO$3:AO12))</f>
        <v>21.555540493016469</v>
      </c>
      <c r="AQ12" s="119">
        <f t="shared" ca="1" si="11"/>
        <v>1.8823819707905423</v>
      </c>
      <c r="AR12" s="119">
        <f t="shared" si="20"/>
        <v>1.5</v>
      </c>
      <c r="AS12" s="86">
        <f t="shared" ca="1" si="12"/>
        <v>41</v>
      </c>
      <c r="AT12" s="86">
        <f t="shared" ca="1" si="13"/>
        <v>0.93461305225624869</v>
      </c>
      <c r="AU12" s="86">
        <f ca="1">INDEX($AS$3:$AS$30,MATCH(SMALL($AT$3:$AT$30,ROWS(AT$3:AT12)),$AT$3:$AT$30,0))</f>
        <v>41</v>
      </c>
      <c r="AV12" s="86">
        <f ca="1">SMALL($AS$3:$AS$30,ROWS(AV$3:AV12))</f>
        <v>41</v>
      </c>
      <c r="AW12" s="94">
        <f ca="1">VLOOKUP(SMALL($BB$17:$BB$30,AX12),$BB$17:$BC$30,2,0)</f>
        <v>47</v>
      </c>
      <c r="AX12" s="94">
        <f t="shared" si="23"/>
        <v>5</v>
      </c>
      <c r="BA12" s="94">
        <v>10</v>
      </c>
      <c r="BB12" s="94">
        <f t="shared" ca="1" si="14"/>
        <v>0.41066875737455866</v>
      </c>
      <c r="BC12" s="94">
        <f t="shared" ca="1" si="15"/>
        <v>41</v>
      </c>
    </row>
    <row r="13" spans="1:55" ht="17.25" thickBot="1" x14ac:dyDescent="0.35">
      <c r="A13" s="9">
        <v>11</v>
      </c>
      <c r="B13" s="109">
        <v>46</v>
      </c>
      <c r="C13" s="110">
        <v>40</v>
      </c>
      <c r="D13" s="111">
        <v>58</v>
      </c>
      <c r="E13" s="112">
        <v>46</v>
      </c>
      <c r="F13" s="113" t="str">
        <f t="shared" si="4"/>
        <v>84 - 90</v>
      </c>
      <c r="G13" s="114">
        <f t="shared" si="7"/>
        <v>84</v>
      </c>
      <c r="H13" s="115">
        <f t="shared" si="0"/>
        <v>90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25.814870230316814</v>
      </c>
      <c r="AP13" s="97">
        <f ca="1">SMALL($AO$3:$AO$30,ROWS(AO$3:AO13))</f>
        <v>23.348364993564161</v>
      </c>
      <c r="AQ13" s="119">
        <f t="shared" ca="1" si="11"/>
        <v>2.3659384961259708</v>
      </c>
      <c r="AR13" s="119">
        <f t="shared" si="20"/>
        <v>2</v>
      </c>
      <c r="AS13" s="86">
        <f t="shared" ca="1" si="12"/>
        <v>56</v>
      </c>
      <c r="AT13" s="86">
        <f t="shared" ca="1" si="13"/>
        <v>5.2052854973100082E-2</v>
      </c>
      <c r="AU13" s="86">
        <f ca="1">INDEX($AS$3:$AS$30,MATCH(SMALL($AT$3:$AT$30,ROWS(AT$3:AT13)),$AT$3:$AT$30,0))</f>
        <v>78</v>
      </c>
      <c r="AV13" s="86">
        <f ca="1">SMALL($AS$3:$AS$30,ROWS(AV$3:AV13))</f>
        <v>41</v>
      </c>
      <c r="AW13" s="94">
        <f ca="1">VLOOKUP(SMALL($BB$17:$BB$30,AX13),$BB$17:$BC$30,2,0)</f>
        <v>56</v>
      </c>
      <c r="AX13" s="94">
        <f t="shared" si="23"/>
        <v>6</v>
      </c>
      <c r="BA13" s="94">
        <v>11</v>
      </c>
      <c r="BB13" s="94">
        <f t="shared" ca="1" si="14"/>
        <v>0.91573250224712388</v>
      </c>
      <c r="BC13" s="94">
        <f t="shared" ca="1" si="15"/>
        <v>41</v>
      </c>
    </row>
    <row r="14" spans="1:55" ht="17.25" thickBot="1" x14ac:dyDescent="0.35">
      <c r="A14" s="9">
        <v>12</v>
      </c>
      <c r="B14" s="109">
        <v>26</v>
      </c>
      <c r="C14" s="110">
        <v>43</v>
      </c>
      <c r="D14" s="111">
        <v>39</v>
      </c>
      <c r="E14" s="112">
        <v>44</v>
      </c>
      <c r="F14" s="120" t="str">
        <f t="shared" si="4"/>
        <v>90 - 96</v>
      </c>
      <c r="G14" s="121">
        <f>H13</f>
        <v>90</v>
      </c>
      <c r="H14" s="122">
        <f t="shared" si="0"/>
        <v>96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23.62031240475142</v>
      </c>
      <c r="AP14" s="97">
        <f ca="1">SMALL($AO$3:$AO$30,ROWS(AO$3:AO14))</f>
        <v>23.62031240475142</v>
      </c>
      <c r="AQ14" s="119">
        <f t="shared" ca="1" si="11"/>
        <v>1.4828232490954059</v>
      </c>
      <c r="AR14" s="119">
        <f t="shared" si="20"/>
        <v>1</v>
      </c>
      <c r="AS14" s="86">
        <f t="shared" ca="1" si="12"/>
        <v>36</v>
      </c>
      <c r="AT14" s="86">
        <f t="shared" ca="1" si="13"/>
        <v>0.3172306603309607</v>
      </c>
      <c r="AU14" s="86">
        <f ca="1">INDEX($AS$3:$AS$30,MATCH(SMALL($AT$3:$AT$30,ROWS(AT$3:AT14)),$AT$3:$AT$30,0))</f>
        <v>46</v>
      </c>
      <c r="AV14" s="86">
        <f ca="1">SMALL($AS$3:$AS$30,ROWS(AV$3:AV14))</f>
        <v>41</v>
      </c>
      <c r="AW14" s="94">
        <f ca="1">VLOOKUP(SMALL($BB$3:$BB$16,AX14),$BB$3:$BC$30,2,0)</f>
        <v>32</v>
      </c>
      <c r="AX14" s="94">
        <f t="shared" si="23"/>
        <v>6</v>
      </c>
      <c r="BA14" s="94">
        <v>12</v>
      </c>
      <c r="BB14" s="94">
        <f t="shared" ca="1" si="14"/>
        <v>0.65247101784467387</v>
      </c>
      <c r="BC14" s="94">
        <f t="shared" ca="1" si="15"/>
        <v>41</v>
      </c>
    </row>
    <row r="15" spans="1:55" ht="16.5" x14ac:dyDescent="0.3">
      <c r="A15" s="9">
        <v>13</v>
      </c>
      <c r="B15" s="109">
        <v>44</v>
      </c>
      <c r="C15" s="110">
        <v>44</v>
      </c>
      <c r="D15" s="111">
        <v>35</v>
      </c>
      <c r="E15" s="112">
        <v>32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27.751762757384363</v>
      </c>
      <c r="AP15" s="97">
        <f ca="1">SMALL($AO$3:$AO$30,ROWS(AO$3:AO15))</f>
        <v>24.276845334818429</v>
      </c>
      <c r="AQ15" s="119">
        <f t="shared" ca="1" si="11"/>
        <v>1.412361706390852</v>
      </c>
      <c r="AR15" s="119">
        <f t="shared" si="20"/>
        <v>1</v>
      </c>
      <c r="AS15" s="86">
        <f t="shared" ca="1" si="12"/>
        <v>35</v>
      </c>
      <c r="AT15" s="86">
        <f t="shared" ca="1" si="13"/>
        <v>0.70225965941977098</v>
      </c>
      <c r="AU15" s="86">
        <f ca="1">INDEX($AS$3:$AS$30,MATCH(SMALL($AT$3:$AT$30,ROWS(AT$3:AT15)),$AT$3:$AT$30,0))</f>
        <v>47</v>
      </c>
      <c r="AV15" s="86">
        <f ca="1">SMALL($AS$3:$AS$30,ROWS(AV$3:AV15))</f>
        <v>43</v>
      </c>
      <c r="AW15" s="94">
        <f ca="1">VLOOKUP(SMALL($BB$3:$BB$16,AX15),$BB$3:$BC$30,2,0)</f>
        <v>40</v>
      </c>
      <c r="AX15" s="94">
        <f t="shared" si="23"/>
        <v>7</v>
      </c>
      <c r="BA15" s="94">
        <v>13</v>
      </c>
      <c r="BB15" s="94">
        <f t="shared" ca="1" si="14"/>
        <v>0.1618474069035194</v>
      </c>
      <c r="BC15" s="94">
        <f t="shared" ca="1" si="15"/>
        <v>43</v>
      </c>
    </row>
    <row r="16" spans="1:55" ht="16.5" x14ac:dyDescent="0.3">
      <c r="A16" s="9">
        <v>14</v>
      </c>
      <c r="B16" s="109">
        <v>83</v>
      </c>
      <c r="C16" s="110">
        <v>44</v>
      </c>
      <c r="D16" s="111">
        <v>36</v>
      </c>
      <c r="E16" s="112">
        <v>49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19.047673518183657</v>
      </c>
      <c r="AP16" s="97">
        <f ca="1">SMALL($AO$3:$AO$30,ROWS(AO$3:AO16))</f>
        <v>24.421286009533389</v>
      </c>
      <c r="AQ16" s="119">
        <f t="shared" ca="1" si="11"/>
        <v>2.0851231878277492</v>
      </c>
      <c r="AR16" s="119">
        <f t="shared" si="20"/>
        <v>1.5</v>
      </c>
      <c r="AS16" s="86">
        <f t="shared" ca="1" si="12"/>
        <v>51</v>
      </c>
      <c r="AT16" s="86">
        <f t="shared" ca="1" si="13"/>
        <v>0.33193642330388617</v>
      </c>
      <c r="AU16" s="86">
        <f ca="1">INDEX($AS$3:$AS$30,MATCH(SMALL($AT$3:$AT$30,ROWS(AT$3:AT16)),$AT$3:$AT$30,0))</f>
        <v>26</v>
      </c>
      <c r="AV16" s="86">
        <f ca="1">SMALL($AS$3:$AS$30,ROWS(AV$3:AV16))</f>
        <v>46</v>
      </c>
      <c r="AW16" s="94">
        <f ca="1">VLOOKUP(SMALL($BB$17:$BB$30,AX16),$BB$17:$BC$30,2,0)</f>
        <v>56</v>
      </c>
      <c r="AX16" s="94">
        <f t="shared" si="23"/>
        <v>7</v>
      </c>
      <c r="BA16" s="94">
        <v>14</v>
      </c>
      <c r="BB16" s="94">
        <f t="shared" ca="1" si="14"/>
        <v>0.43881506354022393</v>
      </c>
      <c r="BC16" s="94">
        <f t="shared" ca="1" si="15"/>
        <v>46</v>
      </c>
    </row>
    <row r="17" spans="1:63" ht="16.5" x14ac:dyDescent="0.3">
      <c r="A17" s="9">
        <v>15</v>
      </c>
      <c r="B17" s="109">
        <v>64</v>
      </c>
      <c r="C17" s="110">
        <v>44</v>
      </c>
      <c r="D17" s="111">
        <v>49</v>
      </c>
      <c r="E17" s="112">
        <v>58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29.323328051551094</v>
      </c>
      <c r="AP17" s="97">
        <f ca="1">SMALL($AO$3:$AO$30,ROWS(AO$3:AO17))</f>
        <v>25.814870230316814</v>
      </c>
      <c r="AQ17" s="119">
        <f t="shared" ca="1" si="11"/>
        <v>2.1742252666811694</v>
      </c>
      <c r="AR17" s="119">
        <f t="shared" si="20"/>
        <v>2</v>
      </c>
      <c r="AS17" s="86">
        <f t="shared" ca="1" si="12"/>
        <v>57</v>
      </c>
      <c r="AT17" s="86">
        <f t="shared" ca="1" si="13"/>
        <v>0.68839734746547654</v>
      </c>
      <c r="AU17" s="86">
        <f ca="1">INDEX($AS$3:$AS$30,MATCH(SMALL($AT$3:$AT$30,ROWS(AT$3:AT17)),$AT$3:$AT$30,0))</f>
        <v>35</v>
      </c>
      <c r="AV17" s="86">
        <f ca="1">SMALL($AS$3:$AS$30,ROWS(AV$3:AV17))</f>
        <v>46</v>
      </c>
      <c r="AW17" s="94">
        <f ca="1">VLOOKUP(SMALL($BB$17:$BB$30,AX17),$BB$17:$BC$30,2,0)</f>
        <v>64</v>
      </c>
      <c r="AX17" s="94">
        <f t="shared" si="23"/>
        <v>8</v>
      </c>
      <c r="BA17" s="94">
        <v>15</v>
      </c>
      <c r="BB17" s="94">
        <f t="shared" ca="1" si="14"/>
        <v>0.89680370900255102</v>
      </c>
      <c r="BC17" s="94">
        <f t="shared" ca="1" si="15"/>
        <v>46</v>
      </c>
    </row>
    <row r="18" spans="1:63" ht="16.5" x14ac:dyDescent="0.3">
      <c r="A18" s="9">
        <v>16</v>
      </c>
      <c r="B18" s="109">
        <v>44</v>
      </c>
      <c r="C18" s="110">
        <v>46</v>
      </c>
      <c r="D18" s="111">
        <v>44</v>
      </c>
      <c r="E18" s="112">
        <v>26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36.088847064016953</v>
      </c>
      <c r="AP18" s="97">
        <f ca="1">SMALL($AO$3:$AO$30,ROWS(AO$3:AO18))</f>
        <v>26.089599460007239</v>
      </c>
      <c r="AQ18" s="119">
        <f t="shared" ca="1" si="11"/>
        <v>1.7304479577279841</v>
      </c>
      <c r="AR18" s="119">
        <f t="shared" si="20"/>
        <v>1</v>
      </c>
      <c r="AS18" s="86">
        <f t="shared" ca="1" si="12"/>
        <v>46</v>
      </c>
      <c r="AT18" s="86">
        <f t="shared" ca="1" si="13"/>
        <v>0.52345765209336259</v>
      </c>
      <c r="AU18" s="86">
        <f ca="1">INDEX($AS$3:$AS$30,MATCH(SMALL($AT$3:$AT$30,ROWS(AT$3:AT18)),$AT$3:$AT$30,0))</f>
        <v>47</v>
      </c>
      <c r="AV18" s="86">
        <f ca="1">SMALL($AS$3:$AS$30,ROWS(AV$3:AV18))</f>
        <v>47</v>
      </c>
      <c r="AW18" s="94">
        <f ca="1">VLOOKUP(SMALL($BB$3:$BB$16,AX18),$BB$3:$BC$30,2,0)</f>
        <v>41</v>
      </c>
      <c r="AX18" s="94">
        <f t="shared" si="23"/>
        <v>8</v>
      </c>
      <c r="BA18" s="94">
        <v>16</v>
      </c>
      <c r="BB18" s="94">
        <f t="shared" ca="1" si="14"/>
        <v>0.43496983442080717</v>
      </c>
      <c r="BC18" s="94">
        <f t="shared" ca="1" si="15"/>
        <v>47</v>
      </c>
    </row>
    <row r="19" spans="1:63" ht="16.5" x14ac:dyDescent="0.3">
      <c r="A19" s="9">
        <v>17</v>
      </c>
      <c r="B19" s="109">
        <v>46</v>
      </c>
      <c r="C19" s="110">
        <v>46</v>
      </c>
      <c r="D19" s="111">
        <v>40</v>
      </c>
      <c r="E19" s="112">
        <v>44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27.001612876951818</v>
      </c>
      <c r="AP19" s="97">
        <f ca="1">SMALL($AO$3:$AO$30,ROWS(AO$3:AO19))</f>
        <v>26.300244386335066</v>
      </c>
      <c r="AQ19" s="119">
        <f t="shared" ca="1" si="11"/>
        <v>1.3245271471234235</v>
      </c>
      <c r="AR19" s="119">
        <f t="shared" si="20"/>
        <v>1</v>
      </c>
      <c r="AS19" s="86">
        <f t="shared" ca="1" si="12"/>
        <v>35</v>
      </c>
      <c r="AT19" s="86">
        <f t="shared" ca="1" si="13"/>
        <v>0.60354480630018725</v>
      </c>
      <c r="AU19" s="86">
        <f ca="1">INDEX($AS$3:$AS$30,MATCH(SMALL($AT$3:$AT$30,ROWS(AT$3:AT19)),$AT$3:$AT$30,0))</f>
        <v>33</v>
      </c>
      <c r="AV19" s="86">
        <f ca="1">SMALL($AS$3:$AS$30,ROWS(AV$3:AV19))</f>
        <v>47</v>
      </c>
      <c r="AW19" s="94">
        <f ca="1">VLOOKUP(SMALL($BB$3:$BB$16,AX19),$BB$3:$BC$30,2,0)</f>
        <v>46</v>
      </c>
      <c r="AX19" s="94">
        <f t="shared" si="23"/>
        <v>9</v>
      </c>
      <c r="BA19" s="94">
        <v>17</v>
      </c>
      <c r="BB19" s="94">
        <f t="shared" ca="1" si="14"/>
        <v>0.59340603586708851</v>
      </c>
      <c r="BC19" s="94">
        <f t="shared" ca="1" si="15"/>
        <v>47</v>
      </c>
    </row>
    <row r="20" spans="1:63" ht="16.5" x14ac:dyDescent="0.3">
      <c r="A20" s="9">
        <v>18</v>
      </c>
      <c r="B20" s="109">
        <v>23</v>
      </c>
      <c r="C20" s="110">
        <v>47</v>
      </c>
      <c r="D20" s="111">
        <v>44</v>
      </c>
      <c r="E20" s="112">
        <v>54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20.158725075646927</v>
      </c>
      <c r="AP20" s="97">
        <f ca="1">SMALL($AO$3:$AO$30,ROWS(AO$3:AO20))</f>
        <v>26.595595477497646</v>
      </c>
      <c r="AQ20" s="119">
        <f t="shared" ca="1" si="11"/>
        <v>1.7632126398659091</v>
      </c>
      <c r="AR20" s="119">
        <f t="shared" si="20"/>
        <v>1.5</v>
      </c>
      <c r="AS20" s="86">
        <f t="shared" ca="1" si="12"/>
        <v>47</v>
      </c>
      <c r="AT20" s="86">
        <f t="shared" ca="1" si="13"/>
        <v>0.52641320465447394</v>
      </c>
      <c r="AU20" s="86">
        <f ca="1">INDEX($AS$3:$AS$30,MATCH(SMALL($AT$3:$AT$30,ROWS(AT$3:AT20)),$AT$3:$AT$30,0))</f>
        <v>57</v>
      </c>
      <c r="AV20" s="86">
        <f ca="1">SMALL($AS$3:$AS$30,ROWS(AV$3:AV20))</f>
        <v>50</v>
      </c>
      <c r="AW20" s="94">
        <f ca="1">VLOOKUP(SMALL($BB$17:$BB$30,AX20),$BB$17:$BC$30,2,0)</f>
        <v>47</v>
      </c>
      <c r="AX20" s="94">
        <f t="shared" si="23"/>
        <v>9</v>
      </c>
      <c r="BA20" s="94">
        <v>18</v>
      </c>
      <c r="BB20" s="94">
        <f t="shared" ca="1" si="14"/>
        <v>9.1710507206799186E-3</v>
      </c>
      <c r="BC20" s="94">
        <f t="shared" ca="1" si="15"/>
        <v>50</v>
      </c>
    </row>
    <row r="21" spans="1:63" ht="16.5" x14ac:dyDescent="0.3">
      <c r="A21" s="9">
        <v>19</v>
      </c>
      <c r="B21" s="109">
        <v>71</v>
      </c>
      <c r="C21" s="110">
        <v>48</v>
      </c>
      <c r="D21" s="111">
        <v>73</v>
      </c>
      <c r="E21" s="112">
        <v>51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18.601579186899727</v>
      </c>
      <c r="AP21" s="97">
        <f ca="1">SMALL($AO$3:$AO$30,ROWS(AO$3:AO21))</f>
        <v>27.001612876951818</v>
      </c>
      <c r="AQ21" s="119">
        <f t="shared" ca="1" si="11"/>
        <v>2.0383835374044117</v>
      </c>
      <c r="AR21" s="119">
        <f t="shared" si="20"/>
        <v>2</v>
      </c>
      <c r="AS21" s="86">
        <f t="shared" ca="1" si="12"/>
        <v>56</v>
      </c>
      <c r="AT21" s="86">
        <f t="shared" ca="1" si="13"/>
        <v>0.14693189128301065</v>
      </c>
      <c r="AU21" s="86">
        <f ca="1">INDEX($AS$3:$AS$30,MATCH(SMALL($AT$3:$AT$30,ROWS(AT$3:AT21)),$AT$3:$AT$30,0))</f>
        <v>35</v>
      </c>
      <c r="AV21" s="86">
        <f ca="1">SMALL($AS$3:$AS$30,ROWS(AV$3:AV21))</f>
        <v>51</v>
      </c>
      <c r="AW21" s="94">
        <f ca="1">VLOOKUP(SMALL($BB$17:$BB$30,AX21),$BB$17:$BC$30,2,0)</f>
        <v>57</v>
      </c>
      <c r="AX21" s="94">
        <f t="shared" si="23"/>
        <v>10</v>
      </c>
      <c r="BA21" s="94">
        <v>19</v>
      </c>
      <c r="BB21" s="94">
        <f t="shared" ca="1" si="14"/>
        <v>0.99678987162437582</v>
      </c>
      <c r="BC21" s="94">
        <f t="shared" ca="1" si="15"/>
        <v>51</v>
      </c>
    </row>
    <row r="22" spans="1:63" ht="16.5" x14ac:dyDescent="0.3">
      <c r="A22" s="9">
        <v>20</v>
      </c>
      <c r="B22" s="109">
        <v>49</v>
      </c>
      <c r="C22" s="110">
        <v>49</v>
      </c>
      <c r="D22" s="111">
        <v>38</v>
      </c>
      <c r="E22" s="112">
        <v>27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19.883211407475276</v>
      </c>
      <c r="AP22" s="97">
        <f ca="1">SMALL($AO$3:$AO$30,ROWS(AO$3:AO22))</f>
        <v>27.751762757384363</v>
      </c>
      <c r="AQ22" s="119">
        <f t="shared" ca="1" si="11"/>
        <v>1.4173192064762055</v>
      </c>
      <c r="AR22" s="119">
        <f t="shared" si="20"/>
        <v>1</v>
      </c>
      <c r="AS22" s="86">
        <f t="shared" ca="1" si="12"/>
        <v>40</v>
      </c>
      <c r="AT22" s="86">
        <f t="shared" ca="1" si="13"/>
        <v>0.87520777185030241</v>
      </c>
      <c r="AU22" s="86">
        <f ca="1">INDEX($AS$3:$AS$30,MATCH(SMALL($AT$3:$AT$30,ROWS(AT$3:AT22)),$AT$3:$AT$30,0))</f>
        <v>32</v>
      </c>
      <c r="AV22" s="86">
        <f ca="1">SMALL($AS$3:$AS$30,ROWS(AV$3:AV22))</f>
        <v>51</v>
      </c>
      <c r="AW22" s="94">
        <f ca="1">VLOOKUP(SMALL($BB$3:$BB$16,AX22),$BB$3:$BC$30,2,0)</f>
        <v>40</v>
      </c>
      <c r="AX22" s="94">
        <f t="shared" si="23"/>
        <v>10</v>
      </c>
      <c r="BA22" s="94">
        <v>20</v>
      </c>
      <c r="BB22" s="94">
        <f t="shared" ca="1" si="14"/>
        <v>0.26224562170405818</v>
      </c>
      <c r="BC22" s="94">
        <f t="shared" ca="1" si="15"/>
        <v>51</v>
      </c>
    </row>
    <row r="23" spans="1:63" ht="16.5" x14ac:dyDescent="0.3">
      <c r="A23" s="9">
        <v>21</v>
      </c>
      <c r="B23" s="109">
        <v>27</v>
      </c>
      <c r="C23" s="110">
        <v>51</v>
      </c>
      <c r="D23" s="111">
        <v>47</v>
      </c>
      <c r="E23" s="112">
        <v>39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26.089599460007239</v>
      </c>
      <c r="AP23" s="97">
        <f ca="1">SMALL($AO$3:$AO$30,ROWS(AO$3:AO23))</f>
        <v>27.956415342274482</v>
      </c>
      <c r="AQ23" s="119">
        <f t="shared" ca="1" si="11"/>
        <v>1.1855211569720141</v>
      </c>
      <c r="AR23" s="119">
        <f t="shared" si="20"/>
        <v>1</v>
      </c>
      <c r="AS23" s="86">
        <f t="shared" ca="1" si="12"/>
        <v>34</v>
      </c>
      <c r="AT23" s="86">
        <f t="shared" ca="1" si="13"/>
        <v>0.44973107408206159</v>
      </c>
      <c r="AU23" s="86">
        <f ca="1">INDEX($AS$3:$AS$30,MATCH(SMALL($AT$3:$AT$30,ROWS(AT$3:AT23)),$AT$3:$AT$30,0))</f>
        <v>41</v>
      </c>
      <c r="AV23" s="86">
        <f ca="1">SMALL($AS$3:$AS$30,ROWS(AV$3:AV23))</f>
        <v>54</v>
      </c>
      <c r="AW23" s="94">
        <f ca="1">VLOOKUP(SMALL($BB$3:$BB$16,AX23),$BB$3:$BC$30,2,0)</f>
        <v>33</v>
      </c>
      <c r="AX23" s="94">
        <f t="shared" si="23"/>
        <v>11</v>
      </c>
      <c r="BA23" s="94">
        <v>21</v>
      </c>
      <c r="BB23" s="94">
        <f t="shared" ca="1" si="14"/>
        <v>0.93496669459683557</v>
      </c>
      <c r="BC23" s="94">
        <f t="shared" ca="1" si="15"/>
        <v>54</v>
      </c>
    </row>
    <row r="24" spans="1:63" ht="16.5" x14ac:dyDescent="0.3">
      <c r="A24" s="9">
        <v>22</v>
      </c>
      <c r="B24" s="109">
        <v>35</v>
      </c>
      <c r="C24" s="110">
        <v>54</v>
      </c>
      <c r="D24" s="111">
        <v>64</v>
      </c>
      <c r="E24" s="112">
        <v>46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21.555540493016469</v>
      </c>
      <c r="AP24" s="97">
        <f ca="1">SMALL($AO$3:$AO$30,ROWS(AO$3:AO24))</f>
        <v>29.065561346902506</v>
      </c>
      <c r="AQ24" s="119">
        <f t="shared" ca="1" si="11"/>
        <v>2.2305327353911704</v>
      </c>
      <c r="AR24" s="119">
        <f t="shared" si="20"/>
        <v>1.5</v>
      </c>
      <c r="AS24" s="86">
        <f t="shared" ca="1" si="12"/>
        <v>65</v>
      </c>
      <c r="AT24" s="86">
        <f t="shared" ca="1" si="13"/>
        <v>0.80499740286944133</v>
      </c>
      <c r="AU24" s="86">
        <f ca="1">INDEX($AS$3:$AS$30,MATCH(SMALL($AT$3:$AT$30,ROWS(AT$3:AT24)),$AT$3:$AT$30,0))</f>
        <v>40</v>
      </c>
      <c r="AV24" s="86">
        <f ca="1">SMALL($AS$3:$AS$30,ROWS(AV$3:AV24))</f>
        <v>56</v>
      </c>
      <c r="AW24" s="94">
        <f ca="1">VLOOKUP(SMALL($BB$17:$BB$30,AX24),$BB$17:$BC$30,2,0)</f>
        <v>65</v>
      </c>
      <c r="AX24" s="94">
        <f t="shared" si="23"/>
        <v>11</v>
      </c>
      <c r="BA24" s="94">
        <v>22</v>
      </c>
      <c r="BB24" s="94">
        <f t="shared" ca="1" si="14"/>
        <v>0.49738493216961421</v>
      </c>
      <c r="BC24" s="94">
        <f t="shared" ca="1" si="15"/>
        <v>56</v>
      </c>
    </row>
    <row r="25" spans="1:63" ht="16.5" x14ac:dyDescent="0.3">
      <c r="A25" s="9">
        <v>23</v>
      </c>
      <c r="B25" s="109">
        <v>36</v>
      </c>
      <c r="C25" s="110">
        <v>58</v>
      </c>
      <c r="D25" s="111">
        <v>71</v>
      </c>
      <c r="E25" s="112">
        <v>71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20.936091463234899</v>
      </c>
      <c r="AP25" s="97">
        <f ca="1">SMALL($AO$3:$AO$30,ROWS(AO$3:AO25))</f>
        <v>29.323328051551094</v>
      </c>
      <c r="AQ25" s="119">
        <f t="shared" ca="1" si="11"/>
        <v>2.1640196856552842</v>
      </c>
      <c r="AR25" s="119">
        <f t="shared" si="20"/>
        <v>2</v>
      </c>
      <c r="AS25" s="86">
        <f t="shared" ca="1" si="12"/>
        <v>64</v>
      </c>
      <c r="AT25" s="86">
        <f t="shared" ca="1" si="13"/>
        <v>0.96768911555956105</v>
      </c>
      <c r="AU25" s="86">
        <f ca="1">INDEX($AS$3:$AS$30,MATCH(SMALL($AT$3:$AT$30,ROWS(AT$3:AT25)),$AT$3:$AT$30,0))</f>
        <v>65</v>
      </c>
      <c r="AV25" s="86">
        <f ca="1">SMALL($AS$3:$AS$30,ROWS(AV$3:AV25))</f>
        <v>56</v>
      </c>
      <c r="AW25" s="94">
        <f ca="1">VLOOKUP(SMALL($BB$17:$BB$30,AX25),$BB$17:$BC$30,2,0)</f>
        <v>46</v>
      </c>
      <c r="AX25" s="94">
        <f t="shared" si="23"/>
        <v>12</v>
      </c>
      <c r="BA25" s="94">
        <v>23</v>
      </c>
      <c r="BB25" s="94">
        <f t="shared" ca="1" si="14"/>
        <v>0.56744491002672581</v>
      </c>
      <c r="BC25" s="94">
        <f t="shared" ca="1" si="15"/>
        <v>56</v>
      </c>
    </row>
    <row r="26" spans="1:63" ht="16.5" x14ac:dyDescent="0.3">
      <c r="A26" s="9">
        <v>24</v>
      </c>
      <c r="B26" s="109">
        <v>48</v>
      </c>
      <c r="C26" s="110">
        <v>61</v>
      </c>
      <c r="D26" s="111">
        <v>46</v>
      </c>
      <c r="E26" s="112">
        <v>23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24.276845334818429</v>
      </c>
      <c r="AP26" s="97">
        <f ca="1">SMALL($AO$3:$AO$30,ROWS(AO$3:AO26))</f>
        <v>29.706200414268821</v>
      </c>
      <c r="AQ26" s="119">
        <f t="shared" ca="1" si="11"/>
        <v>1.0694793796613078</v>
      </c>
      <c r="AR26" s="119">
        <f t="shared" si="20"/>
        <v>1</v>
      </c>
      <c r="AS26" s="86">
        <f t="shared" ca="1" si="12"/>
        <v>32</v>
      </c>
      <c r="AT26" s="86">
        <f t="shared" ca="1" si="13"/>
        <v>0.71297112443784894</v>
      </c>
      <c r="AU26" s="86">
        <f ca="1">INDEX($AS$3:$AS$30,MATCH(SMALL($AT$3:$AT$30,ROWS(AT$3:AT26)),$AT$3:$AT$30,0))</f>
        <v>40</v>
      </c>
      <c r="AV26" s="86">
        <f ca="1">SMALL($AS$3:$AS$30,ROWS(AV$3:AV26))</f>
        <v>57</v>
      </c>
      <c r="AW26" s="94">
        <f ca="1">VLOOKUP(SMALL($BB$3:$BB$16,AX26),$BB$3:$BC$30,2,0)</f>
        <v>41</v>
      </c>
      <c r="AX26" s="94">
        <f t="shared" si="23"/>
        <v>12</v>
      </c>
      <c r="BA26" s="94">
        <v>24</v>
      </c>
      <c r="BB26" s="94">
        <f t="shared" ca="1" si="14"/>
        <v>0.66036480580231993</v>
      </c>
      <c r="BC26" s="94">
        <f t="shared" ca="1" si="15"/>
        <v>57</v>
      </c>
    </row>
    <row r="27" spans="1:63" ht="16.5" x14ac:dyDescent="0.3">
      <c r="A27" s="9">
        <v>25</v>
      </c>
      <c r="B27" s="109">
        <v>38</v>
      </c>
      <c r="C27" s="110">
        <v>64</v>
      </c>
      <c r="D27" s="111">
        <v>54</v>
      </c>
      <c r="E27" s="112">
        <v>38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29.706200414268821</v>
      </c>
      <c r="AP27" s="97">
        <f ca="1">SMALL($AO$3:$AO$30,ROWS(AO$3:AO27))</f>
        <v>29.806712164593179</v>
      </c>
      <c r="AQ27" s="119">
        <f t="shared" ca="1" si="11"/>
        <v>1.7983656732781184</v>
      </c>
      <c r="AR27" s="119">
        <f t="shared" si="20"/>
        <v>1</v>
      </c>
      <c r="AS27" s="86">
        <f t="shared" ca="1" si="12"/>
        <v>54</v>
      </c>
      <c r="AT27" s="86">
        <f t="shared" ca="1" si="13"/>
        <v>0.36108700515448111</v>
      </c>
      <c r="AU27" s="86">
        <f ca="1">INDEX($AS$3:$AS$30,MATCH(SMALL($AT$3:$AT$30,ROWS(AT$3:AT27)),$AT$3:$AT$30,0))</f>
        <v>41</v>
      </c>
      <c r="AV27" s="86">
        <f ca="1">SMALL($AS$3:$AS$30,ROWS(AV$3:AV27))</f>
        <v>64</v>
      </c>
      <c r="AW27" s="94">
        <f ca="1">VLOOKUP(SMALL($BB$3:$BB$16,AX27),$BB$3:$BC$30,2,0)</f>
        <v>41</v>
      </c>
      <c r="AX27" s="94">
        <f t="shared" si="23"/>
        <v>13</v>
      </c>
      <c r="BA27" s="94">
        <v>25</v>
      </c>
      <c r="BB27" s="94">
        <f t="shared" ca="1" si="14"/>
        <v>0.58619288085693488</v>
      </c>
      <c r="BC27" s="94">
        <f t="shared" ca="1" si="15"/>
        <v>64</v>
      </c>
    </row>
    <row r="28" spans="1:63" ht="16.5" x14ac:dyDescent="0.3">
      <c r="A28" s="9">
        <v>26</v>
      </c>
      <c r="B28" s="109">
        <v>61</v>
      </c>
      <c r="C28" s="110">
        <v>71</v>
      </c>
      <c r="D28" s="111">
        <v>48</v>
      </c>
      <c r="E28" s="112">
        <v>47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27.956415342274482</v>
      </c>
      <c r="AP28" s="97">
        <f ca="1">SMALL($AO$3:$AO$30,ROWS(AO$3:AO28))</f>
        <v>31.136807300167419</v>
      </c>
      <c r="AQ28" s="119">
        <f t="shared" ca="1" si="11"/>
        <v>2.4832802218085996</v>
      </c>
      <c r="AR28" s="119">
        <f t="shared" si="20"/>
        <v>1.5</v>
      </c>
      <c r="AS28" s="86">
        <f t="shared" ca="1" si="12"/>
        <v>78</v>
      </c>
      <c r="AT28" s="86">
        <f t="shared" ca="1" si="13"/>
        <v>0.51676265275067323</v>
      </c>
      <c r="AU28" s="86">
        <f ca="1">INDEX($AS$3:$AS$30,MATCH(SMALL($AT$3:$AT$30,ROWS(AT$3:AT28)),$AT$3:$AT$30,0))</f>
        <v>64</v>
      </c>
      <c r="AV28" s="86">
        <f ca="1">SMALL($AS$3:$AS$30,ROWS(AV$3:AV28))</f>
        <v>65</v>
      </c>
      <c r="AW28" s="94">
        <f ca="1">VLOOKUP(SMALL($BB$17:$BB$30,AX28),$BB$17:$BC$30,2,0)</f>
        <v>54</v>
      </c>
      <c r="AX28" s="94">
        <f t="shared" si="23"/>
        <v>13</v>
      </c>
      <c r="BA28" s="94">
        <v>26</v>
      </c>
      <c r="BB28" s="94">
        <f t="shared" ca="1" si="14"/>
        <v>0.72151848082476189</v>
      </c>
      <c r="BC28" s="94">
        <f t="shared" ca="1" si="15"/>
        <v>65</v>
      </c>
    </row>
    <row r="29" spans="1:63" ht="16.5" x14ac:dyDescent="0.3">
      <c r="A29" s="9">
        <v>27</v>
      </c>
      <c r="B29" s="109">
        <v>73</v>
      </c>
      <c r="C29" s="110">
        <v>73</v>
      </c>
      <c r="D29" s="111">
        <v>83</v>
      </c>
      <c r="E29" s="112">
        <v>64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21.455862529678861</v>
      </c>
      <c r="AP29" s="97">
        <f ca="1">SMALL($AO$3:$AO$30,ROWS(AO$3:AO29))</f>
        <v>33.873595402277523</v>
      </c>
      <c r="AQ29" s="119">
        <f t="shared" ca="1" si="11"/>
        <v>2.1976954592365523</v>
      </c>
      <c r="AR29" s="119">
        <f t="shared" si="20"/>
        <v>2</v>
      </c>
      <c r="AS29" s="86">
        <f t="shared" ca="1" si="12"/>
        <v>75</v>
      </c>
      <c r="AT29" s="86">
        <f t="shared" ca="1" si="13"/>
        <v>0.41711962500725941</v>
      </c>
      <c r="AU29" s="86">
        <f ca="1">INDEX($AS$3:$AS$30,MATCH(SMALL($AT$3:$AT$30,ROWS(AT$3:AT29)),$AT$3:$AT$30,0))</f>
        <v>43</v>
      </c>
      <c r="AV29" s="86">
        <f ca="1">SMALL($AS$3:$AS$30,ROWS(AV$3:AV29))</f>
        <v>75</v>
      </c>
      <c r="AW29" s="94">
        <f ca="1">VLOOKUP(SMALL($BB$17:$BB$30,AX29),$BB$17:$BC$30,2,0)</f>
        <v>51</v>
      </c>
      <c r="AX29" s="94">
        <f t="shared" si="23"/>
        <v>14</v>
      </c>
      <c r="BA29" s="94">
        <v>27</v>
      </c>
      <c r="BB29" s="94">
        <f t="shared" ca="1" si="14"/>
        <v>6.4534961728362039E-2</v>
      </c>
      <c r="BC29" s="94">
        <f t="shared" ca="1" si="15"/>
        <v>75</v>
      </c>
    </row>
    <row r="30" spans="1:63" ht="16.5" x14ac:dyDescent="0.3">
      <c r="A30" s="9">
        <v>28</v>
      </c>
      <c r="B30" s="109">
        <v>54</v>
      </c>
      <c r="C30" s="110">
        <v>83</v>
      </c>
      <c r="D30" s="111">
        <v>46</v>
      </c>
      <c r="E30" s="112">
        <v>33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31.136807300167419</v>
      </c>
      <c r="AP30" s="97">
        <f ca="1">SMALL($AO$3:$AO$30,ROWS(AO$3:AO30))</f>
        <v>36.088847064016953</v>
      </c>
      <c r="AQ30" s="119">
        <f t="shared" ca="1" si="11"/>
        <v>1.1867107314130534</v>
      </c>
      <c r="AR30" s="119">
        <f t="shared" si="20"/>
        <v>1</v>
      </c>
      <c r="AS30" s="86">
        <f t="shared" ca="1" si="12"/>
        <v>43</v>
      </c>
      <c r="AT30" s="86">
        <f t="shared" ca="1" si="13"/>
        <v>0.98028014108886241</v>
      </c>
      <c r="AU30" s="86">
        <f ca="1">INDEX($AS$3:$AS$30,MATCH(SMALL($AT$3:$AT$30,ROWS(AT$3:AT30)),$AT$3:$AT$30,0))</f>
        <v>50</v>
      </c>
      <c r="AV30" s="86">
        <f ca="1">SMALL($AS$3:$AS$30,ROWS(AV$3:AV30))</f>
        <v>78</v>
      </c>
      <c r="AW30" s="94">
        <f ca="1">VLOOKUP(SMALL($BB$3:$BB$16,AX30),$BB$3:$BC$30,2,0)</f>
        <v>35</v>
      </c>
      <c r="AX30" s="94">
        <f t="shared" si="23"/>
        <v>14</v>
      </c>
      <c r="BA30" s="94">
        <v>28</v>
      </c>
      <c r="BB30" s="94">
        <f t="shared" ca="1" si="14"/>
        <v>0.18376322260033617</v>
      </c>
      <c r="BC30" s="94">
        <f t="shared" ca="1" si="15"/>
        <v>78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1320</v>
      </c>
      <c r="AT32"/>
      <c r="AU32" s="157">
        <f ca="1">SUM(AU3:AU30)</f>
        <v>1320</v>
      </c>
      <c r="AV32" s="157">
        <f ca="1">SUM(AV3:AV30)</f>
        <v>1320</v>
      </c>
      <c r="AW32" s="157">
        <f ca="1">SUM(AW3:AW30)</f>
        <v>1320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1278</v>
      </c>
      <c r="C88" s="109">
        <f t="shared" ref="C88:E88" si="24">SUM(C3:C86)</f>
        <v>1278</v>
      </c>
      <c r="D88" s="109">
        <f t="shared" si="24"/>
        <v>1278</v>
      </c>
      <c r="E88" s="109">
        <f t="shared" si="24"/>
        <v>1278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2640</v>
      </c>
      <c r="AT88" s="157">
        <f t="shared" ref="AT88:AW88" ca="1" si="25">SUM(AT3:AT86)</f>
        <v>16.068167317166253</v>
      </c>
      <c r="AU88" s="157">
        <f t="shared" ca="1" si="25"/>
        <v>2640</v>
      </c>
      <c r="AV88" s="157">
        <f t="shared" ca="1" si="25"/>
        <v>2640</v>
      </c>
      <c r="AW88" s="157">
        <f t="shared" ca="1" si="25"/>
        <v>2640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47</v>
      </c>
      <c r="C98" s="75">
        <f>SUM(C$3:C3)</f>
        <v>23</v>
      </c>
      <c r="D98" s="75">
        <f>SUM(D$3:D3)</f>
        <v>23</v>
      </c>
      <c r="E98" s="75">
        <f>SUM(E$3:E3)</f>
        <v>43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98</v>
      </c>
      <c r="C99" s="75">
        <f>SUM(C$3:C4)</f>
        <v>46</v>
      </c>
      <c r="D99" s="75">
        <f>SUM(D$3:D4)</f>
        <v>66</v>
      </c>
      <c r="E99" s="75">
        <f>SUM(E$3:E4)</f>
        <v>91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141</v>
      </c>
      <c r="C100" s="75">
        <f>SUM(C$3:C5)</f>
        <v>72</v>
      </c>
      <c r="D100" s="75">
        <f>SUM(D$3:D5)</f>
        <v>117</v>
      </c>
      <c r="E100" s="75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173</v>
      </c>
      <c r="C101" s="75">
        <f>SUM(C$3:C6)</f>
        <v>99</v>
      </c>
      <c r="D101" s="75">
        <f>SUM(D$3:D6)</f>
        <v>140</v>
      </c>
      <c r="E101" s="75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231</v>
      </c>
      <c r="C102" s="75">
        <f>SUM(C$3:C7)</f>
        <v>131</v>
      </c>
      <c r="D102" s="75">
        <f>SUM(D$3:D7)</f>
        <v>166</v>
      </c>
      <c r="E102" s="75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264</v>
      </c>
      <c r="C103" s="75">
        <f>SUM(C$3:C8)</f>
        <v>164</v>
      </c>
      <c r="D103" s="75">
        <f>SUM(D$3:D8)</f>
        <v>198</v>
      </c>
      <c r="E103" s="75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287</v>
      </c>
      <c r="C104" s="75">
        <f>SUM(C$3:C9)</f>
        <v>199</v>
      </c>
      <c r="D104" s="75">
        <f>SUM(D$3:D9)</f>
        <v>259</v>
      </c>
      <c r="E104" s="75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331</v>
      </c>
      <c r="C105" s="75">
        <f>SUM(C$3:C10)</f>
        <v>235</v>
      </c>
      <c r="D105" s="75">
        <f>SUM(D$3:D10)</f>
        <v>292</v>
      </c>
      <c r="E105" s="75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371</v>
      </c>
      <c r="C106" s="75">
        <f>SUM(C$3:C11)</f>
        <v>273</v>
      </c>
      <c r="D106" s="75">
        <f>SUM(D$3:D11)</f>
        <v>319</v>
      </c>
      <c r="E106" s="75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410</v>
      </c>
      <c r="C107" s="75">
        <f>SUM(C$3:C12)</f>
        <v>312</v>
      </c>
      <c r="D107" s="75">
        <f>SUM(D$3:D12)</f>
        <v>363</v>
      </c>
      <c r="E107" s="75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456</v>
      </c>
      <c r="C108" s="75">
        <f>SUM(C$3:C13)</f>
        <v>352</v>
      </c>
      <c r="D108" s="75">
        <f>SUM(D$3:D13)</f>
        <v>421</v>
      </c>
      <c r="E108" s="75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482</v>
      </c>
      <c r="C109" s="75">
        <f>SUM(C$3:C14)</f>
        <v>395</v>
      </c>
      <c r="D109" s="75">
        <f>SUM(D$3:D14)</f>
        <v>460</v>
      </c>
      <c r="E109" s="75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526</v>
      </c>
      <c r="C110" s="75">
        <f>SUM(C$3:C15)</f>
        <v>439</v>
      </c>
      <c r="D110" s="75">
        <f>SUM(D$3:D15)</f>
        <v>495</v>
      </c>
      <c r="E110" s="75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609</v>
      </c>
      <c r="C111" s="75">
        <f>SUM(C$3:C16)</f>
        <v>483</v>
      </c>
      <c r="D111" s="75">
        <f>SUM(D$3:D16)</f>
        <v>531</v>
      </c>
      <c r="E111" s="75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673</v>
      </c>
      <c r="C112" s="75">
        <f>SUM(C$3:C17)</f>
        <v>527</v>
      </c>
      <c r="D112" s="75">
        <f>SUM(D$3:D17)</f>
        <v>580</v>
      </c>
      <c r="E112" s="75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717</v>
      </c>
      <c r="C113" s="75">
        <f>SUM(C$3:C18)</f>
        <v>573</v>
      </c>
      <c r="D113" s="75">
        <f>SUM(D$3:D18)</f>
        <v>624</v>
      </c>
      <c r="E113" s="75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763</v>
      </c>
      <c r="C114" s="75">
        <f>SUM(C$3:C19)</f>
        <v>619</v>
      </c>
      <c r="D114" s="75">
        <f>SUM(D$3:D19)</f>
        <v>664</v>
      </c>
      <c r="E114" s="75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786</v>
      </c>
      <c r="C115" s="75">
        <f>SUM(C$3:C20)</f>
        <v>666</v>
      </c>
      <c r="D115" s="75">
        <f>SUM(D$3:D20)</f>
        <v>708</v>
      </c>
      <c r="E115" s="75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857</v>
      </c>
      <c r="C116" s="75">
        <f>SUM(C$3:C21)</f>
        <v>714</v>
      </c>
      <c r="D116" s="75">
        <f>SUM(D$3:D21)</f>
        <v>781</v>
      </c>
      <c r="E116" s="75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906</v>
      </c>
      <c r="C117" s="75">
        <f>SUM(C$3:C22)</f>
        <v>763</v>
      </c>
      <c r="D117" s="75">
        <f>SUM(D$3:D22)</f>
        <v>819</v>
      </c>
      <c r="E117" s="75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933</v>
      </c>
      <c r="C118" s="75">
        <f>SUM(C$3:C23)</f>
        <v>814</v>
      </c>
      <c r="D118" s="75">
        <f>SUM(D$3:D23)</f>
        <v>866</v>
      </c>
      <c r="E118" s="75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968</v>
      </c>
      <c r="C119" s="75">
        <f>SUM(C$3:C24)</f>
        <v>868</v>
      </c>
      <c r="D119" s="75">
        <f>SUM(D$3:D24)</f>
        <v>930</v>
      </c>
      <c r="E119" s="75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1004</v>
      </c>
      <c r="C120" s="75">
        <f>SUM(C$3:C25)</f>
        <v>926</v>
      </c>
      <c r="D120" s="75">
        <f>SUM(D$3:D25)</f>
        <v>1001</v>
      </c>
      <c r="E120" s="75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1052</v>
      </c>
      <c r="C121" s="75">
        <f>SUM(C$3:C26)</f>
        <v>987</v>
      </c>
      <c r="D121" s="75">
        <f>SUM(D$3:D26)</f>
        <v>1047</v>
      </c>
      <c r="E121" s="75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1090</v>
      </c>
      <c r="C122" s="75">
        <f>SUM(C$3:C27)</f>
        <v>1051</v>
      </c>
      <c r="D122" s="75">
        <f>SUM(D$3:D27)</f>
        <v>1101</v>
      </c>
      <c r="E122" s="75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1151</v>
      </c>
      <c r="C123" s="75">
        <f>SUM(C$3:C28)</f>
        <v>1122</v>
      </c>
      <c r="D123" s="75">
        <f>SUM(D$3:D28)</f>
        <v>1149</v>
      </c>
      <c r="E123" s="75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1224</v>
      </c>
      <c r="C124" s="75">
        <f>SUM(C$3:C29)</f>
        <v>1195</v>
      </c>
      <c r="D124" s="75">
        <f>SUM(D$3:D29)</f>
        <v>1232</v>
      </c>
      <c r="E124" s="75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1278</v>
      </c>
      <c r="C125" s="75">
        <f>SUM(C$3:C30)</f>
        <v>1278</v>
      </c>
      <c r="D125" s="75">
        <f>SUM(D$3:D30)</f>
        <v>1278</v>
      </c>
      <c r="E125" s="75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4273-6C13-41EC-BC7C-1694E4C15582}">
  <dimension ref="A1:BK307"/>
  <sheetViews>
    <sheetView zoomScale="96" zoomScaleNormal="96" workbookViewId="0">
      <selection sqref="A1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8 - 16</v>
      </c>
      <c r="G2" s="104">
        <f>Y4</f>
        <v>8</v>
      </c>
      <c r="H2" s="105">
        <f t="shared" ref="H2:H14" si="0">G2+$Y$3</f>
        <v>16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46.071428571428569</v>
      </c>
      <c r="P2" s="131">
        <f t="shared" ref="P2:Q2" si="3">AVERAGE($B$3:$B$86)</f>
        <v>46.071428571428569</v>
      </c>
      <c r="Q2" s="131">
        <f t="shared" si="3"/>
        <v>46.071428571428569</v>
      </c>
      <c r="R2" s="131">
        <f>AVERAGE($D$3:$D$86)</f>
        <v>46.071428571428569</v>
      </c>
      <c r="V2" s="94" t="s">
        <v>102</v>
      </c>
      <c r="Y2" s="94">
        <f>ROUND(O6/10,0)</f>
        <v>8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69</v>
      </c>
      <c r="C3" s="110">
        <v>9</v>
      </c>
      <c r="D3" s="111">
        <v>9</v>
      </c>
      <c r="E3" s="112">
        <v>35</v>
      </c>
      <c r="F3" s="113" t="str">
        <f t="shared" ref="F3:F14" si="4">G3&amp;" - "&amp;H3</f>
        <v>16 - 24</v>
      </c>
      <c r="G3" s="114">
        <f>H2</f>
        <v>16</v>
      </c>
      <c r="H3" s="115">
        <f t="shared" si="0"/>
        <v>24</v>
      </c>
      <c r="I3" s="160">
        <f t="shared" ref="I3:I14" si="5">COUNTIF($B$3:$B$86, "&lt;"&amp;H3)</f>
        <v>2</v>
      </c>
      <c r="J3" s="116">
        <f>I3-I2</f>
        <v>1</v>
      </c>
      <c r="K3" s="117">
        <f t="shared" si="1"/>
        <v>3.5714285714285712E-2</v>
      </c>
      <c r="L3" s="118">
        <f t="shared" si="2"/>
        <v>7.1428571428571425E-2</v>
      </c>
      <c r="N3" s="152" t="s">
        <v>99</v>
      </c>
      <c r="O3" s="158">
        <f>MEDIAN(B$3:B$86)</f>
        <v>45</v>
      </c>
      <c r="P3" s="158">
        <f t="shared" ref="P3:R3" si="6">MEDIAN(C$3:C$86)</f>
        <v>45</v>
      </c>
      <c r="Q3" s="158">
        <f t="shared" si="6"/>
        <v>45</v>
      </c>
      <c r="R3" s="158">
        <f t="shared" si="6"/>
        <v>45</v>
      </c>
      <c r="V3" s="94" t="s">
        <v>103</v>
      </c>
      <c r="Y3" s="94">
        <f>ROUND(Y2,-LEN(Y2)+1)</f>
        <v>8</v>
      </c>
      <c r="AN3" s="97">
        <v>1</v>
      </c>
      <c r="AO3" s="97">
        <f ca="1">ABS(_xlfn.NORM.INV(RAND(),$AQ$1,$AS$1))</f>
        <v>21.38957988695816</v>
      </c>
      <c r="AP3" s="97">
        <f ca="1">SMALL($AO$3:$AO$30,ROWS(AO$3:AO3))</f>
        <v>16.096805179019057</v>
      </c>
      <c r="AQ3" s="119">
        <f ca="1">AR3+RAND()</f>
        <v>1.6661194550992136</v>
      </c>
      <c r="AR3" s="119">
        <v>1</v>
      </c>
      <c r="AS3" s="86">
        <f ca="1">ROUNDUP(AP3*AQ3,0)</f>
        <v>27</v>
      </c>
      <c r="AT3" s="86">
        <f ca="1">RAND()</f>
        <v>0.21974402893789724</v>
      </c>
      <c r="AU3" s="86">
        <f ca="1">INDEX($AS$3:$AS$30,MATCH(SMALL($AT$3:$AT$30,ROWS(AT$3:AT3)),$AT$3:$AT$30,0))</f>
        <v>38</v>
      </c>
      <c r="AV3" s="86">
        <f ca="1">SMALL($AS$3:$AS$30,ROWS(AV$3:AV3))</f>
        <v>26</v>
      </c>
      <c r="AW3" s="94">
        <f ca="1">VLOOKUP(SMALL($BB$3:$BB$16,AX3),$BB$3:$BC$30,2,0)</f>
        <v>27</v>
      </c>
      <c r="AX3" s="94">
        <v>1</v>
      </c>
      <c r="BA3" s="94">
        <v>1</v>
      </c>
      <c r="BB3" s="94">
        <f ca="1">RAND()</f>
        <v>0.93148292678350919</v>
      </c>
      <c r="BC3" s="94">
        <f ca="1">AV3</f>
        <v>26</v>
      </c>
    </row>
    <row r="4" spans="1:55" ht="17.25" thickBot="1" x14ac:dyDescent="0.35">
      <c r="A4" s="9">
        <v>2</v>
      </c>
      <c r="B4" s="109">
        <v>58</v>
      </c>
      <c r="C4" s="110">
        <v>23</v>
      </c>
      <c r="D4" s="111">
        <v>39</v>
      </c>
      <c r="E4" s="112">
        <v>54</v>
      </c>
      <c r="F4" s="113" t="str">
        <f t="shared" si="4"/>
        <v>24 - 32</v>
      </c>
      <c r="G4" s="114">
        <f t="shared" ref="G4:G13" si="7">H3</f>
        <v>24</v>
      </c>
      <c r="H4" s="115">
        <f t="shared" si="0"/>
        <v>32</v>
      </c>
      <c r="I4" s="160">
        <f t="shared" si="5"/>
        <v>5</v>
      </c>
      <c r="J4" s="116">
        <f t="shared" ref="J4:J14" si="8">I4-I3</f>
        <v>3</v>
      </c>
      <c r="K4" s="117">
        <f t="shared" si="1"/>
        <v>0.10714285714285714</v>
      </c>
      <c r="L4" s="118">
        <f t="shared" si="2"/>
        <v>0.17857142857142858</v>
      </c>
      <c r="N4" s="129" t="s">
        <v>13</v>
      </c>
      <c r="O4" s="132">
        <f>MAX(B$3:B$86)</f>
        <v>85</v>
      </c>
      <c r="P4" s="132">
        <f t="shared" ref="P4:R4" si="9">MAX(C$3:C$86)</f>
        <v>85</v>
      </c>
      <c r="Q4" s="132">
        <f t="shared" si="9"/>
        <v>85</v>
      </c>
      <c r="R4" s="132">
        <f t="shared" si="9"/>
        <v>85</v>
      </c>
      <c r="V4" s="94" t="s">
        <v>104</v>
      </c>
      <c r="Y4" s="94">
        <f>Y3*INT(O5/Y3)</f>
        <v>8</v>
      </c>
      <c r="AN4" s="97">
        <v>2</v>
      </c>
      <c r="AO4" s="97">
        <f t="shared" ref="AO4:AO30" ca="1" si="10">ABS(_xlfn.NORM.INV(RAND(),$AQ$1,$AS$1))</f>
        <v>25.08358965315206</v>
      </c>
      <c r="AP4" s="97">
        <f ca="1">SMALL($AO$3:$AO$30,ROWS(AO$3:AO4))</f>
        <v>19.652815552049301</v>
      </c>
      <c r="AQ4" s="119">
        <f t="shared" ref="AQ4:AQ30" ca="1" si="11">AR4+RAND()</f>
        <v>1.5359528614467877</v>
      </c>
      <c r="AR4" s="119">
        <v>1.5</v>
      </c>
      <c r="AS4" s="86">
        <f t="shared" ref="AS4:AS30" ca="1" si="12">ROUNDUP(AP4*AQ4,0)</f>
        <v>31</v>
      </c>
      <c r="AT4" s="86">
        <f t="shared" ref="AT4:AT30" ca="1" si="13">RAND()</f>
        <v>0.91196151986179053</v>
      </c>
      <c r="AU4" s="86">
        <f ca="1">INDEX($AS$3:$AS$30,MATCH(SMALL($AT$3:$AT$30,ROWS(AT$3:AT4)),$AT$3:$AT$30,0))</f>
        <v>42</v>
      </c>
      <c r="AV4" s="86">
        <f ca="1">SMALL($AS$3:$AS$30,ROWS(AV$3:AV4))</f>
        <v>27</v>
      </c>
      <c r="AW4" s="94">
        <f ca="1">VLOOKUP(SMALL($BB$17:$BB$30,AX4),$BB$17:$BC$30,2,0)</f>
        <v>55</v>
      </c>
      <c r="AX4" s="94">
        <v>1</v>
      </c>
      <c r="BA4" s="94">
        <v>2</v>
      </c>
      <c r="BB4" s="94">
        <f t="shared" ref="BB4:BB30" ca="1" si="14">RAND()</f>
        <v>4.5833455618783603E-2</v>
      </c>
      <c r="BC4" s="94">
        <f t="shared" ref="BC4:BC30" ca="1" si="15">AV4</f>
        <v>27</v>
      </c>
    </row>
    <row r="5" spans="1:55" ht="17.25" thickBot="1" x14ac:dyDescent="0.35">
      <c r="A5" s="9">
        <v>3</v>
      </c>
      <c r="B5" s="109">
        <v>46</v>
      </c>
      <c r="C5" s="110">
        <v>26</v>
      </c>
      <c r="D5" s="111">
        <v>42</v>
      </c>
      <c r="E5" s="112">
        <v>53</v>
      </c>
      <c r="F5" s="113" t="str">
        <f t="shared" si="4"/>
        <v>32 - 40</v>
      </c>
      <c r="G5" s="114">
        <f t="shared" si="7"/>
        <v>32</v>
      </c>
      <c r="H5" s="115">
        <f t="shared" si="0"/>
        <v>40</v>
      </c>
      <c r="I5" s="160">
        <f t="shared" si="5"/>
        <v>11</v>
      </c>
      <c r="J5" s="116">
        <f t="shared" si="8"/>
        <v>6</v>
      </c>
      <c r="K5" s="117">
        <f t="shared" si="1"/>
        <v>0.21428571428571427</v>
      </c>
      <c r="L5" s="118">
        <f t="shared" si="2"/>
        <v>0.39285714285714285</v>
      </c>
      <c r="N5" s="129" t="s">
        <v>14</v>
      </c>
      <c r="O5" s="132">
        <f>MIN(B$3:B$84)</f>
        <v>9</v>
      </c>
      <c r="P5" s="132">
        <f t="shared" ref="P5:R5" si="16">MIN(C$3:C$84)</f>
        <v>9</v>
      </c>
      <c r="Q5" s="132">
        <f t="shared" si="16"/>
        <v>9</v>
      </c>
      <c r="R5" s="132">
        <f t="shared" si="16"/>
        <v>9</v>
      </c>
      <c r="V5" s="94" t="s">
        <v>101</v>
      </c>
      <c r="Y5" s="94">
        <f>ROUNDUP(O4/Y3,0)</f>
        <v>11</v>
      </c>
      <c r="AN5" s="97">
        <v>3</v>
      </c>
      <c r="AO5" s="97">
        <f t="shared" ca="1" si="10"/>
        <v>23.946594948352303</v>
      </c>
      <c r="AP5" s="97">
        <f ca="1">SMALL($AO$3:$AO$30,ROWS(AO$3:AO5))</f>
        <v>19.895189969253408</v>
      </c>
      <c r="AQ5" s="119">
        <f t="shared" ca="1" si="11"/>
        <v>2.2690569067773669</v>
      </c>
      <c r="AR5" s="119">
        <v>2</v>
      </c>
      <c r="AS5" s="86">
        <f t="shared" ca="1" si="12"/>
        <v>46</v>
      </c>
      <c r="AT5" s="86">
        <f t="shared" ca="1" si="13"/>
        <v>0.73194313409990719</v>
      </c>
      <c r="AU5" s="86">
        <f ca="1">INDEX($AS$3:$AS$30,MATCH(SMALL($AT$3:$AT$30,ROWS(AT$3:AT5)),$AT$3:$AT$30,0))</f>
        <v>33</v>
      </c>
      <c r="AV5" s="86">
        <f ca="1">SMALL($AS$3:$AS$30,ROWS(AV$3:AV5))</f>
        <v>30</v>
      </c>
      <c r="AW5" s="94">
        <f ca="1">VLOOKUP(SMALL($BB$17:$BB$30,AX5),$BB$17:$BC$30,2,0)</f>
        <v>59</v>
      </c>
      <c r="AX5" s="94">
        <v>2</v>
      </c>
      <c r="BA5" s="94">
        <v>3</v>
      </c>
      <c r="BB5" s="94">
        <f t="shared" ca="1" si="14"/>
        <v>0.1138351197655777</v>
      </c>
      <c r="BC5" s="94">
        <f t="shared" ca="1" si="15"/>
        <v>30</v>
      </c>
    </row>
    <row r="6" spans="1:55" ht="17.25" thickBot="1" x14ac:dyDescent="0.35">
      <c r="A6" s="9">
        <v>4</v>
      </c>
      <c r="B6" s="109">
        <v>44</v>
      </c>
      <c r="C6" s="110">
        <v>27</v>
      </c>
      <c r="D6" s="111">
        <v>28</v>
      </c>
      <c r="E6" s="112">
        <v>39</v>
      </c>
      <c r="F6" s="113" t="str">
        <f t="shared" si="4"/>
        <v>40 - 48</v>
      </c>
      <c r="G6" s="114">
        <f t="shared" si="7"/>
        <v>40</v>
      </c>
      <c r="H6" s="115">
        <f t="shared" si="0"/>
        <v>48</v>
      </c>
      <c r="I6" s="160">
        <f t="shared" si="5"/>
        <v>16</v>
      </c>
      <c r="J6" s="116">
        <f t="shared" si="8"/>
        <v>5</v>
      </c>
      <c r="K6" s="117">
        <f t="shared" si="1"/>
        <v>0.17857142857142858</v>
      </c>
      <c r="L6" s="118">
        <f t="shared" si="2"/>
        <v>0.5714285714285714</v>
      </c>
      <c r="N6" s="129" t="s">
        <v>5</v>
      </c>
      <c r="O6" s="132">
        <f>O4-O5</f>
        <v>76</v>
      </c>
      <c r="P6" s="132">
        <f t="shared" ref="P6:R6" si="17">P4-P5</f>
        <v>76</v>
      </c>
      <c r="Q6" s="132">
        <f t="shared" si="17"/>
        <v>76</v>
      </c>
      <c r="R6" s="132">
        <f t="shared" si="17"/>
        <v>76</v>
      </c>
      <c r="V6" s="102" t="s">
        <v>105</v>
      </c>
      <c r="W6" s="102"/>
      <c r="X6" s="102"/>
      <c r="Y6" s="94">
        <f>Y5*Y3</f>
        <v>88</v>
      </c>
      <c r="AN6" s="97">
        <v>4</v>
      </c>
      <c r="AO6" s="97">
        <f t="shared" ca="1" si="10"/>
        <v>33.090647009957927</v>
      </c>
      <c r="AP6" s="97">
        <f ca="1">SMALL($AO$3:$AO$30,ROWS(AO$3:AO6))</f>
        <v>20.067343152865682</v>
      </c>
      <c r="AQ6" s="119">
        <f t="shared" ca="1" si="11"/>
        <v>1.2547729629664626</v>
      </c>
      <c r="AR6" s="119">
        <v>1</v>
      </c>
      <c r="AS6" s="86">
        <f t="shared" ca="1" si="12"/>
        <v>26</v>
      </c>
      <c r="AT6" s="86">
        <f t="shared" ca="1" si="13"/>
        <v>0.76289573646439079</v>
      </c>
      <c r="AU6" s="86">
        <f ca="1">INDEX($AS$3:$AS$30,MATCH(SMALL($AT$3:$AT$30,ROWS(AT$3:AT6)),$AT$3:$AT$30,0))</f>
        <v>30</v>
      </c>
      <c r="AV6" s="86">
        <f ca="1">SMALL($AS$3:$AS$30,ROWS(AV$3:AV6))</f>
        <v>31</v>
      </c>
      <c r="AW6" s="94">
        <f ca="1">VLOOKUP(SMALL($BB$3:$BB$16,AX6),$BB$3:$BC$30,2,0)</f>
        <v>30</v>
      </c>
      <c r="AX6" s="94">
        <v>2</v>
      </c>
      <c r="BA6" s="94">
        <v>4</v>
      </c>
      <c r="BB6" s="94">
        <f t="shared" ca="1" si="14"/>
        <v>0.59039130081596458</v>
      </c>
      <c r="BC6" s="94">
        <f t="shared" ca="1" si="15"/>
        <v>31</v>
      </c>
    </row>
    <row r="7" spans="1:55" ht="17.25" thickBot="1" x14ac:dyDescent="0.35">
      <c r="A7" s="9">
        <v>5</v>
      </c>
      <c r="B7" s="109">
        <v>58</v>
      </c>
      <c r="C7" s="110">
        <v>28</v>
      </c>
      <c r="D7" s="111">
        <v>27</v>
      </c>
      <c r="E7" s="112">
        <v>34</v>
      </c>
      <c r="F7" s="113" t="str">
        <f t="shared" si="4"/>
        <v>48 - 56</v>
      </c>
      <c r="G7" s="114">
        <f t="shared" si="7"/>
        <v>48</v>
      </c>
      <c r="H7" s="115">
        <f t="shared" si="0"/>
        <v>56</v>
      </c>
      <c r="I7" s="160">
        <f t="shared" si="5"/>
        <v>20</v>
      </c>
      <c r="J7" s="116">
        <f t="shared" si="8"/>
        <v>4</v>
      </c>
      <c r="K7" s="117">
        <f t="shared" si="1"/>
        <v>0.14285714285714285</v>
      </c>
      <c r="L7" s="118">
        <f t="shared" si="2"/>
        <v>0.7142857142857143</v>
      </c>
      <c r="N7" s="129" t="s">
        <v>15</v>
      </c>
      <c r="O7" s="132">
        <f>_xlfn.STDEV.S(B$3:B$86)</f>
        <v>16.755161883295841</v>
      </c>
      <c r="P7" s="132">
        <f t="shared" ref="P7:R7" si="18">_xlfn.STDEV.S(C$3:C$86)</f>
        <v>16.755161883295841</v>
      </c>
      <c r="Q7" s="132">
        <f t="shared" si="18"/>
        <v>16.755161883295841</v>
      </c>
      <c r="R7" s="132">
        <f t="shared" si="18"/>
        <v>16.755161883295841</v>
      </c>
      <c r="V7" s="94" t="s">
        <v>106</v>
      </c>
      <c r="Y7" s="94">
        <v>4</v>
      </c>
      <c r="AN7" s="97">
        <v>5</v>
      </c>
      <c r="AO7" s="97">
        <f t="shared" ca="1" si="10"/>
        <v>26.555236954075053</v>
      </c>
      <c r="AP7" s="97">
        <f ca="1">SMALL($AO$3:$AO$30,ROWS(AO$3:AO7))</f>
        <v>20.889422073314531</v>
      </c>
      <c r="AQ7" s="119">
        <f t="shared" ca="1" si="11"/>
        <v>1.9777898537482925</v>
      </c>
      <c r="AR7" s="119">
        <f>AR3</f>
        <v>1</v>
      </c>
      <c r="AS7" s="86">
        <f t="shared" ca="1" si="12"/>
        <v>42</v>
      </c>
      <c r="AT7" s="86">
        <f t="shared" ca="1" si="13"/>
        <v>2.9738642698215911E-2</v>
      </c>
      <c r="AU7" s="86">
        <f ca="1">INDEX($AS$3:$AS$30,MATCH(SMALL($AT$3:$AT$30,ROWS(AT$3:AT7)),$AT$3:$AT$30,0))</f>
        <v>49</v>
      </c>
      <c r="AV7" s="86">
        <f ca="1">SMALL($AS$3:$AS$30,ROWS(AV$3:AV7))</f>
        <v>33</v>
      </c>
      <c r="AW7" s="94">
        <f ca="1">VLOOKUP(SMALL($BB$3:$BB$16,AX7),$BB$3:$BC$30,2,0)</f>
        <v>42</v>
      </c>
      <c r="AX7" s="94">
        <f>2+AX3</f>
        <v>3</v>
      </c>
      <c r="BA7" s="94">
        <v>5</v>
      </c>
      <c r="BB7" s="94">
        <f t="shared" ca="1" si="14"/>
        <v>0.86382508072232456</v>
      </c>
      <c r="BC7" s="94">
        <f t="shared" ca="1" si="15"/>
        <v>33</v>
      </c>
    </row>
    <row r="8" spans="1:55" ht="17.25" thickBot="1" x14ac:dyDescent="0.35">
      <c r="A8" s="9">
        <v>6</v>
      </c>
      <c r="B8" s="109">
        <v>50</v>
      </c>
      <c r="C8" s="110">
        <v>34</v>
      </c>
      <c r="D8" s="111">
        <v>46</v>
      </c>
      <c r="E8" s="112">
        <v>49</v>
      </c>
      <c r="F8" s="113" t="str">
        <f t="shared" si="4"/>
        <v>56 - 64</v>
      </c>
      <c r="G8" s="114">
        <f t="shared" si="7"/>
        <v>56</v>
      </c>
      <c r="H8" s="115">
        <f t="shared" si="0"/>
        <v>64</v>
      </c>
      <c r="I8" s="160">
        <f t="shared" si="5"/>
        <v>24</v>
      </c>
      <c r="J8" s="116">
        <f t="shared" si="8"/>
        <v>4</v>
      </c>
      <c r="K8" s="117">
        <f t="shared" si="1"/>
        <v>0.14285714285714285</v>
      </c>
      <c r="L8" s="118">
        <f t="shared" si="2"/>
        <v>0.8571428571428571</v>
      </c>
      <c r="N8" s="129" t="s">
        <v>16</v>
      </c>
      <c r="O8" s="132">
        <f>O7/O2</f>
        <v>0.36367793235060741</v>
      </c>
      <c r="P8" s="132">
        <f t="shared" ref="P8:R8" si="19">P7/P2</f>
        <v>0.36367793235060741</v>
      </c>
      <c r="Q8" s="132">
        <f t="shared" si="19"/>
        <v>0.36367793235060741</v>
      </c>
      <c r="R8" s="132">
        <f t="shared" si="19"/>
        <v>0.36367793235060741</v>
      </c>
      <c r="AN8" s="97">
        <v>6</v>
      </c>
      <c r="AO8" s="97">
        <f t="shared" ca="1" si="10"/>
        <v>26.148022770883685</v>
      </c>
      <c r="AP8" s="97">
        <f ca="1">SMALL($AO$3:$AO$30,ROWS(AO$3:AO8))</f>
        <v>21.136095491777482</v>
      </c>
      <c r="AQ8" s="119">
        <f t="shared" ca="1" si="11"/>
        <v>1.6188893588818354</v>
      </c>
      <c r="AR8" s="119">
        <f t="shared" ref="AR8:AR30" si="20">AR4</f>
        <v>1.5</v>
      </c>
      <c r="AS8" s="86">
        <f t="shared" ca="1" si="12"/>
        <v>35</v>
      </c>
      <c r="AT8" s="86">
        <f t="shared" ca="1" si="13"/>
        <v>0.78950145072355749</v>
      </c>
      <c r="AU8" s="86">
        <f ca="1">INDEX($AS$3:$AS$30,MATCH(SMALL($AT$3:$AT$30,ROWS(AT$3:AT8)),$AT$3:$AT$30,0))</f>
        <v>44</v>
      </c>
      <c r="AV8" s="86">
        <f ca="1">SMALL($AS$3:$AS$30,ROWS(AV$3:AV8))</f>
        <v>33</v>
      </c>
      <c r="AW8" s="94">
        <f ca="1">VLOOKUP(SMALL($BB$17:$BB$30,AX8),$BB$17:$BC$30,2,0)</f>
        <v>71</v>
      </c>
      <c r="AX8" s="94">
        <f>2+AX4</f>
        <v>3</v>
      </c>
      <c r="BA8" s="94">
        <v>6</v>
      </c>
      <c r="BB8" s="94">
        <f t="shared" ca="1" si="14"/>
        <v>0.91353261057554236</v>
      </c>
      <c r="BC8" s="94">
        <f t="shared" ca="1" si="15"/>
        <v>33</v>
      </c>
    </row>
    <row r="9" spans="1:55" ht="17.25" thickBot="1" x14ac:dyDescent="0.35">
      <c r="A9" s="9">
        <v>7</v>
      </c>
      <c r="B9" s="109">
        <v>44</v>
      </c>
      <c r="C9" s="110">
        <v>35</v>
      </c>
      <c r="D9" s="111">
        <v>44</v>
      </c>
      <c r="E9" s="112">
        <v>58</v>
      </c>
      <c r="F9" s="113" t="str">
        <f t="shared" si="4"/>
        <v>64 - 72</v>
      </c>
      <c r="G9" s="114">
        <f t="shared" si="7"/>
        <v>64</v>
      </c>
      <c r="H9" s="115">
        <f t="shared" si="0"/>
        <v>72</v>
      </c>
      <c r="I9" s="160">
        <f t="shared" si="5"/>
        <v>26</v>
      </c>
      <c r="J9" s="116">
        <f t="shared" si="8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1.0238095238095237</v>
      </c>
      <c r="P9" s="153">
        <f t="shared" ref="P9:R9" si="21">P2/P3</f>
        <v>1.0238095238095237</v>
      </c>
      <c r="Q9" s="153">
        <f t="shared" si="21"/>
        <v>1.0238095238095237</v>
      </c>
      <c r="R9" s="153">
        <f t="shared" si="21"/>
        <v>1.0238095238095237</v>
      </c>
      <c r="AN9" s="97">
        <v>8</v>
      </c>
      <c r="AO9" s="97">
        <f t="shared" ca="1" si="10"/>
        <v>22.281347346265399</v>
      </c>
      <c r="AP9" s="97">
        <f ca="1">SMALL($AO$3:$AO$30,ROWS(AO$3:AO9))</f>
        <v>21.352627190804231</v>
      </c>
      <c r="AQ9" s="119">
        <f t="shared" ca="1" si="11"/>
        <v>2.1255946907845593</v>
      </c>
      <c r="AR9" s="119">
        <f t="shared" si="20"/>
        <v>2</v>
      </c>
      <c r="AS9" s="86">
        <f t="shared" ca="1" si="12"/>
        <v>46</v>
      </c>
      <c r="AT9" s="86">
        <f t="shared" ca="1" si="13"/>
        <v>0.87586231851925278</v>
      </c>
      <c r="AU9" s="86">
        <f ca="1">INDEX($AS$3:$AS$30,MATCH(SMALL($AT$3:$AT$30,ROWS(AT$3:AT9)),$AT$3:$AT$30,0))</f>
        <v>27</v>
      </c>
      <c r="AV9" s="86">
        <f ca="1">SMALL($AS$3:$AS$30,ROWS(AV$3:AV9))</f>
        <v>35</v>
      </c>
      <c r="AW9" s="94">
        <f ca="1">VLOOKUP(SMALL($BB$17:$BB$30,AX9),$BB$17:$BC$30,2,0)</f>
        <v>57</v>
      </c>
      <c r="AX9" s="94">
        <f>2+AX5</f>
        <v>4</v>
      </c>
      <c r="BA9" s="94">
        <v>7</v>
      </c>
      <c r="BB9" s="94">
        <f t="shared" ca="1" si="14"/>
        <v>0.79055047345906515</v>
      </c>
      <c r="BC9" s="94">
        <f t="shared" ca="1" si="15"/>
        <v>35</v>
      </c>
    </row>
    <row r="10" spans="1:55" ht="17.25" thickBot="1" x14ac:dyDescent="0.35">
      <c r="A10" s="9">
        <v>8</v>
      </c>
      <c r="B10" s="109">
        <v>85</v>
      </c>
      <c r="C10" s="110">
        <v>36</v>
      </c>
      <c r="D10" s="111">
        <v>23</v>
      </c>
      <c r="E10" s="112">
        <v>42</v>
      </c>
      <c r="F10" s="113" t="str">
        <f t="shared" si="4"/>
        <v>72 - 80</v>
      </c>
      <c r="G10" s="114">
        <f t="shared" si="7"/>
        <v>72</v>
      </c>
      <c r="H10" s="115">
        <f t="shared" si="0"/>
        <v>80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1.6496124031007753</v>
      </c>
      <c r="P10" s="133">
        <f t="shared" ref="P10:R10" si="22">P6/P2</f>
        <v>1.6496124031007753</v>
      </c>
      <c r="Q10" s="133">
        <f t="shared" si="22"/>
        <v>1.6496124031007753</v>
      </c>
      <c r="R10" s="133">
        <f t="shared" si="22"/>
        <v>1.6496124031007753</v>
      </c>
      <c r="AN10" s="97">
        <v>7</v>
      </c>
      <c r="AO10" s="97">
        <f t="shared" ca="1" si="10"/>
        <v>36.781576925067704</v>
      </c>
      <c r="AP10" s="97">
        <f ca="1">SMALL($AO$3:$AO$30,ROWS(AO$3:AO10))</f>
        <v>21.38957988695816</v>
      </c>
      <c r="AQ10" s="119">
        <f t="shared" ca="1" si="11"/>
        <v>1.920277171137903</v>
      </c>
      <c r="AR10" s="119">
        <f t="shared" si="20"/>
        <v>1</v>
      </c>
      <c r="AS10" s="86">
        <f t="shared" ca="1" si="12"/>
        <v>42</v>
      </c>
      <c r="AT10" s="86">
        <f t="shared" ca="1" si="13"/>
        <v>0.34239414149586322</v>
      </c>
      <c r="AU10" s="86">
        <f ca="1">INDEX($AS$3:$AS$30,MATCH(SMALL($AT$3:$AT$30,ROWS(AT$3:AT10)),$AT$3:$AT$30,0))</f>
        <v>33</v>
      </c>
      <c r="AV10" s="86">
        <f ca="1">SMALL($AS$3:$AS$30,ROWS(AV$3:AV10))</f>
        <v>35</v>
      </c>
      <c r="AW10" s="94">
        <f ca="1">VLOOKUP(SMALL($BB$3:$BB$16,AX10),$BB$3:$BC$30,2,0)</f>
        <v>42</v>
      </c>
      <c r="AX10" s="94">
        <f>2+AX6</f>
        <v>4</v>
      </c>
      <c r="BA10" s="94">
        <v>8</v>
      </c>
      <c r="BB10" s="94">
        <f t="shared" ca="1" si="14"/>
        <v>0.52076220891967551</v>
      </c>
      <c r="BC10" s="94">
        <f t="shared" ca="1" si="15"/>
        <v>35</v>
      </c>
    </row>
    <row r="11" spans="1:55" ht="17.25" thickBot="1" x14ac:dyDescent="0.35">
      <c r="A11" s="9">
        <v>9</v>
      </c>
      <c r="B11" s="109">
        <v>27</v>
      </c>
      <c r="C11" s="110">
        <v>39</v>
      </c>
      <c r="D11" s="111">
        <v>34</v>
      </c>
      <c r="E11" s="112">
        <v>39</v>
      </c>
      <c r="F11" s="113" t="str">
        <f t="shared" si="4"/>
        <v>80 - 88</v>
      </c>
      <c r="G11" s="114">
        <f t="shared" si="7"/>
        <v>80</v>
      </c>
      <c r="H11" s="115">
        <f t="shared" si="0"/>
        <v>88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34.954141020418284</v>
      </c>
      <c r="AP11" s="97">
        <f ca="1">SMALL($AO$3:$AO$30,ROWS(AO$3:AO11))</f>
        <v>22.281347346265399</v>
      </c>
      <c r="AQ11" s="119">
        <f t="shared" ca="1" si="11"/>
        <v>1.4459068164009747</v>
      </c>
      <c r="AR11" s="119">
        <f t="shared" si="20"/>
        <v>1</v>
      </c>
      <c r="AS11" s="86">
        <f t="shared" ca="1" si="12"/>
        <v>33</v>
      </c>
      <c r="AT11" s="86">
        <f t="shared" ca="1" si="13"/>
        <v>0.29839257266280172</v>
      </c>
      <c r="AU11" s="86">
        <f ca="1">INDEX($AS$3:$AS$30,MATCH(SMALL($AT$3:$AT$30,ROWS(AT$3:AT11)),$AT$3:$AT$30,0))</f>
        <v>58</v>
      </c>
      <c r="AV11" s="86">
        <f ca="1">SMALL($AS$3:$AS$30,ROWS(AV$3:AV11))</f>
        <v>38</v>
      </c>
      <c r="AW11" s="94">
        <f ca="1">VLOOKUP(SMALL($BB$3:$BB$16,AX11),$BB$3:$BC$30,2,0)</f>
        <v>38</v>
      </c>
      <c r="AX11" s="94">
        <f t="shared" ref="AX11:AX30" si="23">2+AX7</f>
        <v>5</v>
      </c>
      <c r="BA11" s="94">
        <v>9</v>
      </c>
      <c r="BB11" s="94">
        <f t="shared" ca="1" si="14"/>
        <v>0.421373636436571</v>
      </c>
      <c r="BC11" s="94">
        <f t="shared" ca="1" si="15"/>
        <v>38</v>
      </c>
    </row>
    <row r="12" spans="1:55" ht="17.25" thickBot="1" x14ac:dyDescent="0.35">
      <c r="A12" s="9">
        <v>10</v>
      </c>
      <c r="B12" s="109">
        <v>46</v>
      </c>
      <c r="C12" s="110">
        <v>39</v>
      </c>
      <c r="D12" s="111">
        <v>46</v>
      </c>
      <c r="E12" s="112">
        <v>56</v>
      </c>
      <c r="F12" s="113" t="str">
        <f t="shared" si="4"/>
        <v>88 - 96</v>
      </c>
      <c r="G12" s="114">
        <f t="shared" si="7"/>
        <v>88</v>
      </c>
      <c r="H12" s="115">
        <f t="shared" si="0"/>
        <v>96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28.389617918476119</v>
      </c>
      <c r="AP12" s="97">
        <f ca="1">SMALL($AO$3:$AO$30,ROWS(AO$3:AO12))</f>
        <v>23.651960762348818</v>
      </c>
      <c r="AQ12" s="119">
        <f t="shared" ca="1" si="11"/>
        <v>2.3235738757256543</v>
      </c>
      <c r="AR12" s="119">
        <f t="shared" si="20"/>
        <v>1.5</v>
      </c>
      <c r="AS12" s="86">
        <f t="shared" ca="1" si="12"/>
        <v>55</v>
      </c>
      <c r="AT12" s="86">
        <f t="shared" ca="1" si="13"/>
        <v>0.55203060547652183</v>
      </c>
      <c r="AU12" s="86">
        <f ca="1">INDEX($AS$3:$AS$30,MATCH(SMALL($AT$3:$AT$30,ROWS(AT$3:AT12)),$AT$3:$AT$30,0))</f>
        <v>72</v>
      </c>
      <c r="AV12" s="86">
        <f ca="1">SMALL($AS$3:$AS$30,ROWS(AV$3:AV12))</f>
        <v>41</v>
      </c>
      <c r="AW12" s="94">
        <f ca="1">VLOOKUP(SMALL($BB$17:$BB$30,AX12),$BB$17:$BC$30,2,0)</f>
        <v>49</v>
      </c>
      <c r="AX12" s="94">
        <f t="shared" si="23"/>
        <v>5</v>
      </c>
      <c r="BA12" s="94">
        <v>10</v>
      </c>
      <c r="BB12" s="94">
        <f t="shared" ca="1" si="14"/>
        <v>0.48641024046522163</v>
      </c>
      <c r="BC12" s="94">
        <f t="shared" ca="1" si="15"/>
        <v>41</v>
      </c>
    </row>
    <row r="13" spans="1:55" ht="17.25" thickBot="1" x14ac:dyDescent="0.35">
      <c r="A13" s="9">
        <v>11</v>
      </c>
      <c r="B13" s="109">
        <v>9</v>
      </c>
      <c r="C13" s="110">
        <v>39</v>
      </c>
      <c r="D13" s="111">
        <v>53</v>
      </c>
      <c r="E13" s="112">
        <v>85</v>
      </c>
      <c r="F13" s="113" t="str">
        <f t="shared" si="4"/>
        <v>96 - 104</v>
      </c>
      <c r="G13" s="114">
        <f t="shared" si="7"/>
        <v>96</v>
      </c>
      <c r="H13" s="115">
        <f t="shared" si="0"/>
        <v>104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28.011533849086309</v>
      </c>
      <c r="AP13" s="97">
        <f ca="1">SMALL($AO$3:$AO$30,ROWS(AO$3:AO13))</f>
        <v>23.946594948352303</v>
      </c>
      <c r="AQ13" s="119">
        <f t="shared" ca="1" si="11"/>
        <v>2.3911061546087771</v>
      </c>
      <c r="AR13" s="119">
        <f t="shared" si="20"/>
        <v>2</v>
      </c>
      <c r="AS13" s="86">
        <f t="shared" ca="1" si="12"/>
        <v>58</v>
      </c>
      <c r="AT13" s="86">
        <f t="shared" ca="1" si="13"/>
        <v>0.31955927314875798</v>
      </c>
      <c r="AU13" s="86">
        <f ca="1">INDEX($AS$3:$AS$30,MATCH(SMALL($AT$3:$AT$30,ROWS(AT$3:AT13)),$AT$3:$AT$30,0))</f>
        <v>57</v>
      </c>
      <c r="AV13" s="86">
        <f ca="1">SMALL($AS$3:$AS$30,ROWS(AV$3:AV13))</f>
        <v>42</v>
      </c>
      <c r="AW13" s="94">
        <f ca="1">VLOOKUP(SMALL($BB$17:$BB$30,AX13),$BB$17:$BC$30,2,0)</f>
        <v>72</v>
      </c>
      <c r="AX13" s="94">
        <f t="shared" si="23"/>
        <v>6</v>
      </c>
      <c r="BA13" s="94">
        <v>11</v>
      </c>
      <c r="BB13" s="94">
        <f t="shared" ca="1" si="14"/>
        <v>0.2563586245737528</v>
      </c>
      <c r="BC13" s="94">
        <f t="shared" ca="1" si="15"/>
        <v>42</v>
      </c>
    </row>
    <row r="14" spans="1:55" ht="17.25" thickBot="1" x14ac:dyDescent="0.35">
      <c r="A14" s="9">
        <v>12</v>
      </c>
      <c r="B14" s="109">
        <v>67</v>
      </c>
      <c r="C14" s="110">
        <v>42</v>
      </c>
      <c r="D14" s="111">
        <v>35</v>
      </c>
      <c r="E14" s="112">
        <v>36</v>
      </c>
      <c r="F14" s="120" t="str">
        <f t="shared" si="4"/>
        <v>104 - 112</v>
      </c>
      <c r="G14" s="121">
        <f>H13</f>
        <v>104</v>
      </c>
      <c r="H14" s="122">
        <f t="shared" si="0"/>
        <v>112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16.096805179019057</v>
      </c>
      <c r="AP14" s="97">
        <f ca="1">SMALL($AO$3:$AO$30,ROWS(AO$3:AO14))</f>
        <v>24.364347869132555</v>
      </c>
      <c r="AQ14" s="119">
        <f t="shared" ca="1" si="11"/>
        <v>1.4084825311956914</v>
      </c>
      <c r="AR14" s="119">
        <f t="shared" si="20"/>
        <v>1</v>
      </c>
      <c r="AS14" s="86">
        <f t="shared" ca="1" si="12"/>
        <v>35</v>
      </c>
      <c r="AT14" s="86">
        <f t="shared" ca="1" si="13"/>
        <v>0.96626815959836221</v>
      </c>
      <c r="AU14" s="86">
        <f ca="1">INDEX($AS$3:$AS$30,MATCH(SMALL($AT$3:$AT$30,ROWS(AT$3:AT14)),$AT$3:$AT$30,0))</f>
        <v>42</v>
      </c>
      <c r="AV14" s="86">
        <f ca="1">SMALL($AS$3:$AS$30,ROWS(AV$3:AV14))</f>
        <v>42</v>
      </c>
      <c r="AW14" s="94">
        <f ca="1">VLOOKUP(SMALL($BB$3:$BB$16,AX14),$BB$3:$BC$30,2,0)</f>
        <v>41</v>
      </c>
      <c r="AX14" s="94">
        <f t="shared" si="23"/>
        <v>6</v>
      </c>
      <c r="BA14" s="94">
        <v>12</v>
      </c>
      <c r="BB14" s="94">
        <f t="shared" ca="1" si="14"/>
        <v>0.22079142426049636</v>
      </c>
      <c r="BC14" s="94">
        <f t="shared" ca="1" si="15"/>
        <v>42</v>
      </c>
    </row>
    <row r="15" spans="1:55" ht="16.5" x14ac:dyDescent="0.3">
      <c r="A15" s="9">
        <v>13</v>
      </c>
      <c r="B15" s="109">
        <v>53</v>
      </c>
      <c r="C15" s="110">
        <v>44</v>
      </c>
      <c r="D15" s="111">
        <v>26</v>
      </c>
      <c r="E15" s="112">
        <v>27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23.651960762348818</v>
      </c>
      <c r="AP15" s="97">
        <f ca="1">SMALL($AO$3:$AO$30,ROWS(AO$3:AO15))</f>
        <v>24.87262103815878</v>
      </c>
      <c r="AQ15" s="119">
        <f t="shared" ca="1" si="11"/>
        <v>1.9679557398359018</v>
      </c>
      <c r="AR15" s="119">
        <f t="shared" si="20"/>
        <v>1</v>
      </c>
      <c r="AS15" s="86">
        <f t="shared" ca="1" si="12"/>
        <v>49</v>
      </c>
      <c r="AT15" s="86">
        <f t="shared" ca="1" si="13"/>
        <v>0.14768881900091013</v>
      </c>
      <c r="AU15" s="86">
        <f ca="1">INDEX($AS$3:$AS$30,MATCH(SMALL($AT$3:$AT$30,ROWS(AT$3:AT15)),$AT$3:$AT$30,0))</f>
        <v>59</v>
      </c>
      <c r="AV15" s="86">
        <f ca="1">SMALL($AS$3:$AS$30,ROWS(AV$3:AV15))</f>
        <v>44</v>
      </c>
      <c r="AW15" s="94">
        <f ca="1">VLOOKUP(SMALL($BB$3:$BB$16,AX15),$BB$3:$BC$30,2,0)</f>
        <v>44</v>
      </c>
      <c r="AX15" s="94">
        <f t="shared" si="23"/>
        <v>7</v>
      </c>
      <c r="BA15" s="94">
        <v>13</v>
      </c>
      <c r="BB15" s="94">
        <f t="shared" ca="1" si="14"/>
        <v>0.50942058650797062</v>
      </c>
      <c r="BC15" s="94">
        <f t="shared" ca="1" si="15"/>
        <v>44</v>
      </c>
    </row>
    <row r="16" spans="1:55" ht="16.5" x14ac:dyDescent="0.3">
      <c r="A16" s="9">
        <v>14</v>
      </c>
      <c r="B16" s="109">
        <v>58</v>
      </c>
      <c r="C16" s="110">
        <v>44</v>
      </c>
      <c r="D16" s="111">
        <v>50</v>
      </c>
      <c r="E16" s="112">
        <v>69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20.889422073314531</v>
      </c>
      <c r="AP16" s="97">
        <f ca="1">SMALL($AO$3:$AO$30,ROWS(AO$3:AO16))</f>
        <v>25.08358965315206</v>
      </c>
      <c r="AQ16" s="119">
        <f t="shared" ca="1" si="11"/>
        <v>1.5119778662492478</v>
      </c>
      <c r="AR16" s="119">
        <f t="shared" si="20"/>
        <v>1.5</v>
      </c>
      <c r="AS16" s="86">
        <f t="shared" ca="1" si="12"/>
        <v>38</v>
      </c>
      <c r="AT16" s="86">
        <f t="shared" ca="1" si="13"/>
        <v>2.3997497119989664E-2</v>
      </c>
      <c r="AU16" s="86">
        <f ca="1">INDEX($AS$3:$AS$30,MATCH(SMALL($AT$3:$AT$30,ROWS(AT$3:AT16)),$AT$3:$AT$30,0))</f>
        <v>53</v>
      </c>
      <c r="AV16" s="86">
        <f ca="1">SMALL($AS$3:$AS$30,ROWS(AV$3:AV16))</f>
        <v>44</v>
      </c>
      <c r="AW16" s="94">
        <f ca="1">VLOOKUP(SMALL($BB$17:$BB$30,AX16),$BB$17:$BC$30,2,0)</f>
        <v>62</v>
      </c>
      <c r="AX16" s="94">
        <f t="shared" si="23"/>
        <v>7</v>
      </c>
      <c r="BA16" s="94">
        <v>14</v>
      </c>
      <c r="BB16" s="94">
        <f t="shared" ca="1" si="14"/>
        <v>0.82330795999101025</v>
      </c>
      <c r="BC16" s="94">
        <f t="shared" ca="1" si="15"/>
        <v>44</v>
      </c>
    </row>
    <row r="17" spans="1:63" ht="16.5" x14ac:dyDescent="0.3">
      <c r="A17" s="9">
        <v>15</v>
      </c>
      <c r="B17" s="109">
        <v>49</v>
      </c>
      <c r="C17" s="110">
        <v>46</v>
      </c>
      <c r="D17" s="111">
        <v>69</v>
      </c>
      <c r="E17" s="112">
        <v>46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20.067343152865682</v>
      </c>
      <c r="AP17" s="97">
        <f ca="1">SMALL($AO$3:$AO$30,ROWS(AO$3:AO17))</f>
        <v>26.142122493867465</v>
      </c>
      <c r="AQ17" s="119">
        <f t="shared" ca="1" si="11"/>
        <v>2.1602218031569951</v>
      </c>
      <c r="AR17" s="119">
        <f t="shared" si="20"/>
        <v>2</v>
      </c>
      <c r="AS17" s="86">
        <f t="shared" ca="1" si="12"/>
        <v>57</v>
      </c>
      <c r="AT17" s="86">
        <f t="shared" ca="1" si="13"/>
        <v>0.33431508295914614</v>
      </c>
      <c r="AU17" s="86">
        <f ca="1">INDEX($AS$3:$AS$30,MATCH(SMALL($AT$3:$AT$30,ROWS(AT$3:AT17)),$AT$3:$AT$30,0))</f>
        <v>71</v>
      </c>
      <c r="AV17" s="86">
        <f ca="1">SMALL($AS$3:$AS$30,ROWS(AV$3:AV17))</f>
        <v>46</v>
      </c>
      <c r="AW17" s="94">
        <f ca="1">VLOOKUP(SMALL($BB$17:$BB$30,AX17),$BB$17:$BC$30,2,0)</f>
        <v>46</v>
      </c>
      <c r="AX17" s="94">
        <f t="shared" si="23"/>
        <v>8</v>
      </c>
      <c r="BA17" s="94">
        <v>15</v>
      </c>
      <c r="BB17" s="94">
        <f t="shared" ca="1" si="14"/>
        <v>0.75937081719570054</v>
      </c>
      <c r="BC17" s="94">
        <f t="shared" ca="1" si="15"/>
        <v>46</v>
      </c>
    </row>
    <row r="18" spans="1:63" ht="16.5" x14ac:dyDescent="0.3">
      <c r="A18" s="9">
        <v>16</v>
      </c>
      <c r="B18" s="109">
        <v>56</v>
      </c>
      <c r="C18" s="110">
        <v>46</v>
      </c>
      <c r="D18" s="111">
        <v>36</v>
      </c>
      <c r="E18" s="112">
        <v>44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24.364347869132555</v>
      </c>
      <c r="AP18" s="97">
        <f ca="1">SMALL($AO$3:$AO$30,ROWS(AO$3:AO18))</f>
        <v>26.148022770883685</v>
      </c>
      <c r="AQ18" s="119">
        <f t="shared" ca="1" si="11"/>
        <v>1.250307119820445</v>
      </c>
      <c r="AR18" s="119">
        <f t="shared" si="20"/>
        <v>1</v>
      </c>
      <c r="AS18" s="86">
        <f t="shared" ca="1" si="12"/>
        <v>33</v>
      </c>
      <c r="AT18" s="86">
        <f t="shared" ca="1" si="13"/>
        <v>0.10545561322306873</v>
      </c>
      <c r="AU18" s="86">
        <f ca="1">INDEX($AS$3:$AS$30,MATCH(SMALL($AT$3:$AT$30,ROWS(AT$3:AT18)),$AT$3:$AT$30,0))</f>
        <v>55</v>
      </c>
      <c r="AV18" s="86">
        <f ca="1">SMALL($AS$3:$AS$30,ROWS(AV$3:AV18))</f>
        <v>46</v>
      </c>
      <c r="AW18" s="94">
        <f ca="1">VLOOKUP(SMALL($BB$3:$BB$16,AX18),$BB$3:$BC$30,2,0)</f>
        <v>35</v>
      </c>
      <c r="AX18" s="94">
        <f t="shared" si="23"/>
        <v>8</v>
      </c>
      <c r="BA18" s="94">
        <v>16</v>
      </c>
      <c r="BB18" s="94">
        <f t="shared" ca="1" si="14"/>
        <v>0.62878528441656456</v>
      </c>
      <c r="BC18" s="94">
        <f t="shared" ca="1" si="15"/>
        <v>46</v>
      </c>
    </row>
    <row r="19" spans="1:63" ht="16.5" x14ac:dyDescent="0.3">
      <c r="A19" s="9">
        <v>17</v>
      </c>
      <c r="B19" s="109">
        <v>39</v>
      </c>
      <c r="C19" s="110">
        <v>49</v>
      </c>
      <c r="D19" s="111">
        <v>39</v>
      </c>
      <c r="E19" s="112">
        <v>28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21.352627190804231</v>
      </c>
      <c r="AP19" s="97">
        <f ca="1">SMALL($AO$3:$AO$30,ROWS(AO$3:AO19))</f>
        <v>26.307014890034679</v>
      </c>
      <c r="AQ19" s="119">
        <f t="shared" ca="1" si="11"/>
        <v>1.6702051491780852</v>
      </c>
      <c r="AR19" s="119">
        <f t="shared" si="20"/>
        <v>1</v>
      </c>
      <c r="AS19" s="86">
        <f t="shared" ca="1" si="12"/>
        <v>44</v>
      </c>
      <c r="AT19" s="86">
        <f t="shared" ca="1" si="13"/>
        <v>0.20259914730792272</v>
      </c>
      <c r="AU19" s="86">
        <f ca="1">INDEX($AS$3:$AS$30,MATCH(SMALL($AT$3:$AT$30,ROWS(AT$3:AT19)),$AT$3:$AT$30,0))</f>
        <v>73</v>
      </c>
      <c r="AV19" s="86">
        <f ca="1">SMALL($AS$3:$AS$30,ROWS(AV$3:AV19))</f>
        <v>49</v>
      </c>
      <c r="AW19" s="94">
        <f ca="1">VLOOKUP(SMALL($BB$3:$BB$16,AX19),$BB$3:$BC$30,2,0)</f>
        <v>31</v>
      </c>
      <c r="AX19" s="94">
        <f t="shared" si="23"/>
        <v>9</v>
      </c>
      <c r="BA19" s="94">
        <v>17</v>
      </c>
      <c r="BB19" s="94">
        <f t="shared" ca="1" si="14"/>
        <v>0.22521653968860844</v>
      </c>
      <c r="BC19" s="94">
        <f t="shared" ca="1" si="15"/>
        <v>49</v>
      </c>
    </row>
    <row r="20" spans="1:63" ht="16.5" x14ac:dyDescent="0.3">
      <c r="A20" s="9">
        <v>18</v>
      </c>
      <c r="B20" s="109">
        <v>35</v>
      </c>
      <c r="C20" s="110">
        <v>50</v>
      </c>
      <c r="D20" s="111">
        <v>58</v>
      </c>
      <c r="E20" s="112">
        <v>46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26.52321018004001</v>
      </c>
      <c r="AP20" s="97">
        <f ca="1">SMALL($AO$3:$AO$30,ROWS(AO$3:AO20))</f>
        <v>26.52321018004001</v>
      </c>
      <c r="AQ20" s="119">
        <f t="shared" ca="1" si="11"/>
        <v>2.2164801314353788</v>
      </c>
      <c r="AR20" s="119">
        <f t="shared" si="20"/>
        <v>1.5</v>
      </c>
      <c r="AS20" s="86">
        <f t="shared" ca="1" si="12"/>
        <v>59</v>
      </c>
      <c r="AT20" s="86">
        <f t="shared" ca="1" si="13"/>
        <v>0.386144993615952</v>
      </c>
      <c r="AU20" s="86">
        <f ca="1">INDEX($AS$3:$AS$30,MATCH(SMALL($AT$3:$AT$30,ROWS(AT$3:AT20)),$AT$3:$AT$30,0))</f>
        <v>44</v>
      </c>
      <c r="AV20" s="86">
        <f ca="1">SMALL($AS$3:$AS$30,ROWS(AV$3:AV20))</f>
        <v>53</v>
      </c>
      <c r="AW20" s="94">
        <f ca="1">VLOOKUP(SMALL($BB$17:$BB$30,AX20),$BB$17:$BC$30,2,0)</f>
        <v>74</v>
      </c>
      <c r="AX20" s="94">
        <f t="shared" si="23"/>
        <v>9</v>
      </c>
      <c r="BA20" s="94">
        <v>18</v>
      </c>
      <c r="BB20" s="94">
        <f t="shared" ca="1" si="14"/>
        <v>0.69749859568078632</v>
      </c>
      <c r="BC20" s="94">
        <f t="shared" ca="1" si="15"/>
        <v>53</v>
      </c>
    </row>
    <row r="21" spans="1:63" ht="16.5" x14ac:dyDescent="0.3">
      <c r="A21" s="9">
        <v>19</v>
      </c>
      <c r="B21" s="109">
        <v>23</v>
      </c>
      <c r="C21" s="110">
        <v>53</v>
      </c>
      <c r="D21" s="111">
        <v>58</v>
      </c>
      <c r="E21" s="112">
        <v>67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21.136095491777482</v>
      </c>
      <c r="AP21" s="97">
        <f ca="1">SMALL($AO$3:$AO$30,ROWS(AO$3:AO21))</f>
        <v>26.555236954075053</v>
      </c>
      <c r="AQ21" s="119">
        <f t="shared" ca="1" si="11"/>
        <v>2.782347569531801</v>
      </c>
      <c r="AR21" s="119">
        <f t="shared" si="20"/>
        <v>2</v>
      </c>
      <c r="AS21" s="86">
        <f t="shared" ca="1" si="12"/>
        <v>74</v>
      </c>
      <c r="AT21" s="86">
        <f t="shared" ca="1" si="13"/>
        <v>0.82248250270050371</v>
      </c>
      <c r="AU21" s="86">
        <f ca="1">INDEX($AS$3:$AS$30,MATCH(SMALL($AT$3:$AT$30,ROWS(AT$3:AT21)),$AT$3:$AT$30,0))</f>
        <v>54</v>
      </c>
      <c r="AV21" s="86">
        <f ca="1">SMALL($AS$3:$AS$30,ROWS(AV$3:AV21))</f>
        <v>54</v>
      </c>
      <c r="AW21" s="94">
        <f ca="1">VLOOKUP(SMALL($BB$17:$BB$30,AX21),$BB$17:$BC$30,2,0)</f>
        <v>53</v>
      </c>
      <c r="AX21" s="94">
        <f t="shared" si="23"/>
        <v>10</v>
      </c>
      <c r="BA21" s="94">
        <v>19</v>
      </c>
      <c r="BB21" s="94">
        <f t="shared" ca="1" si="14"/>
        <v>0.97140471634727377</v>
      </c>
      <c r="BC21" s="94">
        <f t="shared" ca="1" si="15"/>
        <v>54</v>
      </c>
    </row>
    <row r="22" spans="1:63" ht="16.5" x14ac:dyDescent="0.3">
      <c r="A22" s="9">
        <v>20</v>
      </c>
      <c r="B22" s="109">
        <v>36</v>
      </c>
      <c r="C22" s="110">
        <v>54</v>
      </c>
      <c r="D22" s="111">
        <v>39</v>
      </c>
      <c r="E22" s="112">
        <v>44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19.652815552049301</v>
      </c>
      <c r="AP22" s="97">
        <f ca="1">SMALL($AO$3:$AO$30,ROWS(AO$3:AO22))</f>
        <v>28.011533849086309</v>
      </c>
      <c r="AQ22" s="119">
        <f t="shared" ca="1" si="11"/>
        <v>1.0542588398015837</v>
      </c>
      <c r="AR22" s="119">
        <f t="shared" si="20"/>
        <v>1</v>
      </c>
      <c r="AS22" s="86">
        <f t="shared" ca="1" si="12"/>
        <v>30</v>
      </c>
      <c r="AT22" s="86">
        <f t="shared" ca="1" si="13"/>
        <v>0.12117273930772865</v>
      </c>
      <c r="AU22" s="86">
        <f ca="1">INDEX($AS$3:$AS$30,MATCH(SMALL($AT$3:$AT$30,ROWS(AT$3:AT22)),$AT$3:$AT$30,0))</f>
        <v>46</v>
      </c>
      <c r="AV22" s="86">
        <f ca="1">SMALL($AS$3:$AS$30,ROWS(AV$3:AV22))</f>
        <v>55</v>
      </c>
      <c r="AW22" s="94">
        <f ca="1">VLOOKUP(SMALL($BB$3:$BB$16,AX22),$BB$3:$BC$30,2,0)</f>
        <v>35</v>
      </c>
      <c r="AX22" s="94">
        <f t="shared" si="23"/>
        <v>10</v>
      </c>
      <c r="BA22" s="94">
        <v>20</v>
      </c>
      <c r="BB22" s="94">
        <f t="shared" ca="1" si="14"/>
        <v>4.935952250065867E-2</v>
      </c>
      <c r="BC22" s="94">
        <f t="shared" ca="1" si="15"/>
        <v>55</v>
      </c>
    </row>
    <row r="23" spans="1:63" ht="16.5" x14ac:dyDescent="0.3">
      <c r="A23" s="9">
        <v>21</v>
      </c>
      <c r="B23" s="109">
        <v>26</v>
      </c>
      <c r="C23" s="110">
        <v>56</v>
      </c>
      <c r="D23" s="111">
        <v>56</v>
      </c>
      <c r="E23" s="112">
        <v>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26.142122493867465</v>
      </c>
      <c r="AP23" s="97">
        <f ca="1">SMALL($AO$3:$AO$30,ROWS(AO$3:AO23))</f>
        <v>28.332502439660697</v>
      </c>
      <c r="AQ23" s="119">
        <f t="shared" ca="1" si="11"/>
        <v>1.4433828554372612</v>
      </c>
      <c r="AR23" s="119">
        <f t="shared" si="20"/>
        <v>1</v>
      </c>
      <c r="AS23" s="86">
        <f t="shared" ca="1" si="12"/>
        <v>41</v>
      </c>
      <c r="AT23" s="86">
        <f t="shared" ca="1" si="13"/>
        <v>0.90131700339303633</v>
      </c>
      <c r="AU23" s="86">
        <f ca="1">INDEX($AS$3:$AS$30,MATCH(SMALL($AT$3:$AT$30,ROWS(AT$3:AT23)),$AT$3:$AT$30,0))</f>
        <v>26</v>
      </c>
      <c r="AV23" s="86">
        <f ca="1">SMALL($AS$3:$AS$30,ROWS(AV$3:AV23))</f>
        <v>57</v>
      </c>
      <c r="AW23" s="94">
        <f ca="1">VLOOKUP(SMALL($BB$3:$BB$16,AX23),$BB$3:$BC$30,2,0)</f>
        <v>44</v>
      </c>
      <c r="AX23" s="94">
        <f t="shared" si="23"/>
        <v>11</v>
      </c>
      <c r="BA23" s="94">
        <v>21</v>
      </c>
      <c r="BB23" s="94">
        <f t="shared" ca="1" si="14"/>
        <v>0.11129273503762882</v>
      </c>
      <c r="BC23" s="94">
        <f t="shared" ca="1" si="15"/>
        <v>57</v>
      </c>
    </row>
    <row r="24" spans="1:63" ht="16.5" x14ac:dyDescent="0.3">
      <c r="A24" s="9">
        <v>22</v>
      </c>
      <c r="B24" s="109">
        <v>76</v>
      </c>
      <c r="C24" s="110">
        <v>58</v>
      </c>
      <c r="D24" s="111">
        <v>44</v>
      </c>
      <c r="E24" s="112">
        <v>58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29.52603754019794</v>
      </c>
      <c r="AP24" s="97">
        <f ca="1">SMALL($AO$3:$AO$30,ROWS(AO$3:AO24))</f>
        <v>28.389617918476119</v>
      </c>
      <c r="AQ24" s="119">
        <f t="shared" ca="1" si="11"/>
        <v>1.8810518022735008</v>
      </c>
      <c r="AR24" s="119">
        <f t="shared" si="20"/>
        <v>1.5</v>
      </c>
      <c r="AS24" s="86">
        <f t="shared" ca="1" si="12"/>
        <v>54</v>
      </c>
      <c r="AT24" s="86">
        <f t="shared" ca="1" si="13"/>
        <v>0.707702048901659</v>
      </c>
      <c r="AU24" s="86">
        <f ca="1">INDEX($AS$3:$AS$30,MATCH(SMALL($AT$3:$AT$30,ROWS(AT$3:AT24)),$AT$3:$AT$30,0))</f>
        <v>35</v>
      </c>
      <c r="AV24" s="86">
        <f ca="1">SMALL($AS$3:$AS$30,ROWS(AV$3:AV24))</f>
        <v>58</v>
      </c>
      <c r="AW24" s="94">
        <f ca="1">VLOOKUP(SMALL($BB$17:$BB$30,AX24),$BB$17:$BC$30,2,0)</f>
        <v>46</v>
      </c>
      <c r="AX24" s="94">
        <f t="shared" si="23"/>
        <v>11</v>
      </c>
      <c r="BA24" s="94">
        <v>22</v>
      </c>
      <c r="BB24" s="94">
        <f t="shared" ca="1" si="14"/>
        <v>0.82867670446134378</v>
      </c>
      <c r="BC24" s="94">
        <f t="shared" ca="1" si="15"/>
        <v>58</v>
      </c>
    </row>
    <row r="25" spans="1:63" ht="16.5" x14ac:dyDescent="0.3">
      <c r="A25" s="9">
        <v>23</v>
      </c>
      <c r="B25" s="109">
        <v>28</v>
      </c>
      <c r="C25" s="110">
        <v>58</v>
      </c>
      <c r="D25" s="111">
        <v>67</v>
      </c>
      <c r="E25" s="112">
        <v>76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24.87262103815878</v>
      </c>
      <c r="AP25" s="97">
        <f ca="1">SMALL($AO$3:$AO$30,ROWS(AO$3:AO25))</f>
        <v>29.52603754019794</v>
      </c>
      <c r="AQ25" s="119">
        <f t="shared" ca="1" si="11"/>
        <v>2.4486629952023122</v>
      </c>
      <c r="AR25" s="119">
        <f t="shared" si="20"/>
        <v>2</v>
      </c>
      <c r="AS25" s="86">
        <f t="shared" ca="1" si="12"/>
        <v>73</v>
      </c>
      <c r="AT25" s="86">
        <f t="shared" ca="1" si="13"/>
        <v>0.63764305503827357</v>
      </c>
      <c r="AU25" s="86">
        <f ca="1">INDEX($AS$3:$AS$30,MATCH(SMALL($AT$3:$AT$30,ROWS(AT$3:AT25)),$AT$3:$AT$30,0))</f>
        <v>74</v>
      </c>
      <c r="AV25" s="86">
        <f ca="1">SMALL($AS$3:$AS$30,ROWS(AV$3:AV25))</f>
        <v>59</v>
      </c>
      <c r="AW25" s="94">
        <f ca="1">VLOOKUP(SMALL($BB$17:$BB$30,AX25),$BB$17:$BC$30,2,0)</f>
        <v>73</v>
      </c>
      <c r="AX25" s="94">
        <f t="shared" si="23"/>
        <v>12</v>
      </c>
      <c r="BA25" s="94">
        <v>23</v>
      </c>
      <c r="BB25" s="94">
        <f t="shared" ca="1" si="14"/>
        <v>6.6052321967398964E-2</v>
      </c>
      <c r="BC25" s="94">
        <f t="shared" ca="1" si="15"/>
        <v>59</v>
      </c>
    </row>
    <row r="26" spans="1:63" ht="16.5" x14ac:dyDescent="0.3">
      <c r="A26" s="9">
        <v>24</v>
      </c>
      <c r="B26" s="109">
        <v>39</v>
      </c>
      <c r="C26" s="110">
        <v>58</v>
      </c>
      <c r="D26" s="111">
        <v>58</v>
      </c>
      <c r="E26" s="112">
        <v>23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28.332502439660697</v>
      </c>
      <c r="AP26" s="97">
        <f ca="1">SMALL($AO$3:$AO$30,ROWS(AO$3:AO26))</f>
        <v>31.80984952115319</v>
      </c>
      <c r="AQ26" s="119">
        <f t="shared" ca="1" si="11"/>
        <v>1.3756064794050582</v>
      </c>
      <c r="AR26" s="119">
        <f t="shared" si="20"/>
        <v>1</v>
      </c>
      <c r="AS26" s="86">
        <f t="shared" ca="1" si="12"/>
        <v>44</v>
      </c>
      <c r="AT26" s="86">
        <f t="shared" ca="1" si="13"/>
        <v>0.65094305872122138</v>
      </c>
      <c r="AU26" s="86">
        <f ca="1">INDEX($AS$3:$AS$30,MATCH(SMALL($AT$3:$AT$30,ROWS(AT$3:AT26)),$AT$3:$AT$30,0))</f>
        <v>46</v>
      </c>
      <c r="AV26" s="86">
        <f ca="1">SMALL($AS$3:$AS$30,ROWS(AV$3:AV26))</f>
        <v>62</v>
      </c>
      <c r="AW26" s="94">
        <f ca="1">VLOOKUP(SMALL($BB$3:$BB$16,AX26),$BB$3:$BC$30,2,0)</f>
        <v>33</v>
      </c>
      <c r="AX26" s="94">
        <f t="shared" si="23"/>
        <v>12</v>
      </c>
      <c r="BA26" s="94">
        <v>24</v>
      </c>
      <c r="BB26" s="94">
        <f t="shared" ca="1" si="14"/>
        <v>0.48909046348220997</v>
      </c>
      <c r="BC26" s="94">
        <f t="shared" ca="1" si="15"/>
        <v>62</v>
      </c>
    </row>
    <row r="27" spans="1:63" ht="16.5" x14ac:dyDescent="0.3">
      <c r="A27" s="9">
        <v>25</v>
      </c>
      <c r="B27" s="109">
        <v>39</v>
      </c>
      <c r="C27" s="110">
        <v>67</v>
      </c>
      <c r="D27" s="111">
        <v>54</v>
      </c>
      <c r="E27" s="112">
        <v>26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26.307014890034679</v>
      </c>
      <c r="AP27" s="97">
        <f ca="1">SMALL($AO$3:$AO$30,ROWS(AO$3:AO27))</f>
        <v>32.192168004975009</v>
      </c>
      <c r="AQ27" s="119">
        <f t="shared" ca="1" si="11"/>
        <v>1.9177846314218461</v>
      </c>
      <c r="AR27" s="119">
        <f t="shared" si="20"/>
        <v>1</v>
      </c>
      <c r="AS27" s="86">
        <f t="shared" ca="1" si="12"/>
        <v>62</v>
      </c>
      <c r="AT27" s="86">
        <f t="shared" ca="1" si="13"/>
        <v>0.98647957788399054</v>
      </c>
      <c r="AU27" s="86">
        <f ca="1">INDEX($AS$3:$AS$30,MATCH(SMALL($AT$3:$AT$30,ROWS(AT$3:AT27)),$AT$3:$AT$30,0))</f>
        <v>41</v>
      </c>
      <c r="AV27" s="86">
        <f ca="1">SMALL($AS$3:$AS$30,ROWS(AV$3:AV27))</f>
        <v>71</v>
      </c>
      <c r="AW27" s="94">
        <f ca="1">VLOOKUP(SMALL($BB$3:$BB$16,AX27),$BB$3:$BC$30,2,0)</f>
        <v>33</v>
      </c>
      <c r="AX27" s="94">
        <f t="shared" si="23"/>
        <v>13</v>
      </c>
      <c r="BA27" s="94">
        <v>25</v>
      </c>
      <c r="BB27" s="94">
        <f t="shared" ca="1" si="14"/>
        <v>9.3137120341856838E-2</v>
      </c>
      <c r="BC27" s="94">
        <f t="shared" ca="1" si="15"/>
        <v>71</v>
      </c>
    </row>
    <row r="28" spans="1:63" ht="16.5" x14ac:dyDescent="0.3">
      <c r="A28" s="9">
        <v>26</v>
      </c>
      <c r="B28" s="109">
        <v>34</v>
      </c>
      <c r="C28" s="110">
        <v>69</v>
      </c>
      <c r="D28" s="111">
        <v>85</v>
      </c>
      <c r="E28" s="112">
        <v>50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19.895189969253408</v>
      </c>
      <c r="AP28" s="97">
        <f ca="1">SMALL($AO$3:$AO$30,ROWS(AO$3:AO28))</f>
        <v>33.090647009957927</v>
      </c>
      <c r="AQ28" s="119">
        <f t="shared" ca="1" si="11"/>
        <v>1.5930193296985218</v>
      </c>
      <c r="AR28" s="119">
        <f t="shared" si="20"/>
        <v>1.5</v>
      </c>
      <c r="AS28" s="86">
        <f t="shared" ca="1" si="12"/>
        <v>53</v>
      </c>
      <c r="AT28" s="86">
        <f t="shared" ca="1" si="13"/>
        <v>0.42030062310961125</v>
      </c>
      <c r="AU28" s="86">
        <f ca="1">INDEX($AS$3:$AS$30,MATCH(SMALL($AT$3:$AT$30,ROWS(AT$3:AT28)),$AT$3:$AT$30,0))</f>
        <v>31</v>
      </c>
      <c r="AV28" s="86">
        <f ca="1">SMALL($AS$3:$AS$30,ROWS(AV$3:AV28))</f>
        <v>72</v>
      </c>
      <c r="AW28" s="94">
        <f ca="1">VLOOKUP(SMALL($BB$17:$BB$30,AX28),$BB$17:$BC$30,2,0)</f>
        <v>58</v>
      </c>
      <c r="AX28" s="94">
        <f t="shared" si="23"/>
        <v>13</v>
      </c>
      <c r="BA28" s="94">
        <v>26</v>
      </c>
      <c r="BB28" s="94">
        <f t="shared" ca="1" si="14"/>
        <v>0.36416871536422946</v>
      </c>
      <c r="BC28" s="94">
        <f t="shared" ca="1" si="15"/>
        <v>72</v>
      </c>
    </row>
    <row r="29" spans="1:63" ht="16.5" x14ac:dyDescent="0.3">
      <c r="A29" s="9">
        <v>27</v>
      </c>
      <c r="B29" s="109">
        <v>42</v>
      </c>
      <c r="C29" s="110">
        <v>76</v>
      </c>
      <c r="D29" s="111">
        <v>76</v>
      </c>
      <c r="E29" s="112">
        <v>58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32.192168004975009</v>
      </c>
      <c r="AP29" s="97">
        <f ca="1">SMALL($AO$3:$AO$30,ROWS(AO$3:AO29))</f>
        <v>34.954141020418284</v>
      </c>
      <c r="AQ29" s="119">
        <f t="shared" ca="1" si="11"/>
        <v>2.0142864336602524</v>
      </c>
      <c r="AR29" s="119">
        <f t="shared" si="20"/>
        <v>2</v>
      </c>
      <c r="AS29" s="86">
        <f t="shared" ca="1" si="12"/>
        <v>71</v>
      </c>
      <c r="AT29" s="86">
        <f t="shared" ca="1" si="13"/>
        <v>0.48173967612470314</v>
      </c>
      <c r="AU29" s="86">
        <f ca="1">INDEX($AS$3:$AS$30,MATCH(SMALL($AT$3:$AT$30,ROWS(AT$3:AT29)),$AT$3:$AT$30,0))</f>
        <v>35</v>
      </c>
      <c r="AV29" s="86">
        <f ca="1">SMALL($AS$3:$AS$30,ROWS(AV$3:AV29))</f>
        <v>73</v>
      </c>
      <c r="AW29" s="94">
        <f ca="1">VLOOKUP(SMALL($BB$17:$BB$30,AX29),$BB$17:$BC$30,2,0)</f>
        <v>54</v>
      </c>
      <c r="AX29" s="94">
        <f t="shared" si="23"/>
        <v>14</v>
      </c>
      <c r="BA29" s="94">
        <v>27</v>
      </c>
      <c r="BB29" s="94">
        <f t="shared" ca="1" si="14"/>
        <v>0.80610000393868764</v>
      </c>
      <c r="BC29" s="94">
        <f t="shared" ca="1" si="15"/>
        <v>73</v>
      </c>
    </row>
    <row r="30" spans="1:63" ht="16.5" x14ac:dyDescent="0.3">
      <c r="A30" s="9">
        <v>28</v>
      </c>
      <c r="B30" s="109">
        <v>54</v>
      </c>
      <c r="C30" s="110">
        <v>85</v>
      </c>
      <c r="D30" s="111">
        <v>49</v>
      </c>
      <c r="E30" s="112">
        <v>39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31.80984952115319</v>
      </c>
      <c r="AP30" s="97">
        <f ca="1">SMALL($AO$3:$AO$30,ROWS(AO$3:AO30))</f>
        <v>36.781576925067704</v>
      </c>
      <c r="AQ30" s="119">
        <f t="shared" ca="1" si="11"/>
        <v>1.9436044074302135</v>
      </c>
      <c r="AR30" s="119">
        <f t="shared" si="20"/>
        <v>1</v>
      </c>
      <c r="AS30" s="86">
        <f t="shared" ca="1" si="12"/>
        <v>72</v>
      </c>
      <c r="AT30" s="86">
        <f t="shared" ca="1" si="13"/>
        <v>0.33122194822336992</v>
      </c>
      <c r="AU30" s="86">
        <f ca="1">INDEX($AS$3:$AS$30,MATCH(SMALL($AT$3:$AT$30,ROWS(AT$3:AT30)),$AT$3:$AT$30,0))</f>
        <v>62</v>
      </c>
      <c r="AV30" s="86">
        <f ca="1">SMALL($AS$3:$AS$30,ROWS(AV$3:AV30))</f>
        <v>74</v>
      </c>
      <c r="AW30" s="94">
        <f ca="1">VLOOKUP(SMALL($BB$3:$BB$16,AX30),$BB$3:$BC$30,2,0)</f>
        <v>26</v>
      </c>
      <c r="AX30" s="94">
        <f t="shared" si="23"/>
        <v>14</v>
      </c>
      <c r="BA30" s="94">
        <v>28</v>
      </c>
      <c r="BB30" s="94">
        <f t="shared" ca="1" si="14"/>
        <v>0.64550646924627808</v>
      </c>
      <c r="BC30" s="94">
        <f t="shared" ca="1" si="15"/>
        <v>74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1330</v>
      </c>
      <c r="AT32"/>
      <c r="AU32" s="157">
        <f ca="1">SUM(AU3:AU30)</f>
        <v>1330</v>
      </c>
      <c r="AV32" s="157">
        <f ca="1">SUM(AV3:AV30)</f>
        <v>1330</v>
      </c>
      <c r="AW32" s="157">
        <f ca="1">SUM(AW3:AW30)</f>
        <v>1330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1290</v>
      </c>
      <c r="C88" s="109">
        <f t="shared" ref="C88:E88" si="24">SUM(C3:C86)</f>
        <v>1290</v>
      </c>
      <c r="D88" s="109">
        <f t="shared" si="24"/>
        <v>1290</v>
      </c>
      <c r="E88" s="109">
        <f t="shared" si="24"/>
        <v>1290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2660</v>
      </c>
      <c r="AT88" s="157">
        <f t="shared" ref="AT88:AW88" ca="1" si="25">SUM(AT3:AT86)</f>
        <v>14.061494970318405</v>
      </c>
      <c r="AU88" s="157">
        <f t="shared" ca="1" si="25"/>
        <v>2660</v>
      </c>
      <c r="AV88" s="157">
        <f t="shared" ca="1" si="25"/>
        <v>2660</v>
      </c>
      <c r="AW88" s="157">
        <f t="shared" ca="1" si="25"/>
        <v>2660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69</v>
      </c>
      <c r="C98" s="75">
        <f>SUM(C$3:C3)</f>
        <v>9</v>
      </c>
      <c r="D98" s="75">
        <f>SUM(D$3:D3)</f>
        <v>9</v>
      </c>
      <c r="E98" s="75">
        <f>SUM(E$3:E3)</f>
        <v>35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127</v>
      </c>
      <c r="C99" s="75">
        <f>SUM(C$3:C4)</f>
        <v>32</v>
      </c>
      <c r="D99" s="75">
        <f>SUM(D$3:D4)</f>
        <v>48</v>
      </c>
      <c r="E99" s="75">
        <f>SUM(E$3:E4)</f>
        <v>89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173</v>
      </c>
      <c r="C100" s="75">
        <f>SUM(C$3:C5)</f>
        <v>58</v>
      </c>
      <c r="D100" s="75">
        <f>SUM(D$3:D5)</f>
        <v>90</v>
      </c>
      <c r="E100" s="75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217</v>
      </c>
      <c r="C101" s="75">
        <f>SUM(C$3:C6)</f>
        <v>85</v>
      </c>
      <c r="D101" s="75">
        <f>SUM(D$3:D6)</f>
        <v>118</v>
      </c>
      <c r="E101" s="75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275</v>
      </c>
      <c r="C102" s="75">
        <f>SUM(C$3:C7)</f>
        <v>113</v>
      </c>
      <c r="D102" s="75">
        <f>SUM(D$3:D7)</f>
        <v>145</v>
      </c>
      <c r="E102" s="75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325</v>
      </c>
      <c r="C103" s="75">
        <f>SUM(C$3:C8)</f>
        <v>147</v>
      </c>
      <c r="D103" s="75">
        <f>SUM(D$3:D8)</f>
        <v>191</v>
      </c>
      <c r="E103" s="75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369</v>
      </c>
      <c r="C104" s="75">
        <f>SUM(C$3:C9)</f>
        <v>182</v>
      </c>
      <c r="D104" s="75">
        <f>SUM(D$3:D9)</f>
        <v>235</v>
      </c>
      <c r="E104" s="75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454</v>
      </c>
      <c r="C105" s="75">
        <f>SUM(C$3:C10)</f>
        <v>218</v>
      </c>
      <c r="D105" s="75">
        <f>SUM(D$3:D10)</f>
        <v>258</v>
      </c>
      <c r="E105" s="75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481</v>
      </c>
      <c r="C106" s="75">
        <f>SUM(C$3:C11)</f>
        <v>257</v>
      </c>
      <c r="D106" s="75">
        <f>SUM(D$3:D11)</f>
        <v>292</v>
      </c>
      <c r="E106" s="75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527</v>
      </c>
      <c r="C107" s="75">
        <f>SUM(C$3:C12)</f>
        <v>296</v>
      </c>
      <c r="D107" s="75">
        <f>SUM(D$3:D12)</f>
        <v>338</v>
      </c>
      <c r="E107" s="75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536</v>
      </c>
      <c r="C108" s="75">
        <f>SUM(C$3:C13)</f>
        <v>335</v>
      </c>
      <c r="D108" s="75">
        <f>SUM(D$3:D13)</f>
        <v>391</v>
      </c>
      <c r="E108" s="75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603</v>
      </c>
      <c r="C109" s="75">
        <f>SUM(C$3:C14)</f>
        <v>377</v>
      </c>
      <c r="D109" s="75">
        <f>SUM(D$3:D14)</f>
        <v>426</v>
      </c>
      <c r="E109" s="75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656</v>
      </c>
      <c r="C110" s="75">
        <f>SUM(C$3:C15)</f>
        <v>421</v>
      </c>
      <c r="D110" s="75">
        <f>SUM(D$3:D15)</f>
        <v>452</v>
      </c>
      <c r="E110" s="75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714</v>
      </c>
      <c r="C111" s="75">
        <f>SUM(C$3:C16)</f>
        <v>465</v>
      </c>
      <c r="D111" s="75">
        <f>SUM(D$3:D16)</f>
        <v>502</v>
      </c>
      <c r="E111" s="75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763</v>
      </c>
      <c r="C112" s="75">
        <f>SUM(C$3:C17)</f>
        <v>511</v>
      </c>
      <c r="D112" s="75">
        <f>SUM(D$3:D17)</f>
        <v>571</v>
      </c>
      <c r="E112" s="75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819</v>
      </c>
      <c r="C113" s="75">
        <f>SUM(C$3:C18)</f>
        <v>557</v>
      </c>
      <c r="D113" s="75">
        <f>SUM(D$3:D18)</f>
        <v>607</v>
      </c>
      <c r="E113" s="75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858</v>
      </c>
      <c r="C114" s="75">
        <f>SUM(C$3:C19)</f>
        <v>606</v>
      </c>
      <c r="D114" s="75">
        <f>SUM(D$3:D19)</f>
        <v>646</v>
      </c>
      <c r="E114" s="75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893</v>
      </c>
      <c r="C115" s="75">
        <f>SUM(C$3:C20)</f>
        <v>656</v>
      </c>
      <c r="D115" s="75">
        <f>SUM(D$3:D20)</f>
        <v>704</v>
      </c>
      <c r="E115" s="75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916</v>
      </c>
      <c r="C116" s="75">
        <f>SUM(C$3:C21)</f>
        <v>709</v>
      </c>
      <c r="D116" s="75">
        <f>SUM(D$3:D21)</f>
        <v>762</v>
      </c>
      <c r="E116" s="75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952</v>
      </c>
      <c r="C117" s="75">
        <f>SUM(C$3:C22)</f>
        <v>763</v>
      </c>
      <c r="D117" s="75">
        <f>SUM(D$3:D22)</f>
        <v>801</v>
      </c>
      <c r="E117" s="75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978</v>
      </c>
      <c r="C118" s="75">
        <f>SUM(C$3:C23)</f>
        <v>819</v>
      </c>
      <c r="D118" s="75">
        <f>SUM(D$3:D23)</f>
        <v>857</v>
      </c>
      <c r="E118" s="75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1054</v>
      </c>
      <c r="C119" s="75">
        <f>SUM(C$3:C24)</f>
        <v>877</v>
      </c>
      <c r="D119" s="75">
        <f>SUM(D$3:D24)</f>
        <v>901</v>
      </c>
      <c r="E119" s="75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1082</v>
      </c>
      <c r="C120" s="75">
        <f>SUM(C$3:C25)</f>
        <v>935</v>
      </c>
      <c r="D120" s="75">
        <f>SUM(D$3:D25)</f>
        <v>968</v>
      </c>
      <c r="E120" s="75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1121</v>
      </c>
      <c r="C121" s="75">
        <f>SUM(C$3:C26)</f>
        <v>993</v>
      </c>
      <c r="D121" s="75">
        <f>SUM(D$3:D26)</f>
        <v>1026</v>
      </c>
      <c r="E121" s="75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1160</v>
      </c>
      <c r="C122" s="75">
        <f>SUM(C$3:C27)</f>
        <v>1060</v>
      </c>
      <c r="D122" s="75">
        <f>SUM(D$3:D27)</f>
        <v>1080</v>
      </c>
      <c r="E122" s="75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1194</v>
      </c>
      <c r="C123" s="75">
        <f>SUM(C$3:C28)</f>
        <v>1129</v>
      </c>
      <c r="D123" s="75">
        <f>SUM(D$3:D28)</f>
        <v>1165</v>
      </c>
      <c r="E123" s="75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1236</v>
      </c>
      <c r="C124" s="75">
        <f>SUM(C$3:C29)</f>
        <v>1205</v>
      </c>
      <c r="D124" s="75">
        <f>SUM(D$3:D29)</f>
        <v>1241</v>
      </c>
      <c r="E124" s="75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1290</v>
      </c>
      <c r="C125" s="75">
        <f>SUM(C$3:C30)</f>
        <v>1290</v>
      </c>
      <c r="D125" s="75">
        <f>SUM(D$3:D30)</f>
        <v>1290</v>
      </c>
      <c r="E125" s="75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1AD0-5697-41F0-93EA-2E1B85D2F4DF}">
  <dimension ref="A1:BK307"/>
  <sheetViews>
    <sheetView zoomScale="96" zoomScaleNormal="96" workbookViewId="0">
      <selection sqref="A1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14 - 21</v>
      </c>
      <c r="G2" s="104">
        <f>Y4</f>
        <v>14</v>
      </c>
      <c r="H2" s="105">
        <f t="shared" ref="H2:H14" si="0">G2+$Y$3</f>
        <v>21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48.428571428571431</v>
      </c>
      <c r="P2" s="131">
        <f t="shared" ref="P2:Q2" si="3">AVERAGE($B$3:$B$86)</f>
        <v>48.428571428571431</v>
      </c>
      <c r="Q2" s="131">
        <f t="shared" si="3"/>
        <v>48.428571428571431</v>
      </c>
      <c r="R2" s="131">
        <f>AVERAGE($D$3:$D$86)</f>
        <v>48.428571428571431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33</v>
      </c>
      <c r="C3" s="110">
        <v>17</v>
      </c>
      <c r="D3" s="111">
        <v>17</v>
      </c>
      <c r="E3" s="112">
        <v>32</v>
      </c>
      <c r="F3" s="113" t="str">
        <f t="shared" ref="F3:F14" si="4">G3&amp;" - "&amp;H3</f>
        <v>21 - 28</v>
      </c>
      <c r="G3" s="114">
        <f>H2</f>
        <v>21</v>
      </c>
      <c r="H3" s="115">
        <f t="shared" si="0"/>
        <v>28</v>
      </c>
      <c r="I3" s="160">
        <f t="shared" ref="I3:I14" si="5">COUNTIF($B$3:$B$86, "&lt;"&amp;H3)</f>
        <v>2</v>
      </c>
      <c r="J3" s="116">
        <f>I3-I2</f>
        <v>1</v>
      </c>
      <c r="K3" s="117">
        <f t="shared" si="1"/>
        <v>3.5714285714285712E-2</v>
      </c>
      <c r="L3" s="118">
        <f t="shared" si="2"/>
        <v>7.1428571428571425E-2</v>
      </c>
      <c r="N3" s="152" t="s">
        <v>99</v>
      </c>
      <c r="O3" s="158">
        <f>MEDIAN(B$3:B$86)</f>
        <v>46.5</v>
      </c>
      <c r="P3" s="158">
        <f t="shared" ref="P3:R3" si="6">MEDIAN(C$3:C$86)</f>
        <v>46.5</v>
      </c>
      <c r="Q3" s="158">
        <f t="shared" si="6"/>
        <v>46.5</v>
      </c>
      <c r="R3" s="158">
        <f t="shared" si="6"/>
        <v>46.5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19.878394548137049</v>
      </c>
      <c r="AP3" s="97">
        <f ca="1">SMALL($AO$3:$AO$30,ROWS(AO$3:AO3))</f>
        <v>15.865594659160967</v>
      </c>
      <c r="AQ3" s="119">
        <f ca="1">AR3+RAND()</f>
        <v>1.3380016897930371</v>
      </c>
      <c r="AR3" s="119">
        <v>1</v>
      </c>
      <c r="AS3" s="86">
        <f ca="1">ROUNDUP(AP3*AQ3,0)</f>
        <v>22</v>
      </c>
      <c r="AT3" s="86">
        <f ca="1">RAND()</f>
        <v>0.46811239951150319</v>
      </c>
      <c r="AU3" s="86">
        <f ca="1">INDEX($AS$3:$AS$30,MATCH(SMALL($AT$3:$AT$30,ROWS(AT$3:AT3)),$AT$3:$AT$30,0))</f>
        <v>39</v>
      </c>
      <c r="AV3" s="86">
        <f ca="1">SMALL($AS$3:$AS$30,ROWS(AV$3:AV3))</f>
        <v>22</v>
      </c>
      <c r="AW3" s="94">
        <f ca="1">VLOOKUP(SMALL($BB$3:$BB$16,AX3),$BB$3:$BC$30,2,0)</f>
        <v>42</v>
      </c>
      <c r="AX3" s="94">
        <v>1</v>
      </c>
      <c r="BA3" s="94">
        <v>1</v>
      </c>
      <c r="BB3" s="94">
        <f ca="1">RAND()</f>
        <v>0.84216073337293307</v>
      </c>
      <c r="BC3" s="94">
        <f ca="1">AV3</f>
        <v>22</v>
      </c>
    </row>
    <row r="4" spans="1:55" ht="17.25" thickBot="1" x14ac:dyDescent="0.35">
      <c r="A4" s="9">
        <v>2</v>
      </c>
      <c r="B4" s="109">
        <v>39</v>
      </c>
      <c r="C4" s="110">
        <v>22</v>
      </c>
      <c r="D4" s="111">
        <v>38</v>
      </c>
      <c r="E4" s="112">
        <v>55</v>
      </c>
      <c r="F4" s="113" t="str">
        <f t="shared" si="4"/>
        <v>28 - 35</v>
      </c>
      <c r="G4" s="114">
        <f t="shared" ref="G4:G13" si="7">H3</f>
        <v>28</v>
      </c>
      <c r="H4" s="115">
        <f t="shared" si="0"/>
        <v>35</v>
      </c>
      <c r="I4" s="160">
        <f t="shared" si="5"/>
        <v>4</v>
      </c>
      <c r="J4" s="116">
        <f t="shared" ref="J4:J14" si="8">I4-I3</f>
        <v>2</v>
      </c>
      <c r="K4" s="117">
        <f t="shared" si="1"/>
        <v>7.1428571428571425E-2</v>
      </c>
      <c r="L4" s="118">
        <f t="shared" si="2"/>
        <v>0.14285714285714285</v>
      </c>
      <c r="N4" s="129" t="s">
        <v>13</v>
      </c>
      <c r="O4" s="132">
        <f>MAX(B$3:B$86)</f>
        <v>89</v>
      </c>
      <c r="P4" s="132">
        <f t="shared" ref="P4:R4" si="9">MAX(C$3:C$86)</f>
        <v>89</v>
      </c>
      <c r="Q4" s="132">
        <f t="shared" si="9"/>
        <v>89</v>
      </c>
      <c r="R4" s="132">
        <f t="shared" si="9"/>
        <v>89</v>
      </c>
      <c r="V4" s="94" t="s">
        <v>104</v>
      </c>
      <c r="Y4" s="94">
        <f>Y3*INT(O5/Y3)</f>
        <v>14</v>
      </c>
      <c r="AN4" s="97">
        <v>2</v>
      </c>
      <c r="AO4" s="97">
        <f t="shared" ref="AO4:AO30" ca="1" si="10">ABS(_xlfn.NORM.INV(RAND(),$AQ$1,$AS$1))</f>
        <v>31.311684539448592</v>
      </c>
      <c r="AP4" s="97">
        <f ca="1">SMALL($AO$3:$AO$30,ROWS(AO$3:AO4))</f>
        <v>18.767977419183755</v>
      </c>
      <c r="AQ4" s="119">
        <f t="shared" ref="AQ4:AQ30" ca="1" si="11">AR4+RAND()</f>
        <v>2.2171429844940946</v>
      </c>
      <c r="AR4" s="119">
        <v>1.5</v>
      </c>
      <c r="AS4" s="86">
        <f t="shared" ref="AS4:AS30" ca="1" si="12">ROUNDUP(AP4*AQ4,0)</f>
        <v>42</v>
      </c>
      <c r="AT4" s="86">
        <f t="shared" ref="AT4:AT30" ca="1" si="13">RAND()</f>
        <v>0.39302690088930503</v>
      </c>
      <c r="AU4" s="86">
        <f ca="1">INDEX($AS$3:$AS$30,MATCH(SMALL($AT$3:$AT$30,ROWS(AT$3:AT4)),$AT$3:$AT$30,0))</f>
        <v>50</v>
      </c>
      <c r="AV4" s="86">
        <f ca="1">SMALL($AS$3:$AS$30,ROWS(AV$3:AV4))</f>
        <v>23</v>
      </c>
      <c r="AW4" s="94">
        <f ca="1">VLOOKUP(SMALL($BB$17:$BB$30,AX4),$BB$17:$BC$30,2,0)</f>
        <v>52</v>
      </c>
      <c r="AX4" s="94">
        <v>1</v>
      </c>
      <c r="BA4" s="94">
        <v>2</v>
      </c>
      <c r="BB4" s="94">
        <f t="shared" ref="BB4:BB30" ca="1" si="14">RAND()</f>
        <v>0.81442937611369726</v>
      </c>
      <c r="BC4" s="94">
        <f t="shared" ref="BC4:BC30" ca="1" si="15">AV4</f>
        <v>23</v>
      </c>
    </row>
    <row r="5" spans="1:55" ht="17.25" thickBot="1" x14ac:dyDescent="0.35">
      <c r="A5" s="9">
        <v>3</v>
      </c>
      <c r="B5" s="109">
        <v>52</v>
      </c>
      <c r="C5" s="110">
        <v>32</v>
      </c>
      <c r="D5" s="111">
        <v>52</v>
      </c>
      <c r="E5" s="112">
        <v>78</v>
      </c>
      <c r="F5" s="113" t="str">
        <f t="shared" si="4"/>
        <v>35 - 42</v>
      </c>
      <c r="G5" s="114">
        <f t="shared" si="7"/>
        <v>35</v>
      </c>
      <c r="H5" s="115">
        <f t="shared" si="0"/>
        <v>42</v>
      </c>
      <c r="I5" s="160">
        <f t="shared" si="5"/>
        <v>9</v>
      </c>
      <c r="J5" s="116">
        <f t="shared" si="8"/>
        <v>5</v>
      </c>
      <c r="K5" s="117">
        <f t="shared" si="1"/>
        <v>0.17857142857142858</v>
      </c>
      <c r="L5" s="118">
        <f t="shared" si="2"/>
        <v>0.32142857142857145</v>
      </c>
      <c r="N5" s="129" t="s">
        <v>14</v>
      </c>
      <c r="O5" s="132">
        <f>MIN(B$3:B$84)</f>
        <v>17</v>
      </c>
      <c r="P5" s="132">
        <f t="shared" ref="P5:R5" si="16">MIN(C$3:C$84)</f>
        <v>17</v>
      </c>
      <c r="Q5" s="132">
        <f t="shared" si="16"/>
        <v>17</v>
      </c>
      <c r="R5" s="132">
        <f t="shared" si="16"/>
        <v>17</v>
      </c>
      <c r="V5" s="94" t="s">
        <v>101</v>
      </c>
      <c r="Y5" s="94">
        <f>ROUNDUP(O4/Y3,0)</f>
        <v>13</v>
      </c>
      <c r="AN5" s="97">
        <v>3</v>
      </c>
      <c r="AO5" s="97">
        <f t="shared" ca="1" si="10"/>
        <v>29.021006243640983</v>
      </c>
      <c r="AP5" s="97">
        <f ca="1">SMALL($AO$3:$AO$30,ROWS(AO$3:AO5))</f>
        <v>19.068575287870338</v>
      </c>
      <c r="AQ5" s="119">
        <f t="shared" ca="1" si="11"/>
        <v>2.7077419976864334</v>
      </c>
      <c r="AR5" s="119">
        <v>2</v>
      </c>
      <c r="AS5" s="86">
        <f t="shared" ca="1" si="12"/>
        <v>52</v>
      </c>
      <c r="AT5" s="86">
        <f t="shared" ca="1" si="13"/>
        <v>0.81491971566631716</v>
      </c>
      <c r="AU5" s="86">
        <f ca="1">INDEX($AS$3:$AS$30,MATCH(SMALL($AT$3:$AT$30,ROWS(AT$3:AT5)),$AT$3:$AT$30,0))</f>
        <v>23</v>
      </c>
      <c r="AV5" s="86">
        <f ca="1">SMALL($AS$3:$AS$30,ROWS(AV$3:AV5))</f>
        <v>28</v>
      </c>
      <c r="AW5" s="94">
        <f ca="1">VLOOKUP(SMALL($BB$17:$BB$30,AX5),$BB$17:$BC$30,2,0)</f>
        <v>66</v>
      </c>
      <c r="AX5" s="94">
        <v>2</v>
      </c>
      <c r="BA5" s="94">
        <v>3</v>
      </c>
      <c r="BB5" s="94">
        <f t="shared" ca="1" si="14"/>
        <v>0.32756052150092807</v>
      </c>
      <c r="BC5" s="94">
        <f t="shared" ca="1" si="15"/>
        <v>28</v>
      </c>
    </row>
    <row r="6" spans="1:55" ht="17.25" thickBot="1" x14ac:dyDescent="0.35">
      <c r="A6" s="9">
        <v>4</v>
      </c>
      <c r="B6" s="109">
        <v>43</v>
      </c>
      <c r="C6" s="110">
        <v>33</v>
      </c>
      <c r="D6" s="111">
        <v>35</v>
      </c>
      <c r="E6" s="112">
        <v>45</v>
      </c>
      <c r="F6" s="113" t="str">
        <f t="shared" si="4"/>
        <v>42 - 49</v>
      </c>
      <c r="G6" s="114">
        <f t="shared" si="7"/>
        <v>42</v>
      </c>
      <c r="H6" s="115">
        <f t="shared" si="0"/>
        <v>49</v>
      </c>
      <c r="I6" s="160">
        <f t="shared" si="5"/>
        <v>17</v>
      </c>
      <c r="J6" s="116">
        <f t="shared" si="8"/>
        <v>8</v>
      </c>
      <c r="K6" s="117">
        <f t="shared" si="1"/>
        <v>0.2857142857142857</v>
      </c>
      <c r="L6" s="118">
        <f t="shared" si="2"/>
        <v>0.6071428571428571</v>
      </c>
      <c r="N6" s="129" t="s">
        <v>5</v>
      </c>
      <c r="O6" s="132">
        <f>O4-O5</f>
        <v>72</v>
      </c>
      <c r="P6" s="132">
        <f t="shared" ref="P6:R6" si="17">P4-P5</f>
        <v>72</v>
      </c>
      <c r="Q6" s="132">
        <f t="shared" si="17"/>
        <v>72</v>
      </c>
      <c r="R6" s="132">
        <f t="shared" si="17"/>
        <v>72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10"/>
        <v>23.594369704342476</v>
      </c>
      <c r="AP6" s="97">
        <f ca="1">SMALL($AO$3:$AO$30,ROWS(AO$3:AO6))</f>
        <v>19.26775968165807</v>
      </c>
      <c r="AQ6" s="119">
        <f t="shared" ca="1" si="11"/>
        <v>1.8274224703522211</v>
      </c>
      <c r="AR6" s="119">
        <v>1</v>
      </c>
      <c r="AS6" s="86">
        <f t="shared" ca="1" si="12"/>
        <v>36</v>
      </c>
      <c r="AT6" s="86">
        <f t="shared" ca="1" si="13"/>
        <v>0.9670054269986692</v>
      </c>
      <c r="AU6" s="86">
        <f ca="1">INDEX($AS$3:$AS$30,MATCH(SMALL($AT$3:$AT$30,ROWS(AT$3:AT6)),$AT$3:$AT$30,0))</f>
        <v>93</v>
      </c>
      <c r="AV6" s="86">
        <f ca="1">SMALL($AS$3:$AS$30,ROWS(AV$3:AV6))</f>
        <v>33</v>
      </c>
      <c r="AW6" s="94">
        <f ca="1">VLOOKUP(SMALL($BB$3:$BB$16,AX6),$BB$3:$BC$30,2,0)</f>
        <v>34</v>
      </c>
      <c r="AX6" s="94">
        <v>2</v>
      </c>
      <c r="BA6" s="94">
        <v>4</v>
      </c>
      <c r="BB6" s="94">
        <f t="shared" ca="1" si="14"/>
        <v>0.8703701045640857</v>
      </c>
      <c r="BC6" s="94">
        <f t="shared" ca="1" si="15"/>
        <v>33</v>
      </c>
    </row>
    <row r="7" spans="1:55" ht="17.25" thickBot="1" x14ac:dyDescent="0.35">
      <c r="A7" s="9">
        <v>5</v>
      </c>
      <c r="B7" s="109">
        <v>32</v>
      </c>
      <c r="C7" s="110">
        <v>35</v>
      </c>
      <c r="D7" s="111">
        <v>22</v>
      </c>
      <c r="E7" s="112">
        <v>46</v>
      </c>
      <c r="F7" s="113" t="str">
        <f t="shared" si="4"/>
        <v>49 - 56</v>
      </c>
      <c r="G7" s="114">
        <f t="shared" si="7"/>
        <v>49</v>
      </c>
      <c r="H7" s="115">
        <f t="shared" si="0"/>
        <v>56</v>
      </c>
      <c r="I7" s="160">
        <f t="shared" si="5"/>
        <v>21</v>
      </c>
      <c r="J7" s="116">
        <f t="shared" si="8"/>
        <v>4</v>
      </c>
      <c r="K7" s="117">
        <f t="shared" si="1"/>
        <v>0.14285714285714285</v>
      </c>
      <c r="L7" s="118">
        <f t="shared" si="2"/>
        <v>0.75</v>
      </c>
      <c r="N7" s="129" t="s">
        <v>15</v>
      </c>
      <c r="O7" s="132">
        <f>_xlfn.STDEV.S(B$3:B$86)</f>
        <v>15.777218858868473</v>
      </c>
      <c r="P7" s="132">
        <f t="shared" ref="P7:R7" si="18">_xlfn.STDEV.S(C$3:C$86)</f>
        <v>15.777218858868473</v>
      </c>
      <c r="Q7" s="132">
        <f t="shared" si="18"/>
        <v>15.777218858868473</v>
      </c>
      <c r="R7" s="132">
        <f t="shared" si="18"/>
        <v>15.777218858868473</v>
      </c>
      <c r="V7" s="94" t="s">
        <v>106</v>
      </c>
      <c r="Y7" s="94">
        <v>4</v>
      </c>
      <c r="AN7" s="97">
        <v>5</v>
      </c>
      <c r="AO7" s="97">
        <f t="shared" ca="1" si="10"/>
        <v>22.738459989372945</v>
      </c>
      <c r="AP7" s="97">
        <f ca="1">SMALL($AO$3:$AO$30,ROWS(AO$3:AO7))</f>
        <v>19.878394548137049</v>
      </c>
      <c r="AQ7" s="119">
        <f t="shared" ca="1" si="11"/>
        <v>1.644055850700989</v>
      </c>
      <c r="AR7" s="119">
        <f>AR3</f>
        <v>1</v>
      </c>
      <c r="AS7" s="86">
        <f t="shared" ca="1" si="12"/>
        <v>33</v>
      </c>
      <c r="AT7" s="86">
        <f t="shared" ca="1" si="13"/>
        <v>0.20902933411179359</v>
      </c>
      <c r="AU7" s="86">
        <f ca="1">INDEX($AS$3:$AS$30,MATCH(SMALL($AT$3:$AT$30,ROWS(AT$3:AT7)),$AT$3:$AT$30,0))</f>
        <v>60</v>
      </c>
      <c r="AV7" s="86">
        <f ca="1">SMALL($AS$3:$AS$30,ROWS(AV$3:AV7))</f>
        <v>34</v>
      </c>
      <c r="AW7" s="94">
        <f ca="1">VLOOKUP(SMALL($BB$3:$BB$16,AX7),$BB$3:$BC$30,2,0)</f>
        <v>42</v>
      </c>
      <c r="AX7" s="94">
        <f>2+AX3</f>
        <v>3</v>
      </c>
      <c r="BA7" s="94">
        <v>5</v>
      </c>
      <c r="BB7" s="94">
        <f t="shared" ca="1" si="14"/>
        <v>1.9286829595780985E-2</v>
      </c>
      <c r="BC7" s="94">
        <f t="shared" ca="1" si="15"/>
        <v>34</v>
      </c>
    </row>
    <row r="8" spans="1:55" ht="17.25" thickBot="1" x14ac:dyDescent="0.35">
      <c r="A8" s="9">
        <v>6</v>
      </c>
      <c r="B8" s="109">
        <v>22</v>
      </c>
      <c r="C8" s="110">
        <v>38</v>
      </c>
      <c r="D8" s="111">
        <v>43</v>
      </c>
      <c r="E8" s="112">
        <v>71</v>
      </c>
      <c r="F8" s="113" t="str">
        <f t="shared" si="4"/>
        <v>56 - 63</v>
      </c>
      <c r="G8" s="114">
        <f t="shared" si="7"/>
        <v>56</v>
      </c>
      <c r="H8" s="115">
        <f t="shared" si="0"/>
        <v>63</v>
      </c>
      <c r="I8" s="160">
        <f t="shared" si="5"/>
        <v>23</v>
      </c>
      <c r="J8" s="116">
        <f t="shared" si="8"/>
        <v>2</v>
      </c>
      <c r="K8" s="117">
        <f t="shared" si="1"/>
        <v>7.1428571428571425E-2</v>
      </c>
      <c r="L8" s="118">
        <f t="shared" si="2"/>
        <v>0.8214285714285714</v>
      </c>
      <c r="N8" s="129" t="s">
        <v>16</v>
      </c>
      <c r="O8" s="132">
        <f>O7/O2</f>
        <v>0.32578328027162035</v>
      </c>
      <c r="P8" s="132">
        <f t="shared" ref="P8:R8" si="19">P7/P2</f>
        <v>0.32578328027162035</v>
      </c>
      <c r="Q8" s="132">
        <f t="shared" si="19"/>
        <v>0.32578328027162035</v>
      </c>
      <c r="R8" s="132">
        <f t="shared" si="19"/>
        <v>0.32578328027162035</v>
      </c>
      <c r="AN8" s="97">
        <v>6</v>
      </c>
      <c r="AO8" s="97">
        <f t="shared" ca="1" si="10"/>
        <v>21.380522243684343</v>
      </c>
      <c r="AP8" s="97">
        <f ca="1">SMALL($AO$3:$AO$30,ROWS(AO$3:AO8))</f>
        <v>21.324895723806932</v>
      </c>
      <c r="AQ8" s="119">
        <f t="shared" ca="1" si="11"/>
        <v>2.4024934876990023</v>
      </c>
      <c r="AR8" s="119">
        <f t="shared" ref="AR8:AR30" si="20">AR4</f>
        <v>1.5</v>
      </c>
      <c r="AS8" s="86">
        <f t="shared" ca="1" si="12"/>
        <v>52</v>
      </c>
      <c r="AT8" s="86">
        <f t="shared" ca="1" si="13"/>
        <v>0.76812235744167423</v>
      </c>
      <c r="AU8" s="86">
        <f ca="1">INDEX($AS$3:$AS$30,MATCH(SMALL($AT$3:$AT$30,ROWS(AT$3:AT8)),$AT$3:$AT$30,0))</f>
        <v>33</v>
      </c>
      <c r="AV8" s="86">
        <f ca="1">SMALL($AS$3:$AS$30,ROWS(AV$3:AV8))</f>
        <v>36</v>
      </c>
      <c r="AW8" s="94">
        <f ca="1">VLOOKUP(SMALL($BB$17:$BB$30,AX8),$BB$17:$BC$30,2,0)</f>
        <v>60</v>
      </c>
      <c r="AX8" s="94">
        <f>2+AX4</f>
        <v>3</v>
      </c>
      <c r="BA8" s="94">
        <v>6</v>
      </c>
      <c r="BB8" s="94">
        <f t="shared" ca="1" si="14"/>
        <v>0.80003479940390199</v>
      </c>
      <c r="BC8" s="94">
        <f t="shared" ca="1" si="15"/>
        <v>36</v>
      </c>
    </row>
    <row r="9" spans="1:55" ht="17.25" thickBot="1" x14ac:dyDescent="0.35">
      <c r="A9" s="9">
        <v>7</v>
      </c>
      <c r="B9" s="109">
        <v>47</v>
      </c>
      <c r="C9" s="110">
        <v>39</v>
      </c>
      <c r="D9" s="111">
        <v>50</v>
      </c>
      <c r="E9" s="112">
        <v>48</v>
      </c>
      <c r="F9" s="113" t="str">
        <f t="shared" si="4"/>
        <v>63 - 70</v>
      </c>
      <c r="G9" s="114">
        <f t="shared" si="7"/>
        <v>63</v>
      </c>
      <c r="H9" s="115">
        <f t="shared" si="0"/>
        <v>70</v>
      </c>
      <c r="I9" s="160">
        <f t="shared" si="5"/>
        <v>25</v>
      </c>
      <c r="J9" s="116">
        <f t="shared" si="8"/>
        <v>2</v>
      </c>
      <c r="K9" s="117">
        <f t="shared" si="1"/>
        <v>7.1428571428571425E-2</v>
      </c>
      <c r="L9" s="118">
        <f t="shared" si="2"/>
        <v>0.8928571428571429</v>
      </c>
      <c r="N9" s="152" t="s">
        <v>100</v>
      </c>
      <c r="O9" s="153">
        <f>O2/O3</f>
        <v>1.0414746543778803</v>
      </c>
      <c r="P9" s="153">
        <f t="shared" ref="P9:R9" si="21">P2/P3</f>
        <v>1.0414746543778803</v>
      </c>
      <c r="Q9" s="153">
        <f t="shared" si="21"/>
        <v>1.0414746543778803</v>
      </c>
      <c r="R9" s="153">
        <f t="shared" si="21"/>
        <v>1.0414746543778803</v>
      </c>
      <c r="AN9" s="97">
        <v>8</v>
      </c>
      <c r="AO9" s="97">
        <f t="shared" ca="1" si="10"/>
        <v>15.865594659160967</v>
      </c>
      <c r="AP9" s="97">
        <f ca="1">SMALL($AO$3:$AO$30,ROWS(AO$3:AO9))</f>
        <v>21.380522243684343</v>
      </c>
      <c r="AQ9" s="119">
        <f t="shared" ca="1" si="11"/>
        <v>2.46328231173168</v>
      </c>
      <c r="AR9" s="119">
        <f t="shared" si="20"/>
        <v>2</v>
      </c>
      <c r="AS9" s="86">
        <f t="shared" ca="1" si="12"/>
        <v>53</v>
      </c>
      <c r="AT9" s="86">
        <f t="shared" ca="1" si="13"/>
        <v>0.54251250004389184</v>
      </c>
      <c r="AU9" s="86">
        <f ca="1">INDEX($AS$3:$AS$30,MATCH(SMALL($AT$3:$AT$30,ROWS(AT$3:AT9)),$AT$3:$AT$30,0))</f>
        <v>47</v>
      </c>
      <c r="AV9" s="86">
        <f ca="1">SMALL($AS$3:$AS$30,ROWS(AV$3:AV9))</f>
        <v>37</v>
      </c>
      <c r="AW9" s="94">
        <f ca="1">VLOOKUP(SMALL($BB$17:$BB$30,AX9),$BB$17:$BC$30,2,0)</f>
        <v>53</v>
      </c>
      <c r="AX9" s="94">
        <f>2+AX5</f>
        <v>4</v>
      </c>
      <c r="BA9" s="94">
        <v>7</v>
      </c>
      <c r="BB9" s="94">
        <f t="shared" ca="1" si="14"/>
        <v>0.50242675796395775</v>
      </c>
      <c r="BC9" s="94">
        <f t="shared" ca="1" si="15"/>
        <v>37</v>
      </c>
    </row>
    <row r="10" spans="1:55" ht="17.25" thickBot="1" x14ac:dyDescent="0.35">
      <c r="A10" s="9">
        <v>8</v>
      </c>
      <c r="B10" s="109">
        <v>89</v>
      </c>
      <c r="C10" s="110">
        <v>39</v>
      </c>
      <c r="D10" s="111">
        <v>39</v>
      </c>
      <c r="E10" s="112">
        <v>22</v>
      </c>
      <c r="F10" s="113" t="str">
        <f t="shared" si="4"/>
        <v>70 - 77</v>
      </c>
      <c r="G10" s="114">
        <f t="shared" si="7"/>
        <v>70</v>
      </c>
      <c r="H10" s="115">
        <f t="shared" si="0"/>
        <v>77</v>
      </c>
      <c r="I10" s="160">
        <f t="shared" si="5"/>
        <v>26</v>
      </c>
      <c r="J10" s="116">
        <f t="shared" si="8"/>
        <v>1</v>
      </c>
      <c r="K10" s="117">
        <f t="shared" si="1"/>
        <v>3.5714285714285712E-2</v>
      </c>
      <c r="L10" s="118">
        <f t="shared" si="2"/>
        <v>0.9285714285714286</v>
      </c>
      <c r="N10" s="130" t="s">
        <v>91</v>
      </c>
      <c r="O10" s="133">
        <f>O6/O2</f>
        <v>1.486725663716814</v>
      </c>
      <c r="P10" s="133">
        <f t="shared" ref="P10:R10" si="22">P6/P2</f>
        <v>1.486725663716814</v>
      </c>
      <c r="Q10" s="133">
        <f t="shared" si="22"/>
        <v>1.486725663716814</v>
      </c>
      <c r="R10" s="133">
        <f t="shared" si="22"/>
        <v>1.486725663716814</v>
      </c>
      <c r="AN10" s="97">
        <v>7</v>
      </c>
      <c r="AO10" s="97">
        <f t="shared" ca="1" si="10"/>
        <v>21.324895723806932</v>
      </c>
      <c r="AP10" s="97">
        <f ca="1">SMALL($AO$3:$AO$30,ROWS(AO$3:AO10))</f>
        <v>22.187401313486568</v>
      </c>
      <c r="AQ10" s="119">
        <f t="shared" ca="1" si="11"/>
        <v>1.0176418714299624</v>
      </c>
      <c r="AR10" s="119">
        <f t="shared" si="20"/>
        <v>1</v>
      </c>
      <c r="AS10" s="86">
        <f t="shared" ca="1" si="12"/>
        <v>23</v>
      </c>
      <c r="AT10" s="86">
        <f t="shared" ca="1" si="13"/>
        <v>8.465790918247551E-2</v>
      </c>
      <c r="AU10" s="86">
        <f ca="1">INDEX($AS$3:$AS$30,MATCH(SMALL($AT$3:$AT$30,ROWS(AT$3:AT10)),$AT$3:$AT$30,0))</f>
        <v>34</v>
      </c>
      <c r="AV10" s="86">
        <f ca="1">SMALL($AS$3:$AS$30,ROWS(AV$3:AV10))</f>
        <v>37</v>
      </c>
      <c r="AW10" s="94">
        <f ca="1">VLOOKUP(SMALL($BB$3:$BB$16,AX10),$BB$3:$BC$30,2,0)</f>
        <v>39</v>
      </c>
      <c r="AX10" s="94">
        <f>2+AX6</f>
        <v>4</v>
      </c>
      <c r="BA10" s="94">
        <v>8</v>
      </c>
      <c r="BB10" s="94">
        <f t="shared" ca="1" si="14"/>
        <v>0.46387537887337449</v>
      </c>
      <c r="BC10" s="94">
        <f t="shared" ca="1" si="15"/>
        <v>37</v>
      </c>
    </row>
    <row r="11" spans="1:55" ht="17.25" thickBot="1" x14ac:dyDescent="0.35">
      <c r="A11" s="9">
        <v>9</v>
      </c>
      <c r="B11" s="109">
        <v>52</v>
      </c>
      <c r="C11" s="110">
        <v>40</v>
      </c>
      <c r="D11" s="111">
        <v>46</v>
      </c>
      <c r="E11" s="112">
        <v>17</v>
      </c>
      <c r="F11" s="113" t="str">
        <f t="shared" si="4"/>
        <v>77 - 84</v>
      </c>
      <c r="G11" s="114">
        <f t="shared" si="7"/>
        <v>77</v>
      </c>
      <c r="H11" s="115">
        <f t="shared" si="0"/>
        <v>84</v>
      </c>
      <c r="I11" s="160">
        <f t="shared" si="5"/>
        <v>27</v>
      </c>
      <c r="J11" s="116">
        <f t="shared" si="8"/>
        <v>1</v>
      </c>
      <c r="K11" s="117">
        <f t="shared" si="1"/>
        <v>3.5714285714285712E-2</v>
      </c>
      <c r="L11" s="118">
        <f t="shared" si="2"/>
        <v>0.9642857142857143</v>
      </c>
      <c r="AN11" s="97">
        <v>12</v>
      </c>
      <c r="AO11" s="97">
        <f t="shared" ca="1" si="10"/>
        <v>24.721879364212146</v>
      </c>
      <c r="AP11" s="97">
        <f ca="1">SMALL($AO$3:$AO$30,ROWS(AO$3:AO11))</f>
        <v>22.308593577748727</v>
      </c>
      <c r="AQ11" s="119">
        <f t="shared" ca="1" si="11"/>
        <v>1.6715570460000375</v>
      </c>
      <c r="AR11" s="119">
        <f t="shared" si="20"/>
        <v>1</v>
      </c>
      <c r="AS11" s="86">
        <f t="shared" ca="1" si="12"/>
        <v>38</v>
      </c>
      <c r="AT11" s="86">
        <f t="shared" ca="1" si="13"/>
        <v>0.40070161119789527</v>
      </c>
      <c r="AU11" s="86">
        <f ca="1">INDEX($AS$3:$AS$30,MATCH(SMALL($AT$3:$AT$30,ROWS(AT$3:AT11)),$AT$3:$AT$30,0))</f>
        <v>60</v>
      </c>
      <c r="AV11" s="86">
        <f ca="1">SMALL($AS$3:$AS$30,ROWS(AV$3:AV11))</f>
        <v>38</v>
      </c>
      <c r="AW11" s="94">
        <f ca="1">VLOOKUP(SMALL($BB$3:$BB$16,AX11),$BB$3:$BC$30,2,0)</f>
        <v>38</v>
      </c>
      <c r="AX11" s="94">
        <f t="shared" ref="AX11:AX30" si="23">2+AX7</f>
        <v>5</v>
      </c>
      <c r="BA11" s="94">
        <v>9</v>
      </c>
      <c r="BB11" s="94">
        <f t="shared" ca="1" si="14"/>
        <v>0.21311060249746439</v>
      </c>
      <c r="BC11" s="94">
        <f t="shared" ca="1" si="15"/>
        <v>38</v>
      </c>
    </row>
    <row r="12" spans="1:55" ht="17.25" thickBot="1" x14ac:dyDescent="0.35">
      <c r="A12" s="9">
        <v>10</v>
      </c>
      <c r="B12" s="109">
        <v>71</v>
      </c>
      <c r="C12" s="110">
        <v>43</v>
      </c>
      <c r="D12" s="111">
        <v>48</v>
      </c>
      <c r="E12" s="112">
        <v>48</v>
      </c>
      <c r="F12" s="113" t="str">
        <f t="shared" si="4"/>
        <v>84 - 91</v>
      </c>
      <c r="G12" s="114">
        <f t="shared" si="7"/>
        <v>84</v>
      </c>
      <c r="H12" s="115">
        <f t="shared" si="0"/>
        <v>91</v>
      </c>
      <c r="I12" s="160">
        <f t="shared" si="5"/>
        <v>28</v>
      </c>
      <c r="J12" s="116">
        <f t="shared" si="8"/>
        <v>1</v>
      </c>
      <c r="K12" s="117">
        <f t="shared" si="1"/>
        <v>3.5714285714285712E-2</v>
      </c>
      <c r="L12" s="118">
        <f t="shared" si="2"/>
        <v>1</v>
      </c>
      <c r="AN12" s="97">
        <v>9</v>
      </c>
      <c r="AO12" s="97">
        <f t="shared" ca="1" si="10"/>
        <v>22.187401313486568</v>
      </c>
      <c r="AP12" s="97">
        <f ca="1">SMALL($AO$3:$AO$30,ROWS(AO$3:AO12))</f>
        <v>22.382164228479905</v>
      </c>
      <c r="AQ12" s="119">
        <f t="shared" ca="1" si="11"/>
        <v>2.0762544868844715</v>
      </c>
      <c r="AR12" s="119">
        <f t="shared" si="20"/>
        <v>1.5</v>
      </c>
      <c r="AS12" s="86">
        <f t="shared" ca="1" si="12"/>
        <v>47</v>
      </c>
      <c r="AT12" s="86">
        <f t="shared" ca="1" si="13"/>
        <v>0.24222521493864113</v>
      </c>
      <c r="AU12" s="86">
        <f ca="1">INDEX($AS$3:$AS$30,MATCH(SMALL($AT$3:$AT$30,ROWS(AT$3:AT12)),$AT$3:$AT$30,0))</f>
        <v>42</v>
      </c>
      <c r="AV12" s="86">
        <f ca="1">SMALL($AS$3:$AS$30,ROWS(AV$3:AV12))</f>
        <v>38</v>
      </c>
      <c r="AW12" s="94">
        <f ca="1">VLOOKUP(SMALL($BB$17:$BB$30,AX12),$BB$17:$BC$30,2,0)</f>
        <v>51</v>
      </c>
      <c r="AX12" s="94">
        <f t="shared" si="23"/>
        <v>5</v>
      </c>
      <c r="BA12" s="94">
        <v>10</v>
      </c>
      <c r="BB12" s="94">
        <f t="shared" ca="1" si="14"/>
        <v>0.16343469622402162</v>
      </c>
      <c r="BC12" s="94">
        <f t="shared" ca="1" si="15"/>
        <v>38</v>
      </c>
    </row>
    <row r="13" spans="1:55" ht="17.25" thickBot="1" x14ac:dyDescent="0.35">
      <c r="A13" s="9">
        <v>11</v>
      </c>
      <c r="B13" s="109">
        <v>45</v>
      </c>
      <c r="C13" s="110">
        <v>43</v>
      </c>
      <c r="D13" s="111">
        <v>66</v>
      </c>
      <c r="E13" s="112">
        <v>66</v>
      </c>
      <c r="F13" s="113" t="str">
        <f t="shared" si="4"/>
        <v>91 - 98</v>
      </c>
      <c r="G13" s="114">
        <f t="shared" si="7"/>
        <v>91</v>
      </c>
      <c r="H13" s="115">
        <f t="shared" si="0"/>
        <v>98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32.008390144456023</v>
      </c>
      <c r="AP13" s="97">
        <f ca="1">SMALL($AO$3:$AO$30,ROWS(AO$3:AO13))</f>
        <v>22.738459989372945</v>
      </c>
      <c r="AQ13" s="119">
        <f t="shared" ca="1" si="11"/>
        <v>2.6337299418036015</v>
      </c>
      <c r="AR13" s="119">
        <f t="shared" si="20"/>
        <v>2</v>
      </c>
      <c r="AS13" s="86">
        <f t="shared" ca="1" si="12"/>
        <v>60</v>
      </c>
      <c r="AT13" s="86">
        <f t="shared" ca="1" si="13"/>
        <v>0.32053496254673708</v>
      </c>
      <c r="AU13" s="86">
        <f ca="1">INDEX($AS$3:$AS$30,MATCH(SMALL($AT$3:$AT$30,ROWS(AT$3:AT13)),$AT$3:$AT$30,0))</f>
        <v>38</v>
      </c>
      <c r="AV13" s="86">
        <f ca="1">SMALL($AS$3:$AS$30,ROWS(AV$3:AV13))</f>
        <v>39</v>
      </c>
      <c r="AW13" s="94">
        <f ca="1">VLOOKUP(SMALL($BB$17:$BB$30,AX13),$BB$17:$BC$30,2,0)</f>
        <v>47</v>
      </c>
      <c r="AX13" s="94">
        <f t="shared" si="23"/>
        <v>6</v>
      </c>
      <c r="BA13" s="94">
        <v>11</v>
      </c>
      <c r="BB13" s="94">
        <f t="shared" ca="1" si="14"/>
        <v>9.9590583650271736E-2</v>
      </c>
      <c r="BC13" s="94">
        <f t="shared" ca="1" si="15"/>
        <v>39</v>
      </c>
    </row>
    <row r="14" spans="1:55" ht="17.25" thickBot="1" x14ac:dyDescent="0.35">
      <c r="A14" s="9">
        <v>12</v>
      </c>
      <c r="B14" s="109">
        <v>64</v>
      </c>
      <c r="C14" s="110">
        <v>45</v>
      </c>
      <c r="D14" s="111">
        <v>48</v>
      </c>
      <c r="E14" s="112">
        <v>43</v>
      </c>
      <c r="F14" s="120" t="str">
        <f t="shared" si="4"/>
        <v>98 - 105</v>
      </c>
      <c r="G14" s="121">
        <f>H13</f>
        <v>98</v>
      </c>
      <c r="H14" s="122">
        <f t="shared" si="0"/>
        <v>105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24.628410025156231</v>
      </c>
      <c r="AP14" s="97">
        <f ca="1">SMALL($AO$3:$AO$30,ROWS(AO$3:AO14))</f>
        <v>23.425926402083494</v>
      </c>
      <c r="AQ14" s="119">
        <f t="shared" ca="1" si="11"/>
        <v>1.6064510799945508</v>
      </c>
      <c r="AR14" s="119">
        <f t="shared" si="20"/>
        <v>1</v>
      </c>
      <c r="AS14" s="86">
        <f t="shared" ca="1" si="12"/>
        <v>38</v>
      </c>
      <c r="AT14" s="86">
        <f t="shared" ca="1" si="13"/>
        <v>0.56406204618969336</v>
      </c>
      <c r="AU14" s="86">
        <f ca="1">INDEX($AS$3:$AS$30,MATCH(SMALL($AT$3:$AT$30,ROWS(AT$3:AT14)),$AT$3:$AT$30,0))</f>
        <v>22</v>
      </c>
      <c r="AV14" s="86">
        <f ca="1">SMALL($AS$3:$AS$30,ROWS(AV$3:AV14))</f>
        <v>42</v>
      </c>
      <c r="AW14" s="94">
        <f ca="1">VLOOKUP(SMALL($BB$3:$BB$16,AX14),$BB$3:$BC$30,2,0)</f>
        <v>38</v>
      </c>
      <c r="AX14" s="94">
        <f t="shared" si="23"/>
        <v>6</v>
      </c>
      <c r="BA14" s="94">
        <v>12</v>
      </c>
      <c r="BB14" s="94">
        <f t="shared" ca="1" si="14"/>
        <v>0.71600504415509925</v>
      </c>
      <c r="BC14" s="94">
        <f t="shared" ca="1" si="15"/>
        <v>42</v>
      </c>
    </row>
    <row r="15" spans="1:55" ht="16.5" x14ac:dyDescent="0.3">
      <c r="A15" s="9">
        <v>13</v>
      </c>
      <c r="B15" s="109">
        <v>59</v>
      </c>
      <c r="C15" s="110">
        <v>45</v>
      </c>
      <c r="D15" s="111">
        <v>45</v>
      </c>
      <c r="E15" s="112">
        <v>40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0.99999999999999989</v>
      </c>
      <c r="L15" s="117"/>
      <c r="AN15" s="97">
        <v>14</v>
      </c>
      <c r="AO15" s="97">
        <f t="shared" ca="1" si="10"/>
        <v>25.749818717173085</v>
      </c>
      <c r="AP15" s="97">
        <f ca="1">SMALL($AO$3:$AO$30,ROWS(AO$3:AO15))</f>
        <v>23.594369704342476</v>
      </c>
      <c r="AQ15" s="119">
        <f t="shared" ca="1" si="11"/>
        <v>1.4108018925142278</v>
      </c>
      <c r="AR15" s="119">
        <f t="shared" si="20"/>
        <v>1</v>
      </c>
      <c r="AS15" s="86">
        <f t="shared" ca="1" si="12"/>
        <v>34</v>
      </c>
      <c r="AT15" s="86">
        <f t="shared" ca="1" si="13"/>
        <v>0.31647805567008824</v>
      </c>
      <c r="AU15" s="86">
        <f ca="1">INDEX($AS$3:$AS$30,MATCH(SMALL($AT$3:$AT$30,ROWS(AT$3:AT15)),$AT$3:$AT$30,0))</f>
        <v>37</v>
      </c>
      <c r="AV15" s="86">
        <f ca="1">SMALL($AS$3:$AS$30,ROWS(AV$3:AV15))</f>
        <v>42</v>
      </c>
      <c r="AW15" s="94">
        <f ca="1">VLOOKUP(SMALL($BB$3:$BB$16,AX15),$BB$3:$BC$30,2,0)</f>
        <v>28</v>
      </c>
      <c r="AX15" s="94">
        <f t="shared" si="23"/>
        <v>7</v>
      </c>
      <c r="BA15" s="94">
        <v>13</v>
      </c>
      <c r="BB15" s="94">
        <f t="shared" ca="1" si="14"/>
        <v>4.2233003264785074E-2</v>
      </c>
      <c r="BC15" s="94">
        <f t="shared" ca="1" si="15"/>
        <v>42</v>
      </c>
    </row>
    <row r="16" spans="1:55" ht="16.5" x14ac:dyDescent="0.3">
      <c r="A16" s="9">
        <v>14</v>
      </c>
      <c r="B16" s="109">
        <v>48</v>
      </c>
      <c r="C16" s="110">
        <v>46</v>
      </c>
      <c r="D16" s="111">
        <v>45</v>
      </c>
      <c r="E16" s="112">
        <v>47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26.041087337249962</v>
      </c>
      <c r="AP16" s="97">
        <f ca="1">SMALL($AO$3:$AO$30,ROWS(AO$3:AO16))</f>
        <v>24.321872293078581</v>
      </c>
      <c r="AQ16" s="119">
        <f t="shared" ca="1" si="11"/>
        <v>1.516378340339406</v>
      </c>
      <c r="AR16" s="119">
        <f t="shared" si="20"/>
        <v>1.5</v>
      </c>
      <c r="AS16" s="86">
        <f t="shared" ca="1" si="12"/>
        <v>37</v>
      </c>
      <c r="AT16" s="86">
        <f t="shared" ca="1" si="13"/>
        <v>0.76096154538110983</v>
      </c>
      <c r="AU16" s="86">
        <f ca="1">INDEX($AS$3:$AS$30,MATCH(SMALL($AT$3:$AT$30,ROWS(AT$3:AT16)),$AT$3:$AT$30,0))</f>
        <v>53</v>
      </c>
      <c r="AV16" s="86">
        <f ca="1">SMALL($AS$3:$AS$30,ROWS(AV$3:AV16))</f>
        <v>42</v>
      </c>
      <c r="AW16" s="94">
        <f ca="1">VLOOKUP(SMALL($BB$17:$BB$30,AX16),$BB$17:$BC$30,2,0)</f>
        <v>60</v>
      </c>
      <c r="AX16" s="94">
        <f t="shared" si="23"/>
        <v>7</v>
      </c>
      <c r="BA16" s="94">
        <v>14</v>
      </c>
      <c r="BB16" s="94">
        <f t="shared" ca="1" si="14"/>
        <v>1.7758435785399151E-2</v>
      </c>
      <c r="BC16" s="94">
        <f t="shared" ca="1" si="15"/>
        <v>42</v>
      </c>
    </row>
    <row r="17" spans="1:63" ht="16.5" x14ac:dyDescent="0.3">
      <c r="A17" s="9">
        <v>15</v>
      </c>
      <c r="B17" s="109">
        <v>60</v>
      </c>
      <c r="C17" s="110">
        <v>47</v>
      </c>
      <c r="D17" s="111">
        <v>64</v>
      </c>
      <c r="E17" s="112">
        <v>64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22.308593577748727</v>
      </c>
      <c r="AP17" s="97">
        <f ca="1">SMALL($AO$3:$AO$30,ROWS(AO$3:AO17))</f>
        <v>24.448890851698103</v>
      </c>
      <c r="AQ17" s="119">
        <f t="shared" ca="1" si="11"/>
        <v>2.0766040401495616</v>
      </c>
      <c r="AR17" s="119">
        <f t="shared" si="20"/>
        <v>2</v>
      </c>
      <c r="AS17" s="86">
        <f t="shared" ca="1" si="12"/>
        <v>51</v>
      </c>
      <c r="AT17" s="86">
        <f t="shared" ca="1" si="13"/>
        <v>0.72487962350348256</v>
      </c>
      <c r="AU17" s="86">
        <f ca="1">INDEX($AS$3:$AS$30,MATCH(SMALL($AT$3:$AT$30,ROWS(AT$3:AT17)),$AT$3:$AT$30,0))</f>
        <v>50</v>
      </c>
      <c r="AV17" s="86">
        <f ca="1">SMALL($AS$3:$AS$30,ROWS(AV$3:AV17))</f>
        <v>47</v>
      </c>
      <c r="AW17" s="94">
        <f ca="1">VLOOKUP(SMALL($BB$17:$BB$30,AX17),$BB$17:$BC$30,2,0)</f>
        <v>93</v>
      </c>
      <c r="AX17" s="94">
        <f t="shared" si="23"/>
        <v>8</v>
      </c>
      <c r="BA17" s="94">
        <v>15</v>
      </c>
      <c r="BB17" s="94">
        <f t="shared" ca="1" si="14"/>
        <v>0.42008583745708417</v>
      </c>
      <c r="BC17" s="94">
        <f t="shared" ca="1" si="15"/>
        <v>47</v>
      </c>
    </row>
    <row r="18" spans="1:63" ht="16.5" x14ac:dyDescent="0.3">
      <c r="A18" s="9">
        <v>16</v>
      </c>
      <c r="B18" s="109">
        <v>17</v>
      </c>
      <c r="C18" s="110">
        <v>48</v>
      </c>
      <c r="D18" s="111">
        <v>33</v>
      </c>
      <c r="E18" s="112">
        <v>35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25.943588881515062</v>
      </c>
      <c r="AP18" s="97">
        <f ca="1">SMALL($AO$3:$AO$30,ROWS(AO$3:AO18))</f>
        <v>24.628410025156231</v>
      </c>
      <c r="AQ18" s="119">
        <f t="shared" ca="1" si="11"/>
        <v>1.6659316069375603</v>
      </c>
      <c r="AR18" s="119">
        <f t="shared" si="20"/>
        <v>1</v>
      </c>
      <c r="AS18" s="86">
        <f t="shared" ca="1" si="12"/>
        <v>42</v>
      </c>
      <c r="AT18" s="86">
        <f t="shared" ca="1" si="13"/>
        <v>0.88111098614690819</v>
      </c>
      <c r="AU18" s="86">
        <f ca="1">INDEX($AS$3:$AS$30,MATCH(SMALL($AT$3:$AT$30,ROWS(AT$3:AT18)),$AT$3:$AT$30,0))</f>
        <v>38</v>
      </c>
      <c r="AV18" s="86">
        <f ca="1">SMALL($AS$3:$AS$30,ROWS(AV$3:AV18))</f>
        <v>50</v>
      </c>
      <c r="AW18" s="94">
        <f ca="1">VLOOKUP(SMALL($BB$3:$BB$16,AX18),$BB$3:$BC$30,2,0)</f>
        <v>37</v>
      </c>
      <c r="AX18" s="94">
        <f t="shared" si="23"/>
        <v>8</v>
      </c>
      <c r="BA18" s="94">
        <v>16</v>
      </c>
      <c r="BB18" s="94">
        <f t="shared" ca="1" si="14"/>
        <v>0.8778039991065798</v>
      </c>
      <c r="BC18" s="94">
        <f t="shared" ca="1" si="15"/>
        <v>50</v>
      </c>
    </row>
    <row r="19" spans="1:63" ht="16.5" x14ac:dyDescent="0.3">
      <c r="A19" s="9">
        <v>17</v>
      </c>
      <c r="B19" s="109">
        <v>50</v>
      </c>
      <c r="C19" s="110">
        <v>48</v>
      </c>
      <c r="D19" s="111">
        <v>47</v>
      </c>
      <c r="E19" s="112">
        <v>39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26.871094772153786</v>
      </c>
      <c r="AP19" s="97">
        <f ca="1">SMALL($AO$3:$AO$30,ROWS(AO$3:AO19))</f>
        <v>24.721879364212146</v>
      </c>
      <c r="AQ19" s="119">
        <f t="shared" ca="1" si="11"/>
        <v>1.6611781623620234</v>
      </c>
      <c r="AR19" s="119">
        <f t="shared" si="20"/>
        <v>1</v>
      </c>
      <c r="AS19" s="86">
        <f t="shared" ca="1" si="12"/>
        <v>42</v>
      </c>
      <c r="AT19" s="86">
        <f t="shared" ca="1" si="13"/>
        <v>0.99715162440284111</v>
      </c>
      <c r="AU19" s="86">
        <f ca="1">INDEX($AS$3:$AS$30,MATCH(SMALL($AT$3:$AT$30,ROWS(AT$3:AT19)),$AT$3:$AT$30,0))</f>
        <v>80</v>
      </c>
      <c r="AV19" s="86">
        <f ca="1">SMALL($AS$3:$AS$30,ROWS(AV$3:AV19))</f>
        <v>50</v>
      </c>
      <c r="AW19" s="94">
        <f ca="1">VLOOKUP(SMALL($BB$3:$BB$16,AX19),$BB$3:$BC$30,2,0)</f>
        <v>37</v>
      </c>
      <c r="AX19" s="94">
        <f t="shared" si="23"/>
        <v>9</v>
      </c>
      <c r="BA19" s="94">
        <v>17</v>
      </c>
      <c r="BB19" s="94">
        <f t="shared" ca="1" si="14"/>
        <v>0.96251129134429425</v>
      </c>
      <c r="BC19" s="94">
        <f t="shared" ca="1" si="15"/>
        <v>50</v>
      </c>
    </row>
    <row r="20" spans="1:63" ht="16.5" x14ac:dyDescent="0.3">
      <c r="A20" s="9">
        <v>18</v>
      </c>
      <c r="B20" s="109">
        <v>35</v>
      </c>
      <c r="C20" s="110">
        <v>50</v>
      </c>
      <c r="D20" s="111">
        <v>55</v>
      </c>
      <c r="E20" s="112">
        <v>50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19.26775968165807</v>
      </c>
      <c r="AP20" s="97">
        <f ca="1">SMALL($AO$3:$AO$30,ROWS(AO$3:AO20))</f>
        <v>25.749818717173085</v>
      </c>
      <c r="AQ20" s="119">
        <f t="shared" ca="1" si="11"/>
        <v>2.304553301366381</v>
      </c>
      <c r="AR20" s="119">
        <f t="shared" si="20"/>
        <v>1.5</v>
      </c>
      <c r="AS20" s="86">
        <f t="shared" ca="1" si="12"/>
        <v>60</v>
      </c>
      <c r="AT20" s="86">
        <f t="shared" ca="1" si="13"/>
        <v>0.19031244479948028</v>
      </c>
      <c r="AU20" s="86">
        <f ca="1">INDEX($AS$3:$AS$30,MATCH(SMALL($AT$3:$AT$30,ROWS(AT$3:AT20)),$AT$3:$AT$30,0))</f>
        <v>66</v>
      </c>
      <c r="AV20" s="86">
        <f ca="1">SMALL($AS$3:$AS$30,ROWS(AV$3:AV20))</f>
        <v>51</v>
      </c>
      <c r="AW20" s="94">
        <f ca="1">VLOOKUP(SMALL($BB$17:$BB$30,AX20),$BB$17:$BC$30,2,0)</f>
        <v>52</v>
      </c>
      <c r="AX20" s="94">
        <f t="shared" si="23"/>
        <v>9</v>
      </c>
      <c r="BA20" s="94">
        <v>18</v>
      </c>
      <c r="BB20" s="94">
        <f t="shared" ca="1" si="14"/>
        <v>0.13430260132303562</v>
      </c>
      <c r="BC20" s="94">
        <f t="shared" ca="1" si="15"/>
        <v>51</v>
      </c>
    </row>
    <row r="21" spans="1:63" ht="16.5" x14ac:dyDescent="0.3">
      <c r="A21" s="9">
        <v>19</v>
      </c>
      <c r="B21" s="109">
        <v>46</v>
      </c>
      <c r="C21" s="110">
        <v>52</v>
      </c>
      <c r="D21" s="111">
        <v>78</v>
      </c>
      <c r="E21" s="112">
        <v>59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22.382164228479905</v>
      </c>
      <c r="AP21" s="97">
        <f ca="1">SMALL($AO$3:$AO$30,ROWS(AO$3:AO21))</f>
        <v>25.943588881515062</v>
      </c>
      <c r="AQ21" s="119">
        <f t="shared" ca="1" si="11"/>
        <v>2.5406559668180142</v>
      </c>
      <c r="AR21" s="119">
        <f t="shared" si="20"/>
        <v>2</v>
      </c>
      <c r="AS21" s="86">
        <f t="shared" ca="1" si="12"/>
        <v>66</v>
      </c>
      <c r="AT21" s="86">
        <f t="shared" ca="1" si="13"/>
        <v>0.58310342574636664</v>
      </c>
      <c r="AU21" s="86">
        <f ca="1">INDEX($AS$3:$AS$30,MATCH(SMALL($AT$3:$AT$30,ROWS(AT$3:AT21)),$AT$3:$AT$30,0))</f>
        <v>60</v>
      </c>
      <c r="AV21" s="86">
        <f ca="1">SMALL($AS$3:$AS$30,ROWS(AV$3:AV21))</f>
        <v>52</v>
      </c>
      <c r="AW21" s="94">
        <f ca="1">VLOOKUP(SMALL($BB$17:$BB$30,AX21),$BB$17:$BC$30,2,0)</f>
        <v>79</v>
      </c>
      <c r="AX21" s="94">
        <f t="shared" si="23"/>
        <v>10</v>
      </c>
      <c r="BA21" s="94">
        <v>19</v>
      </c>
      <c r="BB21" s="94">
        <f t="shared" ca="1" si="14"/>
        <v>0.54957985732738379</v>
      </c>
      <c r="BC21" s="94">
        <f t="shared" ca="1" si="15"/>
        <v>52</v>
      </c>
    </row>
    <row r="22" spans="1:63" ht="16.5" x14ac:dyDescent="0.3">
      <c r="A22" s="9">
        <v>20</v>
      </c>
      <c r="B22" s="109">
        <v>78</v>
      </c>
      <c r="C22" s="110">
        <v>52</v>
      </c>
      <c r="D22" s="111">
        <v>43</v>
      </c>
      <c r="E22" s="112">
        <v>33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19.068575287870338</v>
      </c>
      <c r="AP22" s="97">
        <f ca="1">SMALL($AO$3:$AO$30,ROWS(AO$3:AO22))</f>
        <v>26.041087337249962</v>
      </c>
      <c r="AQ22" s="119">
        <f t="shared" ca="1" si="11"/>
        <v>1.0638672533322091</v>
      </c>
      <c r="AR22" s="119">
        <f t="shared" si="20"/>
        <v>1</v>
      </c>
      <c r="AS22" s="86">
        <f t="shared" ca="1" si="12"/>
        <v>28</v>
      </c>
      <c r="AT22" s="86">
        <f t="shared" ca="1" si="13"/>
        <v>0.87280870263252297</v>
      </c>
      <c r="AU22" s="86">
        <f ca="1">INDEX($AS$3:$AS$30,MATCH(SMALL($AT$3:$AT$30,ROWS(AT$3:AT22)),$AT$3:$AT$30,0))</f>
        <v>51</v>
      </c>
      <c r="AV22" s="86">
        <f ca="1">SMALL($AS$3:$AS$30,ROWS(AV$3:AV22))</f>
        <v>52</v>
      </c>
      <c r="AW22" s="94">
        <f ca="1">VLOOKUP(SMALL($BB$3:$BB$16,AX22),$BB$3:$BC$30,2,0)</f>
        <v>42</v>
      </c>
      <c r="AX22" s="94">
        <f t="shared" si="23"/>
        <v>10</v>
      </c>
      <c r="BA22" s="94">
        <v>20</v>
      </c>
      <c r="BB22" s="94">
        <f t="shared" ca="1" si="14"/>
        <v>2.446157537185778E-2</v>
      </c>
      <c r="BC22" s="94">
        <f t="shared" ca="1" si="15"/>
        <v>52</v>
      </c>
    </row>
    <row r="23" spans="1:63" ht="16.5" x14ac:dyDescent="0.3">
      <c r="A23" s="9">
        <v>21</v>
      </c>
      <c r="B23" s="109">
        <v>38</v>
      </c>
      <c r="C23" s="110">
        <v>55</v>
      </c>
      <c r="D23" s="111">
        <v>32</v>
      </c>
      <c r="E23" s="112">
        <v>38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28.040202217351244</v>
      </c>
      <c r="AP23" s="97">
        <f ca="1">SMALL($AO$3:$AO$30,ROWS(AO$3:AO23))</f>
        <v>26.871094772153786</v>
      </c>
      <c r="AQ23" s="119">
        <f t="shared" ca="1" si="11"/>
        <v>1.34592759985336</v>
      </c>
      <c r="AR23" s="119">
        <f t="shared" si="20"/>
        <v>1</v>
      </c>
      <c r="AS23" s="86">
        <f t="shared" ca="1" si="12"/>
        <v>37</v>
      </c>
      <c r="AT23" s="86">
        <f t="shared" ca="1" si="13"/>
        <v>0.52462351332416324</v>
      </c>
      <c r="AU23" s="86">
        <f ca="1">INDEX($AS$3:$AS$30,MATCH(SMALL($AT$3:$AT$30,ROWS(AT$3:AT23)),$AT$3:$AT$30,0))</f>
        <v>37</v>
      </c>
      <c r="AV23" s="86">
        <f ca="1">SMALL($AS$3:$AS$30,ROWS(AV$3:AV23))</f>
        <v>53</v>
      </c>
      <c r="AW23" s="94">
        <f ca="1">VLOOKUP(SMALL($BB$3:$BB$16,AX23),$BB$3:$BC$30,2,0)</f>
        <v>36</v>
      </c>
      <c r="AX23" s="94">
        <f t="shared" si="23"/>
        <v>11</v>
      </c>
      <c r="BA23" s="94">
        <v>21</v>
      </c>
      <c r="BB23" s="94">
        <f t="shared" ca="1" si="14"/>
        <v>0.12940786971462892</v>
      </c>
      <c r="BC23" s="94">
        <f t="shared" ca="1" si="15"/>
        <v>53</v>
      </c>
    </row>
    <row r="24" spans="1:63" ht="16.5" x14ac:dyDescent="0.3">
      <c r="A24" s="9">
        <v>22</v>
      </c>
      <c r="B24" s="109">
        <v>39</v>
      </c>
      <c r="C24" s="110">
        <v>59</v>
      </c>
      <c r="D24" s="111">
        <v>60</v>
      </c>
      <c r="E24" s="112">
        <v>52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33.242600708386163</v>
      </c>
      <c r="AP24" s="97">
        <f ca="1">SMALL($AO$3:$AO$30,ROWS(AO$3:AO24))</f>
        <v>28.040202217351244</v>
      </c>
      <c r="AQ24" s="119">
        <f t="shared" ca="1" si="11"/>
        <v>2.1188127274595883</v>
      </c>
      <c r="AR24" s="119">
        <f t="shared" si="20"/>
        <v>1.5</v>
      </c>
      <c r="AS24" s="86">
        <f t="shared" ca="1" si="12"/>
        <v>60</v>
      </c>
      <c r="AT24" s="86">
        <f t="shared" ca="1" si="13"/>
        <v>0.71041390473490273</v>
      </c>
      <c r="AU24" s="86">
        <f ca="1">INDEX($AS$3:$AS$30,MATCH(SMALL($AT$3:$AT$30,ROWS(AT$3:AT24)),$AT$3:$AT$30,0))</f>
        <v>52</v>
      </c>
      <c r="AV24" s="86">
        <f ca="1">SMALL($AS$3:$AS$30,ROWS(AV$3:AV24))</f>
        <v>60</v>
      </c>
      <c r="AW24" s="94">
        <f ca="1">VLOOKUP(SMALL($BB$17:$BB$30,AX24),$BB$17:$BC$30,2,0)</f>
        <v>80</v>
      </c>
      <c r="AX24" s="94">
        <f t="shared" si="23"/>
        <v>11</v>
      </c>
      <c r="BA24" s="94">
        <v>22</v>
      </c>
      <c r="BB24" s="94">
        <f t="shared" ca="1" si="14"/>
        <v>0.72786497167332043</v>
      </c>
      <c r="BC24" s="94">
        <f t="shared" ca="1" si="15"/>
        <v>60</v>
      </c>
    </row>
    <row r="25" spans="1:63" ht="16.5" x14ac:dyDescent="0.3">
      <c r="A25" s="9">
        <v>23</v>
      </c>
      <c r="B25" s="109">
        <v>45</v>
      </c>
      <c r="C25" s="110">
        <v>60</v>
      </c>
      <c r="D25" s="111">
        <v>71</v>
      </c>
      <c r="E25" s="112">
        <v>60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18.767977419183755</v>
      </c>
      <c r="AP25" s="97">
        <f ca="1">SMALL($AO$3:$AO$30,ROWS(AO$3:AO25))</f>
        <v>29.021006243640983</v>
      </c>
      <c r="AQ25" s="119">
        <f t="shared" ca="1" si="11"/>
        <v>2.6950811932055729</v>
      </c>
      <c r="AR25" s="119">
        <f t="shared" si="20"/>
        <v>2</v>
      </c>
      <c r="AS25" s="86">
        <f t="shared" ca="1" si="12"/>
        <v>79</v>
      </c>
      <c r="AT25" s="86">
        <f t="shared" ca="1" si="13"/>
        <v>0.91913337674490014</v>
      </c>
      <c r="AU25" s="86">
        <f ca="1">INDEX($AS$3:$AS$30,MATCH(SMALL($AT$3:$AT$30,ROWS(AT$3:AT25)),$AT$3:$AT$30,0))</f>
        <v>52</v>
      </c>
      <c r="AV25" s="86">
        <f ca="1">SMALL($AS$3:$AS$30,ROWS(AV$3:AV25))</f>
        <v>60</v>
      </c>
      <c r="AW25" s="94">
        <f ca="1">VLOOKUP(SMALL($BB$17:$BB$30,AX25),$BB$17:$BC$30,2,0)</f>
        <v>60</v>
      </c>
      <c r="AX25" s="94">
        <f t="shared" si="23"/>
        <v>12</v>
      </c>
      <c r="BA25" s="94">
        <v>23</v>
      </c>
      <c r="BB25" s="94">
        <f t="shared" ca="1" si="14"/>
        <v>0.12160374632109228</v>
      </c>
      <c r="BC25" s="94">
        <f t="shared" ca="1" si="15"/>
        <v>60</v>
      </c>
    </row>
    <row r="26" spans="1:63" ht="16.5" x14ac:dyDescent="0.3">
      <c r="A26" s="9">
        <v>24</v>
      </c>
      <c r="B26" s="109">
        <v>66</v>
      </c>
      <c r="C26" s="110">
        <v>64</v>
      </c>
      <c r="D26" s="111">
        <v>39</v>
      </c>
      <c r="E26" s="112">
        <v>45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33.983450448538811</v>
      </c>
      <c r="AP26" s="97">
        <f ca="1">SMALL($AO$3:$AO$30,ROWS(AO$3:AO26))</f>
        <v>30.067810562629546</v>
      </c>
      <c r="AQ26" s="119">
        <f t="shared" ca="1" si="11"/>
        <v>1.2891868086063947</v>
      </c>
      <c r="AR26" s="119">
        <f t="shared" si="20"/>
        <v>1</v>
      </c>
      <c r="AS26" s="86">
        <f t="shared" ca="1" si="12"/>
        <v>39</v>
      </c>
      <c r="AT26" s="86">
        <f t="shared" ca="1" si="13"/>
        <v>2.4695163938160403E-2</v>
      </c>
      <c r="AU26" s="86">
        <f ca="1">INDEX($AS$3:$AS$30,MATCH(SMALL($AT$3:$AT$30,ROWS(AT$3:AT26)),$AT$3:$AT$30,0))</f>
        <v>28</v>
      </c>
      <c r="AV26" s="86">
        <f ca="1">SMALL($AS$3:$AS$30,ROWS(AV$3:AV26))</f>
        <v>60</v>
      </c>
      <c r="AW26" s="94">
        <f ca="1">VLOOKUP(SMALL($BB$3:$BB$16,AX26),$BB$3:$BC$30,2,0)</f>
        <v>23</v>
      </c>
      <c r="AX26" s="94">
        <f t="shared" si="23"/>
        <v>12</v>
      </c>
      <c r="BA26" s="94">
        <v>24</v>
      </c>
      <c r="BB26" s="94">
        <f t="shared" ca="1" si="14"/>
        <v>0.43038763227614063</v>
      </c>
      <c r="BC26" s="94">
        <f t="shared" ca="1" si="15"/>
        <v>60</v>
      </c>
    </row>
    <row r="27" spans="1:63" ht="16.5" x14ac:dyDescent="0.3">
      <c r="A27" s="9">
        <v>25</v>
      </c>
      <c r="B27" s="109">
        <v>40</v>
      </c>
      <c r="C27" s="110">
        <v>66</v>
      </c>
      <c r="D27" s="111">
        <v>59</v>
      </c>
      <c r="E27" s="112">
        <v>39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24.321872293078581</v>
      </c>
      <c r="AP27" s="97">
        <f ca="1">SMALL($AO$3:$AO$30,ROWS(AO$3:AO27))</f>
        <v>31.311684539448592</v>
      </c>
      <c r="AQ27" s="119">
        <f t="shared" ca="1" si="11"/>
        <v>1.5665688494210817</v>
      </c>
      <c r="AR27" s="119">
        <f t="shared" si="20"/>
        <v>1</v>
      </c>
      <c r="AS27" s="86">
        <f t="shared" ca="1" si="12"/>
        <v>50</v>
      </c>
      <c r="AT27" s="86">
        <f t="shared" ca="1" si="13"/>
        <v>4.4352634546928393E-2</v>
      </c>
      <c r="AU27" s="86">
        <f ca="1">INDEX($AS$3:$AS$30,MATCH(SMALL($AT$3:$AT$30,ROWS(AT$3:AT27)),$AT$3:$AT$30,0))</f>
        <v>42</v>
      </c>
      <c r="AV27" s="86">
        <f ca="1">SMALL($AS$3:$AS$30,ROWS(AV$3:AV27))</f>
        <v>66</v>
      </c>
      <c r="AW27" s="94">
        <f ca="1">VLOOKUP(SMALL($BB$3:$BB$16,AX27),$BB$3:$BC$30,2,0)</f>
        <v>22</v>
      </c>
      <c r="AX27" s="94">
        <f t="shared" si="23"/>
        <v>13</v>
      </c>
      <c r="BA27" s="94">
        <v>25</v>
      </c>
      <c r="BB27" s="94">
        <f t="shared" ca="1" si="14"/>
        <v>2.6107247141317957E-2</v>
      </c>
      <c r="BC27" s="94">
        <f t="shared" ca="1" si="15"/>
        <v>66</v>
      </c>
    </row>
    <row r="28" spans="1:63" ht="16.5" x14ac:dyDescent="0.3">
      <c r="A28" s="9">
        <v>26</v>
      </c>
      <c r="B28" s="109">
        <v>43</v>
      </c>
      <c r="C28" s="110">
        <v>71</v>
      </c>
      <c r="D28" s="111">
        <v>52</v>
      </c>
      <c r="E28" s="112">
        <v>52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30.067810562629546</v>
      </c>
      <c r="AP28" s="97">
        <f ca="1">SMALL($AO$3:$AO$30,ROWS(AO$3:AO28))</f>
        <v>32.008390144456023</v>
      </c>
      <c r="AQ28" s="119">
        <f t="shared" ca="1" si="11"/>
        <v>2.4896074369780132</v>
      </c>
      <c r="AR28" s="119">
        <f t="shared" si="20"/>
        <v>1.5</v>
      </c>
      <c r="AS28" s="86">
        <f t="shared" ca="1" si="12"/>
        <v>80</v>
      </c>
      <c r="AT28" s="86">
        <f t="shared" ca="1" si="13"/>
        <v>0.57532104184397193</v>
      </c>
      <c r="AU28" s="86">
        <f ca="1">INDEX($AS$3:$AS$30,MATCH(SMALL($AT$3:$AT$30,ROWS(AT$3:AT28)),$AT$3:$AT$30,0))</f>
        <v>79</v>
      </c>
      <c r="AV28" s="86">
        <f ca="1">SMALL($AS$3:$AS$30,ROWS(AV$3:AV28))</f>
        <v>79</v>
      </c>
      <c r="AW28" s="94">
        <f ca="1">VLOOKUP(SMALL($BB$17:$BB$30,AX28),$BB$17:$BC$30,2,0)</f>
        <v>50</v>
      </c>
      <c r="AX28" s="94">
        <f t="shared" si="23"/>
        <v>13</v>
      </c>
      <c r="BA28" s="94">
        <v>26</v>
      </c>
      <c r="BB28" s="94">
        <f t="shared" ca="1" si="14"/>
        <v>0.58305921618607348</v>
      </c>
      <c r="BC28" s="94">
        <f t="shared" ca="1" si="15"/>
        <v>79</v>
      </c>
    </row>
    <row r="29" spans="1:63" ht="16.5" x14ac:dyDescent="0.3">
      <c r="A29" s="9">
        <v>27</v>
      </c>
      <c r="B29" s="109">
        <v>55</v>
      </c>
      <c r="C29" s="110">
        <v>78</v>
      </c>
      <c r="D29" s="111">
        <v>89</v>
      </c>
      <c r="E29" s="112">
        <v>89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24.448890851698103</v>
      </c>
      <c r="AP29" s="97">
        <f ca="1">SMALL($AO$3:$AO$30,ROWS(AO$3:AO29))</f>
        <v>33.242600708386163</v>
      </c>
      <c r="AQ29" s="119">
        <f t="shared" ca="1" si="11"/>
        <v>2.7862920495263959</v>
      </c>
      <c r="AR29" s="119">
        <f t="shared" si="20"/>
        <v>2</v>
      </c>
      <c r="AS29" s="86">
        <f t="shared" ca="1" si="12"/>
        <v>93</v>
      </c>
      <c r="AT29" s="86">
        <f t="shared" ca="1" si="13"/>
        <v>0.15575281682137576</v>
      </c>
      <c r="AU29" s="86">
        <f ca="1">INDEX($AS$3:$AS$30,MATCH(SMALL($AT$3:$AT$30,ROWS(AT$3:AT29)),$AT$3:$AT$30,0))</f>
        <v>36</v>
      </c>
      <c r="AV29" s="86">
        <f ca="1">SMALL($AS$3:$AS$30,ROWS(AV$3:AV29))</f>
        <v>80</v>
      </c>
      <c r="AW29" s="94">
        <f ca="1">VLOOKUP(SMALL($BB$17:$BB$30,AX29),$BB$17:$BC$30,2,0)</f>
        <v>50</v>
      </c>
      <c r="AX29" s="94">
        <f t="shared" si="23"/>
        <v>14</v>
      </c>
      <c r="BA29" s="94">
        <v>27</v>
      </c>
      <c r="BB29" s="94">
        <f t="shared" ca="1" si="14"/>
        <v>0.65234997791235794</v>
      </c>
      <c r="BC29" s="94">
        <f t="shared" ca="1" si="15"/>
        <v>80</v>
      </c>
    </row>
    <row r="30" spans="1:63" ht="16.5" x14ac:dyDescent="0.3">
      <c r="A30" s="9">
        <v>28</v>
      </c>
      <c r="B30" s="109">
        <v>48</v>
      </c>
      <c r="C30" s="110">
        <v>89</v>
      </c>
      <c r="D30" s="111">
        <v>40</v>
      </c>
      <c r="E30" s="112">
        <v>43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23.425926402083494</v>
      </c>
      <c r="AP30" s="97">
        <f ca="1">SMALL($AO$3:$AO$30,ROWS(AO$3:AO30))</f>
        <v>33.983450448538811</v>
      </c>
      <c r="AQ30" s="119">
        <f t="shared" ca="1" si="11"/>
        <v>1.4543268750367968</v>
      </c>
      <c r="AR30" s="119">
        <f t="shared" si="20"/>
        <v>1</v>
      </c>
      <c r="AS30" s="86">
        <f t="shared" ca="1" si="12"/>
        <v>50</v>
      </c>
      <c r="AT30" s="86">
        <f t="shared" ca="1" si="13"/>
        <v>0.5638225284239976</v>
      </c>
      <c r="AU30" s="86">
        <f ca="1">INDEX($AS$3:$AS$30,MATCH(SMALL($AT$3:$AT$30,ROWS(AT$3:AT30)),$AT$3:$AT$30,0))</f>
        <v>42</v>
      </c>
      <c r="AV30" s="86">
        <f ca="1">SMALL($AS$3:$AS$30,ROWS(AV$3:AV30))</f>
        <v>93</v>
      </c>
      <c r="AW30" s="94">
        <f ca="1">VLOOKUP(SMALL($BB$3:$BB$16,AX30),$BB$3:$BC$30,2,0)</f>
        <v>33</v>
      </c>
      <c r="AX30" s="94">
        <f t="shared" si="23"/>
        <v>14</v>
      </c>
      <c r="BA30" s="94">
        <v>28</v>
      </c>
      <c r="BB30" s="94">
        <f t="shared" ca="1" si="14"/>
        <v>0.45550943015450185</v>
      </c>
      <c r="BC30" s="94">
        <f t="shared" ca="1" si="15"/>
        <v>93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1344</v>
      </c>
      <c r="AT32"/>
      <c r="AU32" s="157">
        <f ca="1">SUM(AU3:AU30)</f>
        <v>1344</v>
      </c>
      <c r="AV32" s="157">
        <f ca="1">SUM(AV3:AV30)</f>
        <v>1344</v>
      </c>
      <c r="AW32" s="157">
        <f ca="1">SUM(AW3:AW30)</f>
        <v>1344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1356</v>
      </c>
      <c r="C88" s="109">
        <f t="shared" ref="C88:E88" si="24">SUM(C3:C86)</f>
        <v>1356</v>
      </c>
      <c r="D88" s="109">
        <f t="shared" si="24"/>
        <v>1356</v>
      </c>
      <c r="E88" s="109">
        <f t="shared" si="24"/>
        <v>1356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2688</v>
      </c>
      <c r="AT88" s="157">
        <f t="shared" ref="AT88:AW88" ca="1" si="25">SUM(AT3:AT86)</f>
        <v>14.619831767379802</v>
      </c>
      <c r="AU88" s="157">
        <f t="shared" ca="1" si="25"/>
        <v>2688</v>
      </c>
      <c r="AV88" s="157">
        <f t="shared" ca="1" si="25"/>
        <v>2688</v>
      </c>
      <c r="AW88" s="157">
        <f t="shared" ca="1" si="25"/>
        <v>2688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33</v>
      </c>
      <c r="C98" s="75">
        <f>SUM(C$3:C3)</f>
        <v>17</v>
      </c>
      <c r="D98" s="75">
        <f>SUM(D$3:D3)</f>
        <v>17</v>
      </c>
      <c r="E98" s="75">
        <f>SUM(E$3:E3)</f>
        <v>32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72</v>
      </c>
      <c r="C99" s="75">
        <f>SUM(C$3:C4)</f>
        <v>39</v>
      </c>
      <c r="D99" s="75">
        <f>SUM(D$3:D4)</f>
        <v>55</v>
      </c>
      <c r="E99" s="75">
        <f>SUM(E$3:E4)</f>
        <v>87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124</v>
      </c>
      <c r="C100" s="75">
        <f>SUM(C$3:C5)</f>
        <v>71</v>
      </c>
      <c r="D100" s="75">
        <f>SUM(D$3:D5)</f>
        <v>107</v>
      </c>
      <c r="E100" s="75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167</v>
      </c>
      <c r="C101" s="75">
        <f>SUM(C$3:C6)</f>
        <v>104</v>
      </c>
      <c r="D101" s="75">
        <f>SUM(D$3:D6)</f>
        <v>142</v>
      </c>
      <c r="E101" s="75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199</v>
      </c>
      <c r="C102" s="75">
        <f>SUM(C$3:C7)</f>
        <v>139</v>
      </c>
      <c r="D102" s="75">
        <f>SUM(D$3:D7)</f>
        <v>164</v>
      </c>
      <c r="E102" s="75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221</v>
      </c>
      <c r="C103" s="75">
        <f>SUM(C$3:C8)</f>
        <v>177</v>
      </c>
      <c r="D103" s="75">
        <f>SUM(D$3:D8)</f>
        <v>207</v>
      </c>
      <c r="E103" s="75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268</v>
      </c>
      <c r="C104" s="75">
        <f>SUM(C$3:C9)</f>
        <v>216</v>
      </c>
      <c r="D104" s="75">
        <f>SUM(D$3:D9)</f>
        <v>257</v>
      </c>
      <c r="E104" s="75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357</v>
      </c>
      <c r="C105" s="75">
        <f>SUM(C$3:C10)</f>
        <v>255</v>
      </c>
      <c r="D105" s="75">
        <f>SUM(D$3:D10)</f>
        <v>296</v>
      </c>
      <c r="E105" s="75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409</v>
      </c>
      <c r="C106" s="75">
        <f>SUM(C$3:C11)</f>
        <v>295</v>
      </c>
      <c r="D106" s="75">
        <f>SUM(D$3:D11)</f>
        <v>342</v>
      </c>
      <c r="E106" s="75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480</v>
      </c>
      <c r="C107" s="75">
        <f>SUM(C$3:C12)</f>
        <v>338</v>
      </c>
      <c r="D107" s="75">
        <f>SUM(D$3:D12)</f>
        <v>390</v>
      </c>
      <c r="E107" s="75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525</v>
      </c>
      <c r="C108" s="75">
        <f>SUM(C$3:C13)</f>
        <v>381</v>
      </c>
      <c r="D108" s="75">
        <f>SUM(D$3:D13)</f>
        <v>456</v>
      </c>
      <c r="E108" s="75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589</v>
      </c>
      <c r="C109" s="75">
        <f>SUM(C$3:C14)</f>
        <v>426</v>
      </c>
      <c r="D109" s="75">
        <f>SUM(D$3:D14)</f>
        <v>504</v>
      </c>
      <c r="E109" s="75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648</v>
      </c>
      <c r="C110" s="75">
        <f>SUM(C$3:C15)</f>
        <v>471</v>
      </c>
      <c r="D110" s="75">
        <f>SUM(D$3:D15)</f>
        <v>549</v>
      </c>
      <c r="E110" s="75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696</v>
      </c>
      <c r="C111" s="75">
        <f>SUM(C$3:C16)</f>
        <v>517</v>
      </c>
      <c r="D111" s="75">
        <f>SUM(D$3:D16)</f>
        <v>594</v>
      </c>
      <c r="E111" s="75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756</v>
      </c>
      <c r="C112" s="75">
        <f>SUM(C$3:C17)</f>
        <v>564</v>
      </c>
      <c r="D112" s="75">
        <f>SUM(D$3:D17)</f>
        <v>658</v>
      </c>
      <c r="E112" s="75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773</v>
      </c>
      <c r="C113" s="75">
        <f>SUM(C$3:C18)</f>
        <v>612</v>
      </c>
      <c r="D113" s="75">
        <f>SUM(D$3:D18)</f>
        <v>691</v>
      </c>
      <c r="E113" s="75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823</v>
      </c>
      <c r="C114" s="75">
        <f>SUM(C$3:C19)</f>
        <v>660</v>
      </c>
      <c r="D114" s="75">
        <f>SUM(D$3:D19)</f>
        <v>738</v>
      </c>
      <c r="E114" s="75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858</v>
      </c>
      <c r="C115" s="75">
        <f>SUM(C$3:C20)</f>
        <v>710</v>
      </c>
      <c r="D115" s="75">
        <f>SUM(D$3:D20)</f>
        <v>793</v>
      </c>
      <c r="E115" s="75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904</v>
      </c>
      <c r="C116" s="75">
        <f>SUM(C$3:C21)</f>
        <v>762</v>
      </c>
      <c r="D116" s="75">
        <f>SUM(D$3:D21)</f>
        <v>871</v>
      </c>
      <c r="E116" s="75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982</v>
      </c>
      <c r="C117" s="75">
        <f>SUM(C$3:C22)</f>
        <v>814</v>
      </c>
      <c r="D117" s="75">
        <f>SUM(D$3:D22)</f>
        <v>914</v>
      </c>
      <c r="E117" s="75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1020</v>
      </c>
      <c r="C118" s="75">
        <f>SUM(C$3:C23)</f>
        <v>869</v>
      </c>
      <c r="D118" s="75">
        <f>SUM(D$3:D23)</f>
        <v>946</v>
      </c>
      <c r="E118" s="75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1059</v>
      </c>
      <c r="C119" s="75">
        <f>SUM(C$3:C24)</f>
        <v>928</v>
      </c>
      <c r="D119" s="75">
        <f>SUM(D$3:D24)</f>
        <v>1006</v>
      </c>
      <c r="E119" s="75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1104</v>
      </c>
      <c r="C120" s="75">
        <f>SUM(C$3:C25)</f>
        <v>988</v>
      </c>
      <c r="D120" s="75">
        <f>SUM(D$3:D25)</f>
        <v>1077</v>
      </c>
      <c r="E120" s="75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1170</v>
      </c>
      <c r="C121" s="75">
        <f>SUM(C$3:C26)</f>
        <v>1052</v>
      </c>
      <c r="D121" s="75">
        <f>SUM(D$3:D26)</f>
        <v>1116</v>
      </c>
      <c r="E121" s="75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1210</v>
      </c>
      <c r="C122" s="75">
        <f>SUM(C$3:C27)</f>
        <v>1118</v>
      </c>
      <c r="D122" s="75">
        <f>SUM(D$3:D27)</f>
        <v>1175</v>
      </c>
      <c r="E122" s="75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1253</v>
      </c>
      <c r="C123" s="75">
        <f>SUM(C$3:C28)</f>
        <v>1189</v>
      </c>
      <c r="D123" s="75">
        <f>SUM(D$3:D28)</f>
        <v>1227</v>
      </c>
      <c r="E123" s="75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1308</v>
      </c>
      <c r="C124" s="75">
        <f>SUM(C$3:C29)</f>
        <v>1267</v>
      </c>
      <c r="D124" s="75">
        <f>SUM(D$3:D29)</f>
        <v>1316</v>
      </c>
      <c r="E124" s="75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1356</v>
      </c>
      <c r="C125" s="75">
        <f>SUM(C$3:C30)</f>
        <v>1356</v>
      </c>
      <c r="D125" s="75">
        <f>SUM(D$3:D30)</f>
        <v>1356</v>
      </c>
      <c r="E125" s="75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B13F-AB9B-4D45-BB20-80F1EDC69B8C}">
  <dimension ref="A1:BK307"/>
  <sheetViews>
    <sheetView zoomScale="96" zoomScaleNormal="96" workbookViewId="0">
      <selection activeCell="A2" sqref="A2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18 - 24</v>
      </c>
      <c r="G2" s="104">
        <f>Y4</f>
        <v>18</v>
      </c>
      <c r="H2" s="105">
        <f t="shared" ref="H2:H14" si="0">G2+$Y$3</f>
        <v>24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49.821428571428569</v>
      </c>
      <c r="P2" s="131">
        <f t="shared" ref="P2:Q2" si="3">AVERAGE($B$3:$B$86)</f>
        <v>49.821428571428569</v>
      </c>
      <c r="Q2" s="131">
        <f t="shared" si="3"/>
        <v>49.821428571428569</v>
      </c>
      <c r="R2" s="131">
        <f>AVERAGE($D$3:$D$86)</f>
        <v>49.821428571428569</v>
      </c>
      <c r="V2" s="94" t="s">
        <v>102</v>
      </c>
      <c r="Y2" s="94">
        <f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40</v>
      </c>
      <c r="C3" s="110">
        <v>18</v>
      </c>
      <c r="D3" s="111">
        <v>18</v>
      </c>
      <c r="E3" s="112">
        <v>49</v>
      </c>
      <c r="F3" s="113" t="str">
        <f t="shared" ref="F3:F14" si="4">G3&amp;" - "&amp;H3</f>
        <v>24 - 30</v>
      </c>
      <c r="G3" s="114">
        <f>H2</f>
        <v>24</v>
      </c>
      <c r="H3" s="115">
        <f t="shared" si="0"/>
        <v>30</v>
      </c>
      <c r="I3" s="160">
        <f t="shared" ref="I3:I14" si="5">COUNTIF($B$3:$B$86, "&lt;"&amp;H3)</f>
        <v>3</v>
      </c>
      <c r="J3" s="116">
        <f>I3-I2</f>
        <v>2</v>
      </c>
      <c r="K3" s="117">
        <f t="shared" si="1"/>
        <v>7.1428571428571425E-2</v>
      </c>
      <c r="L3" s="118">
        <f t="shared" si="2"/>
        <v>0.10714285714285714</v>
      </c>
      <c r="N3" s="152" t="s">
        <v>99</v>
      </c>
      <c r="O3" s="158">
        <f>MEDIAN(B$3:B$86)</f>
        <v>51</v>
      </c>
      <c r="P3" s="158">
        <f t="shared" ref="P3:R3" si="6">MEDIAN(C$3:C$86)</f>
        <v>51</v>
      </c>
      <c r="Q3" s="158">
        <f t="shared" si="6"/>
        <v>51</v>
      </c>
      <c r="R3" s="158">
        <f t="shared" si="6"/>
        <v>51</v>
      </c>
      <c r="V3" s="94" t="s">
        <v>103</v>
      </c>
      <c r="Y3" s="94">
        <f>ROUND(Y2,-LEN(Y2)+1)</f>
        <v>6</v>
      </c>
      <c r="AN3" s="97">
        <v>1</v>
      </c>
      <c r="AO3" s="97">
        <f ca="1">ABS(_xlfn.NORM.INV(RAND(),$AQ$1,$AS$1))</f>
        <v>22.289276926889272</v>
      </c>
      <c r="AP3" s="97">
        <f ca="1">SMALL($AO$3:$AO$30,ROWS(AO$3:AO3))</f>
        <v>16.491329286044461</v>
      </c>
      <c r="AQ3" s="119">
        <f ca="1">AR3+RAND()</f>
        <v>1.3419060319949587</v>
      </c>
      <c r="AR3" s="119">
        <v>1</v>
      </c>
      <c r="AS3" s="86">
        <f ca="1">ROUNDUP(AP3*AQ3,0)</f>
        <v>23</v>
      </c>
      <c r="AT3" s="86">
        <f ca="1">RAND()</f>
        <v>0.73889156817845991</v>
      </c>
      <c r="AU3" s="86">
        <f ca="1">INDEX($AS$3:$AS$30,MATCH(SMALL($AT$3:$AT$30,ROWS(AT$3:AT3)),$AT$3:$AT$30,0))</f>
        <v>32</v>
      </c>
      <c r="AV3" s="86">
        <f ca="1">SMALL($AS$3:$AS$30,ROWS(AV$3:AV3))</f>
        <v>23</v>
      </c>
      <c r="AW3" s="94">
        <f ca="1">VLOOKUP(SMALL($BB$3:$BB$16,AX3),$BB$3:$BC$30,2,0)</f>
        <v>40</v>
      </c>
      <c r="AX3" s="94">
        <v>1</v>
      </c>
      <c r="BA3" s="94">
        <v>1</v>
      </c>
      <c r="BB3" s="94">
        <f ca="1">RAND()</f>
        <v>0.7049063728665067</v>
      </c>
      <c r="BC3" s="94">
        <f ca="1">AV3</f>
        <v>23</v>
      </c>
    </row>
    <row r="4" spans="1:55" ht="17.25" thickBot="1" x14ac:dyDescent="0.35">
      <c r="A4" s="9">
        <v>2</v>
      </c>
      <c r="B4" s="109">
        <v>53</v>
      </c>
      <c r="C4" s="110">
        <v>25</v>
      </c>
      <c r="D4" s="111">
        <v>30</v>
      </c>
      <c r="E4" s="112">
        <v>54</v>
      </c>
      <c r="F4" s="113" t="str">
        <f t="shared" si="4"/>
        <v>30 - 36</v>
      </c>
      <c r="G4" s="114">
        <f t="shared" ref="G4:G13" si="7">H3</f>
        <v>30</v>
      </c>
      <c r="H4" s="115">
        <f t="shared" si="0"/>
        <v>36</v>
      </c>
      <c r="I4" s="160">
        <f t="shared" si="5"/>
        <v>6</v>
      </c>
      <c r="J4" s="116">
        <f t="shared" ref="J4:J14" si="8">I4-I3</f>
        <v>3</v>
      </c>
      <c r="K4" s="117">
        <f t="shared" si="1"/>
        <v>0.10714285714285714</v>
      </c>
      <c r="L4" s="118">
        <f t="shared" si="2"/>
        <v>0.21428571428571427</v>
      </c>
      <c r="N4" s="129" t="s">
        <v>13</v>
      </c>
      <c r="O4" s="132">
        <f>MAX(B$3:B$86)</f>
        <v>81</v>
      </c>
      <c r="P4" s="132">
        <f t="shared" ref="P4:R4" si="9">MAX(C$3:C$86)</f>
        <v>81</v>
      </c>
      <c r="Q4" s="132">
        <f t="shared" si="9"/>
        <v>81</v>
      </c>
      <c r="R4" s="132">
        <f t="shared" si="9"/>
        <v>81</v>
      </c>
      <c r="V4" s="94" t="s">
        <v>104</v>
      </c>
      <c r="Y4" s="94">
        <f>Y3*INT(O5/Y3)</f>
        <v>18</v>
      </c>
      <c r="AN4" s="97">
        <v>2</v>
      </c>
      <c r="AO4" s="97">
        <f t="shared" ref="AO4:AO30" ca="1" si="10">ABS(_xlfn.NORM.INV(RAND(),$AQ$1,$AS$1))</f>
        <v>20.69668743687096</v>
      </c>
      <c r="AP4" s="97">
        <f ca="1">SMALL($AO$3:$AO$30,ROWS(AO$3:AO4))</f>
        <v>17.861610147928715</v>
      </c>
      <c r="AQ4" s="119">
        <f t="shared" ref="AQ4:AQ30" ca="1" si="11">AR4+RAND()</f>
        <v>1.6968449855477448</v>
      </c>
      <c r="AR4" s="119">
        <v>1.5</v>
      </c>
      <c r="AS4" s="86">
        <f t="shared" ref="AS4:AS30" ca="1" si="12">ROUNDUP(AP4*AQ4,0)</f>
        <v>31</v>
      </c>
      <c r="AT4" s="86">
        <f t="shared" ref="AT4:AT30" ca="1" si="13">RAND()</f>
        <v>0.46741243566702972</v>
      </c>
      <c r="AU4" s="86">
        <f ca="1">INDEX($AS$3:$AS$30,MATCH(SMALL($AT$3:$AT$30,ROWS(AT$3:AT4)),$AT$3:$AT$30,0))</f>
        <v>61</v>
      </c>
      <c r="AV4" s="86">
        <f ca="1">SMALL($AS$3:$AS$30,ROWS(AV$3:AV4))</f>
        <v>25</v>
      </c>
      <c r="AW4" s="94">
        <f ca="1">VLOOKUP(SMALL($BB$17:$BB$30,AX4),$BB$17:$BC$30,2,0)</f>
        <v>61</v>
      </c>
      <c r="AX4" s="94">
        <v>1</v>
      </c>
      <c r="BA4" s="94">
        <v>2</v>
      </c>
      <c r="BB4" s="94">
        <f t="shared" ref="BB4:BB30" ca="1" si="14">RAND()</f>
        <v>0.16552032357302993</v>
      </c>
      <c r="BC4" s="94">
        <f t="shared" ref="BC4:BC30" ca="1" si="15">AV4</f>
        <v>25</v>
      </c>
    </row>
    <row r="5" spans="1:55" ht="17.25" thickBot="1" x14ac:dyDescent="0.35">
      <c r="A5" s="9">
        <v>3</v>
      </c>
      <c r="B5" s="109">
        <v>65</v>
      </c>
      <c r="C5" s="110">
        <v>29</v>
      </c>
      <c r="D5" s="111">
        <v>37</v>
      </c>
      <c r="E5" s="112">
        <v>73</v>
      </c>
      <c r="F5" s="113" t="str">
        <f t="shared" si="4"/>
        <v>36 - 42</v>
      </c>
      <c r="G5" s="114">
        <f t="shared" si="7"/>
        <v>36</v>
      </c>
      <c r="H5" s="115">
        <f t="shared" si="0"/>
        <v>42</v>
      </c>
      <c r="I5" s="160">
        <f t="shared" si="5"/>
        <v>10</v>
      </c>
      <c r="J5" s="116">
        <f t="shared" si="8"/>
        <v>4</v>
      </c>
      <c r="K5" s="117">
        <f t="shared" si="1"/>
        <v>0.14285714285714285</v>
      </c>
      <c r="L5" s="118">
        <f t="shared" si="2"/>
        <v>0.35714285714285715</v>
      </c>
      <c r="N5" s="129" t="s">
        <v>14</v>
      </c>
      <c r="O5" s="132">
        <f>MIN(B$3:B$84)</f>
        <v>18</v>
      </c>
      <c r="P5" s="132">
        <f t="shared" ref="P5:R5" si="16">MIN(C$3:C$84)</f>
        <v>18</v>
      </c>
      <c r="Q5" s="132">
        <f t="shared" si="16"/>
        <v>18</v>
      </c>
      <c r="R5" s="132">
        <f t="shared" si="16"/>
        <v>18</v>
      </c>
      <c r="V5" s="94" t="s">
        <v>101</v>
      </c>
      <c r="Y5" s="94">
        <f>ROUNDUP(O4/Y3,0)</f>
        <v>14</v>
      </c>
      <c r="AN5" s="97">
        <v>3</v>
      </c>
      <c r="AO5" s="97">
        <f t="shared" ca="1" si="10"/>
        <v>25.644789063662852</v>
      </c>
      <c r="AP5" s="97">
        <f ca="1">SMALL($AO$3:$AO$30,ROWS(AO$3:AO5))</f>
        <v>18.544014956996094</v>
      </c>
      <c r="AQ5" s="119">
        <f t="shared" ca="1" si="11"/>
        <v>2.2718339908896641</v>
      </c>
      <c r="AR5" s="119">
        <v>2</v>
      </c>
      <c r="AS5" s="86">
        <f t="shared" ca="1" si="12"/>
        <v>43</v>
      </c>
      <c r="AT5" s="86">
        <f t="shared" ca="1" si="13"/>
        <v>0.33168677416995229</v>
      </c>
      <c r="AU5" s="86">
        <f ca="1">INDEX($AS$3:$AS$30,MATCH(SMALL($AT$3:$AT$30,ROWS(AT$3:AT5)),$AT$3:$AT$30,0))</f>
        <v>34</v>
      </c>
      <c r="AV5" s="86">
        <f ca="1">SMALL($AS$3:$AS$30,ROWS(AV$3:AV5))</f>
        <v>26</v>
      </c>
      <c r="AW5" s="94">
        <f ca="1">VLOOKUP(SMALL($BB$17:$BB$30,AX5),$BB$17:$BC$30,2,0)</f>
        <v>51</v>
      </c>
      <c r="AX5" s="94">
        <v>2</v>
      </c>
      <c r="BA5" s="94">
        <v>3</v>
      </c>
      <c r="BB5" s="94">
        <f t="shared" ca="1" si="14"/>
        <v>0.13852281094984742</v>
      </c>
      <c r="BC5" s="94">
        <f t="shared" ca="1" si="15"/>
        <v>26</v>
      </c>
    </row>
    <row r="6" spans="1:55" ht="17.25" thickBot="1" x14ac:dyDescent="0.35">
      <c r="A6" s="9">
        <v>4</v>
      </c>
      <c r="B6" s="109">
        <v>30</v>
      </c>
      <c r="C6" s="110">
        <v>30</v>
      </c>
      <c r="D6" s="111">
        <v>33</v>
      </c>
      <c r="E6" s="112">
        <v>30</v>
      </c>
      <c r="F6" s="113" t="str">
        <f t="shared" si="4"/>
        <v>42 - 48</v>
      </c>
      <c r="G6" s="114">
        <f t="shared" si="7"/>
        <v>42</v>
      </c>
      <c r="H6" s="115">
        <f t="shared" si="0"/>
        <v>48</v>
      </c>
      <c r="I6" s="160">
        <f t="shared" si="5"/>
        <v>12</v>
      </c>
      <c r="J6" s="116">
        <f t="shared" si="8"/>
        <v>2</v>
      </c>
      <c r="K6" s="117">
        <f t="shared" si="1"/>
        <v>7.1428571428571425E-2</v>
      </c>
      <c r="L6" s="118">
        <f t="shared" si="2"/>
        <v>0.42857142857142855</v>
      </c>
      <c r="N6" s="129" t="s">
        <v>5</v>
      </c>
      <c r="O6" s="132">
        <f>O4-O5</f>
        <v>63</v>
      </c>
      <c r="P6" s="132">
        <f t="shared" ref="P6:R6" si="17">P4-P5</f>
        <v>63</v>
      </c>
      <c r="Q6" s="132">
        <f t="shared" si="17"/>
        <v>63</v>
      </c>
      <c r="R6" s="132">
        <f t="shared" si="17"/>
        <v>63</v>
      </c>
      <c r="V6" s="102" t="s">
        <v>105</v>
      </c>
      <c r="W6" s="102"/>
      <c r="X6" s="102"/>
      <c r="Y6" s="94">
        <f>Y5*Y3</f>
        <v>84</v>
      </c>
      <c r="AN6" s="97">
        <v>4</v>
      </c>
      <c r="AO6" s="97">
        <f t="shared" ca="1" si="10"/>
        <v>20.18753630278016</v>
      </c>
      <c r="AP6" s="97">
        <f ca="1">SMALL($AO$3:$AO$30,ROWS(AO$3:AO6))</f>
        <v>19.151665077216975</v>
      </c>
      <c r="AQ6" s="119">
        <f t="shared" ca="1" si="11"/>
        <v>1.3245706000456692</v>
      </c>
      <c r="AR6" s="119">
        <v>1</v>
      </c>
      <c r="AS6" s="86">
        <f t="shared" ca="1" si="12"/>
        <v>26</v>
      </c>
      <c r="AT6" s="86">
        <f t="shared" ca="1" si="13"/>
        <v>0.47636740020470791</v>
      </c>
      <c r="AU6" s="86">
        <f ca="1">INDEX($AS$3:$AS$30,MATCH(SMALL($AT$3:$AT$30,ROWS(AT$3:AT6)),$AT$3:$AT$30,0))</f>
        <v>66</v>
      </c>
      <c r="AV6" s="86">
        <f ca="1">SMALL($AS$3:$AS$30,ROWS(AV$3:AV6))</f>
        <v>31</v>
      </c>
      <c r="AW6" s="94">
        <f ca="1">VLOOKUP(SMALL($BB$3:$BB$16,AX6),$BB$3:$BC$30,2,0)</f>
        <v>26</v>
      </c>
      <c r="AX6" s="94">
        <v>2</v>
      </c>
      <c r="BA6" s="94">
        <v>4</v>
      </c>
      <c r="BB6" s="94">
        <f t="shared" ca="1" si="14"/>
        <v>0.28855131177792948</v>
      </c>
      <c r="BC6" s="94">
        <f t="shared" ca="1" si="15"/>
        <v>31</v>
      </c>
    </row>
    <row r="7" spans="1:55" ht="17.25" thickBot="1" x14ac:dyDescent="0.35">
      <c r="A7" s="9">
        <v>5</v>
      </c>
      <c r="B7" s="109">
        <v>46</v>
      </c>
      <c r="C7" s="110">
        <v>30</v>
      </c>
      <c r="D7" s="111">
        <v>40</v>
      </c>
      <c r="E7" s="112">
        <v>37</v>
      </c>
      <c r="F7" s="113" t="str">
        <f t="shared" si="4"/>
        <v>48 - 54</v>
      </c>
      <c r="G7" s="114">
        <f t="shared" si="7"/>
        <v>48</v>
      </c>
      <c r="H7" s="115">
        <f t="shared" si="0"/>
        <v>54</v>
      </c>
      <c r="I7" s="160">
        <f t="shared" si="5"/>
        <v>16</v>
      </c>
      <c r="J7" s="116">
        <f t="shared" si="8"/>
        <v>4</v>
      </c>
      <c r="K7" s="117">
        <f t="shared" si="1"/>
        <v>0.14285714285714285</v>
      </c>
      <c r="L7" s="118">
        <f t="shared" si="2"/>
        <v>0.5714285714285714</v>
      </c>
      <c r="N7" s="129" t="s">
        <v>15</v>
      </c>
      <c r="O7" s="132">
        <f>_xlfn.STDEV.S(B$3:B$86)</f>
        <v>16.291450999262644</v>
      </c>
      <c r="P7" s="132">
        <f t="shared" ref="P7:R7" si="18">_xlfn.STDEV.S(C$3:C$86)</f>
        <v>16.291450999262644</v>
      </c>
      <c r="Q7" s="132">
        <f t="shared" si="18"/>
        <v>16.291450999262644</v>
      </c>
      <c r="R7" s="132">
        <f t="shared" si="18"/>
        <v>16.291450999262644</v>
      </c>
      <c r="V7" s="94" t="s">
        <v>106</v>
      </c>
      <c r="Y7" s="94">
        <v>4</v>
      </c>
      <c r="AN7" s="97">
        <v>5</v>
      </c>
      <c r="AO7" s="97">
        <f t="shared" ca="1" si="10"/>
        <v>19.151665077216975</v>
      </c>
      <c r="AP7" s="97">
        <f ca="1">SMALL($AO$3:$AO$30,ROWS(AO$3:AO7))</f>
        <v>19.212272774028513</v>
      </c>
      <c r="AQ7" s="119">
        <f t="shared" ca="1" si="11"/>
        <v>1.6260530173602905</v>
      </c>
      <c r="AR7" s="119">
        <f>AR3</f>
        <v>1</v>
      </c>
      <c r="AS7" s="86">
        <f t="shared" ca="1" si="12"/>
        <v>32</v>
      </c>
      <c r="AT7" s="86">
        <f t="shared" ca="1" si="13"/>
        <v>0.35729452360753122</v>
      </c>
      <c r="AU7" s="86">
        <f ca="1">INDEX($AS$3:$AS$30,MATCH(SMALL($AT$3:$AT$30,ROWS(AT$3:AT7)),$AT$3:$AT$30,0))</f>
        <v>43</v>
      </c>
      <c r="AV7" s="86">
        <f ca="1">SMALL($AS$3:$AS$30,ROWS(AV$3:AV7))</f>
        <v>31</v>
      </c>
      <c r="AW7" s="94">
        <f ca="1">VLOOKUP(SMALL($BB$3:$BB$16,AX7),$BB$3:$BC$30,2,0)</f>
        <v>31</v>
      </c>
      <c r="AX7" s="94">
        <f>2+AX3</f>
        <v>3</v>
      </c>
      <c r="BA7" s="94">
        <v>5</v>
      </c>
      <c r="BB7" s="94">
        <f t="shared" ca="1" si="14"/>
        <v>0.34953765826631122</v>
      </c>
      <c r="BC7" s="94">
        <f t="shared" ca="1" si="15"/>
        <v>31</v>
      </c>
    </row>
    <row r="8" spans="1:55" ht="17.25" thickBot="1" x14ac:dyDescent="0.35">
      <c r="A8" s="9">
        <v>6</v>
      </c>
      <c r="B8" s="109">
        <v>51</v>
      </c>
      <c r="C8" s="110">
        <v>33</v>
      </c>
      <c r="D8" s="111">
        <v>51</v>
      </c>
      <c r="E8" s="112">
        <v>51</v>
      </c>
      <c r="F8" s="113" t="str">
        <f t="shared" si="4"/>
        <v>54 - 60</v>
      </c>
      <c r="G8" s="114">
        <f t="shared" si="7"/>
        <v>54</v>
      </c>
      <c r="H8" s="115">
        <f t="shared" si="0"/>
        <v>60</v>
      </c>
      <c r="I8" s="160">
        <f t="shared" si="5"/>
        <v>20</v>
      </c>
      <c r="J8" s="116">
        <f t="shared" si="8"/>
        <v>4</v>
      </c>
      <c r="K8" s="117">
        <f t="shared" si="1"/>
        <v>0.14285714285714285</v>
      </c>
      <c r="L8" s="118">
        <f t="shared" si="2"/>
        <v>0.7142857142857143</v>
      </c>
      <c r="N8" s="129" t="s">
        <v>16</v>
      </c>
      <c r="O8" s="132">
        <f>O7/O2</f>
        <v>0.32699686593502081</v>
      </c>
      <c r="P8" s="132">
        <f t="shared" ref="P8:R8" si="19">P7/P2</f>
        <v>0.32699686593502081</v>
      </c>
      <c r="Q8" s="132">
        <f t="shared" si="19"/>
        <v>0.32699686593502081</v>
      </c>
      <c r="R8" s="132">
        <f t="shared" si="19"/>
        <v>0.32699686593502081</v>
      </c>
      <c r="AN8" s="97">
        <v>6</v>
      </c>
      <c r="AO8" s="97">
        <f t="shared" ca="1" si="10"/>
        <v>27.188416446674761</v>
      </c>
      <c r="AP8" s="97">
        <f ca="1">SMALL($AO$3:$AO$30,ROWS(AO$3:AO8))</f>
        <v>19.335954940097384</v>
      </c>
      <c r="AQ8" s="119">
        <f t="shared" ca="1" si="11"/>
        <v>1.631515336102392</v>
      </c>
      <c r="AR8" s="119">
        <f t="shared" ref="AR8:AR30" si="20">AR4</f>
        <v>1.5</v>
      </c>
      <c r="AS8" s="86">
        <f t="shared" ca="1" si="12"/>
        <v>32</v>
      </c>
      <c r="AT8" s="86">
        <f t="shared" ca="1" si="13"/>
        <v>6.2524496793490481E-2</v>
      </c>
      <c r="AU8" s="86">
        <f ca="1">INDEX($AS$3:$AS$30,MATCH(SMALL($AT$3:$AT$30,ROWS(AT$3:AT8)),$AT$3:$AT$30,0))</f>
        <v>79</v>
      </c>
      <c r="AV8" s="86">
        <f ca="1">SMALL($AS$3:$AS$30,ROWS(AV$3:AV8))</f>
        <v>31</v>
      </c>
      <c r="AW8" s="94">
        <f ca="1">VLOOKUP(SMALL($BB$17:$BB$30,AX8),$BB$17:$BC$30,2,0)</f>
        <v>43</v>
      </c>
      <c r="AX8" s="94">
        <f>2+AX4</f>
        <v>3</v>
      </c>
      <c r="BA8" s="94">
        <v>6</v>
      </c>
      <c r="BB8" s="94">
        <f t="shared" ca="1" si="14"/>
        <v>0.97519204921026514</v>
      </c>
      <c r="BC8" s="94">
        <f t="shared" ca="1" si="15"/>
        <v>31</v>
      </c>
    </row>
    <row r="9" spans="1:55" ht="17.25" thickBot="1" x14ac:dyDescent="0.35">
      <c r="A9" s="9">
        <v>7</v>
      </c>
      <c r="B9" s="109">
        <v>39</v>
      </c>
      <c r="C9" s="110">
        <v>37</v>
      </c>
      <c r="D9" s="111">
        <v>51</v>
      </c>
      <c r="E9" s="112">
        <v>70</v>
      </c>
      <c r="F9" s="113" t="str">
        <f t="shared" si="4"/>
        <v>60 - 66</v>
      </c>
      <c r="G9" s="114">
        <f t="shared" si="7"/>
        <v>60</v>
      </c>
      <c r="H9" s="115">
        <f t="shared" si="0"/>
        <v>66</v>
      </c>
      <c r="I9" s="160">
        <f t="shared" si="5"/>
        <v>23</v>
      </c>
      <c r="J9" s="116">
        <f t="shared" si="8"/>
        <v>3</v>
      </c>
      <c r="K9" s="117">
        <f t="shared" si="1"/>
        <v>0.10714285714285714</v>
      </c>
      <c r="L9" s="118">
        <f t="shared" si="2"/>
        <v>0.8214285714285714</v>
      </c>
      <c r="N9" s="152" t="s">
        <v>100</v>
      </c>
      <c r="O9" s="153">
        <f>O2/O3</f>
        <v>0.97689075630252098</v>
      </c>
      <c r="P9" s="153">
        <f t="shared" ref="P9:R9" si="21">P2/P3</f>
        <v>0.97689075630252098</v>
      </c>
      <c r="Q9" s="153">
        <f t="shared" si="21"/>
        <v>0.97689075630252098</v>
      </c>
      <c r="R9" s="153">
        <f t="shared" si="21"/>
        <v>0.97689075630252098</v>
      </c>
      <c r="AN9" s="97">
        <v>8</v>
      </c>
      <c r="AO9" s="97">
        <f t="shared" ca="1" si="10"/>
        <v>29.761419130564963</v>
      </c>
      <c r="AP9" s="97">
        <f ca="1">SMALL($AO$3:$AO$30,ROWS(AO$3:AO9))</f>
        <v>20.18753630278016</v>
      </c>
      <c r="AQ9" s="119">
        <f t="shared" ca="1" si="11"/>
        <v>2.205041758541697</v>
      </c>
      <c r="AR9" s="119">
        <f t="shared" si="20"/>
        <v>2</v>
      </c>
      <c r="AS9" s="86">
        <f t="shared" ca="1" si="12"/>
        <v>45</v>
      </c>
      <c r="AT9" s="86">
        <f t="shared" ca="1" si="13"/>
        <v>0.60443837803271327</v>
      </c>
      <c r="AU9" s="86">
        <f ca="1">INDEX($AS$3:$AS$30,MATCH(SMALL($AT$3:$AT$30,ROWS(AT$3:AT9)),$AT$3:$AT$30,0))</f>
        <v>32</v>
      </c>
      <c r="AV9" s="86">
        <f ca="1">SMALL($AS$3:$AS$30,ROWS(AV$3:AV9))</f>
        <v>31</v>
      </c>
      <c r="AW9" s="94">
        <f ca="1">VLOOKUP(SMALL($BB$17:$BB$30,AX9),$BB$17:$BC$30,2,0)</f>
        <v>48</v>
      </c>
      <c r="AX9" s="94">
        <f>2+AX5</f>
        <v>4</v>
      </c>
      <c r="BA9" s="94">
        <v>7</v>
      </c>
      <c r="BB9" s="94">
        <f t="shared" ca="1" si="14"/>
        <v>0.1624632436743072</v>
      </c>
      <c r="BC9" s="94">
        <f t="shared" ca="1" si="15"/>
        <v>31</v>
      </c>
    </row>
    <row r="10" spans="1:55" ht="17.25" thickBot="1" x14ac:dyDescent="0.35">
      <c r="A10" s="9">
        <v>8</v>
      </c>
      <c r="B10" s="109">
        <v>33</v>
      </c>
      <c r="C10" s="110">
        <v>38</v>
      </c>
      <c r="D10" s="111">
        <v>29</v>
      </c>
      <c r="E10" s="112">
        <v>51</v>
      </c>
      <c r="F10" s="113" t="str">
        <f t="shared" si="4"/>
        <v>66 - 72</v>
      </c>
      <c r="G10" s="114">
        <f t="shared" si="7"/>
        <v>66</v>
      </c>
      <c r="H10" s="115">
        <f t="shared" si="0"/>
        <v>72</v>
      </c>
      <c r="I10" s="160">
        <f t="shared" si="5"/>
        <v>25</v>
      </c>
      <c r="J10" s="116">
        <f t="shared" si="8"/>
        <v>2</v>
      </c>
      <c r="K10" s="117">
        <f t="shared" si="1"/>
        <v>7.1428571428571425E-2</v>
      </c>
      <c r="L10" s="118">
        <f t="shared" si="2"/>
        <v>0.8928571428571429</v>
      </c>
      <c r="N10" s="130" t="s">
        <v>91</v>
      </c>
      <c r="O10" s="133">
        <f>O6/O2</f>
        <v>1.2645161290322582</v>
      </c>
      <c r="P10" s="133">
        <f t="shared" ref="P10:R10" si="22">P6/P2</f>
        <v>1.2645161290322582</v>
      </c>
      <c r="Q10" s="133">
        <f t="shared" si="22"/>
        <v>1.2645161290322582</v>
      </c>
      <c r="R10" s="133">
        <f t="shared" si="22"/>
        <v>1.2645161290322582</v>
      </c>
      <c r="AN10" s="97">
        <v>7</v>
      </c>
      <c r="AO10" s="97">
        <f t="shared" ca="1" si="10"/>
        <v>28.225552697363259</v>
      </c>
      <c r="AP10" s="97">
        <f ca="1">SMALL($AO$3:$AO$30,ROWS(AO$3:AO10))</f>
        <v>20.584885869297743</v>
      </c>
      <c r="AQ10" s="119">
        <f t="shared" ca="1" si="11"/>
        <v>1.7937938678390366</v>
      </c>
      <c r="AR10" s="119">
        <f t="shared" si="20"/>
        <v>1</v>
      </c>
      <c r="AS10" s="86">
        <f t="shared" ca="1" si="12"/>
        <v>37</v>
      </c>
      <c r="AT10" s="86">
        <f t="shared" ca="1" si="13"/>
        <v>0.68881751030033378</v>
      </c>
      <c r="AU10" s="86">
        <f ca="1">INDEX($AS$3:$AS$30,MATCH(SMALL($AT$3:$AT$30,ROWS(AT$3:AT10)),$AT$3:$AT$30,0))</f>
        <v>40</v>
      </c>
      <c r="AV10" s="86">
        <f ca="1">SMALL($AS$3:$AS$30,ROWS(AV$3:AV10))</f>
        <v>32</v>
      </c>
      <c r="AW10" s="94">
        <f ca="1">VLOOKUP(SMALL($BB$3:$BB$16,AX10),$BB$3:$BC$30,2,0)</f>
        <v>25</v>
      </c>
      <c r="AX10" s="94">
        <f>2+AX6</f>
        <v>4</v>
      </c>
      <c r="BA10" s="94">
        <v>8</v>
      </c>
      <c r="BB10" s="94">
        <f t="shared" ca="1" si="14"/>
        <v>0.17498174177947401</v>
      </c>
      <c r="BC10" s="94">
        <f t="shared" ca="1" si="15"/>
        <v>32</v>
      </c>
    </row>
    <row r="11" spans="1:55" ht="17.25" thickBot="1" x14ac:dyDescent="0.35">
      <c r="A11" s="9">
        <v>9</v>
      </c>
      <c r="B11" s="109">
        <v>81</v>
      </c>
      <c r="C11" s="110">
        <v>39</v>
      </c>
      <c r="D11" s="111">
        <v>25</v>
      </c>
      <c r="E11" s="112">
        <v>18</v>
      </c>
      <c r="F11" s="113" t="str">
        <f t="shared" si="4"/>
        <v>72 - 78</v>
      </c>
      <c r="G11" s="114">
        <f t="shared" si="7"/>
        <v>72</v>
      </c>
      <c r="H11" s="115">
        <f t="shared" si="0"/>
        <v>78</v>
      </c>
      <c r="I11" s="160">
        <f t="shared" si="5"/>
        <v>27</v>
      </c>
      <c r="J11" s="116">
        <f t="shared" si="8"/>
        <v>2</v>
      </c>
      <c r="K11" s="117">
        <f t="shared" si="1"/>
        <v>7.1428571428571425E-2</v>
      </c>
      <c r="L11" s="118">
        <f t="shared" si="2"/>
        <v>0.9642857142857143</v>
      </c>
      <c r="AN11" s="97">
        <v>12</v>
      </c>
      <c r="AO11" s="97">
        <f t="shared" ca="1" si="10"/>
        <v>26.360282775610209</v>
      </c>
      <c r="AP11" s="97">
        <f ca="1">SMALL($AO$3:$AO$30,ROWS(AO$3:AO11))</f>
        <v>20.69668743687096</v>
      </c>
      <c r="AQ11" s="119">
        <f t="shared" ca="1" si="11"/>
        <v>1.1908514710379214</v>
      </c>
      <c r="AR11" s="119">
        <f t="shared" si="20"/>
        <v>1</v>
      </c>
      <c r="AS11" s="86">
        <f t="shared" ca="1" si="12"/>
        <v>25</v>
      </c>
      <c r="AT11" s="86">
        <f t="shared" ca="1" si="13"/>
        <v>0.63987064172755836</v>
      </c>
      <c r="AU11" s="86">
        <f ca="1">INDEX($AS$3:$AS$30,MATCH(SMALL($AT$3:$AT$30,ROWS(AT$3:AT11)),$AT$3:$AT$30,0))</f>
        <v>40</v>
      </c>
      <c r="AV11" s="86">
        <f ca="1">SMALL($AS$3:$AS$30,ROWS(AV$3:AV11))</f>
        <v>32</v>
      </c>
      <c r="AW11" s="94">
        <f ca="1">VLOOKUP(SMALL($BB$3:$BB$16,AX11),$BB$3:$BC$30,2,0)</f>
        <v>32</v>
      </c>
      <c r="AX11" s="94">
        <f t="shared" ref="AX11:AX30" si="23">2+AX7</f>
        <v>5</v>
      </c>
      <c r="BA11" s="94">
        <v>9</v>
      </c>
      <c r="BB11" s="94">
        <f t="shared" ca="1" si="14"/>
        <v>0.37655938095263364</v>
      </c>
      <c r="BC11" s="94">
        <f t="shared" ca="1" si="15"/>
        <v>32</v>
      </c>
    </row>
    <row r="12" spans="1:55" ht="17.25" thickBot="1" x14ac:dyDescent="0.35">
      <c r="A12" s="9">
        <v>10</v>
      </c>
      <c r="B12" s="109">
        <v>37</v>
      </c>
      <c r="C12" s="110">
        <v>40</v>
      </c>
      <c r="D12" s="111">
        <v>54</v>
      </c>
      <c r="E12" s="112">
        <v>81</v>
      </c>
      <c r="F12" s="113" t="str">
        <f t="shared" si="4"/>
        <v>78 - 84</v>
      </c>
      <c r="G12" s="114">
        <f t="shared" si="7"/>
        <v>78</v>
      </c>
      <c r="H12" s="115">
        <f t="shared" si="0"/>
        <v>84</v>
      </c>
      <c r="I12" s="160">
        <f t="shared" si="5"/>
        <v>28</v>
      </c>
      <c r="J12" s="116">
        <f t="shared" si="8"/>
        <v>1</v>
      </c>
      <c r="K12" s="117">
        <f t="shared" si="1"/>
        <v>3.5714285714285712E-2</v>
      </c>
      <c r="L12" s="118">
        <f t="shared" si="2"/>
        <v>1</v>
      </c>
      <c r="AN12" s="97">
        <v>9</v>
      </c>
      <c r="AO12" s="97">
        <f t="shared" ca="1" si="10"/>
        <v>26.532531822738225</v>
      </c>
      <c r="AP12" s="97">
        <f ca="1">SMALL($AO$3:$AO$30,ROWS(AO$3:AO12))</f>
        <v>20.76077242438625</v>
      </c>
      <c r="AQ12" s="119">
        <f t="shared" ca="1" si="11"/>
        <v>1.6849708168106461</v>
      </c>
      <c r="AR12" s="119">
        <f t="shared" si="20"/>
        <v>1.5</v>
      </c>
      <c r="AS12" s="86">
        <f t="shared" ca="1" si="12"/>
        <v>35</v>
      </c>
      <c r="AT12" s="86">
        <f t="shared" ca="1" si="13"/>
        <v>0.6417734171310836</v>
      </c>
      <c r="AU12" s="86">
        <f ca="1">INDEX($AS$3:$AS$30,MATCH(SMALL($AT$3:$AT$30,ROWS(AT$3:AT12)),$AT$3:$AT$30,0))</f>
        <v>58</v>
      </c>
      <c r="AV12" s="86">
        <f ca="1">SMALL($AS$3:$AS$30,ROWS(AV$3:AV12))</f>
        <v>34</v>
      </c>
      <c r="AW12" s="94">
        <f ca="1">VLOOKUP(SMALL($BB$17:$BB$30,AX12),$BB$17:$BC$30,2,0)</f>
        <v>58</v>
      </c>
      <c r="AX12" s="94">
        <f t="shared" si="23"/>
        <v>5</v>
      </c>
      <c r="BA12" s="94">
        <v>10</v>
      </c>
      <c r="BB12" s="94">
        <f t="shared" ca="1" si="14"/>
        <v>0.77116432384730504</v>
      </c>
      <c r="BC12" s="94">
        <f t="shared" ca="1" si="15"/>
        <v>34</v>
      </c>
    </row>
    <row r="13" spans="1:55" ht="17.25" thickBot="1" x14ac:dyDescent="0.35">
      <c r="A13" s="9">
        <v>11</v>
      </c>
      <c r="B13" s="109">
        <v>57</v>
      </c>
      <c r="C13" s="110">
        <v>46</v>
      </c>
      <c r="D13" s="111">
        <v>70</v>
      </c>
      <c r="E13" s="112">
        <v>58</v>
      </c>
      <c r="F13" s="113" t="str">
        <f t="shared" si="4"/>
        <v>84 - 90</v>
      </c>
      <c r="G13" s="114">
        <f t="shared" si="7"/>
        <v>84</v>
      </c>
      <c r="H13" s="115">
        <f t="shared" si="0"/>
        <v>90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18.544014956996094</v>
      </c>
      <c r="AP13" s="97">
        <f ca="1">SMALL($AO$3:$AO$30,ROWS(AO$3:AO13))</f>
        <v>21.481548643872546</v>
      </c>
      <c r="AQ13" s="119">
        <f t="shared" ca="1" si="11"/>
        <v>2.8009155402720962</v>
      </c>
      <c r="AR13" s="119">
        <f t="shared" si="20"/>
        <v>2</v>
      </c>
      <c r="AS13" s="86">
        <f t="shared" ca="1" si="12"/>
        <v>61</v>
      </c>
      <c r="AT13" s="86">
        <f t="shared" ca="1" si="13"/>
        <v>0.66934707772906776</v>
      </c>
      <c r="AU13" s="86">
        <f ca="1">INDEX($AS$3:$AS$30,MATCH(SMALL($AT$3:$AT$30,ROWS(AT$3:AT13)),$AT$3:$AT$30,0))</f>
        <v>31</v>
      </c>
      <c r="AV13" s="86">
        <f ca="1">SMALL($AS$3:$AS$30,ROWS(AV$3:AV13))</f>
        <v>35</v>
      </c>
      <c r="AW13" s="94">
        <f ca="1">VLOOKUP(SMALL($BB$17:$BB$30,AX13),$BB$17:$BC$30,2,0)</f>
        <v>61</v>
      </c>
      <c r="AX13" s="94">
        <f t="shared" si="23"/>
        <v>6</v>
      </c>
      <c r="BA13" s="94">
        <v>11</v>
      </c>
      <c r="BB13" s="94">
        <f t="shared" ca="1" si="14"/>
        <v>0.54688230664006499</v>
      </c>
      <c r="BC13" s="94">
        <f t="shared" ca="1" si="15"/>
        <v>35</v>
      </c>
    </row>
    <row r="14" spans="1:55" ht="17.25" thickBot="1" x14ac:dyDescent="0.35">
      <c r="A14" s="9">
        <v>12</v>
      </c>
      <c r="B14" s="109">
        <v>66</v>
      </c>
      <c r="C14" s="110">
        <v>46</v>
      </c>
      <c r="D14" s="111">
        <v>38</v>
      </c>
      <c r="E14" s="112">
        <v>33</v>
      </c>
      <c r="F14" s="120" t="str">
        <f t="shared" si="4"/>
        <v>90 - 96</v>
      </c>
      <c r="G14" s="121">
        <f>H13</f>
        <v>90</v>
      </c>
      <c r="H14" s="122">
        <f t="shared" si="0"/>
        <v>96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16.491329286044461</v>
      </c>
      <c r="AP14" s="97">
        <f ca="1">SMALL($AO$3:$AO$30,ROWS(AO$3:AO14))</f>
        <v>21.54558182390987</v>
      </c>
      <c r="AQ14" s="119">
        <f t="shared" ca="1" si="11"/>
        <v>1.4057210750917384</v>
      </c>
      <c r="AR14" s="119">
        <f t="shared" si="20"/>
        <v>1</v>
      </c>
      <c r="AS14" s="86">
        <f t="shared" ca="1" si="12"/>
        <v>31</v>
      </c>
      <c r="AT14" s="86">
        <f t="shared" ca="1" si="13"/>
        <v>0.86527721065677232</v>
      </c>
      <c r="AU14" s="86">
        <f ca="1">INDEX($AS$3:$AS$30,MATCH(SMALL($AT$3:$AT$30,ROWS(AT$3:AT14)),$AT$3:$AT$30,0))</f>
        <v>26</v>
      </c>
      <c r="AV14" s="86">
        <f ca="1">SMALL($AS$3:$AS$30,ROWS(AV$3:AV14))</f>
        <v>37</v>
      </c>
      <c r="AW14" s="94">
        <f ca="1">VLOOKUP(SMALL($BB$3:$BB$16,AX14),$BB$3:$BC$30,2,0)</f>
        <v>31</v>
      </c>
      <c r="AX14" s="94">
        <f t="shared" si="23"/>
        <v>6</v>
      </c>
      <c r="BA14" s="94">
        <v>12</v>
      </c>
      <c r="BB14" s="94">
        <f t="shared" ca="1" si="14"/>
        <v>0.47257268865197377</v>
      </c>
      <c r="BC14" s="94">
        <f t="shared" ca="1" si="15"/>
        <v>37</v>
      </c>
    </row>
    <row r="15" spans="1:55" ht="16.5" x14ac:dyDescent="0.3">
      <c r="A15" s="9">
        <v>13</v>
      </c>
      <c r="B15" s="109">
        <v>29</v>
      </c>
      <c r="C15" s="110">
        <v>49</v>
      </c>
      <c r="D15" s="111">
        <v>39</v>
      </c>
      <c r="E15" s="112">
        <v>39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21.54558182390987</v>
      </c>
      <c r="AP15" s="97">
        <f ca="1">SMALL($AO$3:$AO$30,ROWS(AO$3:AO15))</f>
        <v>22.289276926889272</v>
      </c>
      <c r="AQ15" s="119">
        <f t="shared" ca="1" si="11"/>
        <v>1.7910796253479468</v>
      </c>
      <c r="AR15" s="119">
        <f t="shared" si="20"/>
        <v>1</v>
      </c>
      <c r="AS15" s="86">
        <f t="shared" ca="1" si="12"/>
        <v>40</v>
      </c>
      <c r="AT15" s="86">
        <f t="shared" ca="1" si="13"/>
        <v>0.36354488959323139</v>
      </c>
      <c r="AU15" s="86">
        <f ca="1">INDEX($AS$3:$AS$30,MATCH(SMALL($AT$3:$AT$30,ROWS(AT$3:AT15)),$AT$3:$AT$30,0))</f>
        <v>51</v>
      </c>
      <c r="AV15" s="86">
        <f ca="1">SMALL($AS$3:$AS$30,ROWS(AV$3:AV15))</f>
        <v>40</v>
      </c>
      <c r="AW15" s="94">
        <f ca="1">VLOOKUP(SMALL($BB$3:$BB$16,AX15),$BB$3:$BC$30,2,0)</f>
        <v>31</v>
      </c>
      <c r="AX15" s="94">
        <f t="shared" si="23"/>
        <v>7</v>
      </c>
      <c r="BA15" s="94">
        <v>13</v>
      </c>
      <c r="BB15" s="94">
        <f t="shared" ca="1" si="14"/>
        <v>3.135143921846284E-2</v>
      </c>
      <c r="BC15" s="94">
        <f t="shared" ca="1" si="15"/>
        <v>40</v>
      </c>
    </row>
    <row r="16" spans="1:55" ht="16.5" x14ac:dyDescent="0.3">
      <c r="A16" s="9">
        <v>14</v>
      </c>
      <c r="B16" s="109">
        <v>18</v>
      </c>
      <c r="C16" s="110">
        <v>51</v>
      </c>
      <c r="D16" s="111">
        <v>61</v>
      </c>
      <c r="E16" s="112">
        <v>65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20.584885869297743</v>
      </c>
      <c r="AP16" s="97">
        <f ca="1">SMALL($AO$3:$AO$30,ROWS(AO$3:AO16))</f>
        <v>24.85218479517955</v>
      </c>
      <c r="AQ16" s="119">
        <f t="shared" ca="1" si="11"/>
        <v>2.42811875275238</v>
      </c>
      <c r="AR16" s="119">
        <f t="shared" si="20"/>
        <v>1.5</v>
      </c>
      <c r="AS16" s="86">
        <f t="shared" ca="1" si="12"/>
        <v>61</v>
      </c>
      <c r="AT16" s="86">
        <f t="shared" ca="1" si="13"/>
        <v>0.95265387748822772</v>
      </c>
      <c r="AU16" s="86">
        <f ca="1">INDEX($AS$3:$AS$30,MATCH(SMALL($AT$3:$AT$30,ROWS(AT$3:AT16)),$AT$3:$AT$30,0))</f>
        <v>31</v>
      </c>
      <c r="AV16" s="86">
        <f ca="1">SMALL($AS$3:$AS$30,ROWS(AV$3:AV16))</f>
        <v>40</v>
      </c>
      <c r="AW16" s="94">
        <f ca="1">VLOOKUP(SMALL($BB$17:$BB$30,AX16),$BB$17:$BC$30,2,0)</f>
        <v>47</v>
      </c>
      <c r="AX16" s="94">
        <f t="shared" si="23"/>
        <v>7</v>
      </c>
      <c r="BA16" s="94">
        <v>14</v>
      </c>
      <c r="BB16" s="94">
        <f t="shared" ca="1" si="14"/>
        <v>0.68617992784678994</v>
      </c>
      <c r="BC16" s="94">
        <f t="shared" ca="1" si="15"/>
        <v>40</v>
      </c>
    </row>
    <row r="17" spans="1:63" ht="16.5" x14ac:dyDescent="0.3">
      <c r="A17" s="9">
        <v>15</v>
      </c>
      <c r="B17" s="109">
        <v>73</v>
      </c>
      <c r="C17" s="110">
        <v>51</v>
      </c>
      <c r="D17" s="111">
        <v>73</v>
      </c>
      <c r="E17" s="112">
        <v>61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26.76905021348465</v>
      </c>
      <c r="AP17" s="97">
        <f ca="1">SMALL($AO$3:$AO$30,ROWS(AO$3:AO17))</f>
        <v>25.159416744550644</v>
      </c>
      <c r="AQ17" s="119">
        <f t="shared" ca="1" si="11"/>
        <v>2.6137836954181868</v>
      </c>
      <c r="AR17" s="119">
        <f t="shared" si="20"/>
        <v>2</v>
      </c>
      <c r="AS17" s="86">
        <f t="shared" ca="1" si="12"/>
        <v>66</v>
      </c>
      <c r="AT17" s="86">
        <f t="shared" ca="1" si="13"/>
        <v>0.28913755990987156</v>
      </c>
      <c r="AU17" s="86">
        <f ca="1">INDEX($AS$3:$AS$30,MATCH(SMALL($AT$3:$AT$30,ROWS(AT$3:AT17)),$AT$3:$AT$30,0))</f>
        <v>31</v>
      </c>
      <c r="AV17" s="86">
        <f ca="1">SMALL($AS$3:$AS$30,ROWS(AV$3:AV17))</f>
        <v>43</v>
      </c>
      <c r="AW17" s="94">
        <f ca="1">VLOOKUP(SMALL($BB$17:$BB$30,AX17),$BB$17:$BC$30,2,0)</f>
        <v>47</v>
      </c>
      <c r="AX17" s="94">
        <f t="shared" si="23"/>
        <v>8</v>
      </c>
      <c r="BA17" s="94">
        <v>15</v>
      </c>
      <c r="BB17" s="94">
        <f t="shared" ca="1" si="14"/>
        <v>0.35408634715230636</v>
      </c>
      <c r="BC17" s="94">
        <f t="shared" ca="1" si="15"/>
        <v>43</v>
      </c>
    </row>
    <row r="18" spans="1:63" ht="16.5" x14ac:dyDescent="0.3">
      <c r="A18" s="9">
        <v>16</v>
      </c>
      <c r="B18" s="109">
        <v>25</v>
      </c>
      <c r="C18" s="110">
        <v>53</v>
      </c>
      <c r="D18" s="111">
        <v>49</v>
      </c>
      <c r="E18" s="112">
        <v>38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25.288545226958668</v>
      </c>
      <c r="AP18" s="97">
        <f ca="1">SMALL($AO$3:$AO$30,ROWS(AO$3:AO18))</f>
        <v>25.288545226958668</v>
      </c>
      <c r="AQ18" s="119">
        <f t="shared" ca="1" si="11"/>
        <v>1.5688865481318564</v>
      </c>
      <c r="AR18" s="119">
        <f t="shared" si="20"/>
        <v>1</v>
      </c>
      <c r="AS18" s="86">
        <f t="shared" ca="1" si="12"/>
        <v>40</v>
      </c>
      <c r="AT18" s="86">
        <f t="shared" ca="1" si="13"/>
        <v>0.37638379225542384</v>
      </c>
      <c r="AU18" s="86">
        <f ca="1">INDEX($AS$3:$AS$30,MATCH(SMALL($AT$3:$AT$30,ROWS(AT$3:AT18)),$AT$3:$AT$30,0))</f>
        <v>47</v>
      </c>
      <c r="AV18" s="86">
        <f ca="1">SMALL($AS$3:$AS$30,ROWS(AV$3:AV18))</f>
        <v>45</v>
      </c>
      <c r="AW18" s="94">
        <f ca="1">VLOOKUP(SMALL($BB$3:$BB$16,AX18),$BB$3:$BC$30,2,0)</f>
        <v>32</v>
      </c>
      <c r="AX18" s="94">
        <f t="shared" si="23"/>
        <v>8</v>
      </c>
      <c r="BA18" s="94">
        <v>16</v>
      </c>
      <c r="BB18" s="94">
        <f t="shared" ca="1" si="14"/>
        <v>0.71584711631312969</v>
      </c>
      <c r="BC18" s="94">
        <f t="shared" ca="1" si="15"/>
        <v>45</v>
      </c>
    </row>
    <row r="19" spans="1:63" ht="16.5" x14ac:dyDescent="0.3">
      <c r="A19" s="9">
        <v>17</v>
      </c>
      <c r="B19" s="109">
        <v>51</v>
      </c>
      <c r="C19" s="110">
        <v>54</v>
      </c>
      <c r="D19" s="111">
        <v>30</v>
      </c>
      <c r="E19" s="112">
        <v>30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29.211906655715438</v>
      </c>
      <c r="AP19" s="97">
        <f ca="1">SMALL($AO$3:$AO$30,ROWS(AO$3:AO19))</f>
        <v>25.644789063662852</v>
      </c>
      <c r="AQ19" s="119">
        <f t="shared" ca="1" si="11"/>
        <v>1.1767870946665782</v>
      </c>
      <c r="AR19" s="119">
        <f t="shared" si="20"/>
        <v>1</v>
      </c>
      <c r="AS19" s="86">
        <f t="shared" ca="1" si="12"/>
        <v>31</v>
      </c>
      <c r="AT19" s="86">
        <f t="shared" ca="1" si="13"/>
        <v>0.53827064852954609</v>
      </c>
      <c r="AU19" s="86">
        <f ca="1">INDEX($AS$3:$AS$30,MATCH(SMALL($AT$3:$AT$30,ROWS(AT$3:AT19)),$AT$3:$AT$30,0))</f>
        <v>45</v>
      </c>
      <c r="AV19" s="86">
        <f ca="1">SMALL($AS$3:$AS$30,ROWS(AV$3:AV19))</f>
        <v>47</v>
      </c>
      <c r="AW19" s="94">
        <f ca="1">VLOOKUP(SMALL($BB$3:$BB$16,AX19),$BB$3:$BC$30,2,0)</f>
        <v>37</v>
      </c>
      <c r="AX19" s="94">
        <f t="shared" si="23"/>
        <v>9</v>
      </c>
      <c r="BA19" s="94">
        <v>17</v>
      </c>
      <c r="BB19" s="94">
        <f t="shared" ca="1" si="14"/>
        <v>0.56107713929113179</v>
      </c>
      <c r="BC19" s="94">
        <f t="shared" ca="1" si="15"/>
        <v>47</v>
      </c>
    </row>
    <row r="20" spans="1:63" ht="16.5" x14ac:dyDescent="0.3">
      <c r="A20" s="9">
        <v>18</v>
      </c>
      <c r="B20" s="109">
        <v>54</v>
      </c>
      <c r="C20" s="110">
        <v>57</v>
      </c>
      <c r="D20" s="111">
        <v>65</v>
      </c>
      <c r="E20" s="112">
        <v>58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26.807319504008817</v>
      </c>
      <c r="AP20" s="97">
        <f ca="1">SMALL($AO$3:$AO$30,ROWS(AO$3:AO20))</f>
        <v>26.045891356296035</v>
      </c>
      <c r="AQ20" s="119">
        <f t="shared" ca="1" si="11"/>
        <v>1.7939556558502401</v>
      </c>
      <c r="AR20" s="119">
        <f t="shared" si="20"/>
        <v>1.5</v>
      </c>
      <c r="AS20" s="86">
        <f t="shared" ca="1" si="12"/>
        <v>47</v>
      </c>
      <c r="AT20" s="86">
        <f t="shared" ca="1" si="13"/>
        <v>0.60204337944203679</v>
      </c>
      <c r="AU20" s="86">
        <f ca="1">INDEX($AS$3:$AS$30,MATCH(SMALL($AT$3:$AT$30,ROWS(AT$3:AT20)),$AT$3:$AT$30,0))</f>
        <v>88</v>
      </c>
      <c r="AV20" s="86">
        <f ca="1">SMALL($AS$3:$AS$30,ROWS(AV$3:AV20))</f>
        <v>47</v>
      </c>
      <c r="AW20" s="94">
        <f ca="1">VLOOKUP(SMALL($BB$17:$BB$30,AX20),$BB$17:$BC$30,2,0)</f>
        <v>66</v>
      </c>
      <c r="AX20" s="94">
        <f t="shared" si="23"/>
        <v>9</v>
      </c>
      <c r="BA20" s="94">
        <v>18</v>
      </c>
      <c r="BB20" s="94">
        <f t="shared" ca="1" si="14"/>
        <v>0.48747805899788288</v>
      </c>
      <c r="BC20" s="94">
        <f t="shared" ca="1" si="15"/>
        <v>47</v>
      </c>
    </row>
    <row r="21" spans="1:63" ht="16.5" x14ac:dyDescent="0.3">
      <c r="A21" s="9">
        <v>19</v>
      </c>
      <c r="B21" s="109">
        <v>46</v>
      </c>
      <c r="C21" s="110">
        <v>58</v>
      </c>
      <c r="D21" s="111">
        <v>66</v>
      </c>
      <c r="E21" s="112">
        <v>57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20.76077242438625</v>
      </c>
      <c r="AP21" s="97">
        <f ca="1">SMALL($AO$3:$AO$30,ROWS(AO$3:AO21))</f>
        <v>26.360282775610209</v>
      </c>
      <c r="AQ21" s="119">
        <f t="shared" ca="1" si="11"/>
        <v>2.9935002399650554</v>
      </c>
      <c r="AR21" s="119">
        <f t="shared" si="20"/>
        <v>2</v>
      </c>
      <c r="AS21" s="86">
        <f t="shared" ca="1" si="12"/>
        <v>79</v>
      </c>
      <c r="AT21" s="86">
        <f t="shared" ca="1" si="13"/>
        <v>0.33662408754084383</v>
      </c>
      <c r="AU21" s="86">
        <f ca="1">INDEX($AS$3:$AS$30,MATCH(SMALL($AT$3:$AT$30,ROWS(AT$3:AT21)),$AT$3:$AT$30,0))</f>
        <v>25</v>
      </c>
      <c r="AV21" s="86">
        <f ca="1">SMALL($AS$3:$AS$30,ROWS(AV$3:AV21))</f>
        <v>48</v>
      </c>
      <c r="AW21" s="94">
        <f ca="1">VLOOKUP(SMALL($BB$17:$BB$30,AX21),$BB$17:$BC$30,2,0)</f>
        <v>79</v>
      </c>
      <c r="AX21" s="94">
        <f t="shared" si="23"/>
        <v>10</v>
      </c>
      <c r="BA21" s="94">
        <v>19</v>
      </c>
      <c r="BB21" s="94">
        <f t="shared" ca="1" si="14"/>
        <v>0.42706128230251494</v>
      </c>
      <c r="BC21" s="94">
        <f t="shared" ca="1" si="15"/>
        <v>48</v>
      </c>
    </row>
    <row r="22" spans="1:63" ht="16.5" x14ac:dyDescent="0.3">
      <c r="A22" s="9">
        <v>20</v>
      </c>
      <c r="B22" s="109">
        <v>73</v>
      </c>
      <c r="C22" s="110">
        <v>58</v>
      </c>
      <c r="D22" s="111">
        <v>46</v>
      </c>
      <c r="E22" s="112">
        <v>40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27.017530735990938</v>
      </c>
      <c r="AP22" s="97">
        <f ca="1">SMALL($AO$3:$AO$30,ROWS(AO$3:AO22))</f>
        <v>26.532531822738225</v>
      </c>
      <c r="AQ22" s="119">
        <f t="shared" ca="1" si="11"/>
        <v>1.1466351951845957</v>
      </c>
      <c r="AR22" s="119">
        <f t="shared" si="20"/>
        <v>1</v>
      </c>
      <c r="AS22" s="86">
        <f t="shared" ca="1" si="12"/>
        <v>31</v>
      </c>
      <c r="AT22" s="86">
        <f t="shared" ca="1" si="13"/>
        <v>0.54877433025778788</v>
      </c>
      <c r="AU22" s="86">
        <f ca="1">INDEX($AS$3:$AS$30,MATCH(SMALL($AT$3:$AT$30,ROWS(AT$3:AT22)),$AT$3:$AT$30,0))</f>
        <v>35</v>
      </c>
      <c r="AV22" s="86">
        <f ca="1">SMALL($AS$3:$AS$30,ROWS(AV$3:AV22))</f>
        <v>51</v>
      </c>
      <c r="AW22" s="94">
        <f ca="1">VLOOKUP(SMALL($BB$3:$BB$16,AX22),$BB$3:$BC$30,2,0)</f>
        <v>35</v>
      </c>
      <c r="AX22" s="94">
        <f t="shared" si="23"/>
        <v>10</v>
      </c>
      <c r="BA22" s="94">
        <v>20</v>
      </c>
      <c r="BB22" s="94">
        <f t="shared" ca="1" si="14"/>
        <v>0.21477756824997651</v>
      </c>
      <c r="BC22" s="94">
        <f t="shared" ca="1" si="15"/>
        <v>51</v>
      </c>
    </row>
    <row r="23" spans="1:63" ht="16.5" x14ac:dyDescent="0.3">
      <c r="A23" s="9">
        <v>21</v>
      </c>
      <c r="B23" s="109">
        <v>58</v>
      </c>
      <c r="C23" s="110">
        <v>61</v>
      </c>
      <c r="D23" s="111">
        <v>46</v>
      </c>
      <c r="E23" s="112">
        <v>29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19.212272774028513</v>
      </c>
      <c r="AP23" s="97">
        <f ca="1">SMALL($AO$3:$AO$30,ROWS(AO$3:AO23))</f>
        <v>26.76905021348465</v>
      </c>
      <c r="AQ23" s="119">
        <f t="shared" ca="1" si="11"/>
        <v>1.7338061837777548</v>
      </c>
      <c r="AR23" s="119">
        <f t="shared" si="20"/>
        <v>1</v>
      </c>
      <c r="AS23" s="86">
        <f t="shared" ca="1" si="12"/>
        <v>47</v>
      </c>
      <c r="AT23" s="86">
        <f t="shared" ca="1" si="13"/>
        <v>0.66596951934666304</v>
      </c>
      <c r="AU23" s="86">
        <f ca="1">INDEX($AS$3:$AS$30,MATCH(SMALL($AT$3:$AT$30,ROWS(AT$3:AT23)),$AT$3:$AT$30,0))</f>
        <v>47</v>
      </c>
      <c r="AV23" s="86">
        <f ca="1">SMALL($AS$3:$AS$30,ROWS(AV$3:AV23))</f>
        <v>58</v>
      </c>
      <c r="AW23" s="94">
        <f ca="1">VLOOKUP(SMALL($BB$3:$BB$16,AX23),$BB$3:$BC$30,2,0)</f>
        <v>40</v>
      </c>
      <c r="AX23" s="94">
        <f t="shared" si="23"/>
        <v>11</v>
      </c>
      <c r="BA23" s="94">
        <v>21</v>
      </c>
      <c r="BB23" s="94">
        <f t="shared" ca="1" si="14"/>
        <v>0.45489911249269765</v>
      </c>
      <c r="BC23" s="94">
        <f t="shared" ca="1" si="15"/>
        <v>58</v>
      </c>
    </row>
    <row r="24" spans="1:63" ht="16.5" x14ac:dyDescent="0.3">
      <c r="A24" s="9">
        <v>22</v>
      </c>
      <c r="B24" s="109">
        <v>64</v>
      </c>
      <c r="C24" s="110">
        <v>64</v>
      </c>
      <c r="D24" s="111">
        <v>53</v>
      </c>
      <c r="E24" s="112">
        <v>53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21.481548643872546</v>
      </c>
      <c r="AP24" s="97">
        <f ca="1">SMALL($AO$3:$AO$30,ROWS(AO$3:AO24))</f>
        <v>26.807319504008817</v>
      </c>
      <c r="AQ24" s="119">
        <f t="shared" ca="1" si="11"/>
        <v>2.1552760120995575</v>
      </c>
      <c r="AR24" s="119">
        <f t="shared" si="20"/>
        <v>1.5</v>
      </c>
      <c r="AS24" s="86">
        <f t="shared" ca="1" si="12"/>
        <v>58</v>
      </c>
      <c r="AT24" s="86">
        <f t="shared" ca="1" si="13"/>
        <v>0.39947344664980011</v>
      </c>
      <c r="AU24" s="86">
        <f ca="1">INDEX($AS$3:$AS$30,MATCH(SMALL($AT$3:$AT$30,ROWS(AT$3:AT24)),$AT$3:$AT$30,0))</f>
        <v>61</v>
      </c>
      <c r="AV24" s="86">
        <f ca="1">SMALL($AS$3:$AS$30,ROWS(AV$3:AV24))</f>
        <v>61</v>
      </c>
      <c r="AW24" s="94">
        <f ca="1">VLOOKUP(SMALL($BB$17:$BB$30,AX24),$BB$17:$BC$30,2,0)</f>
        <v>45</v>
      </c>
      <c r="AX24" s="94">
        <f t="shared" si="23"/>
        <v>11</v>
      </c>
      <c r="BA24" s="94">
        <v>22</v>
      </c>
      <c r="BB24" s="94">
        <f t="shared" ca="1" si="14"/>
        <v>0.74767771727925303</v>
      </c>
      <c r="BC24" s="94">
        <f t="shared" ca="1" si="15"/>
        <v>61</v>
      </c>
    </row>
    <row r="25" spans="1:63" ht="16.5" x14ac:dyDescent="0.3">
      <c r="A25" s="9">
        <v>23</v>
      </c>
      <c r="B25" s="109">
        <v>38</v>
      </c>
      <c r="C25" s="110">
        <v>65</v>
      </c>
      <c r="D25" s="111">
        <v>81</v>
      </c>
      <c r="E25" s="112">
        <v>66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19.335954940097384</v>
      </c>
      <c r="AP25" s="97">
        <f ca="1">SMALL($AO$3:$AO$30,ROWS(AO$3:AO25))</f>
        <v>27.017530735990938</v>
      </c>
      <c r="AQ25" s="119">
        <f t="shared" ca="1" si="11"/>
        <v>2.8414482078672387</v>
      </c>
      <c r="AR25" s="119">
        <f t="shared" si="20"/>
        <v>2</v>
      </c>
      <c r="AS25" s="86">
        <f t="shared" ca="1" si="12"/>
        <v>77</v>
      </c>
      <c r="AT25" s="86">
        <f t="shared" ca="1" si="13"/>
        <v>0.81159179429876793</v>
      </c>
      <c r="AU25" s="86">
        <f ca="1">INDEX($AS$3:$AS$30,MATCH(SMALL($AT$3:$AT$30,ROWS(AT$3:AT25)),$AT$3:$AT$30,0))</f>
        <v>37</v>
      </c>
      <c r="AV25" s="86">
        <f ca="1">SMALL($AS$3:$AS$30,ROWS(AV$3:AV25))</f>
        <v>61</v>
      </c>
      <c r="AW25" s="94">
        <f ca="1">VLOOKUP(SMALL($BB$17:$BB$30,AX25),$BB$17:$BC$30,2,0)</f>
        <v>61</v>
      </c>
      <c r="AX25" s="94">
        <f t="shared" si="23"/>
        <v>12</v>
      </c>
      <c r="BA25" s="94">
        <v>23</v>
      </c>
      <c r="BB25" s="94">
        <f t="shared" ca="1" si="14"/>
        <v>0.47196751250523761</v>
      </c>
      <c r="BC25" s="94">
        <f t="shared" ca="1" si="15"/>
        <v>61</v>
      </c>
    </row>
    <row r="26" spans="1:63" ht="16.5" x14ac:dyDescent="0.3">
      <c r="A26" s="9">
        <v>24</v>
      </c>
      <c r="B26" s="109">
        <v>30</v>
      </c>
      <c r="C26" s="110">
        <v>66</v>
      </c>
      <c r="D26" s="111">
        <v>58</v>
      </c>
      <c r="E26" s="112">
        <v>46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24.85218479517955</v>
      </c>
      <c r="AP26" s="97">
        <f ca="1">SMALL($AO$3:$AO$30,ROWS(AO$3:AO26))</f>
        <v>27.188416446674761</v>
      </c>
      <c r="AQ26" s="119">
        <f t="shared" ca="1" si="11"/>
        <v>1.2292765339800928</v>
      </c>
      <c r="AR26" s="119">
        <f t="shared" si="20"/>
        <v>1</v>
      </c>
      <c r="AS26" s="86">
        <f t="shared" ca="1" si="12"/>
        <v>34</v>
      </c>
      <c r="AT26" s="86">
        <f t="shared" ca="1" si="13"/>
        <v>0.17851800335861678</v>
      </c>
      <c r="AU26" s="86">
        <f ca="1">INDEX($AS$3:$AS$30,MATCH(SMALL($AT$3:$AT$30,ROWS(AT$3:AT26)),$AT$3:$AT$30,0))</f>
        <v>23</v>
      </c>
      <c r="AV26" s="86">
        <f ca="1">SMALL($AS$3:$AS$30,ROWS(AV$3:AV26))</f>
        <v>61</v>
      </c>
      <c r="AW26" s="94">
        <f ca="1">VLOOKUP(SMALL($BB$3:$BB$16,AX26),$BB$3:$BC$30,2,0)</f>
        <v>23</v>
      </c>
      <c r="AX26" s="94">
        <f t="shared" si="23"/>
        <v>12</v>
      </c>
      <c r="BA26" s="94">
        <v>24</v>
      </c>
      <c r="BB26" s="94">
        <f t="shared" ca="1" si="14"/>
        <v>0.16016652161088085</v>
      </c>
      <c r="BC26" s="94">
        <f t="shared" ca="1" si="15"/>
        <v>61</v>
      </c>
    </row>
    <row r="27" spans="1:63" ht="16.5" x14ac:dyDescent="0.3">
      <c r="A27" s="9">
        <v>25</v>
      </c>
      <c r="B27" s="109">
        <v>61</v>
      </c>
      <c r="C27" s="110">
        <v>70</v>
      </c>
      <c r="D27" s="111">
        <v>57</v>
      </c>
      <c r="E27" s="112">
        <v>25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25.159416744550644</v>
      </c>
      <c r="AP27" s="97">
        <f ca="1">SMALL($AO$3:$AO$30,ROWS(AO$3:AO27))</f>
        <v>28.225552697363259</v>
      </c>
      <c r="AQ27" s="119">
        <f t="shared" ca="1" si="11"/>
        <v>1.7892004244288655</v>
      </c>
      <c r="AR27" s="119">
        <f t="shared" si="20"/>
        <v>1</v>
      </c>
      <c r="AS27" s="86">
        <f t="shared" ca="1" si="12"/>
        <v>51</v>
      </c>
      <c r="AT27" s="86">
        <f t="shared" ca="1" si="13"/>
        <v>0.53516936887368483</v>
      </c>
      <c r="AU27" s="86">
        <f ca="1">INDEX($AS$3:$AS$30,MATCH(SMALL($AT$3:$AT$30,ROWS(AT$3:AT27)),$AT$3:$AT$30,0))</f>
        <v>77</v>
      </c>
      <c r="AV27" s="86">
        <f ca="1">SMALL($AS$3:$AS$30,ROWS(AV$3:AV27))</f>
        <v>66</v>
      </c>
      <c r="AW27" s="94">
        <f ca="1">VLOOKUP(SMALL($BB$3:$BB$16,AX27),$BB$3:$BC$30,2,0)</f>
        <v>34</v>
      </c>
      <c r="AX27" s="94">
        <f t="shared" si="23"/>
        <v>13</v>
      </c>
      <c r="BA27" s="94">
        <v>25</v>
      </c>
      <c r="BB27" s="94">
        <f t="shared" ca="1" si="14"/>
        <v>0.66262979457644777</v>
      </c>
      <c r="BC27" s="94">
        <f t="shared" ca="1" si="15"/>
        <v>66</v>
      </c>
    </row>
    <row r="28" spans="1:63" ht="16.5" x14ac:dyDescent="0.3">
      <c r="A28" s="9">
        <v>26</v>
      </c>
      <c r="B28" s="109">
        <v>70</v>
      </c>
      <c r="C28" s="110">
        <v>73</v>
      </c>
      <c r="D28" s="111">
        <v>58</v>
      </c>
      <c r="E28" s="112">
        <v>64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26.045891356296035</v>
      </c>
      <c r="AP28" s="97">
        <f ca="1">SMALL($AO$3:$AO$30,ROWS(AO$3:AO28))</f>
        <v>29.211906655715438</v>
      </c>
      <c r="AQ28" s="119">
        <f t="shared" ca="1" si="11"/>
        <v>1.6248272649495086</v>
      </c>
      <c r="AR28" s="119">
        <f t="shared" si="20"/>
        <v>1.5</v>
      </c>
      <c r="AS28" s="86">
        <f t="shared" ca="1" si="12"/>
        <v>48</v>
      </c>
      <c r="AT28" s="86">
        <f t="shared" ca="1" si="13"/>
        <v>0.82234437742923283</v>
      </c>
      <c r="AU28" s="86">
        <f ca="1">INDEX($AS$3:$AS$30,MATCH(SMALL($AT$3:$AT$30,ROWS(AT$3:AT28)),$AT$3:$AT$30,0))</f>
        <v>48</v>
      </c>
      <c r="AV28" s="86">
        <f ca="1">SMALL($AS$3:$AS$30,ROWS(AV$3:AV28))</f>
        <v>77</v>
      </c>
      <c r="AW28" s="94">
        <f ca="1">VLOOKUP(SMALL($BB$17:$BB$30,AX28),$BB$17:$BC$30,2,0)</f>
        <v>77</v>
      </c>
      <c r="AX28" s="94">
        <f t="shared" si="23"/>
        <v>13</v>
      </c>
      <c r="BA28" s="94">
        <v>26</v>
      </c>
      <c r="BB28" s="94">
        <f t="shared" ca="1" si="14"/>
        <v>0.9070206006944187</v>
      </c>
      <c r="BC28" s="94">
        <f t="shared" ca="1" si="15"/>
        <v>77</v>
      </c>
    </row>
    <row r="29" spans="1:63" ht="16.5" x14ac:dyDescent="0.3">
      <c r="A29" s="9">
        <v>27</v>
      </c>
      <c r="B29" s="109">
        <v>49</v>
      </c>
      <c r="C29" s="110">
        <v>73</v>
      </c>
      <c r="D29" s="111">
        <v>73</v>
      </c>
      <c r="E29" s="112">
        <v>73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36.251474972113016</v>
      </c>
      <c r="AP29" s="97">
        <f ca="1">SMALL($AO$3:$AO$30,ROWS(AO$3:AO29))</f>
        <v>29.761419130564963</v>
      </c>
      <c r="AQ29" s="119">
        <f t="shared" ca="1" si="11"/>
        <v>2.9362861578024795</v>
      </c>
      <c r="AR29" s="119">
        <f t="shared" si="20"/>
        <v>2</v>
      </c>
      <c r="AS29" s="86">
        <f t="shared" ca="1" si="12"/>
        <v>88</v>
      </c>
      <c r="AT29" s="86">
        <f t="shared" ca="1" si="13"/>
        <v>0.63526538110004627</v>
      </c>
      <c r="AU29" s="86">
        <f ca="1">INDEX($AS$3:$AS$30,MATCH(SMALL($AT$3:$AT$30,ROWS(AT$3:AT29)),$AT$3:$AT$30,0))</f>
        <v>31</v>
      </c>
      <c r="AV29" s="86">
        <f ca="1">SMALL($AS$3:$AS$30,ROWS(AV$3:AV29))</f>
        <v>79</v>
      </c>
      <c r="AW29" s="94">
        <f ca="1">VLOOKUP(SMALL($BB$17:$BB$30,AX29),$BB$17:$BC$30,2,0)</f>
        <v>88</v>
      </c>
      <c r="AX29" s="94">
        <f t="shared" si="23"/>
        <v>14</v>
      </c>
      <c r="BA29" s="94">
        <v>27</v>
      </c>
      <c r="BB29" s="94">
        <f t="shared" ca="1" si="14"/>
        <v>0.71507262294805995</v>
      </c>
      <c r="BC29" s="94">
        <f t="shared" ca="1" si="15"/>
        <v>79</v>
      </c>
    </row>
    <row r="30" spans="1:63" ht="16.5" x14ac:dyDescent="0.3">
      <c r="A30" s="9">
        <v>28</v>
      </c>
      <c r="B30" s="109">
        <v>58</v>
      </c>
      <c r="C30" s="110">
        <v>81</v>
      </c>
      <c r="D30" s="111">
        <v>64</v>
      </c>
      <c r="E30" s="112">
        <v>46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17.861610147928715</v>
      </c>
      <c r="AP30" s="97">
        <f ca="1">SMALL($AO$3:$AO$30,ROWS(AO$3:AO30))</f>
        <v>36.251474972113016</v>
      </c>
      <c r="AQ30" s="119">
        <f t="shared" ca="1" si="11"/>
        <v>1.6727324718555783</v>
      </c>
      <c r="AR30" s="119">
        <f t="shared" si="20"/>
        <v>1</v>
      </c>
      <c r="AS30" s="86">
        <f t="shared" ca="1" si="12"/>
        <v>61</v>
      </c>
      <c r="AT30" s="86">
        <f t="shared" ca="1" si="13"/>
        <v>0.1671677902842007</v>
      </c>
      <c r="AU30" s="86">
        <f ca="1">INDEX($AS$3:$AS$30,MATCH(SMALL($AT$3:$AT$30,ROWS(AT$3:AT30)),$AT$3:$AT$30,0))</f>
        <v>61</v>
      </c>
      <c r="AV30" s="86">
        <f ca="1">SMALL($AS$3:$AS$30,ROWS(AV$3:AV30))</f>
        <v>88</v>
      </c>
      <c r="AW30" s="94">
        <f ca="1">VLOOKUP(SMALL($BB$3:$BB$16,AX30),$BB$3:$BC$30,2,0)</f>
        <v>31</v>
      </c>
      <c r="AX30" s="94">
        <f t="shared" si="23"/>
        <v>14</v>
      </c>
      <c r="BA30" s="94">
        <v>28</v>
      </c>
      <c r="BB30" s="94">
        <f t="shared" ca="1" si="14"/>
        <v>0.9313742624697634</v>
      </c>
      <c r="BC30" s="94">
        <f t="shared" ca="1" si="15"/>
        <v>88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1280</v>
      </c>
      <c r="AT32"/>
      <c r="AU32" s="157">
        <f ca="1">SUM(AU3:AU30)</f>
        <v>1280</v>
      </c>
      <c r="AV32" s="157">
        <f ca="1">SUM(AV3:AV30)</f>
        <v>1280</v>
      </c>
      <c r="AW32" s="157">
        <f ca="1">SUM(AW3:AW30)</f>
        <v>1280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1395</v>
      </c>
      <c r="C88" s="109">
        <f t="shared" ref="C88:E88" si="24">SUM(C3:C86)</f>
        <v>1395</v>
      </c>
      <c r="D88" s="109">
        <f t="shared" si="24"/>
        <v>1395</v>
      </c>
      <c r="E88" s="109">
        <f t="shared" si="24"/>
        <v>1395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2560</v>
      </c>
      <c r="AT88" s="157">
        <f t="shared" ref="AT88:AW88" ca="1" si="25">SUM(AT3:AT86)</f>
        <v>14.76663368055668</v>
      </c>
      <c r="AU88" s="157">
        <f t="shared" ca="1" si="25"/>
        <v>2560</v>
      </c>
      <c r="AV88" s="157">
        <f t="shared" ca="1" si="25"/>
        <v>2560</v>
      </c>
      <c r="AW88" s="157">
        <f t="shared" ca="1" si="25"/>
        <v>2560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40</v>
      </c>
      <c r="C98" s="75">
        <f>SUM(C$3:C3)</f>
        <v>18</v>
      </c>
      <c r="D98" s="75">
        <f>SUM(D$3:D3)</f>
        <v>18</v>
      </c>
      <c r="E98" s="75">
        <f>SUM(E$3:E3)</f>
        <v>49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93</v>
      </c>
      <c r="C99" s="75">
        <f>SUM(C$3:C4)</f>
        <v>43</v>
      </c>
      <c r="D99" s="75">
        <f>SUM(D$3:D4)</f>
        <v>48</v>
      </c>
      <c r="E99" s="75">
        <f>SUM(E$3:E4)</f>
        <v>103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158</v>
      </c>
      <c r="C100" s="75">
        <f>SUM(C$3:C5)</f>
        <v>72</v>
      </c>
      <c r="D100" s="75">
        <f>SUM(D$3:D5)</f>
        <v>85</v>
      </c>
      <c r="E100" s="75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188</v>
      </c>
      <c r="C101" s="75">
        <f>SUM(C$3:C6)</f>
        <v>102</v>
      </c>
      <c r="D101" s="75">
        <f>SUM(D$3:D6)</f>
        <v>118</v>
      </c>
      <c r="E101" s="75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234</v>
      </c>
      <c r="C102" s="75">
        <f>SUM(C$3:C7)</f>
        <v>132</v>
      </c>
      <c r="D102" s="75">
        <f>SUM(D$3:D7)</f>
        <v>158</v>
      </c>
      <c r="E102" s="75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285</v>
      </c>
      <c r="C103" s="75">
        <f>SUM(C$3:C8)</f>
        <v>165</v>
      </c>
      <c r="D103" s="75">
        <f>SUM(D$3:D8)</f>
        <v>209</v>
      </c>
      <c r="E103" s="75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324</v>
      </c>
      <c r="C104" s="75">
        <f>SUM(C$3:C9)</f>
        <v>202</v>
      </c>
      <c r="D104" s="75">
        <f>SUM(D$3:D9)</f>
        <v>260</v>
      </c>
      <c r="E104" s="75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357</v>
      </c>
      <c r="C105" s="75">
        <f>SUM(C$3:C10)</f>
        <v>240</v>
      </c>
      <c r="D105" s="75">
        <f>SUM(D$3:D10)</f>
        <v>289</v>
      </c>
      <c r="E105" s="75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438</v>
      </c>
      <c r="C106" s="75">
        <f>SUM(C$3:C11)</f>
        <v>279</v>
      </c>
      <c r="D106" s="75">
        <f>SUM(D$3:D11)</f>
        <v>314</v>
      </c>
      <c r="E106" s="75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475</v>
      </c>
      <c r="C107" s="75">
        <f>SUM(C$3:C12)</f>
        <v>319</v>
      </c>
      <c r="D107" s="75">
        <f>SUM(D$3:D12)</f>
        <v>368</v>
      </c>
      <c r="E107" s="75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532</v>
      </c>
      <c r="C108" s="75">
        <f>SUM(C$3:C13)</f>
        <v>365</v>
      </c>
      <c r="D108" s="75">
        <f>SUM(D$3:D13)</f>
        <v>438</v>
      </c>
      <c r="E108" s="75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598</v>
      </c>
      <c r="C109" s="75">
        <f>SUM(C$3:C14)</f>
        <v>411</v>
      </c>
      <c r="D109" s="75">
        <f>SUM(D$3:D14)</f>
        <v>476</v>
      </c>
      <c r="E109" s="75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627</v>
      </c>
      <c r="C110" s="75">
        <f>SUM(C$3:C15)</f>
        <v>460</v>
      </c>
      <c r="D110" s="75">
        <f>SUM(D$3:D15)</f>
        <v>515</v>
      </c>
      <c r="E110" s="75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645</v>
      </c>
      <c r="C111" s="75">
        <f>SUM(C$3:C16)</f>
        <v>511</v>
      </c>
      <c r="D111" s="75">
        <f>SUM(D$3:D16)</f>
        <v>576</v>
      </c>
      <c r="E111" s="75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718</v>
      </c>
      <c r="C112" s="75">
        <f>SUM(C$3:C17)</f>
        <v>562</v>
      </c>
      <c r="D112" s="75">
        <f>SUM(D$3:D17)</f>
        <v>649</v>
      </c>
      <c r="E112" s="75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743</v>
      </c>
      <c r="C113" s="75">
        <f>SUM(C$3:C18)</f>
        <v>615</v>
      </c>
      <c r="D113" s="75">
        <f>SUM(D$3:D18)</f>
        <v>698</v>
      </c>
      <c r="E113" s="75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794</v>
      </c>
      <c r="C114" s="75">
        <f>SUM(C$3:C19)</f>
        <v>669</v>
      </c>
      <c r="D114" s="75">
        <f>SUM(D$3:D19)</f>
        <v>728</v>
      </c>
      <c r="E114" s="75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848</v>
      </c>
      <c r="C115" s="75">
        <f>SUM(C$3:C20)</f>
        <v>726</v>
      </c>
      <c r="D115" s="75">
        <f>SUM(D$3:D20)</f>
        <v>793</v>
      </c>
      <c r="E115" s="75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894</v>
      </c>
      <c r="C116" s="75">
        <f>SUM(C$3:C21)</f>
        <v>784</v>
      </c>
      <c r="D116" s="75">
        <f>SUM(D$3:D21)</f>
        <v>859</v>
      </c>
      <c r="E116" s="75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967</v>
      </c>
      <c r="C117" s="75">
        <f>SUM(C$3:C22)</f>
        <v>842</v>
      </c>
      <c r="D117" s="75">
        <f>SUM(D$3:D22)</f>
        <v>905</v>
      </c>
      <c r="E117" s="75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1025</v>
      </c>
      <c r="C118" s="75">
        <f>SUM(C$3:C23)</f>
        <v>903</v>
      </c>
      <c r="D118" s="75">
        <f>SUM(D$3:D23)</f>
        <v>951</v>
      </c>
      <c r="E118" s="75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1089</v>
      </c>
      <c r="C119" s="75">
        <f>SUM(C$3:C24)</f>
        <v>967</v>
      </c>
      <c r="D119" s="75">
        <f>SUM(D$3:D24)</f>
        <v>1004</v>
      </c>
      <c r="E119" s="75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1127</v>
      </c>
      <c r="C120" s="75">
        <f>SUM(C$3:C25)</f>
        <v>1032</v>
      </c>
      <c r="D120" s="75">
        <f>SUM(D$3:D25)</f>
        <v>1085</v>
      </c>
      <c r="E120" s="75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1157</v>
      </c>
      <c r="C121" s="75">
        <f>SUM(C$3:C26)</f>
        <v>1098</v>
      </c>
      <c r="D121" s="75">
        <f>SUM(D$3:D26)</f>
        <v>1143</v>
      </c>
      <c r="E121" s="75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1218</v>
      </c>
      <c r="C122" s="75">
        <f>SUM(C$3:C27)</f>
        <v>1168</v>
      </c>
      <c r="D122" s="75">
        <f>SUM(D$3:D27)</f>
        <v>1200</v>
      </c>
      <c r="E122" s="75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1288</v>
      </c>
      <c r="C123" s="75">
        <f>SUM(C$3:C28)</f>
        <v>1241</v>
      </c>
      <c r="D123" s="75">
        <f>SUM(D$3:D28)</f>
        <v>1258</v>
      </c>
      <c r="E123" s="75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1337</v>
      </c>
      <c r="C124" s="75">
        <f>SUM(C$3:C29)</f>
        <v>1314</v>
      </c>
      <c r="D124" s="75">
        <f>SUM(D$3:D29)</f>
        <v>1331</v>
      </c>
      <c r="E124" s="75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1395</v>
      </c>
      <c r="C125" s="75">
        <f>SUM(C$3:C30)</f>
        <v>1395</v>
      </c>
      <c r="D125" s="75">
        <f>SUM(D$3:D30)</f>
        <v>1395</v>
      </c>
      <c r="E125" s="75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zoomScale="202" zoomScaleNormal="202" workbookViewId="0">
      <selection activeCell="O13" sqref="O13"/>
    </sheetView>
  </sheetViews>
  <sheetFormatPr defaultColWidth="9.140625" defaultRowHeight="13.5" x14ac:dyDescent="0.25"/>
  <cols>
    <col min="1" max="1" width="6.7109375" style="94" bestFit="1" customWidth="1"/>
    <col min="2" max="2" width="6.7109375" style="94" customWidth="1"/>
    <col min="3" max="3" width="8.140625" style="127" bestFit="1" customWidth="1"/>
    <col min="4" max="4" width="12.140625" style="127" bestFit="1" customWidth="1"/>
    <col min="5" max="5" width="11.5703125" style="127" bestFit="1" customWidth="1"/>
    <col min="6" max="6" width="11.5703125" style="94" bestFit="1" customWidth="1"/>
    <col min="7" max="7" width="9.5703125" style="94" bestFit="1" customWidth="1"/>
    <col min="8" max="8" width="9.7109375" style="94" bestFit="1" customWidth="1"/>
    <col min="9" max="10" width="9.140625" style="94"/>
    <col min="11" max="11" width="9.140625" style="94" customWidth="1"/>
    <col min="12" max="12" width="14.5703125" style="94" bestFit="1" customWidth="1"/>
    <col min="13" max="16384" width="9.140625" style="94"/>
  </cols>
  <sheetData>
    <row r="1" spans="1:25" ht="18.75" x14ac:dyDescent="0.3">
      <c r="E1" s="138" t="s">
        <v>51</v>
      </c>
      <c r="F1" s="138" t="s">
        <v>53</v>
      </c>
      <c r="G1" s="138" t="s">
        <v>93</v>
      </c>
      <c r="H1" s="138" t="s">
        <v>27</v>
      </c>
      <c r="J1" s="155" t="s">
        <v>107</v>
      </c>
      <c r="K1" s="154"/>
      <c r="L1" s="155" t="s">
        <v>108</v>
      </c>
      <c r="M1" s="155"/>
      <c r="N1" s="155"/>
      <c r="O1" s="155"/>
      <c r="P1" s="155"/>
      <c r="Q1" s="154"/>
      <c r="R1" s="155"/>
      <c r="S1" s="155"/>
      <c r="T1" s="156"/>
    </row>
    <row r="2" spans="1:25" ht="15" x14ac:dyDescent="0.25">
      <c r="E2" s="139">
        <f>INTERCEPT($D$6:$D$76,$A$6:$A$76)</f>
        <v>1632.8431656606335</v>
      </c>
      <c r="F2" s="139">
        <f>SLOPE($D$6:$D$76,$A$6:$A$76)</f>
        <v>183.58248155600268</v>
      </c>
      <c r="G2" s="140">
        <f>RSQ($D$6:$D$76,$A$6:$A$76)</f>
        <v>0.99744263110748199</v>
      </c>
      <c r="H2" s="139">
        <f>STEYX($D$6:$D$76,$A$6:$A$76)</f>
        <v>193.24721166440082</v>
      </c>
      <c r="J2" s="127" t="s">
        <v>96</v>
      </c>
      <c r="K2" s="127" t="s">
        <v>95</v>
      </c>
      <c r="L2" s="127" t="s">
        <v>97</v>
      </c>
      <c r="M2" s="94" t="s">
        <v>109</v>
      </c>
    </row>
    <row r="3" spans="1:25" x14ac:dyDescent="0.25">
      <c r="A3" s="141" t="str">
        <f>[1]ArdiData!A2</f>
        <v>Per.</v>
      </c>
      <c r="B3" s="141"/>
      <c r="C3" s="116" t="str">
        <f>[1]ArdiData!D2</f>
        <v>Trend&amp;S</v>
      </c>
      <c r="D3" s="127" t="s">
        <v>92</v>
      </c>
      <c r="E3" s="94" t="s">
        <v>94</v>
      </c>
      <c r="F3" s="94" t="s">
        <v>95</v>
      </c>
      <c r="G3" s="94" t="s">
        <v>96</v>
      </c>
      <c r="H3" s="94" t="s">
        <v>98</v>
      </c>
      <c r="J3" s="127">
        <v>1</v>
      </c>
      <c r="K3" s="142">
        <f>AVERAGEIF($G$4:$G$78,J3,$F$4:$F$78)</f>
        <v>0.89330400921186581</v>
      </c>
      <c r="L3" s="127">
        <f>K3/$K$8</f>
        <v>0.88982921698161199</v>
      </c>
      <c r="M3" s="94" t="s">
        <v>110</v>
      </c>
    </row>
    <row r="4" spans="1:25" ht="15" x14ac:dyDescent="0.3">
      <c r="A4" s="141">
        <f>[1]ArdiData!A3</f>
        <v>1</v>
      </c>
      <c r="B4" s="143">
        <f ca="1">'0.ArdiData'!D3</f>
        <v>27</v>
      </c>
      <c r="C4" s="144">
        <f>Y4</f>
        <v>1756</v>
      </c>
      <c r="E4" s="145">
        <f>$E$2+$F$2*A4</f>
        <v>1816.4256472166362</v>
      </c>
      <c r="F4" s="149">
        <f>C4/E4</f>
        <v>0.96673376237049491</v>
      </c>
      <c r="G4" s="149">
        <f>IF(MOD(A4,5)&lt;&gt;0,MOD(A4,5),5)</f>
        <v>1</v>
      </c>
      <c r="H4" s="146">
        <f>VLOOKUP(G4,$J$3:$L$7,3)*E4</f>
        <v>1616.3086113680972</v>
      </c>
      <c r="J4" s="127">
        <v>2</v>
      </c>
      <c r="K4" s="142">
        <f t="shared" ref="K4:K7" si="0">AVERAGEIF($G$4:$G$78,J4,$F$4:$F$78)</f>
        <v>0.91119395326391028</v>
      </c>
      <c r="L4" s="127">
        <f t="shared" ref="L4:L7" si="1">K4/$K$8</f>
        <v>0.90764957236288957</v>
      </c>
      <c r="M4" s="94" t="s">
        <v>111</v>
      </c>
      <c r="Y4" s="144">
        <v>1756</v>
      </c>
    </row>
    <row r="5" spans="1:25" ht="15" x14ac:dyDescent="0.3">
      <c r="A5" s="141">
        <f>[1]ArdiData!A4</f>
        <v>2</v>
      </c>
      <c r="B5" s="143">
        <f ca="1">'0.ArdiData'!D4</f>
        <v>37</v>
      </c>
      <c r="C5" s="144">
        <f t="shared" ref="C5:C68" si="2">Y5</f>
        <v>1962</v>
      </c>
      <c r="E5" s="145">
        <f t="shared" ref="E5:E68" si="3">$E$2+$F$2*A5</f>
        <v>2000.0081287726389</v>
      </c>
      <c r="F5" s="149">
        <f t="shared" ref="F5:F68" si="4">C5/E5</f>
        <v>0.98099601285322591</v>
      </c>
      <c r="G5" s="149">
        <f t="shared" ref="G5:G68" si="5">IF(MOD(A5,5)&lt;&gt;0,MOD(A5,5),5)</f>
        <v>2</v>
      </c>
      <c r="H5" s="146">
        <f t="shared" ref="H5:H68" si="6">VLOOKUP(G5,$J$3:$L$7,3)*E5</f>
        <v>1815.3065228027885</v>
      </c>
      <c r="J5" s="127">
        <v>3</v>
      </c>
      <c r="K5" s="142">
        <f t="shared" si="0"/>
        <v>1.0072103902501437</v>
      </c>
      <c r="L5" s="127">
        <f t="shared" si="1"/>
        <v>1.0032925226460792</v>
      </c>
      <c r="M5" s="94" t="s">
        <v>112</v>
      </c>
      <c r="Y5" s="144">
        <v>1962</v>
      </c>
    </row>
    <row r="6" spans="1:25" ht="15" x14ac:dyDescent="0.3">
      <c r="A6" s="141">
        <f>[1]ArdiData!A5</f>
        <v>3</v>
      </c>
      <c r="B6" s="143">
        <f ca="1">'0.ArdiData'!D5</f>
        <v>50</v>
      </c>
      <c r="C6" s="144">
        <f t="shared" si="2"/>
        <v>2071</v>
      </c>
      <c r="D6" s="147">
        <f>AVERAGE(C4:C8)</f>
        <v>2271.1999999999998</v>
      </c>
      <c r="E6" s="145">
        <f t="shared" si="3"/>
        <v>2183.5906103286416</v>
      </c>
      <c r="F6" s="149">
        <f t="shared" si="4"/>
        <v>0.94843785744632048</v>
      </c>
      <c r="G6" s="149">
        <f t="shared" si="5"/>
        <v>3</v>
      </c>
      <c r="H6" s="146">
        <f t="shared" si="6"/>
        <v>2190.7801318629145</v>
      </c>
      <c r="J6" s="127">
        <v>4</v>
      </c>
      <c r="K6" s="142">
        <f t="shared" si="0"/>
        <v>1.0810861830488137</v>
      </c>
      <c r="L6" s="127">
        <f t="shared" si="1"/>
        <v>1.0768809518729152</v>
      </c>
      <c r="M6" s="94" t="s">
        <v>113</v>
      </c>
      <c r="Y6" s="144">
        <v>2071</v>
      </c>
    </row>
    <row r="7" spans="1:25" ht="15" x14ac:dyDescent="0.3">
      <c r="A7" s="141">
        <f>[1]ArdiData!A6</f>
        <v>4</v>
      </c>
      <c r="B7" s="143">
        <f ca="1">'0.ArdiData'!D6</f>
        <v>20</v>
      </c>
      <c r="C7" s="144">
        <f t="shared" si="2"/>
        <v>2746</v>
      </c>
      <c r="D7" s="147">
        <f t="shared" ref="D7:D70" si="7">AVERAGE(C5:C9)</f>
        <v>2422.8000000000002</v>
      </c>
      <c r="E7" s="145">
        <f t="shared" si="3"/>
        <v>2367.1730918846442</v>
      </c>
      <c r="F7" s="149">
        <f t="shared" si="4"/>
        <v>1.1600334632959812</v>
      </c>
      <c r="G7" s="149">
        <f t="shared" si="5"/>
        <v>4</v>
      </c>
      <c r="H7" s="146">
        <f t="shared" si="6"/>
        <v>2549.1636124366873</v>
      </c>
      <c r="J7" s="127">
        <v>5</v>
      </c>
      <c r="K7" s="142">
        <f t="shared" si="0"/>
        <v>1.1267305155718652</v>
      </c>
      <c r="L7" s="127">
        <f t="shared" si="1"/>
        <v>1.1223477361365044</v>
      </c>
      <c r="M7" s="94" t="s">
        <v>114</v>
      </c>
      <c r="Y7" s="144">
        <v>2746</v>
      </c>
    </row>
    <row r="8" spans="1:25" ht="15" x14ac:dyDescent="0.3">
      <c r="A8" s="141">
        <f>[1]ArdiData!A7</f>
        <v>5</v>
      </c>
      <c r="B8" s="143">
        <f ca="1">'0.ArdiData'!D7</f>
        <v>20</v>
      </c>
      <c r="C8" s="144">
        <f t="shared" si="2"/>
        <v>2821</v>
      </c>
      <c r="D8" s="147">
        <f t="shared" si="7"/>
        <v>2559.8000000000002</v>
      </c>
      <c r="E8" s="145">
        <f t="shared" si="3"/>
        <v>2550.7555734406469</v>
      </c>
      <c r="F8" s="149">
        <f t="shared" si="4"/>
        <v>1.1059468141021553</v>
      </c>
      <c r="G8" s="149">
        <f t="shared" si="5"/>
        <v>5</v>
      </c>
      <c r="H8" s="146">
        <f t="shared" si="6"/>
        <v>2862.8347432886812</v>
      </c>
      <c r="J8" s="127"/>
      <c r="K8" s="148">
        <f>AVERAGE(K3:K7)</f>
        <v>1.0039050102693197</v>
      </c>
      <c r="L8" s="148">
        <f>AVERAGE(L3:L7)</f>
        <v>1.0000000000000002</v>
      </c>
      <c r="Y8" s="144">
        <v>2821</v>
      </c>
    </row>
    <row r="9" spans="1:25" ht="15" x14ac:dyDescent="0.3">
      <c r="A9" s="141">
        <f>[1]ArdiData!A8</f>
        <v>6</v>
      </c>
      <c r="B9" s="143">
        <f ca="1">'0.ArdiData'!D8</f>
        <v>39</v>
      </c>
      <c r="C9" s="144">
        <f t="shared" si="2"/>
        <v>2514</v>
      </c>
      <c r="D9" s="147">
        <f t="shared" si="7"/>
        <v>2845.8</v>
      </c>
      <c r="E9" s="145">
        <f t="shared" si="3"/>
        <v>2734.3380549966496</v>
      </c>
      <c r="F9" s="149">
        <f t="shared" si="4"/>
        <v>0.91941813683424756</v>
      </c>
      <c r="G9" s="149">
        <f t="shared" si="5"/>
        <v>1</v>
      </c>
      <c r="H9" s="146">
        <f t="shared" si="6"/>
        <v>2433.0938904406926</v>
      </c>
      <c r="Y9" s="144">
        <v>2514</v>
      </c>
    </row>
    <row r="10" spans="1:25" ht="15" x14ac:dyDescent="0.3">
      <c r="A10" s="141">
        <f>[1]ArdiData!A9</f>
        <v>7</v>
      </c>
      <c r="B10" s="143">
        <f ca="1">'0.ArdiData'!D9</f>
        <v>58</v>
      </c>
      <c r="C10" s="144">
        <f t="shared" si="2"/>
        <v>2647</v>
      </c>
      <c r="D10" s="147">
        <f t="shared" si="7"/>
        <v>3034.6</v>
      </c>
      <c r="E10" s="145">
        <f t="shared" si="3"/>
        <v>2917.9205365526523</v>
      </c>
      <c r="F10" s="149">
        <f t="shared" si="4"/>
        <v>0.90715287371302833</v>
      </c>
      <c r="G10" s="149">
        <f t="shared" si="5"/>
        <v>2</v>
      </c>
      <c r="H10" s="146">
        <f t="shared" si="6"/>
        <v>2648.4493271909082</v>
      </c>
      <c r="Y10" s="144">
        <v>2647</v>
      </c>
    </row>
    <row r="11" spans="1:25" ht="15" x14ac:dyDescent="0.3">
      <c r="A11" s="141">
        <f>[1]ArdiData!A10</f>
        <v>8</v>
      </c>
      <c r="B11" s="143">
        <f ca="1">'0.ArdiData'!D10</f>
        <v>44</v>
      </c>
      <c r="C11" s="144">
        <f t="shared" si="2"/>
        <v>3501</v>
      </c>
      <c r="D11" s="147">
        <f t="shared" si="7"/>
        <v>3277.6</v>
      </c>
      <c r="E11" s="145">
        <f t="shared" si="3"/>
        <v>3101.5030181086549</v>
      </c>
      <c r="F11" s="149">
        <f t="shared" si="4"/>
        <v>1.1288075425233552</v>
      </c>
      <c r="G11" s="149">
        <f t="shared" si="5"/>
        <v>3</v>
      </c>
      <c r="H11" s="146">
        <f t="shared" si="6"/>
        <v>3111.7147870326608</v>
      </c>
      <c r="Y11" s="144">
        <v>3501</v>
      </c>
    </row>
    <row r="12" spans="1:25" ht="15" x14ac:dyDescent="0.3">
      <c r="A12" s="141">
        <f>[1]ArdiData!A11</f>
        <v>9</v>
      </c>
      <c r="B12" s="143">
        <f ca="1">'0.ArdiData'!D11</f>
        <v>43</v>
      </c>
      <c r="C12" s="144">
        <f t="shared" si="2"/>
        <v>3690</v>
      </c>
      <c r="D12" s="147">
        <f t="shared" si="7"/>
        <v>3400.2</v>
      </c>
      <c r="E12" s="145">
        <f t="shared" si="3"/>
        <v>3285.0854996646576</v>
      </c>
      <c r="F12" s="149">
        <f t="shared" si="4"/>
        <v>1.1232584358540063</v>
      </c>
      <c r="G12" s="149">
        <f t="shared" si="5"/>
        <v>4</v>
      </c>
      <c r="H12" s="146">
        <f t="shared" si="6"/>
        <v>3537.6459998627879</v>
      </c>
      <c r="Y12" s="144">
        <v>3690</v>
      </c>
    </row>
    <row r="13" spans="1:25" ht="15" x14ac:dyDescent="0.3">
      <c r="A13" s="141">
        <f>[1]ArdiData!A12</f>
        <v>10</v>
      </c>
      <c r="B13" s="143">
        <f ca="1">'0.ArdiData'!D12</f>
        <v>47</v>
      </c>
      <c r="C13" s="144">
        <f t="shared" si="2"/>
        <v>4036</v>
      </c>
      <c r="D13" s="147">
        <f t="shared" si="7"/>
        <v>3516.2</v>
      </c>
      <c r="E13" s="145">
        <f t="shared" si="3"/>
        <v>3468.6679812206603</v>
      </c>
      <c r="F13" s="149">
        <f t="shared" si="4"/>
        <v>1.16355904394738</v>
      </c>
      <c r="G13" s="149">
        <f t="shared" si="5"/>
        <v>5</v>
      </c>
      <c r="H13" s="146">
        <f t="shared" si="6"/>
        <v>3893.051656132187</v>
      </c>
      <c r="Y13" s="144">
        <v>4036</v>
      </c>
    </row>
    <row r="14" spans="1:25" ht="15" x14ac:dyDescent="0.3">
      <c r="A14" s="141">
        <f>[1]ArdiData!A13</f>
        <v>11</v>
      </c>
      <c r="B14" s="143">
        <f ca="1">'0.ArdiData'!D13</f>
        <v>63</v>
      </c>
      <c r="C14" s="144">
        <f t="shared" si="2"/>
        <v>3127</v>
      </c>
      <c r="D14" s="147">
        <f t="shared" si="7"/>
        <v>3651.2</v>
      </c>
      <c r="E14" s="145">
        <f t="shared" si="3"/>
        <v>3652.250462776663</v>
      </c>
      <c r="F14" s="149">
        <f t="shared" si="4"/>
        <v>0.85618443528724053</v>
      </c>
      <c r="G14" s="149">
        <f t="shared" si="5"/>
        <v>1</v>
      </c>
      <c r="H14" s="146">
        <f t="shared" si="6"/>
        <v>3249.8791695132882</v>
      </c>
      <c r="Y14" s="144">
        <v>3127</v>
      </c>
    </row>
    <row r="15" spans="1:25" ht="15" x14ac:dyDescent="0.3">
      <c r="A15" s="141">
        <f>[1]ArdiData!A14</f>
        <v>12</v>
      </c>
      <c r="B15" s="143">
        <f ca="1">'0.ArdiData'!D14</f>
        <v>41</v>
      </c>
      <c r="C15" s="144">
        <f t="shared" si="2"/>
        <v>3227</v>
      </c>
      <c r="D15" s="147">
        <f t="shared" si="7"/>
        <v>3858</v>
      </c>
      <c r="E15" s="145">
        <f t="shared" si="3"/>
        <v>3835.8329443326656</v>
      </c>
      <c r="F15" s="149">
        <f t="shared" si="4"/>
        <v>0.84127751308038612</v>
      </c>
      <c r="G15" s="149">
        <f t="shared" si="5"/>
        <v>2</v>
      </c>
      <c r="H15" s="146">
        <f t="shared" si="6"/>
        <v>3481.5921315790274</v>
      </c>
      <c r="Y15" s="144">
        <v>3227</v>
      </c>
    </row>
    <row r="16" spans="1:25" ht="15" x14ac:dyDescent="0.3">
      <c r="A16" s="141">
        <f>[1]ArdiData!A15</f>
        <v>13</v>
      </c>
      <c r="B16" s="143">
        <f ca="1">'0.ArdiData'!D15</f>
        <v>42</v>
      </c>
      <c r="C16" s="144">
        <f t="shared" si="2"/>
        <v>4176</v>
      </c>
      <c r="D16" s="147">
        <f t="shared" si="7"/>
        <v>4070.2</v>
      </c>
      <c r="E16" s="145">
        <f t="shared" si="3"/>
        <v>4019.4154258886683</v>
      </c>
      <c r="F16" s="149">
        <f t="shared" si="4"/>
        <v>1.0389570515908322</v>
      </c>
      <c r="G16" s="149">
        <f t="shared" si="5"/>
        <v>3</v>
      </c>
      <c r="H16" s="146">
        <f t="shared" si="6"/>
        <v>4032.6494422024066</v>
      </c>
      <c r="Y16" s="144">
        <v>4176</v>
      </c>
    </row>
    <row r="17" spans="1:25" ht="15" x14ac:dyDescent="0.3">
      <c r="A17" s="141">
        <f>[1]ArdiData!A16</f>
        <v>14</v>
      </c>
      <c r="B17" s="143">
        <f ca="1">'0.ArdiData'!D16</f>
        <v>62</v>
      </c>
      <c r="C17" s="144">
        <f t="shared" si="2"/>
        <v>4724</v>
      </c>
      <c r="D17" s="147">
        <f t="shared" si="7"/>
        <v>4243.2</v>
      </c>
      <c r="E17" s="145">
        <f t="shared" si="3"/>
        <v>4202.997907444671</v>
      </c>
      <c r="F17" s="149">
        <f t="shared" si="4"/>
        <v>1.1239596364377176</v>
      </c>
      <c r="G17" s="149">
        <f t="shared" si="5"/>
        <v>4</v>
      </c>
      <c r="H17" s="146">
        <f t="shared" si="6"/>
        <v>4526.128387288888</v>
      </c>
      <c r="Y17" s="144">
        <v>4724</v>
      </c>
    </row>
    <row r="18" spans="1:25" ht="15" x14ac:dyDescent="0.3">
      <c r="A18" s="141">
        <f>[1]ArdiData!A17</f>
        <v>15</v>
      </c>
      <c r="B18" s="143">
        <f ca="1">'0.ArdiData'!D17</f>
        <v>54</v>
      </c>
      <c r="C18" s="144">
        <f t="shared" si="2"/>
        <v>5097</v>
      </c>
      <c r="D18" s="147">
        <f t="shared" si="7"/>
        <v>4451.8</v>
      </c>
      <c r="E18" s="145">
        <f t="shared" si="3"/>
        <v>4386.5803890006737</v>
      </c>
      <c r="F18" s="149">
        <f t="shared" si="4"/>
        <v>1.1619529446629315</v>
      </c>
      <c r="G18" s="149">
        <f t="shared" si="5"/>
        <v>5</v>
      </c>
      <c r="H18" s="146">
        <f t="shared" si="6"/>
        <v>4923.2685689756927</v>
      </c>
      <c r="Y18" s="144">
        <v>5097</v>
      </c>
    </row>
    <row r="19" spans="1:25" ht="15" x14ac:dyDescent="0.3">
      <c r="A19" s="141">
        <f>[1]ArdiData!A18</f>
        <v>16</v>
      </c>
      <c r="B19" s="143">
        <f ca="1">'0.ArdiData'!D18</f>
        <v>37</v>
      </c>
      <c r="C19" s="144">
        <f t="shared" si="2"/>
        <v>3992</v>
      </c>
      <c r="D19" s="147">
        <f t="shared" si="7"/>
        <v>4687</v>
      </c>
      <c r="E19" s="145">
        <f t="shared" si="3"/>
        <v>4570.1628705566764</v>
      </c>
      <c r="F19" s="149">
        <f t="shared" si="4"/>
        <v>0.87349184549165704</v>
      </c>
      <c r="G19" s="149">
        <f t="shared" si="5"/>
        <v>1</v>
      </c>
      <c r="H19" s="146">
        <f t="shared" si="6"/>
        <v>4066.6644485858833</v>
      </c>
      <c r="Y19" s="144">
        <v>3992</v>
      </c>
    </row>
    <row r="20" spans="1:25" ht="15" x14ac:dyDescent="0.3">
      <c r="A20" s="141">
        <f>[1]ArdiData!A19</f>
        <v>17</v>
      </c>
      <c r="B20" s="143">
        <f ca="1">'0.ArdiData'!D19</f>
        <v>43</v>
      </c>
      <c r="C20" s="144">
        <f t="shared" si="2"/>
        <v>4270</v>
      </c>
      <c r="D20" s="147">
        <f t="shared" si="7"/>
        <v>4842.6000000000004</v>
      </c>
      <c r="E20" s="145">
        <f t="shared" si="3"/>
        <v>4753.745352112679</v>
      </c>
      <c r="F20" s="149">
        <f t="shared" si="4"/>
        <v>0.89823911120992395</v>
      </c>
      <c r="G20" s="149">
        <f t="shared" si="5"/>
        <v>2</v>
      </c>
      <c r="H20" s="146">
        <f t="shared" si="6"/>
        <v>4314.7349359671471</v>
      </c>
      <c r="Y20" s="144">
        <v>4270</v>
      </c>
    </row>
    <row r="21" spans="1:25" ht="15" x14ac:dyDescent="0.3">
      <c r="A21" s="141">
        <f>[1]ArdiData!A20</f>
        <v>18</v>
      </c>
      <c r="B21" s="143">
        <f ca="1">'0.ArdiData'!D20</f>
        <v>59</v>
      </c>
      <c r="C21" s="144">
        <f t="shared" si="2"/>
        <v>5352</v>
      </c>
      <c r="D21" s="147">
        <f t="shared" si="7"/>
        <v>4920</v>
      </c>
      <c r="E21" s="145">
        <f t="shared" si="3"/>
        <v>4937.3278336686817</v>
      </c>
      <c r="F21" s="149">
        <f t="shared" si="4"/>
        <v>1.0839871647784012</v>
      </c>
      <c r="G21" s="149">
        <f t="shared" si="5"/>
        <v>3</v>
      </c>
      <c r="H21" s="146">
        <f t="shared" si="6"/>
        <v>4953.5840973721524</v>
      </c>
      <c r="Y21" s="144">
        <v>5352</v>
      </c>
    </row>
    <row r="22" spans="1:25" ht="15" x14ac:dyDescent="0.3">
      <c r="A22" s="141">
        <f>[1]ArdiData!A21</f>
        <v>19</v>
      </c>
      <c r="B22" s="143">
        <f ca="1">'0.ArdiData'!D21</f>
        <v>62</v>
      </c>
      <c r="C22" s="144">
        <f t="shared" si="2"/>
        <v>5502</v>
      </c>
      <c r="D22" s="147">
        <f t="shared" si="7"/>
        <v>5034.3999999999996</v>
      </c>
      <c r="E22" s="145">
        <f t="shared" si="3"/>
        <v>5120.9103152246844</v>
      </c>
      <c r="F22" s="149">
        <f t="shared" si="4"/>
        <v>1.0744183477774099</v>
      </c>
      <c r="G22" s="149">
        <f t="shared" si="5"/>
        <v>4</v>
      </c>
      <c r="H22" s="146">
        <f t="shared" si="6"/>
        <v>5514.6107747149881</v>
      </c>
      <c r="Y22" s="144">
        <v>5502</v>
      </c>
    </row>
    <row r="23" spans="1:25" ht="15" x14ac:dyDescent="0.3">
      <c r="A23" s="141">
        <f>[1]ArdiData!A22</f>
        <v>20</v>
      </c>
      <c r="B23" s="143">
        <f ca="1">'0.ArdiData'!D22</f>
        <v>40</v>
      </c>
      <c r="C23" s="144">
        <f t="shared" si="2"/>
        <v>5484</v>
      </c>
      <c r="D23" s="147">
        <f t="shared" si="7"/>
        <v>5223.3999999999996</v>
      </c>
      <c r="E23" s="145">
        <f t="shared" si="3"/>
        <v>5304.4927967806871</v>
      </c>
      <c r="F23" s="149">
        <f t="shared" si="4"/>
        <v>1.0338405970365832</v>
      </c>
      <c r="G23" s="149">
        <f t="shared" si="5"/>
        <v>5</v>
      </c>
      <c r="H23" s="146">
        <f t="shared" si="6"/>
        <v>5953.4854818191989</v>
      </c>
      <c r="Y23" s="144">
        <v>5484</v>
      </c>
    </row>
    <row r="24" spans="1:25" ht="15" x14ac:dyDescent="0.3">
      <c r="A24" s="141">
        <f>[1]ArdiData!A23</f>
        <v>21</v>
      </c>
      <c r="B24" s="143">
        <f ca="1">'0.ArdiData'!D23</f>
        <v>43</v>
      </c>
      <c r="C24" s="144">
        <f t="shared" si="2"/>
        <v>4564</v>
      </c>
      <c r="D24" s="147">
        <f t="shared" si="7"/>
        <v>5364</v>
      </c>
      <c r="E24" s="145">
        <f t="shared" si="3"/>
        <v>5488.0752783366897</v>
      </c>
      <c r="F24" s="149">
        <f t="shared" si="4"/>
        <v>0.83162124579735064</v>
      </c>
      <c r="G24" s="149">
        <f t="shared" si="5"/>
        <v>1</v>
      </c>
      <c r="H24" s="146">
        <f t="shared" si="6"/>
        <v>4883.4497276584789</v>
      </c>
      <c r="Y24" s="144">
        <v>4564</v>
      </c>
    </row>
    <row r="25" spans="1:25" ht="15" x14ac:dyDescent="0.3">
      <c r="A25" s="141">
        <f>[1]ArdiData!A24</f>
        <v>22</v>
      </c>
      <c r="B25" s="143">
        <f ca="1">'0.ArdiData'!D24</f>
        <v>48</v>
      </c>
      <c r="C25" s="144">
        <f t="shared" si="2"/>
        <v>5215</v>
      </c>
      <c r="D25" s="147">
        <f t="shared" si="7"/>
        <v>5512.8</v>
      </c>
      <c r="E25" s="145">
        <f t="shared" si="3"/>
        <v>5671.6577598926924</v>
      </c>
      <c r="F25" s="149">
        <f t="shared" si="4"/>
        <v>0.91948425324215399</v>
      </c>
      <c r="G25" s="149">
        <f t="shared" si="5"/>
        <v>2</v>
      </c>
      <c r="H25" s="146">
        <f t="shared" si="6"/>
        <v>5147.8777403552667</v>
      </c>
      <c r="Y25" s="144">
        <v>5215</v>
      </c>
    </row>
    <row r="26" spans="1:25" ht="15" x14ac:dyDescent="0.3">
      <c r="A26" s="141">
        <f>[1]ArdiData!A25</f>
        <v>23</v>
      </c>
      <c r="B26" s="143">
        <f ca="1">'0.ArdiData'!D25</f>
        <v>84</v>
      </c>
      <c r="C26" s="144">
        <f t="shared" si="2"/>
        <v>6055</v>
      </c>
      <c r="D26" s="147">
        <f t="shared" si="7"/>
        <v>5848.6</v>
      </c>
      <c r="E26" s="145">
        <f t="shared" si="3"/>
        <v>5855.2402414486951</v>
      </c>
      <c r="F26" s="149">
        <f t="shared" si="4"/>
        <v>1.0341164068960356</v>
      </c>
      <c r="G26" s="149">
        <f t="shared" si="5"/>
        <v>3</v>
      </c>
      <c r="H26" s="146">
        <f t="shared" si="6"/>
        <v>5874.5187525418987</v>
      </c>
      <c r="Y26" s="144">
        <v>6055</v>
      </c>
    </row>
    <row r="27" spans="1:25" ht="15" x14ac:dyDescent="0.3">
      <c r="A27" s="141">
        <f>[1]ArdiData!A26</f>
        <v>24</v>
      </c>
      <c r="B27" s="143">
        <f ca="1">'0.ArdiData'!D26</f>
        <v>34</v>
      </c>
      <c r="C27" s="144">
        <f t="shared" si="2"/>
        <v>6246</v>
      </c>
      <c r="D27" s="147">
        <f t="shared" si="7"/>
        <v>6154</v>
      </c>
      <c r="E27" s="145">
        <f t="shared" si="3"/>
        <v>6038.8227230046978</v>
      </c>
      <c r="F27" s="149">
        <f t="shared" si="4"/>
        <v>1.0343075606783534</v>
      </c>
      <c r="G27" s="149">
        <f t="shared" si="5"/>
        <v>4</v>
      </c>
      <c r="H27" s="146">
        <f t="shared" si="6"/>
        <v>6503.0931621410891</v>
      </c>
      <c r="Y27" s="144">
        <v>6246</v>
      </c>
    </row>
    <row r="28" spans="1:25" ht="15" x14ac:dyDescent="0.3">
      <c r="A28" s="141">
        <f>[1]ArdiData!A27</f>
        <v>25</v>
      </c>
      <c r="B28" s="143">
        <f ca="1">'0.ArdiData'!D27</f>
        <v>61</v>
      </c>
      <c r="C28" s="144">
        <f t="shared" si="2"/>
        <v>7163</v>
      </c>
      <c r="D28" s="147">
        <f t="shared" si="7"/>
        <v>6309</v>
      </c>
      <c r="E28" s="145">
        <f t="shared" si="3"/>
        <v>6222.4052045607004</v>
      </c>
      <c r="F28" s="149">
        <f t="shared" si="4"/>
        <v>1.1511625753253569</v>
      </c>
      <c r="G28" s="149">
        <f t="shared" si="5"/>
        <v>5</v>
      </c>
      <c r="H28" s="146">
        <f t="shared" si="6"/>
        <v>6983.702394662705</v>
      </c>
      <c r="Y28" s="144">
        <v>7163</v>
      </c>
    </row>
    <row r="29" spans="1:25" ht="15" x14ac:dyDescent="0.3">
      <c r="A29" s="141">
        <f>[1]ArdiData!A28</f>
        <v>26</v>
      </c>
      <c r="B29" s="143">
        <f ca="1">'0.ArdiData'!D28</f>
        <v>56</v>
      </c>
      <c r="C29" s="144">
        <f t="shared" si="2"/>
        <v>6091</v>
      </c>
      <c r="D29" s="147">
        <f t="shared" si="7"/>
        <v>6427.8</v>
      </c>
      <c r="E29" s="145">
        <f t="shared" si="3"/>
        <v>6405.9876861167031</v>
      </c>
      <c r="F29" s="149">
        <f t="shared" si="4"/>
        <v>0.95082917708390913</v>
      </c>
      <c r="G29" s="149">
        <f t="shared" si="5"/>
        <v>1</v>
      </c>
      <c r="H29" s="146">
        <f t="shared" si="6"/>
        <v>5700.2350067310745</v>
      </c>
      <c r="Y29" s="144">
        <v>6091</v>
      </c>
    </row>
    <row r="30" spans="1:25" ht="15" x14ac:dyDescent="0.3">
      <c r="A30" s="141">
        <f>[1]ArdiData!A29</f>
        <v>27</v>
      </c>
      <c r="B30" s="143">
        <f ca="1">'0.ArdiData'!D29</f>
        <v>69</v>
      </c>
      <c r="C30" s="144">
        <f t="shared" si="2"/>
        <v>5990</v>
      </c>
      <c r="D30" s="147">
        <f t="shared" si="7"/>
        <v>6675</v>
      </c>
      <c r="E30" s="145">
        <f t="shared" si="3"/>
        <v>6589.5701676727058</v>
      </c>
      <c r="F30" s="149">
        <f t="shared" si="4"/>
        <v>0.90901224929448454</v>
      </c>
      <c r="G30" s="149">
        <f t="shared" si="5"/>
        <v>2</v>
      </c>
      <c r="H30" s="146">
        <f t="shared" si="6"/>
        <v>5981.0205447433855</v>
      </c>
      <c r="Y30" s="144">
        <v>5990</v>
      </c>
    </row>
    <row r="31" spans="1:25" ht="15" x14ac:dyDescent="0.3">
      <c r="A31" s="141">
        <f>[1]ArdiData!A30</f>
        <v>28</v>
      </c>
      <c r="B31" s="143">
        <f ca="1">'0.ArdiData'!D30</f>
        <v>65</v>
      </c>
      <c r="C31" s="144">
        <f t="shared" si="2"/>
        <v>6649</v>
      </c>
      <c r="D31" s="147">
        <f t="shared" si="7"/>
        <v>6739.4</v>
      </c>
      <c r="E31" s="145">
        <f t="shared" si="3"/>
        <v>6773.1526492287085</v>
      </c>
      <c r="F31" s="149">
        <f t="shared" si="4"/>
        <v>0.98166988761978569</v>
      </c>
      <c r="G31" s="149">
        <f t="shared" si="5"/>
        <v>3</v>
      </c>
      <c r="H31" s="146">
        <f t="shared" si="6"/>
        <v>6795.453407711645</v>
      </c>
      <c r="Y31" s="144">
        <v>6649</v>
      </c>
    </row>
    <row r="32" spans="1:25" ht="15" x14ac:dyDescent="0.3">
      <c r="A32" s="141">
        <f>[1]ArdiData!A31</f>
        <v>29</v>
      </c>
      <c r="B32" s="143">
        <f>'0.ArdiData'!D31</f>
        <v>0</v>
      </c>
      <c r="C32" s="144">
        <f t="shared" si="2"/>
        <v>7482</v>
      </c>
      <c r="D32" s="147">
        <f t="shared" si="7"/>
        <v>6838.8</v>
      </c>
      <c r="E32" s="145">
        <f t="shared" si="3"/>
        <v>6956.7351307847111</v>
      </c>
      <c r="F32" s="149">
        <f t="shared" si="4"/>
        <v>1.075504508845091</v>
      </c>
      <c r="G32" s="149">
        <f t="shared" si="5"/>
        <v>4</v>
      </c>
      <c r="H32" s="146">
        <f t="shared" si="6"/>
        <v>7491.5755495671892</v>
      </c>
      <c r="Y32" s="144">
        <v>7482</v>
      </c>
    </row>
    <row r="33" spans="1:25" ht="15" x14ac:dyDescent="0.3">
      <c r="A33" s="141">
        <f>[1]ArdiData!A32</f>
        <v>30</v>
      </c>
      <c r="B33" s="143">
        <f>'0.ArdiData'!D32</f>
        <v>0</v>
      </c>
      <c r="C33" s="144">
        <f t="shared" si="2"/>
        <v>7485</v>
      </c>
      <c r="D33" s="147">
        <f t="shared" si="7"/>
        <v>7045.6</v>
      </c>
      <c r="E33" s="145">
        <f t="shared" si="3"/>
        <v>7140.3176123407138</v>
      </c>
      <c r="F33" s="149">
        <f t="shared" si="4"/>
        <v>1.0482726968704539</v>
      </c>
      <c r="G33" s="149">
        <f t="shared" si="5"/>
        <v>5</v>
      </c>
      <c r="H33" s="146">
        <f t="shared" si="6"/>
        <v>8013.9193075062103</v>
      </c>
      <c r="Y33" s="144">
        <v>7485</v>
      </c>
    </row>
    <row r="34" spans="1:25" ht="15" x14ac:dyDescent="0.3">
      <c r="A34" s="141">
        <f>[1]ArdiData!A33</f>
        <v>31</v>
      </c>
      <c r="B34" s="143">
        <f>'0.ArdiData'!D33</f>
        <v>0</v>
      </c>
      <c r="C34" s="144">
        <f t="shared" si="2"/>
        <v>6588</v>
      </c>
      <c r="D34" s="147">
        <f t="shared" si="7"/>
        <v>7202.6</v>
      </c>
      <c r="E34" s="145">
        <f t="shared" si="3"/>
        <v>7323.9000938967165</v>
      </c>
      <c r="F34" s="149">
        <f t="shared" si="4"/>
        <v>0.89952073561052948</v>
      </c>
      <c r="G34" s="149">
        <f t="shared" si="5"/>
        <v>1</v>
      </c>
      <c r="H34" s="146">
        <f t="shared" si="6"/>
        <v>6517.02028580367</v>
      </c>
      <c r="Y34" s="144">
        <v>6588</v>
      </c>
    </row>
    <row r="35" spans="1:25" ht="15" x14ac:dyDescent="0.3">
      <c r="A35" s="141">
        <f>[1]ArdiData!A34</f>
        <v>32</v>
      </c>
      <c r="B35" s="143">
        <f>'0.ArdiData'!D34</f>
        <v>0</v>
      </c>
      <c r="C35" s="144">
        <f t="shared" si="2"/>
        <v>7024</v>
      </c>
      <c r="D35" s="147">
        <f t="shared" si="7"/>
        <v>7338</v>
      </c>
      <c r="E35" s="145">
        <f t="shared" si="3"/>
        <v>7507.4825754527192</v>
      </c>
      <c r="F35" s="149">
        <f t="shared" si="4"/>
        <v>0.93559990708022867</v>
      </c>
      <c r="G35" s="149">
        <f t="shared" si="5"/>
        <v>2</v>
      </c>
      <c r="H35" s="146">
        <f t="shared" si="6"/>
        <v>6814.1633491315051</v>
      </c>
      <c r="Y35" s="144">
        <v>7024</v>
      </c>
    </row>
    <row r="36" spans="1:25" ht="15" x14ac:dyDescent="0.3">
      <c r="A36" s="141">
        <f>[1]ArdiData!A35</f>
        <v>33</v>
      </c>
      <c r="B36" s="143">
        <f>'0.ArdiData'!D35</f>
        <v>0</v>
      </c>
      <c r="C36" s="144">
        <f t="shared" si="2"/>
        <v>7434</v>
      </c>
      <c r="D36" s="147">
        <f t="shared" si="7"/>
        <v>7756.2</v>
      </c>
      <c r="E36" s="145">
        <f t="shared" si="3"/>
        <v>7691.0650570087219</v>
      </c>
      <c r="F36" s="149">
        <f t="shared" si="4"/>
        <v>0.96657614321251084</v>
      </c>
      <c r="G36" s="149">
        <f t="shared" si="5"/>
        <v>3</v>
      </c>
      <c r="H36" s="146">
        <f t="shared" si="6"/>
        <v>7716.3880628813913</v>
      </c>
      <c r="Y36" s="144">
        <v>7434</v>
      </c>
    </row>
    <row r="37" spans="1:25" ht="15" x14ac:dyDescent="0.3">
      <c r="A37" s="141">
        <f>[1]ArdiData!A36</f>
        <v>34</v>
      </c>
      <c r="B37" s="143">
        <f>'0.ArdiData'!D36</f>
        <v>0</v>
      </c>
      <c r="C37" s="144">
        <f t="shared" si="2"/>
        <v>8159</v>
      </c>
      <c r="D37" s="147">
        <f t="shared" si="7"/>
        <v>7808.2</v>
      </c>
      <c r="E37" s="145">
        <f t="shared" si="3"/>
        <v>7874.6475385647245</v>
      </c>
      <c r="F37" s="149">
        <f t="shared" si="4"/>
        <v>1.0361098652406611</v>
      </c>
      <c r="G37" s="149">
        <f t="shared" si="5"/>
        <v>4</v>
      </c>
      <c r="H37" s="146">
        <f t="shared" si="6"/>
        <v>8480.0579369932893</v>
      </c>
      <c r="Y37" s="144">
        <v>8159</v>
      </c>
    </row>
    <row r="38" spans="1:25" ht="15" x14ac:dyDescent="0.3">
      <c r="A38" s="141">
        <f>[1]ArdiData!A37</f>
        <v>35</v>
      </c>
      <c r="B38" s="143">
        <f>'0.ArdiData'!D37</f>
        <v>0</v>
      </c>
      <c r="C38" s="144">
        <f t="shared" si="2"/>
        <v>9576</v>
      </c>
      <c r="D38" s="147">
        <f t="shared" si="7"/>
        <v>8095.2</v>
      </c>
      <c r="E38" s="145">
        <f t="shared" si="3"/>
        <v>8058.2300201207272</v>
      </c>
      <c r="F38" s="149">
        <f t="shared" si="4"/>
        <v>1.1883502923209599</v>
      </c>
      <c r="G38" s="149">
        <f t="shared" si="5"/>
        <v>5</v>
      </c>
      <c r="H38" s="146">
        <f t="shared" si="6"/>
        <v>9044.1362203497174</v>
      </c>
      <c r="Y38" s="144">
        <v>9576</v>
      </c>
    </row>
    <row r="39" spans="1:25" ht="15" x14ac:dyDescent="0.3">
      <c r="A39" s="141">
        <f>[1]ArdiData!A38</f>
        <v>36</v>
      </c>
      <c r="B39" s="143">
        <f>'0.ArdiData'!D38</f>
        <v>0</v>
      </c>
      <c r="C39" s="144">
        <f t="shared" si="2"/>
        <v>6848</v>
      </c>
      <c r="D39" s="147">
        <f t="shared" si="7"/>
        <v>8295.7999999999993</v>
      </c>
      <c r="E39" s="145">
        <f t="shared" si="3"/>
        <v>8241.8125016767299</v>
      </c>
      <c r="F39" s="149">
        <f t="shared" si="4"/>
        <v>0.83088519650341841</v>
      </c>
      <c r="G39" s="149">
        <f t="shared" si="5"/>
        <v>1</v>
      </c>
      <c r="H39" s="146">
        <f t="shared" si="6"/>
        <v>7333.8055648762656</v>
      </c>
      <c r="Y39" s="144">
        <v>6848</v>
      </c>
    </row>
    <row r="40" spans="1:25" ht="15" x14ac:dyDescent="0.3">
      <c r="A40" s="141">
        <f>[1]ArdiData!A39</f>
        <v>37</v>
      </c>
      <c r="B40" s="143">
        <f>'0.ArdiData'!D39</f>
        <v>0</v>
      </c>
      <c r="C40" s="144">
        <f t="shared" si="2"/>
        <v>8459</v>
      </c>
      <c r="D40" s="147">
        <f t="shared" si="7"/>
        <v>8447.7999999999993</v>
      </c>
      <c r="E40" s="145">
        <f t="shared" si="3"/>
        <v>8425.3949832327326</v>
      </c>
      <c r="F40" s="149">
        <f t="shared" si="4"/>
        <v>1.0039885390339733</v>
      </c>
      <c r="G40" s="149">
        <f t="shared" si="5"/>
        <v>2</v>
      </c>
      <c r="H40" s="146">
        <f t="shared" si="6"/>
        <v>7647.3061535196248</v>
      </c>
      <c r="Y40" s="144">
        <v>8459</v>
      </c>
    </row>
    <row r="41" spans="1:25" ht="15" x14ac:dyDescent="0.3">
      <c r="A41" s="141">
        <f>[1]ArdiData!A40</f>
        <v>38</v>
      </c>
      <c r="B41" s="143">
        <f>'0.ArdiData'!D40</f>
        <v>0</v>
      </c>
      <c r="C41" s="144">
        <f t="shared" si="2"/>
        <v>8437</v>
      </c>
      <c r="D41" s="147">
        <f t="shared" si="7"/>
        <v>8541.6</v>
      </c>
      <c r="E41" s="145">
        <f t="shared" si="3"/>
        <v>8608.9774647887352</v>
      </c>
      <c r="F41" s="149">
        <f t="shared" si="4"/>
        <v>0.9800234736945086</v>
      </c>
      <c r="G41" s="149">
        <f t="shared" si="5"/>
        <v>3</v>
      </c>
      <c r="H41" s="146">
        <f t="shared" si="6"/>
        <v>8637.3227180511367</v>
      </c>
      <c r="Y41" s="144">
        <v>8437</v>
      </c>
    </row>
    <row r="42" spans="1:25" ht="15" x14ac:dyDescent="0.3">
      <c r="A42" s="141">
        <f>[1]ArdiData!A41</f>
        <v>39</v>
      </c>
      <c r="B42" s="143">
        <f>'0.ArdiData'!D41</f>
        <v>0</v>
      </c>
      <c r="C42" s="144">
        <f t="shared" si="2"/>
        <v>8919</v>
      </c>
      <c r="D42" s="147">
        <f t="shared" si="7"/>
        <v>8950.2000000000007</v>
      </c>
      <c r="E42" s="145">
        <f t="shared" si="3"/>
        <v>8792.5599463447379</v>
      </c>
      <c r="F42" s="149">
        <f t="shared" si="4"/>
        <v>1.0143803459318836</v>
      </c>
      <c r="G42" s="149">
        <f t="shared" si="5"/>
        <v>4</v>
      </c>
      <c r="H42" s="146">
        <f t="shared" si="6"/>
        <v>9468.5403244193894</v>
      </c>
      <c r="Y42" s="144">
        <v>8919</v>
      </c>
    </row>
    <row r="43" spans="1:25" ht="15" x14ac:dyDescent="0.3">
      <c r="A43" s="141">
        <f>[1]ArdiData!A42</f>
        <v>40</v>
      </c>
      <c r="B43" s="143">
        <f>'0.ArdiData'!D42</f>
        <v>0</v>
      </c>
      <c r="C43" s="144">
        <f t="shared" si="2"/>
        <v>10045</v>
      </c>
      <c r="D43" s="147">
        <f t="shared" si="7"/>
        <v>9000</v>
      </c>
      <c r="E43" s="145">
        <f t="shared" si="3"/>
        <v>8976.1424279007406</v>
      </c>
      <c r="F43" s="149">
        <f t="shared" si="4"/>
        <v>1.11907760830275</v>
      </c>
      <c r="G43" s="149">
        <f t="shared" si="5"/>
        <v>5</v>
      </c>
      <c r="H43" s="146">
        <f t="shared" si="6"/>
        <v>10074.353133193223</v>
      </c>
      <c r="Y43" s="144">
        <v>10045</v>
      </c>
    </row>
    <row r="44" spans="1:25" ht="15" x14ac:dyDescent="0.3">
      <c r="A44" s="141">
        <f>[1]ArdiData!A43</f>
        <v>41</v>
      </c>
      <c r="B44" s="143">
        <f>'0.ArdiData'!D43</f>
        <v>0</v>
      </c>
      <c r="C44" s="144">
        <f t="shared" si="2"/>
        <v>8891</v>
      </c>
      <c r="D44" s="147">
        <f t="shared" si="7"/>
        <v>9344.6</v>
      </c>
      <c r="E44" s="145">
        <f t="shared" si="3"/>
        <v>9159.7249094567433</v>
      </c>
      <c r="F44" s="149">
        <f t="shared" si="4"/>
        <v>0.97066233843122252</v>
      </c>
      <c r="G44" s="149">
        <f t="shared" si="5"/>
        <v>1</v>
      </c>
      <c r="H44" s="146">
        <f t="shared" si="6"/>
        <v>8150.5908439488603</v>
      </c>
      <c r="Y44" s="144">
        <v>8891</v>
      </c>
    </row>
    <row r="45" spans="1:25" ht="15" x14ac:dyDescent="0.3">
      <c r="A45" s="141">
        <f>[1]ArdiData!A44</f>
        <v>42</v>
      </c>
      <c r="B45" s="143">
        <f>'0.ArdiData'!D44</f>
        <v>0</v>
      </c>
      <c r="C45" s="144">
        <f t="shared" si="2"/>
        <v>8708</v>
      </c>
      <c r="D45" s="147">
        <f t="shared" si="7"/>
        <v>9561.6</v>
      </c>
      <c r="E45" s="145">
        <f t="shared" si="3"/>
        <v>9343.3073910127459</v>
      </c>
      <c r="F45" s="149">
        <f t="shared" si="4"/>
        <v>0.93200401480702189</v>
      </c>
      <c r="G45" s="149">
        <f t="shared" si="5"/>
        <v>2</v>
      </c>
      <c r="H45" s="146">
        <f t="shared" si="6"/>
        <v>8480.4489579077435</v>
      </c>
      <c r="Y45" s="144">
        <v>8708</v>
      </c>
    </row>
    <row r="46" spans="1:25" ht="15" x14ac:dyDescent="0.3">
      <c r="A46" s="141">
        <f>[1]ArdiData!A45</f>
        <v>43</v>
      </c>
      <c r="B46" s="143">
        <f>'0.ArdiData'!D45</f>
        <v>0</v>
      </c>
      <c r="C46" s="144">
        <f t="shared" si="2"/>
        <v>10160</v>
      </c>
      <c r="D46" s="147">
        <f t="shared" si="7"/>
        <v>9674.2000000000007</v>
      </c>
      <c r="E46" s="145">
        <f t="shared" si="3"/>
        <v>9526.8898725687486</v>
      </c>
      <c r="F46" s="149">
        <f t="shared" si="4"/>
        <v>1.0664550693772787</v>
      </c>
      <c r="G46" s="149">
        <f t="shared" si="5"/>
        <v>3</v>
      </c>
      <c r="H46" s="146">
        <f t="shared" si="6"/>
        <v>9558.2573732208839</v>
      </c>
      <c r="Y46" s="144">
        <v>10160</v>
      </c>
    </row>
    <row r="47" spans="1:25" ht="15" x14ac:dyDescent="0.3">
      <c r="A47" s="141">
        <f>[1]ArdiData!A46</f>
        <v>44</v>
      </c>
      <c r="B47" s="143">
        <f>'0.ArdiData'!D46</f>
        <v>0</v>
      </c>
      <c r="C47" s="144">
        <f t="shared" si="2"/>
        <v>10004</v>
      </c>
      <c r="D47" s="147">
        <f t="shared" si="7"/>
        <v>9844.4</v>
      </c>
      <c r="E47" s="145">
        <f t="shared" si="3"/>
        <v>9710.4723541247513</v>
      </c>
      <c r="F47" s="149">
        <f t="shared" si="4"/>
        <v>1.0302279472275688</v>
      </c>
      <c r="G47" s="149">
        <f t="shared" si="5"/>
        <v>4</v>
      </c>
      <c r="H47" s="146">
        <f t="shared" si="6"/>
        <v>10457.02271184549</v>
      </c>
      <c r="Y47" s="144">
        <v>10004</v>
      </c>
    </row>
    <row r="48" spans="1:25" ht="15" x14ac:dyDescent="0.3">
      <c r="A48" s="141">
        <f>[1]ArdiData!A47</f>
        <v>45</v>
      </c>
      <c r="B48" s="143">
        <f>'0.ArdiData'!D47</f>
        <v>0</v>
      </c>
      <c r="C48" s="144">
        <f t="shared" si="2"/>
        <v>10608</v>
      </c>
      <c r="D48" s="147">
        <f t="shared" si="7"/>
        <v>9758.7999999999993</v>
      </c>
      <c r="E48" s="145">
        <f t="shared" si="3"/>
        <v>9894.054835680754</v>
      </c>
      <c r="F48" s="149">
        <f t="shared" si="4"/>
        <v>1.0721590062089164</v>
      </c>
      <c r="G48" s="149">
        <f t="shared" si="5"/>
        <v>5</v>
      </c>
      <c r="H48" s="146">
        <f t="shared" si="6"/>
        <v>11104.570046036728</v>
      </c>
      <c r="Y48" s="144">
        <v>10608</v>
      </c>
    </row>
    <row r="49" spans="1:25" ht="15" x14ac:dyDescent="0.3">
      <c r="A49" s="141">
        <f>[1]ArdiData!A48</f>
        <v>46</v>
      </c>
      <c r="B49" s="143">
        <f>'0.ArdiData'!D48</f>
        <v>0</v>
      </c>
      <c r="C49" s="144">
        <f t="shared" si="2"/>
        <v>9742</v>
      </c>
      <c r="D49" s="147">
        <f t="shared" si="7"/>
        <v>9652</v>
      </c>
      <c r="E49" s="145">
        <f t="shared" si="3"/>
        <v>10077.637317236757</v>
      </c>
      <c r="F49" s="149">
        <f t="shared" si="4"/>
        <v>0.96669484059892852</v>
      </c>
      <c r="G49" s="149">
        <f t="shared" si="5"/>
        <v>1</v>
      </c>
      <c r="H49" s="146">
        <f t="shared" si="6"/>
        <v>8967.3761230214568</v>
      </c>
      <c r="Y49" s="144">
        <v>9742</v>
      </c>
    </row>
    <row r="50" spans="1:25" ht="15" x14ac:dyDescent="0.3">
      <c r="A50" s="141">
        <f>[1]ArdiData!A49</f>
        <v>47</v>
      </c>
      <c r="B50" s="143">
        <f>'0.ArdiData'!D49</f>
        <v>0</v>
      </c>
      <c r="C50" s="144">
        <f t="shared" si="2"/>
        <v>8280</v>
      </c>
      <c r="D50" s="147">
        <f t="shared" si="7"/>
        <v>9867.2000000000007</v>
      </c>
      <c r="E50" s="145">
        <f t="shared" si="3"/>
        <v>10261.219798792759</v>
      </c>
      <c r="F50" s="149">
        <f t="shared" si="4"/>
        <v>0.80692160994096906</v>
      </c>
      <c r="G50" s="149">
        <f t="shared" si="5"/>
        <v>2</v>
      </c>
      <c r="H50" s="146">
        <f t="shared" si="6"/>
        <v>9313.5917622958641</v>
      </c>
      <c r="Y50" s="144">
        <v>8280</v>
      </c>
    </row>
    <row r="51" spans="1:25" ht="15" x14ac:dyDescent="0.3">
      <c r="A51" s="141">
        <f>[1]ArdiData!A50</f>
        <v>48</v>
      </c>
      <c r="B51" s="143">
        <f>'0.ArdiData'!D50</f>
        <v>0</v>
      </c>
      <c r="C51" s="144">
        <f t="shared" si="2"/>
        <v>9626</v>
      </c>
      <c r="D51" s="147">
        <f t="shared" si="7"/>
        <v>10139.4</v>
      </c>
      <c r="E51" s="145">
        <f t="shared" si="3"/>
        <v>10444.802280348762</v>
      </c>
      <c r="F51" s="149">
        <f t="shared" si="4"/>
        <v>0.92160672281089639</v>
      </c>
      <c r="G51" s="149">
        <f t="shared" si="5"/>
        <v>3</v>
      </c>
      <c r="H51" s="146">
        <f t="shared" si="6"/>
        <v>10479.192028390629</v>
      </c>
      <c r="Y51" s="144">
        <v>9626</v>
      </c>
    </row>
    <row r="52" spans="1:25" ht="15" x14ac:dyDescent="0.3">
      <c r="A52" s="141">
        <f>[1]ArdiData!A51</f>
        <v>49</v>
      </c>
      <c r="B52" s="143">
        <f>'0.ArdiData'!D51</f>
        <v>0</v>
      </c>
      <c r="C52" s="144">
        <f t="shared" si="2"/>
        <v>11080</v>
      </c>
      <c r="D52" s="147">
        <f t="shared" si="7"/>
        <v>10297.4</v>
      </c>
      <c r="E52" s="145">
        <f t="shared" si="3"/>
        <v>10628.384761904765</v>
      </c>
      <c r="F52" s="149">
        <f t="shared" si="4"/>
        <v>1.042491427268794</v>
      </c>
      <c r="G52" s="149">
        <f t="shared" si="5"/>
        <v>4</v>
      </c>
      <c r="H52" s="146">
        <f t="shared" si="6"/>
        <v>11445.50509927159</v>
      </c>
      <c r="Y52" s="144">
        <v>11080</v>
      </c>
    </row>
    <row r="53" spans="1:25" ht="15" x14ac:dyDescent="0.3">
      <c r="A53" s="141">
        <f>[1]ArdiData!A52</f>
        <v>50</v>
      </c>
      <c r="B53" s="143">
        <f>'0.ArdiData'!D52</f>
        <v>0</v>
      </c>
      <c r="C53" s="144">
        <f t="shared" si="2"/>
        <v>11969</v>
      </c>
      <c r="D53" s="147">
        <f t="shared" si="7"/>
        <v>10579</v>
      </c>
      <c r="E53" s="145">
        <f t="shared" si="3"/>
        <v>10811.967243460767</v>
      </c>
      <c r="F53" s="149">
        <f t="shared" si="4"/>
        <v>1.1070140826813013</v>
      </c>
      <c r="G53" s="149">
        <f t="shared" si="5"/>
        <v>5</v>
      </c>
      <c r="H53" s="146">
        <f t="shared" si="6"/>
        <v>12134.786958880235</v>
      </c>
      <c r="Y53" s="144">
        <v>11969</v>
      </c>
    </row>
    <row r="54" spans="1:25" ht="15" x14ac:dyDescent="0.3">
      <c r="A54" s="141">
        <f>[1]ArdiData!A53</f>
        <v>51</v>
      </c>
      <c r="B54" s="143">
        <f>'0.ArdiData'!D53</f>
        <v>0</v>
      </c>
      <c r="C54" s="144">
        <f t="shared" si="2"/>
        <v>10532</v>
      </c>
      <c r="D54" s="147">
        <f t="shared" si="7"/>
        <v>10899</v>
      </c>
      <c r="E54" s="145">
        <f t="shared" si="3"/>
        <v>10995.54972501677</v>
      </c>
      <c r="F54" s="149">
        <f t="shared" si="4"/>
        <v>0.9578420600507026</v>
      </c>
      <c r="G54" s="149">
        <f t="shared" si="5"/>
        <v>1</v>
      </c>
      <c r="H54" s="146">
        <f t="shared" si="6"/>
        <v>9784.1614020940524</v>
      </c>
      <c r="Y54" s="144">
        <v>10532</v>
      </c>
    </row>
    <row r="55" spans="1:25" ht="15" x14ac:dyDescent="0.3">
      <c r="A55" s="141">
        <f>[1]ArdiData!A54</f>
        <v>52</v>
      </c>
      <c r="B55" s="143">
        <f>'0.ArdiData'!D54</f>
        <v>0</v>
      </c>
      <c r="C55" s="144">
        <f t="shared" si="2"/>
        <v>9688</v>
      </c>
      <c r="D55" s="147">
        <f t="shared" si="7"/>
        <v>11155.6</v>
      </c>
      <c r="E55" s="145">
        <f t="shared" si="3"/>
        <v>11179.132206572773</v>
      </c>
      <c r="F55" s="149">
        <f t="shared" si="4"/>
        <v>0.86661467285483385</v>
      </c>
      <c r="G55" s="149">
        <f t="shared" si="5"/>
        <v>2</v>
      </c>
      <c r="H55" s="146">
        <f t="shared" si="6"/>
        <v>10146.734566683983</v>
      </c>
      <c r="Y55" s="144">
        <v>9688</v>
      </c>
    </row>
    <row r="56" spans="1:25" ht="15" x14ac:dyDescent="0.3">
      <c r="A56" s="141">
        <f>[1]ArdiData!A55</f>
        <v>53</v>
      </c>
      <c r="B56" s="143">
        <f>'0.ArdiData'!D55</f>
        <v>0</v>
      </c>
      <c r="C56" s="144">
        <f t="shared" si="2"/>
        <v>11226</v>
      </c>
      <c r="D56" s="147">
        <f t="shared" si="7"/>
        <v>11263.4</v>
      </c>
      <c r="E56" s="145">
        <f t="shared" si="3"/>
        <v>11362.714688128775</v>
      </c>
      <c r="F56" s="149">
        <f t="shared" si="4"/>
        <v>0.98796813157056484</v>
      </c>
      <c r="G56" s="149">
        <f t="shared" si="5"/>
        <v>3</v>
      </c>
      <c r="H56" s="146">
        <f t="shared" si="6"/>
        <v>11400.126683560376</v>
      </c>
      <c r="Y56" s="144">
        <v>11226</v>
      </c>
    </row>
    <row r="57" spans="1:25" ht="15" x14ac:dyDescent="0.3">
      <c r="A57" s="141">
        <f>[1]ArdiData!A56</f>
        <v>54</v>
      </c>
      <c r="B57" s="143">
        <f>'0.ArdiData'!D56</f>
        <v>0</v>
      </c>
      <c r="C57" s="144">
        <f t="shared" si="2"/>
        <v>12363</v>
      </c>
      <c r="D57" s="147">
        <f t="shared" si="7"/>
        <v>11328.8</v>
      </c>
      <c r="E57" s="145">
        <f t="shared" si="3"/>
        <v>11546.297169684778</v>
      </c>
      <c r="F57" s="149">
        <f t="shared" si="4"/>
        <v>1.0707328781091401</v>
      </c>
      <c r="G57" s="149">
        <f t="shared" si="5"/>
        <v>4</v>
      </c>
      <c r="H57" s="146">
        <f t="shared" si="6"/>
        <v>12433.98748669769</v>
      </c>
      <c r="Y57" s="144">
        <v>12363</v>
      </c>
    </row>
    <row r="58" spans="1:25" ht="15" x14ac:dyDescent="0.3">
      <c r="A58" s="141">
        <f>[1]ArdiData!A57</f>
        <v>55</v>
      </c>
      <c r="B58" s="143">
        <f>'0.ArdiData'!D57</f>
        <v>0</v>
      </c>
      <c r="C58" s="144">
        <f t="shared" si="2"/>
        <v>12508</v>
      </c>
      <c r="D58" s="147">
        <f t="shared" si="7"/>
        <v>11331.2</v>
      </c>
      <c r="E58" s="145">
        <f t="shared" si="3"/>
        <v>11729.879651240781</v>
      </c>
      <c r="F58" s="149">
        <f t="shared" si="4"/>
        <v>1.0663366012179767</v>
      </c>
      <c r="G58" s="149">
        <f t="shared" si="5"/>
        <v>5</v>
      </c>
      <c r="H58" s="146">
        <f t="shared" si="6"/>
        <v>13165.00387172374</v>
      </c>
      <c r="Y58" s="144">
        <v>12508</v>
      </c>
    </row>
    <row r="59" spans="1:25" ht="15" x14ac:dyDescent="0.3">
      <c r="A59" s="141">
        <f>[1]ArdiData!A58</f>
        <v>56</v>
      </c>
      <c r="B59" s="143">
        <f>'0.ArdiData'!D58</f>
        <v>0</v>
      </c>
      <c r="C59" s="144">
        <f t="shared" si="2"/>
        <v>10859</v>
      </c>
      <c r="D59" s="147">
        <f t="shared" si="7"/>
        <v>11388</v>
      </c>
      <c r="E59" s="145">
        <f t="shared" si="3"/>
        <v>11913.462132796783</v>
      </c>
      <c r="F59" s="149">
        <f t="shared" si="4"/>
        <v>0.91148986574658797</v>
      </c>
      <c r="G59" s="149">
        <f t="shared" si="5"/>
        <v>1</v>
      </c>
      <c r="H59" s="146">
        <f t="shared" si="6"/>
        <v>10600.946681166646</v>
      </c>
      <c r="Y59" s="144">
        <v>10859</v>
      </c>
    </row>
    <row r="60" spans="1:25" ht="15" x14ac:dyDescent="0.3">
      <c r="A60" s="141">
        <f>[1]ArdiData!A59</f>
        <v>57</v>
      </c>
      <c r="B60" s="143">
        <f>'0.ArdiData'!D59</f>
        <v>0</v>
      </c>
      <c r="C60" s="144">
        <f t="shared" si="2"/>
        <v>9700</v>
      </c>
      <c r="D60" s="147">
        <f t="shared" si="7"/>
        <v>11828.6</v>
      </c>
      <c r="E60" s="145">
        <f t="shared" si="3"/>
        <v>12097.044614352786</v>
      </c>
      <c r="F60" s="149">
        <f t="shared" si="4"/>
        <v>0.80184874150924734</v>
      </c>
      <c r="G60" s="149">
        <f t="shared" si="5"/>
        <v>2</v>
      </c>
      <c r="H60" s="146">
        <f t="shared" si="6"/>
        <v>10979.877371072103</v>
      </c>
      <c r="Y60" s="144">
        <v>9700</v>
      </c>
    </row>
    <row r="61" spans="1:25" ht="15" x14ac:dyDescent="0.3">
      <c r="A61" s="141">
        <f>[1]ArdiData!A60</f>
        <v>58</v>
      </c>
      <c r="B61" s="143">
        <f>'0.ArdiData'!D60</f>
        <v>0</v>
      </c>
      <c r="C61" s="144">
        <f t="shared" si="2"/>
        <v>11510</v>
      </c>
      <c r="D61" s="147">
        <f t="shared" si="7"/>
        <v>12354.6</v>
      </c>
      <c r="E61" s="145">
        <f t="shared" si="3"/>
        <v>12280.627095908789</v>
      </c>
      <c r="F61" s="149">
        <f t="shared" si="4"/>
        <v>0.93724855498905935</v>
      </c>
      <c r="G61" s="149">
        <f t="shared" si="5"/>
        <v>3</v>
      </c>
      <c r="H61" s="146">
        <f t="shared" si="6"/>
        <v>12321.061338730122</v>
      </c>
      <c r="Y61" s="144">
        <v>11510</v>
      </c>
    </row>
    <row r="62" spans="1:25" ht="15" x14ac:dyDescent="0.3">
      <c r="A62" s="141">
        <f>[1]ArdiData!A61</f>
        <v>59</v>
      </c>
      <c r="B62" s="143">
        <f>'0.ArdiData'!D61</f>
        <v>0</v>
      </c>
      <c r="C62" s="144">
        <f t="shared" si="2"/>
        <v>14566</v>
      </c>
      <c r="D62" s="147">
        <f t="shared" si="7"/>
        <v>12180.2</v>
      </c>
      <c r="E62" s="145">
        <f t="shared" si="3"/>
        <v>12464.209577464791</v>
      </c>
      <c r="F62" s="149">
        <f t="shared" si="4"/>
        <v>1.16862604960809</v>
      </c>
      <c r="G62" s="149">
        <f t="shared" si="5"/>
        <v>4</v>
      </c>
      <c r="H62" s="146">
        <f t="shared" si="6"/>
        <v>13422.469874123792</v>
      </c>
      <c r="Y62" s="144">
        <v>14566</v>
      </c>
    </row>
    <row r="63" spans="1:25" ht="15" x14ac:dyDescent="0.3">
      <c r="A63" s="141">
        <f>[1]ArdiData!A62</f>
        <v>60</v>
      </c>
      <c r="B63" s="143">
        <f>'0.ArdiData'!D62</f>
        <v>0</v>
      </c>
      <c r="C63" s="144">
        <f t="shared" si="2"/>
        <v>15138</v>
      </c>
      <c r="D63" s="147">
        <f t="shared" si="7"/>
        <v>12693</v>
      </c>
      <c r="E63" s="145">
        <f t="shared" si="3"/>
        <v>12647.792059020794</v>
      </c>
      <c r="F63" s="149">
        <f t="shared" si="4"/>
        <v>1.1968887478034644</v>
      </c>
      <c r="G63" s="149">
        <f t="shared" si="5"/>
        <v>5</v>
      </c>
      <c r="H63" s="146">
        <f t="shared" si="6"/>
        <v>14195.220784567246</v>
      </c>
      <c r="Y63" s="144">
        <v>15138</v>
      </c>
    </row>
    <row r="64" spans="1:25" ht="15" x14ac:dyDescent="0.3">
      <c r="A64" s="141">
        <f>[1]ArdiData!A63</f>
        <v>61</v>
      </c>
      <c r="B64" s="143">
        <f>'0.ArdiData'!D63</f>
        <v>0</v>
      </c>
      <c r="C64" s="144">
        <f t="shared" si="2"/>
        <v>9987</v>
      </c>
      <c r="D64" s="147">
        <f t="shared" si="7"/>
        <v>13073.4</v>
      </c>
      <c r="E64" s="145">
        <f t="shared" si="3"/>
        <v>12831.374540576797</v>
      </c>
      <c r="F64" s="149">
        <f t="shared" si="4"/>
        <v>0.77832659068738119</v>
      </c>
      <c r="G64" s="149">
        <f t="shared" si="5"/>
        <v>1</v>
      </c>
      <c r="H64" s="146">
        <f t="shared" si="6"/>
        <v>11417.731960239242</v>
      </c>
      <c r="Y64" s="144">
        <v>9987</v>
      </c>
    </row>
    <row r="65" spans="1:25" ht="15" x14ac:dyDescent="0.3">
      <c r="A65" s="141">
        <f>[1]ArdiData!A64</f>
        <v>62</v>
      </c>
      <c r="B65" s="143">
        <f>'0.ArdiData'!D64</f>
        <v>0</v>
      </c>
      <c r="C65" s="144">
        <f t="shared" si="2"/>
        <v>12264</v>
      </c>
      <c r="D65" s="147">
        <f t="shared" si="7"/>
        <v>13102.8</v>
      </c>
      <c r="E65" s="145">
        <f t="shared" si="3"/>
        <v>13014.957022132799</v>
      </c>
      <c r="F65" s="149">
        <f t="shared" si="4"/>
        <v>0.94230046085778485</v>
      </c>
      <c r="G65" s="149">
        <f t="shared" si="5"/>
        <v>2</v>
      </c>
      <c r="H65" s="146">
        <f t="shared" si="6"/>
        <v>11813.020175460222</v>
      </c>
      <c r="Y65" s="144">
        <v>12264</v>
      </c>
    </row>
    <row r="66" spans="1:25" ht="15" x14ac:dyDescent="0.3">
      <c r="A66" s="141">
        <f>[1]ArdiData!A65</f>
        <v>63</v>
      </c>
      <c r="B66" s="143">
        <f>'0.ArdiData'!D65</f>
        <v>0</v>
      </c>
      <c r="C66" s="144">
        <f t="shared" si="2"/>
        <v>13412</v>
      </c>
      <c r="D66" s="147">
        <f t="shared" si="7"/>
        <v>13036.4</v>
      </c>
      <c r="E66" s="145">
        <f t="shared" si="3"/>
        <v>13198.539503688802</v>
      </c>
      <c r="F66" s="149">
        <f t="shared" si="4"/>
        <v>1.0161730391647907</v>
      </c>
      <c r="G66" s="149">
        <f t="shared" si="5"/>
        <v>3</v>
      </c>
      <c r="H66" s="146">
        <f t="shared" si="6"/>
        <v>13241.995993899867</v>
      </c>
      <c r="Y66" s="144">
        <v>13412</v>
      </c>
    </row>
    <row r="67" spans="1:25" ht="15" x14ac:dyDescent="0.3">
      <c r="A67" s="141">
        <f>[1]ArdiData!A66</f>
        <v>64</v>
      </c>
      <c r="B67" s="143">
        <f>'0.ArdiData'!D66</f>
        <v>0</v>
      </c>
      <c r="C67" s="144">
        <f t="shared" si="2"/>
        <v>14713</v>
      </c>
      <c r="D67" s="147">
        <f t="shared" si="7"/>
        <v>13399.2</v>
      </c>
      <c r="E67" s="145">
        <f t="shared" si="3"/>
        <v>13382.121985244805</v>
      </c>
      <c r="F67" s="149">
        <f t="shared" si="4"/>
        <v>1.0994519416444288</v>
      </c>
      <c r="G67" s="149">
        <f t="shared" si="5"/>
        <v>4</v>
      </c>
      <c r="H67" s="146">
        <f t="shared" si="6"/>
        <v>14410.952261549892</v>
      </c>
      <c r="Y67" s="144">
        <v>14713</v>
      </c>
    </row>
    <row r="68" spans="1:25" ht="15" x14ac:dyDescent="0.3">
      <c r="A68" s="141">
        <f>[1]ArdiData!A67</f>
        <v>65</v>
      </c>
      <c r="B68" s="143">
        <f>'0.ArdiData'!D67</f>
        <v>0</v>
      </c>
      <c r="C68" s="144">
        <f t="shared" si="2"/>
        <v>14806</v>
      </c>
      <c r="D68" s="147">
        <f t="shared" si="7"/>
        <v>13736.8</v>
      </c>
      <c r="E68" s="145">
        <f t="shared" si="3"/>
        <v>13565.704466800807</v>
      </c>
      <c r="F68" s="149">
        <f t="shared" si="4"/>
        <v>1.0914287596515575</v>
      </c>
      <c r="G68" s="149">
        <f t="shared" si="5"/>
        <v>5</v>
      </c>
      <c r="H68" s="146">
        <f t="shared" si="6"/>
        <v>15225.437697410753</v>
      </c>
      <c r="Y68" s="144">
        <v>14806</v>
      </c>
    </row>
    <row r="69" spans="1:25" ht="15" x14ac:dyDescent="0.3">
      <c r="A69" s="141">
        <f>[1]ArdiData!A68</f>
        <v>66</v>
      </c>
      <c r="B69" s="143">
        <f>'0.ArdiData'!D68</f>
        <v>0</v>
      </c>
      <c r="C69" s="144">
        <f t="shared" ref="C69:C78" si="8">Y69</f>
        <v>11801</v>
      </c>
      <c r="D69" s="147">
        <f t="shared" si="7"/>
        <v>13894</v>
      </c>
      <c r="E69" s="145">
        <f t="shared" ref="E69:E78" si="9">$E$2+$F$2*A69</f>
        <v>13749.28694835681</v>
      </c>
      <c r="F69" s="149">
        <f t="shared" ref="F69:F78" si="10">C69/E69</f>
        <v>0.85829905538558482</v>
      </c>
      <c r="G69" s="149">
        <f t="shared" ref="G69:G78" si="11">IF(MOD(A69,5)&lt;&gt;0,MOD(A69,5),5)</f>
        <v>1</v>
      </c>
      <c r="H69" s="146">
        <f t="shared" ref="H69:H78" si="12">VLOOKUP(G69,$J$3:$L$7,3)*E69</f>
        <v>12234.517239311837</v>
      </c>
      <c r="Y69" s="144">
        <v>11801</v>
      </c>
    </row>
    <row r="70" spans="1:25" ht="15" x14ac:dyDescent="0.3">
      <c r="A70" s="141">
        <f>[1]ArdiData!A69</f>
        <v>67</v>
      </c>
      <c r="B70" s="143">
        <f>'0.ArdiData'!D69</f>
        <v>0</v>
      </c>
      <c r="C70" s="144">
        <f t="shared" si="8"/>
        <v>13952</v>
      </c>
      <c r="D70" s="147">
        <f t="shared" si="7"/>
        <v>14130.2</v>
      </c>
      <c r="E70" s="145">
        <f t="shared" si="9"/>
        <v>13932.869429912813</v>
      </c>
      <c r="F70" s="149">
        <f t="shared" si="10"/>
        <v>1.0013730531376484</v>
      </c>
      <c r="G70" s="149">
        <f t="shared" si="11"/>
        <v>2</v>
      </c>
      <c r="H70" s="146">
        <f t="shared" si="12"/>
        <v>12646.162979848341</v>
      </c>
      <c r="Y70" s="144">
        <v>13952</v>
      </c>
    </row>
    <row r="71" spans="1:25" ht="15" x14ac:dyDescent="0.3">
      <c r="A71" s="141">
        <f>[1]ArdiData!A70</f>
        <v>68</v>
      </c>
      <c r="B71" s="143">
        <f>'0.ArdiData'!D70</f>
        <v>0</v>
      </c>
      <c r="C71" s="144">
        <f t="shared" si="8"/>
        <v>14198</v>
      </c>
      <c r="D71" s="147">
        <f t="shared" ref="D71:D76" si="13">AVERAGE(C69:C73)</f>
        <v>14704</v>
      </c>
      <c r="E71" s="145">
        <f t="shared" si="9"/>
        <v>14116.451911468816</v>
      </c>
      <c r="F71" s="149">
        <f t="shared" si="10"/>
        <v>1.005776811980986</v>
      </c>
      <c r="G71" s="149">
        <f t="shared" si="11"/>
        <v>3</v>
      </c>
      <c r="H71" s="146">
        <f t="shared" si="12"/>
        <v>14162.930649069614</v>
      </c>
      <c r="Y71" s="144">
        <v>14198</v>
      </c>
    </row>
    <row r="72" spans="1:25" ht="15" x14ac:dyDescent="0.3">
      <c r="A72" s="141">
        <f>[1]ArdiData!A71</f>
        <v>69</v>
      </c>
      <c r="B72" s="143">
        <f>'0.ArdiData'!D71</f>
        <v>0</v>
      </c>
      <c r="C72" s="144">
        <f t="shared" si="8"/>
        <v>15894</v>
      </c>
      <c r="D72" s="147">
        <f t="shared" si="13"/>
        <v>14771.4</v>
      </c>
      <c r="E72" s="145">
        <f t="shared" si="9"/>
        <v>14300.034393024818</v>
      </c>
      <c r="F72" s="149">
        <f t="shared" si="10"/>
        <v>1.111465858274626</v>
      </c>
      <c r="G72" s="149">
        <f t="shared" si="11"/>
        <v>4</v>
      </c>
      <c r="H72" s="146">
        <f t="shared" si="12"/>
        <v>15399.434648975992</v>
      </c>
      <c r="Y72" s="144">
        <v>15894</v>
      </c>
    </row>
    <row r="73" spans="1:25" ht="15" x14ac:dyDescent="0.3">
      <c r="A73" s="141">
        <f>[1]ArdiData!A72</f>
        <v>70</v>
      </c>
      <c r="B73" s="143">
        <f>'0.ArdiData'!D72</f>
        <v>0</v>
      </c>
      <c r="C73" s="144">
        <f t="shared" si="8"/>
        <v>17675</v>
      </c>
      <c r="D73" s="147">
        <f t="shared" si="13"/>
        <v>14716.8</v>
      </c>
      <c r="E73" s="145">
        <f t="shared" si="9"/>
        <v>14483.616874580821</v>
      </c>
      <c r="F73" s="149">
        <f t="shared" si="10"/>
        <v>1.2203443485874135</v>
      </c>
      <c r="G73" s="149">
        <f t="shared" si="11"/>
        <v>5</v>
      </c>
      <c r="H73" s="146">
        <f t="shared" si="12"/>
        <v>16255.654610254258</v>
      </c>
      <c r="Y73" s="144">
        <v>17675</v>
      </c>
    </row>
    <row r="74" spans="1:25" ht="15" x14ac:dyDescent="0.3">
      <c r="A74" s="141">
        <f>[1]ArdiData!A73</f>
        <v>71</v>
      </c>
      <c r="B74" s="143">
        <f>'0.ArdiData'!D73</f>
        <v>0</v>
      </c>
      <c r="C74" s="144">
        <f t="shared" si="8"/>
        <v>12138</v>
      </c>
      <c r="D74" s="147">
        <f t="shared" si="13"/>
        <v>14915.2</v>
      </c>
      <c r="E74" s="145">
        <f t="shared" si="9"/>
        <v>14667.199356136824</v>
      </c>
      <c r="F74" s="149">
        <f t="shared" si="10"/>
        <v>0.82756085229873178</v>
      </c>
      <c r="G74" s="149">
        <f t="shared" si="11"/>
        <v>1</v>
      </c>
      <c r="H74" s="146">
        <f t="shared" si="12"/>
        <v>13051.302518384433</v>
      </c>
      <c r="Y74" s="144">
        <v>12138</v>
      </c>
    </row>
    <row r="75" spans="1:25" ht="15" x14ac:dyDescent="0.3">
      <c r="A75" s="141">
        <f>[1]ArdiData!A74</f>
        <v>72</v>
      </c>
      <c r="B75" s="143">
        <f>'0.ArdiData'!D74</f>
        <v>0</v>
      </c>
      <c r="C75" s="144">
        <f t="shared" si="8"/>
        <v>13679</v>
      </c>
      <c r="D75" s="147">
        <f t="shared" si="13"/>
        <v>14936.2</v>
      </c>
      <c r="E75" s="145">
        <f t="shared" si="9"/>
        <v>14850.781837692826</v>
      </c>
      <c r="F75" s="149">
        <f t="shared" si="10"/>
        <v>0.92109628634374507</v>
      </c>
      <c r="G75" s="149">
        <f t="shared" si="11"/>
        <v>2</v>
      </c>
      <c r="H75" s="146">
        <f t="shared" si="12"/>
        <v>13479.305784236461</v>
      </c>
      <c r="Y75" s="144">
        <v>13679</v>
      </c>
    </row>
    <row r="76" spans="1:25" ht="15" x14ac:dyDescent="0.3">
      <c r="A76" s="141">
        <f>[1]ArdiData!A75</f>
        <v>73</v>
      </c>
      <c r="B76" s="143">
        <f>'0.ArdiData'!D75</f>
        <v>0</v>
      </c>
      <c r="C76" s="144">
        <f t="shared" si="8"/>
        <v>15190</v>
      </c>
      <c r="D76" s="147">
        <f t="shared" si="13"/>
        <v>15019.4</v>
      </c>
      <c r="E76" s="145">
        <f t="shared" si="9"/>
        <v>15034.364319248829</v>
      </c>
      <c r="F76" s="149">
        <f t="shared" si="10"/>
        <v>1.0103519960968292</v>
      </c>
      <c r="G76" s="149">
        <f t="shared" si="11"/>
        <v>3</v>
      </c>
      <c r="H76" s="146">
        <f t="shared" si="12"/>
        <v>15083.86530423936</v>
      </c>
      <c r="Y76" s="144">
        <v>15190</v>
      </c>
    </row>
    <row r="77" spans="1:25" ht="15" x14ac:dyDescent="0.3">
      <c r="A77" s="141">
        <f>[1]ArdiData!A76</f>
        <v>74</v>
      </c>
      <c r="B77" s="143">
        <f>'0.ArdiData'!D76</f>
        <v>0</v>
      </c>
      <c r="C77" s="144">
        <f t="shared" si="8"/>
        <v>15999</v>
      </c>
      <c r="D77" s="147"/>
      <c r="E77" s="145">
        <f t="shared" si="9"/>
        <v>15217.946800804832</v>
      </c>
      <c r="F77" s="149">
        <f t="shared" si="10"/>
        <v>1.0513244795384526</v>
      </c>
      <c r="G77" s="149">
        <f t="shared" si="11"/>
        <v>4</v>
      </c>
      <c r="H77" s="146">
        <f t="shared" si="12"/>
        <v>16387.91703640209</v>
      </c>
      <c r="Y77" s="144">
        <v>15999</v>
      </c>
    </row>
    <row r="78" spans="1:25" ht="15" x14ac:dyDescent="0.3">
      <c r="A78" s="141">
        <f>[1]ArdiData!A77</f>
        <v>75</v>
      </c>
      <c r="B78" s="143">
        <f>'0.ArdiData'!D77</f>
        <v>0</v>
      </c>
      <c r="C78" s="144">
        <f t="shared" si="8"/>
        <v>18091</v>
      </c>
      <c r="D78" s="147"/>
      <c r="E78" s="145">
        <f t="shared" si="9"/>
        <v>15401.529282360834</v>
      </c>
      <c r="F78" s="149">
        <f t="shared" si="10"/>
        <v>1.1746236148587776</v>
      </c>
      <c r="G78" s="149">
        <f t="shared" si="11"/>
        <v>5</v>
      </c>
      <c r="H78" s="146">
        <f t="shared" si="12"/>
        <v>17285.871523097765</v>
      </c>
      <c r="Y78" s="144">
        <v>18091</v>
      </c>
    </row>
    <row r="79" spans="1:25" ht="15" x14ac:dyDescent="0.3">
      <c r="A79" s="141">
        <v>76</v>
      </c>
      <c r="B79" s="143"/>
      <c r="C79" s="144"/>
      <c r="D79" s="147"/>
      <c r="E79" s="145"/>
      <c r="F79" s="149"/>
      <c r="G79" s="149"/>
      <c r="H79" s="146"/>
    </row>
    <row r="80" spans="1:25" ht="15" x14ac:dyDescent="0.3">
      <c r="A80" s="141">
        <v>77</v>
      </c>
      <c r="B80" s="143"/>
      <c r="C80" s="144"/>
      <c r="D80" s="147"/>
      <c r="E80" s="145"/>
      <c r="F80" s="149"/>
      <c r="G80" s="149"/>
      <c r="H80" s="146"/>
    </row>
    <row r="81" spans="1:8" ht="15" x14ac:dyDescent="0.3">
      <c r="A81" s="141">
        <v>78</v>
      </c>
      <c r="B81" s="143"/>
      <c r="C81" s="144"/>
      <c r="D81" s="147"/>
      <c r="E81" s="145"/>
      <c r="F81" s="149"/>
      <c r="G81" s="149"/>
      <c r="H81" s="146"/>
    </row>
    <row r="82" spans="1:8" ht="15" x14ac:dyDescent="0.3">
      <c r="A82" s="141">
        <v>79</v>
      </c>
      <c r="B82" s="143"/>
      <c r="C82" s="144"/>
      <c r="D82" s="147"/>
      <c r="E82" s="145"/>
      <c r="F82" s="149"/>
      <c r="G82" s="149"/>
      <c r="H82" s="146"/>
    </row>
    <row r="83" spans="1:8" ht="15" x14ac:dyDescent="0.3">
      <c r="A83" s="141">
        <v>80</v>
      </c>
      <c r="B83" s="143"/>
      <c r="C83" s="144"/>
      <c r="D83" s="147"/>
      <c r="E83" s="145"/>
      <c r="F83" s="149"/>
      <c r="G83" s="149"/>
      <c r="H83" s="146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57</v>
      </c>
      <c r="H1" s="37" t="s">
        <v>58</v>
      </c>
      <c r="I1" s="37" t="s">
        <v>59</v>
      </c>
      <c r="J1" s="37" t="s">
        <v>60</v>
      </c>
    </row>
    <row r="2" spans="1:17" ht="15.75" thickBot="1" x14ac:dyDescent="0.3">
      <c r="A2" s="10" t="s">
        <v>55</v>
      </c>
      <c r="B2" s="24" t="s">
        <v>25</v>
      </c>
      <c r="C2" s="26" t="s">
        <v>0</v>
      </c>
      <c r="D2" s="26" t="s">
        <v>26</v>
      </c>
      <c r="E2" s="25" t="s">
        <v>27</v>
      </c>
      <c r="F2" s="26" t="s">
        <v>56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28</v>
      </c>
      <c r="Q2" t="s">
        <v>43</v>
      </c>
    </row>
    <row r="3" spans="1:17" ht="15.75" thickBot="1" x14ac:dyDescent="0.3">
      <c r="A3" s="27">
        <f ca="1">'0.ArdiData'!C3</f>
        <v>20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>
        <f ca="1">'0.ArdiData'!C4</f>
        <v>20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29</v>
      </c>
      <c r="L4" s="13"/>
    </row>
    <row r="5" spans="1:17" x14ac:dyDescent="0.25">
      <c r="A5" s="27">
        <f ca="1">'0.ArdiData'!C5</f>
        <v>27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30</v>
      </c>
      <c r="K5" s="15" t="s">
        <v>31</v>
      </c>
      <c r="L5" s="16">
        <v>0.32299932660652342</v>
      </c>
      <c r="M5" s="17">
        <f>CORREL(B3:B52,C3:C52)</f>
        <v>0.32299932660652309</v>
      </c>
    </row>
    <row r="6" spans="1:17" x14ac:dyDescent="0.25">
      <c r="A6" s="27">
        <f ca="1">'0.ArdiData'!C6</f>
        <v>34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32</v>
      </c>
      <c r="K6" s="15" t="s">
        <v>33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>
        <f ca="1">'0.ArdiData'!C7</f>
        <v>37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34</v>
      </c>
      <c r="L7" s="19">
        <v>8.566874342552315E-2</v>
      </c>
    </row>
    <row r="8" spans="1:17" x14ac:dyDescent="0.25">
      <c r="A8" s="27">
        <f ca="1">'0.ArdiData'!C8</f>
        <v>37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35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>
        <f ca="1">'0.ArdiData'!C9</f>
        <v>39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36</v>
      </c>
      <c r="L9" s="20">
        <v>50</v>
      </c>
      <c r="M9" s="17">
        <f>COUNT(C3:C52)</f>
        <v>50</v>
      </c>
    </row>
    <row r="10" spans="1:17" x14ac:dyDescent="0.25">
      <c r="A10" s="27">
        <f ca="1">'0.ArdiData'!C10</f>
        <v>40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>
        <f ca="1">'0.ArdiData'!C11</f>
        <v>41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37</v>
      </c>
    </row>
    <row r="12" spans="1:17" x14ac:dyDescent="0.25">
      <c r="A12" s="27">
        <f ca="1">'0.ArdiData'!C12</f>
        <v>42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38</v>
      </c>
      <c r="M12" s="21" t="s">
        <v>39</v>
      </c>
      <c r="N12" s="21" t="s">
        <v>40</v>
      </c>
      <c r="O12" s="21" t="s">
        <v>41</v>
      </c>
      <c r="P12" s="21" t="s">
        <v>42</v>
      </c>
    </row>
    <row r="13" spans="1:17" x14ac:dyDescent="0.25">
      <c r="A13" s="27">
        <f ca="1">'0.ArdiData'!C13</f>
        <v>43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43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>
        <f ca="1">'0.ArdiData'!C14</f>
        <v>43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44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>
        <f ca="1">'0.ArdiData'!C15</f>
        <v>43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45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>
        <f ca="1">'0.ArdiData'!C16</f>
        <v>44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>
        <f ca="1">'0.ArdiData'!C17</f>
        <v>47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46</v>
      </c>
      <c r="M17" s="21" t="s">
        <v>35</v>
      </c>
      <c r="N17" s="21" t="s">
        <v>47</v>
      </c>
      <c r="O17" s="21" t="s">
        <v>48</v>
      </c>
      <c r="P17" s="21" t="s">
        <v>49</v>
      </c>
      <c r="Q17" s="21" t="s">
        <v>50</v>
      </c>
    </row>
    <row r="18" spans="1:17" x14ac:dyDescent="0.25">
      <c r="A18" s="27">
        <f ca="1">'0.ArdiData'!C18</f>
        <v>48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51</v>
      </c>
      <c r="K18" s="15" t="s">
        <v>52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>
        <f ca="1">'0.ArdiData'!C19</f>
        <v>50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53</v>
      </c>
      <c r="K19" s="20" t="s">
        <v>54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>
        <f ca="1">'0.ArdiData'!C20</f>
        <v>54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52</v>
      </c>
      <c r="L20" s="17">
        <f>INTERCEPT(C3:C52,B3:B52)</f>
        <v>19.408163265306122</v>
      </c>
    </row>
    <row r="21" spans="1:17" x14ac:dyDescent="0.25">
      <c r="A21" s="27">
        <f ca="1">'0.ArdiData'!C21</f>
        <v>56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54</v>
      </c>
      <c r="L21" s="17">
        <f>SLOPE(C3:C52,B3:B52)</f>
        <v>0.41066026410564216</v>
      </c>
    </row>
    <row r="22" spans="1:17" x14ac:dyDescent="0.25">
      <c r="A22" s="27">
        <f ca="1">'0.ArdiData'!C22</f>
        <v>58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>
        <f ca="1">'0.ArdiData'!C23</f>
        <v>59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>
        <f ca="1">'0.ArdiData'!C24</f>
        <v>61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>
        <f ca="1">'0.ArdiData'!C25</f>
        <v>62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>
        <f ca="1">'0.ArdiData'!C26</f>
        <v>62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>
        <f ca="1">'0.ArdiData'!C27</f>
        <v>63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>
        <f ca="1">'0.ArdiData'!C28</f>
        <v>65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>
        <f ca="1">'0.ArdiData'!C29</f>
        <v>69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>
        <f ca="1">'0.ArdiData'!C30</f>
        <v>84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>
        <f>'0.ArdiData'!C31</f>
        <v>0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>
        <f>'0.ArdiData'!C32</f>
        <v>0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>
        <f>'0.ArdiData'!C33</f>
        <v>0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>
        <f>'0.ArdiData'!C34</f>
        <v>0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>
        <f>'0.ArdiData'!C35</f>
        <v>0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>
        <f>'0.ArdiData'!C36</f>
        <v>0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>
        <f>'0.ArdiData'!C37</f>
        <v>0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>
        <f>'0.ArdiData'!C38</f>
        <v>0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>
        <f>'0.ArdiData'!C39</f>
        <v>0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>
        <f>'0.ArdiData'!C40</f>
        <v>0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>
        <f>'0.ArdiData'!C41</f>
        <v>0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>
        <f>'0.ArdiData'!C42</f>
        <v>0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>
        <f>'0.ArdiData'!C43</f>
        <v>0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>
        <f>'0.ArdiData'!C44</f>
        <v>0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>
        <f>'0.ArdiData'!C45</f>
        <v>0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>
        <f>'0.ArdiData'!C46</f>
        <v>0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>
        <f>'0.ArdiData'!C47</f>
        <v>0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>
        <f>'0.ArdiData'!C48</f>
        <v>0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>
        <f>'0.ArdiData'!C49</f>
        <v>0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>
        <f>'0.ArdiData'!C50</f>
        <v>0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>
        <f>'0.ArdiData'!C51</f>
        <v>0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>
        <f>'0.ArdiData'!C52</f>
        <v>0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9" t="s">
        <v>63</v>
      </c>
      <c r="C1" s="6" t="s">
        <v>21</v>
      </c>
      <c r="D1" s="48" t="s">
        <v>69</v>
      </c>
      <c r="E1" s="54" t="s">
        <v>68</v>
      </c>
      <c r="F1" s="54" t="s">
        <v>67</v>
      </c>
      <c r="G1" s="46" t="s">
        <v>3</v>
      </c>
      <c r="H1" s="46" t="s">
        <v>2</v>
      </c>
      <c r="I1" s="47" t="s">
        <v>1</v>
      </c>
      <c r="J1" s="47" t="s">
        <v>66</v>
      </c>
      <c r="K1" s="46" t="s">
        <v>62</v>
      </c>
      <c r="L1" s="46" t="s">
        <v>61</v>
      </c>
      <c r="M1" s="52" t="s">
        <v>65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64</v>
      </c>
      <c r="N2" s="45">
        <v>0.6</v>
      </c>
      <c r="R2" s="44"/>
    </row>
    <row r="3" spans="1:24" x14ac:dyDescent="0.2">
      <c r="A3" s="2">
        <f>[2]ArdiData!A3</f>
        <v>1</v>
      </c>
      <c r="B3" s="43">
        <f ca="1">'0.ArdiData'!C3</f>
        <v>20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[2]ArdiData!A4</f>
        <v>2</v>
      </c>
      <c r="B4" s="43">
        <f ca="1">'0.ArdiData'!C4</f>
        <v>20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[2]ArdiData!A5</f>
        <v>3</v>
      </c>
      <c r="B5" s="43">
        <f ca="1">'0.ArdiData'!C5</f>
        <v>27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3">
        <f ca="1">'0.ArdiData'!C6</f>
        <v>34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3">
        <f ca="1">'0.ArdiData'!C7</f>
        <v>37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3">
        <f ca="1">'0.ArdiData'!C8</f>
        <v>37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3">
        <f ca="1">'0.ArdiData'!C9</f>
        <v>39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3">
        <f ca="1">'0.ArdiData'!C10</f>
        <v>40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3">
        <f ca="1">'0.ArdiData'!C11</f>
        <v>41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3">
        <f ca="1">'0.ArdiData'!C12</f>
        <v>42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3">
        <f ca="1">'0.ArdiData'!C13</f>
        <v>43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3">
        <f ca="1">'0.ArdiData'!C14</f>
        <v>43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3">
        <f ca="1">'0.ArdiData'!C15</f>
        <v>43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3">
        <f ca="1">'0.ArdiData'!C16</f>
        <v>44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3">
        <f ca="1">'0.ArdiData'!C17</f>
        <v>47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[2]ArdiData!A18</f>
        <v>16</v>
      </c>
      <c r="B18" s="43">
        <f ca="1">'0.ArdiData'!C18</f>
        <v>48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[2]ArdiData!A19</f>
        <v>17</v>
      </c>
      <c r="B19" s="43">
        <f ca="1">'0.ArdiData'!C19</f>
        <v>50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[2]ArdiData!A20</f>
        <v>18</v>
      </c>
      <c r="B20" s="43">
        <f ca="1">'0.ArdiData'!C20</f>
        <v>54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[2]ArdiData!A21</f>
        <v>19</v>
      </c>
      <c r="B21" s="43">
        <f ca="1">'0.ArdiData'!C21</f>
        <v>56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[2]ArdiData!A22</f>
        <v>20</v>
      </c>
      <c r="B22" s="43">
        <f ca="1">'0.ArdiData'!C22</f>
        <v>58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[2]ArdiData!A23</f>
        <v>21</v>
      </c>
      <c r="B23" s="43">
        <f ca="1">'0.ArdiData'!C23</f>
        <v>59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[2]ArdiData!A24</f>
        <v>22</v>
      </c>
      <c r="B24" s="43">
        <f ca="1">'0.ArdiData'!C24</f>
        <v>61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[2]ArdiData!A25</f>
        <v>23</v>
      </c>
      <c r="B25" s="43">
        <f ca="1">'0.ArdiData'!C25</f>
        <v>62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[2]ArdiData!A26</f>
        <v>24</v>
      </c>
      <c r="B26" s="43">
        <f ca="1">'0.ArdiData'!C26</f>
        <v>62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[2]ArdiData!A27</f>
        <v>25</v>
      </c>
      <c r="B27" s="43">
        <f ca="1">'0.ArdiData'!C27</f>
        <v>63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[2]ArdiData!A28</f>
        <v>26</v>
      </c>
      <c r="B28" s="43">
        <f ca="1">'0.ArdiData'!C28</f>
        <v>65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[2]ArdiData!A29</f>
        <v>27</v>
      </c>
      <c r="B29" s="43">
        <f ca="1">'0.ArdiData'!C29</f>
        <v>69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[2]ArdiData!A30</f>
        <v>28</v>
      </c>
      <c r="B30" s="43">
        <f ca="1">'0.ArdiData'!C30</f>
        <v>84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[2]ArdiData!A31</f>
        <v>29</v>
      </c>
      <c r="B31" s="43">
        <f>'0.ArdiData'!C31</f>
        <v>0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[2]ArdiData!A32</f>
        <v>30</v>
      </c>
      <c r="B32" s="43">
        <f>'0.ArdiData'!C32</f>
        <v>0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[2]ArdiData!A33</f>
        <v>31</v>
      </c>
      <c r="B33" s="43">
        <f>'0.ArdiData'!C33</f>
        <v>0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[2]ArdiData!A34</f>
        <v>32</v>
      </c>
      <c r="B34" s="43">
        <f>'0.ArdiData'!C34</f>
        <v>0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[2]ArdiData!A35</f>
        <v>33</v>
      </c>
      <c r="B35" s="43">
        <f>'0.ArdiData'!C35</f>
        <v>0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[2]ArdiData!A36</f>
        <v>34</v>
      </c>
      <c r="B36" s="43">
        <f>'0.ArdiData'!C36</f>
        <v>0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[2]ArdiData!A37</f>
        <v>35</v>
      </c>
      <c r="B37" s="43">
        <f>'0.ArdiData'!C37</f>
        <v>0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[2]ArdiData!A38</f>
        <v>36</v>
      </c>
      <c r="B38" s="43">
        <f>'0.ArdiData'!C38</f>
        <v>0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[2]ArdiData!A39</f>
        <v>37</v>
      </c>
      <c r="B39" s="43">
        <f>'0.ArdiData'!C39</f>
        <v>0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[2]ArdiData!A40</f>
        <v>38</v>
      </c>
      <c r="B40" s="43">
        <f>'0.ArdiData'!C40</f>
        <v>0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[2]ArdiData!A41</f>
        <v>39</v>
      </c>
      <c r="B41" s="43">
        <f>'0.ArdiData'!C41</f>
        <v>0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[2]ArdiData!A42</f>
        <v>40</v>
      </c>
      <c r="B42" s="43">
        <f>'0.ArdiData'!C42</f>
        <v>0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[2]ArdiData!A43</f>
        <v>41</v>
      </c>
      <c r="B43" s="43">
        <f>'0.ArdiData'!C43</f>
        <v>0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[2]ArdiData!A44</f>
        <v>42</v>
      </c>
      <c r="B44" s="43">
        <f>'0.ArdiData'!C44</f>
        <v>0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[2]ArdiData!A45</f>
        <v>43</v>
      </c>
      <c r="B45" s="43">
        <f>'0.ArdiData'!C45</f>
        <v>0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[2]ArdiData!A46</f>
        <v>44</v>
      </c>
      <c r="B46" s="43">
        <f>'0.ArdiData'!C46</f>
        <v>0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[2]ArdiData!A47</f>
        <v>45</v>
      </c>
      <c r="B47" s="43">
        <f>'0.ArdiData'!C47</f>
        <v>0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[2]ArdiData!A48</f>
        <v>46</v>
      </c>
      <c r="B48" s="43">
        <f>'0.ArdiData'!C48</f>
        <v>0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[2]ArdiData!A49</f>
        <v>47</v>
      </c>
      <c r="B49" s="43">
        <f>'0.ArdiData'!C49</f>
        <v>0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[2]ArdiData!A50</f>
        <v>48</v>
      </c>
      <c r="B50" s="43">
        <f>'0.ArdiData'!C50</f>
        <v>0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[2]ArdiData!A51</f>
        <v>49</v>
      </c>
      <c r="B51" s="43">
        <f>'0.ArdiData'!C51</f>
        <v>0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[2]ArdiData!A52</f>
        <v>50</v>
      </c>
      <c r="B52" s="43">
        <f>'0.ArdiData'!C52</f>
        <v>0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[2]ArdiData!A53</f>
        <v>51</v>
      </c>
      <c r="B53" s="43">
        <f>'0.ArdiData'!C53</f>
        <v>0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[2]ArdiData!A54</f>
        <v>52</v>
      </c>
      <c r="B54" s="43">
        <f>'0.ArdiData'!C54</f>
        <v>0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[2]ArdiData!A55</f>
        <v>53</v>
      </c>
      <c r="B55" s="43">
        <f>'0.ArdiData'!C55</f>
        <v>0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[2]ArdiData!A56</f>
        <v>54</v>
      </c>
      <c r="B56" s="43">
        <f>'0.ArdiData'!C56</f>
        <v>0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[2]ArdiData!A57</f>
        <v>55</v>
      </c>
      <c r="B57" s="43">
        <f>'0.ArdiData'!C57</f>
        <v>0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[2]ArdiData!A58</f>
        <v>56</v>
      </c>
      <c r="B58" s="43">
        <f>'0.ArdiData'!C58</f>
        <v>0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[2]ArdiData!A59</f>
        <v>57</v>
      </c>
      <c r="B59" s="43">
        <f>'0.ArdiData'!C59</f>
        <v>0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[2]ArdiData!A60</f>
        <v>58</v>
      </c>
      <c r="B60" s="43">
        <f>'0.ArdiData'!C60</f>
        <v>0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[2]ArdiData!A61</f>
        <v>59</v>
      </c>
      <c r="B61" s="43">
        <f>'0.ArdiData'!C61</f>
        <v>0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[2]ArdiData!A62</f>
        <v>60</v>
      </c>
      <c r="B62" s="43">
        <f>'0.ArdiData'!C62</f>
        <v>0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[2]ArdiData!A63</f>
        <v>61</v>
      </c>
      <c r="B63" s="43">
        <f>'0.ArdiData'!C63</f>
        <v>0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[2]ArdiData!A64</f>
        <v>62</v>
      </c>
      <c r="B64" s="43">
        <f>'0.ArdiData'!C64</f>
        <v>0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[2]ArdiData!A65</f>
        <v>63</v>
      </c>
      <c r="B65" s="43">
        <f>'0.ArdiData'!C65</f>
        <v>0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[2]ArdiData!A66</f>
        <v>64</v>
      </c>
      <c r="B66" s="43">
        <f>'0.ArdiData'!C66</f>
        <v>0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[2]ArdiData!A67</f>
        <v>65</v>
      </c>
      <c r="B67" s="43">
        <f>'0.ArdiData'!C67</f>
        <v>0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[2]ArdiData!A68</f>
        <v>66</v>
      </c>
      <c r="B68" s="43">
        <f>'0.ArdiData'!C68</f>
        <v>0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[2]ArdiData!A69</f>
        <v>67</v>
      </c>
      <c r="B69" s="43">
        <f>'0.ArdiData'!C69</f>
        <v>0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[2]ArdiData!A70</f>
        <v>68</v>
      </c>
      <c r="B70" s="43">
        <f>'0.ArdiData'!C70</f>
        <v>0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[2]ArdiData!A71</f>
        <v>69</v>
      </c>
      <c r="B71" s="43">
        <f>'0.ArdiData'!C71</f>
        <v>0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[2]ArdiData!A72</f>
        <v>70</v>
      </c>
      <c r="B72" s="43">
        <f>'0.ArdiData'!C72</f>
        <v>0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[2]ArdiData!A73</f>
        <v>71</v>
      </c>
      <c r="B73" s="43">
        <f>'0.ArdiData'!C73</f>
        <v>0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[2]ArdiData!A74</f>
        <v>72</v>
      </c>
      <c r="B74" s="43">
        <f>'0.ArdiData'!C74</f>
        <v>0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[2]ArdiData!A75</f>
        <v>73</v>
      </c>
      <c r="B75" s="43">
        <f>'0.ArdiData'!C75</f>
        <v>0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[2]ArdiData!A76</f>
        <v>74</v>
      </c>
      <c r="B76" s="43">
        <f>'0.ArdiData'!C76</f>
        <v>0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[2]ArdiData!A77</f>
        <v>75</v>
      </c>
      <c r="B77" s="43">
        <f>'0.ArdiData'!C77</f>
        <v>0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4" t="s">
        <v>0</v>
      </c>
      <c r="C1" s="54" t="s">
        <v>74</v>
      </c>
      <c r="D1" s="54" t="s">
        <v>3</v>
      </c>
      <c r="E1" s="54" t="s">
        <v>2</v>
      </c>
      <c r="F1" s="54" t="s">
        <v>1</v>
      </c>
      <c r="G1" s="48" t="s">
        <v>73</v>
      </c>
      <c r="H1" s="54" t="s">
        <v>68</v>
      </c>
      <c r="I1" s="54" t="s">
        <v>72</v>
      </c>
      <c r="J1" s="46" t="s">
        <v>3</v>
      </c>
      <c r="K1" s="46" t="s">
        <v>2</v>
      </c>
      <c r="L1" s="47" t="s">
        <v>1</v>
      </c>
      <c r="M1" s="47" t="s">
        <v>24</v>
      </c>
      <c r="N1" s="3">
        <v>0.5</v>
      </c>
      <c r="O1" s="52" t="s">
        <v>65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64</v>
      </c>
      <c r="P2" s="45">
        <v>0.5</v>
      </c>
      <c r="T2" s="44"/>
    </row>
    <row r="3" spans="1:20" x14ac:dyDescent="0.2">
      <c r="A3" s="2">
        <f>[2]ArdiData!A3</f>
        <v>1</v>
      </c>
      <c r="B3" s="42">
        <f ca="1">ROUND('0.ArdiData'!C3/10,0)</f>
        <v>2</v>
      </c>
      <c r="C3" s="42">
        <f ca="1">B3</f>
        <v>2</v>
      </c>
      <c r="D3" s="6"/>
      <c r="E3" s="6"/>
      <c r="F3" s="6"/>
      <c r="G3" s="6">
        <f ca="1">INTERCEPT(B3:B23,A3:A23)</f>
        <v>2.3476190476190473</v>
      </c>
      <c r="H3" s="6">
        <f ca="1">SLOPE(B3:B23,A3:A23)</f>
        <v>0.16753246753246756</v>
      </c>
      <c r="I3" s="42">
        <f t="shared" ref="I3:I23" ca="1" si="0">G3+H3</f>
        <v>2.5151515151515147</v>
      </c>
      <c r="J3" s="41">
        <f t="shared" ref="J3:J23" ca="1" si="1">B3-I3</f>
        <v>-0.51515151515151469</v>
      </c>
      <c r="K3" s="41">
        <f t="shared" ref="K3:K23" ca="1" si="2">ABS(J3)</f>
        <v>0.51515151515151469</v>
      </c>
      <c r="L3" s="39">
        <f ca="1">AVERAGE($K$3:K3)</f>
        <v>0.51515151515151469</v>
      </c>
      <c r="M3" s="39">
        <f ca="1">SUM(J$3:J3)/L3</f>
        <v>-1</v>
      </c>
    </row>
    <row r="4" spans="1:20" x14ac:dyDescent="0.2">
      <c r="A4" s="2">
        <f>[2]ArdiData!A4</f>
        <v>2</v>
      </c>
      <c r="B4" s="42">
        <f ca="1">ROUND('0.ArdiData'!C4/10,0)</f>
        <v>2</v>
      </c>
      <c r="C4" s="57">
        <f t="shared" ref="C4:C23" ca="1" si="3">(1-$N$1)*C3+$N$1*B3</f>
        <v>2</v>
      </c>
      <c r="D4" s="6">
        <f t="shared" ref="D4:D23" ca="1" si="4">B4-C4</f>
        <v>0</v>
      </c>
      <c r="E4" s="6">
        <f t="shared" ref="E4:E23" ca="1" si="5">ABS(D4)</f>
        <v>0</v>
      </c>
      <c r="F4" s="6">
        <f ca="1">AVERAGE($E$4:E4)</f>
        <v>0</v>
      </c>
      <c r="G4" s="3">
        <f t="shared" ref="G4:G23" ca="1" si="6">(1-$P$1)*I3+$P$1*B3</f>
        <v>2.2575757575757573</v>
      </c>
      <c r="H4" s="42">
        <f t="shared" ref="H4:H23" ca="1" si="7">(1-$P$2)*H3+$P$2*(B4-B3)</f>
        <v>8.376623376623378E-2</v>
      </c>
      <c r="I4" s="42">
        <f t="shared" ca="1" si="0"/>
        <v>2.3413419913419911</v>
      </c>
      <c r="J4" s="41">
        <f t="shared" ca="1" si="1"/>
        <v>-0.34134199134199106</v>
      </c>
      <c r="K4" s="41">
        <f t="shared" ca="1" si="2"/>
        <v>0.34134199134199106</v>
      </c>
      <c r="L4" s="39">
        <f ca="1">AVERAGE($K$3:K4)</f>
        <v>0.42824675324675288</v>
      </c>
      <c r="M4" s="39">
        <f ca="1">SUM(J$3:J4)/L4</f>
        <v>-2</v>
      </c>
      <c r="O4" s="51">
        <f ca="1">F23</f>
        <v>0.38671779632568359</v>
      </c>
    </row>
    <row r="5" spans="1:20" x14ac:dyDescent="0.2">
      <c r="A5" s="2">
        <f>[2]ArdiData!A5</f>
        <v>3</v>
      </c>
      <c r="B5" s="42">
        <f ca="1">ROUND('0.ArdiData'!C5/10,0)</f>
        <v>3</v>
      </c>
      <c r="C5" s="57">
        <f t="shared" ca="1" si="3"/>
        <v>2</v>
      </c>
      <c r="D5" s="6">
        <f t="shared" ca="1" si="4"/>
        <v>1</v>
      </c>
      <c r="E5" s="6">
        <f t="shared" ca="1" si="5"/>
        <v>1</v>
      </c>
      <c r="F5" s="6">
        <f ca="1">AVERAGE($E$4:E5)</f>
        <v>0.5</v>
      </c>
      <c r="G5" s="3">
        <f t="shared" ca="1" si="6"/>
        <v>2.1706709956709958</v>
      </c>
      <c r="H5" s="42">
        <f t="shared" ca="1" si="7"/>
        <v>0.54188311688311686</v>
      </c>
      <c r="I5" s="42">
        <f t="shared" ca="1" si="0"/>
        <v>2.7125541125541126</v>
      </c>
      <c r="J5" s="41">
        <f t="shared" ca="1" si="1"/>
        <v>0.28744588744588739</v>
      </c>
      <c r="K5" s="41">
        <f t="shared" ca="1" si="2"/>
        <v>0.28744588744588739</v>
      </c>
      <c r="L5" s="39">
        <f ca="1">AVERAGE($K$3:K5)</f>
        <v>0.38131313131313105</v>
      </c>
      <c r="M5" s="39">
        <f ca="1">SUM(J$3:J5)/L5</f>
        <v>-1.4923368022705763</v>
      </c>
      <c r="N5" s="44">
        <f>L77</f>
        <v>0</v>
      </c>
      <c r="O5" s="3">
        <f t="dataTable" ref="O5:O15" dt2D="0" dtr="0" r1="N1" ca="1"/>
        <v>2.2999999999999998</v>
      </c>
    </row>
    <row r="6" spans="1:20" x14ac:dyDescent="0.2">
      <c r="A6" s="2">
        <f>[2]ArdiData!A6</f>
        <v>4</v>
      </c>
      <c r="B6" s="42">
        <f ca="1">ROUND('0.ArdiData'!C6/10,0)</f>
        <v>3</v>
      </c>
      <c r="C6" s="57">
        <f t="shared" ca="1" si="3"/>
        <v>2.5</v>
      </c>
      <c r="D6" s="6">
        <f t="shared" ca="1" si="4"/>
        <v>0.5</v>
      </c>
      <c r="E6" s="6">
        <f t="shared" ca="1" si="5"/>
        <v>0.5</v>
      </c>
      <c r="F6" s="6">
        <f ca="1">AVERAGE($E$4:E6)</f>
        <v>0.5</v>
      </c>
      <c r="G6" s="3">
        <f t="shared" ca="1" si="6"/>
        <v>2.8562770562770563</v>
      </c>
      <c r="H6" s="42">
        <f t="shared" ca="1" si="7"/>
        <v>0.27094155844155843</v>
      </c>
      <c r="I6" s="42">
        <f t="shared" ca="1" si="0"/>
        <v>3.1272186147186147</v>
      </c>
      <c r="J6" s="41">
        <f t="shared" ca="1" si="1"/>
        <v>-0.12721861471861473</v>
      </c>
      <c r="K6" s="41">
        <f t="shared" ca="1" si="2"/>
        <v>0.12721861471861473</v>
      </c>
      <c r="L6" s="39">
        <f ca="1">AVERAGE($K$3:K6)</f>
        <v>0.31778950216450197</v>
      </c>
      <c r="M6" s="39">
        <f ca="1">SUM(J$3:J6)/L6</f>
        <v>-2.1909667532246386</v>
      </c>
      <c r="N6" s="3">
        <v>0.1</v>
      </c>
      <c r="O6" s="3">
        <v>1.0729699312882648</v>
      </c>
    </row>
    <row r="7" spans="1:20" x14ac:dyDescent="0.2">
      <c r="A7" s="2">
        <f>[2]ArdiData!A7</f>
        <v>5</v>
      </c>
      <c r="B7" s="42">
        <f ca="1">ROUND('0.ArdiData'!C7/10,0)</f>
        <v>4</v>
      </c>
      <c r="C7" s="57">
        <f t="shared" ca="1" si="3"/>
        <v>2.75</v>
      </c>
      <c r="D7" s="6">
        <f t="shared" ca="1" si="4"/>
        <v>1.25</v>
      </c>
      <c r="E7" s="6">
        <f t="shared" ca="1" si="5"/>
        <v>1.25</v>
      </c>
      <c r="F7" s="6">
        <f ca="1">AVERAGE($E$4:E7)</f>
        <v>0.6875</v>
      </c>
      <c r="G7" s="3">
        <f t="shared" ca="1" si="6"/>
        <v>3.0636093073593074</v>
      </c>
      <c r="H7" s="42">
        <f t="shared" ca="1" si="7"/>
        <v>0.63547077922077921</v>
      </c>
      <c r="I7" s="42">
        <f t="shared" ca="1" si="0"/>
        <v>3.6990800865800866</v>
      </c>
      <c r="J7" s="41">
        <f t="shared" ca="1" si="1"/>
        <v>0.30091991341991342</v>
      </c>
      <c r="K7" s="41">
        <f t="shared" ca="1" si="2"/>
        <v>0.30091991341991342</v>
      </c>
      <c r="L7" s="39">
        <f ca="1">AVERAGE($K$3:K7)</f>
        <v>0.31441558441558426</v>
      </c>
      <c r="M7" s="39">
        <f ca="1">SUM(J$3:J7)/L7</f>
        <v>-1.2574005231997782</v>
      </c>
      <c r="N7" s="3">
        <v>0.2</v>
      </c>
      <c r="O7" s="3">
        <v>0.70793376470426916</v>
      </c>
    </row>
    <row r="8" spans="1:20" x14ac:dyDescent="0.2">
      <c r="A8" s="2">
        <f>[2]ArdiData!A8</f>
        <v>6</v>
      </c>
      <c r="B8" s="42">
        <f ca="1">ROUND('0.ArdiData'!C8/10,0)</f>
        <v>4</v>
      </c>
      <c r="C8" s="57">
        <f t="shared" ca="1" si="3"/>
        <v>3.375</v>
      </c>
      <c r="D8" s="6">
        <f t="shared" ca="1" si="4"/>
        <v>0.625</v>
      </c>
      <c r="E8" s="6">
        <f t="shared" ca="1" si="5"/>
        <v>0.625</v>
      </c>
      <c r="F8" s="6">
        <f ca="1">AVERAGE($E$4:E8)</f>
        <v>0.67500000000000004</v>
      </c>
      <c r="G8" s="3">
        <f t="shared" ca="1" si="6"/>
        <v>3.8495400432900433</v>
      </c>
      <c r="H8" s="42">
        <f t="shared" ca="1" si="7"/>
        <v>0.31773538961038961</v>
      </c>
      <c r="I8" s="42">
        <f t="shared" ca="1" si="0"/>
        <v>4.1672754329004329</v>
      </c>
      <c r="J8" s="41">
        <f t="shared" ca="1" si="1"/>
        <v>-0.1672754329004329</v>
      </c>
      <c r="K8" s="41">
        <f t="shared" ca="1" si="2"/>
        <v>0.1672754329004329</v>
      </c>
      <c r="L8" s="39">
        <f ca="1">AVERAGE($K$3:K8)</f>
        <v>0.28989222582972568</v>
      </c>
      <c r="M8" s="39">
        <f ca="1">SUM(J$3:J8)/L8</f>
        <v>-1.9407962791565867</v>
      </c>
      <c r="N8" s="3">
        <v>0.30000000000000004</v>
      </c>
      <c r="O8" s="3">
        <v>0.48773769499335462</v>
      </c>
    </row>
    <row r="9" spans="1:20" x14ac:dyDescent="0.2">
      <c r="A9" s="2">
        <f>[2]ArdiData!A9</f>
        <v>7</v>
      </c>
      <c r="B9" s="42">
        <f ca="1">ROUND('0.ArdiData'!C9/10,0)</f>
        <v>4</v>
      </c>
      <c r="C9" s="57">
        <f t="shared" ca="1" si="3"/>
        <v>3.6875</v>
      </c>
      <c r="D9" s="6">
        <f t="shared" ca="1" si="4"/>
        <v>0.3125</v>
      </c>
      <c r="E9" s="6">
        <f t="shared" ca="1" si="5"/>
        <v>0.3125</v>
      </c>
      <c r="F9" s="6">
        <f ca="1">AVERAGE($E$4:E9)</f>
        <v>0.61458333333333337</v>
      </c>
      <c r="G9" s="3">
        <f t="shared" ca="1" si="6"/>
        <v>4.083637716450216</v>
      </c>
      <c r="H9" s="42">
        <f t="shared" ca="1" si="7"/>
        <v>0.1588676948051948</v>
      </c>
      <c r="I9" s="42">
        <f t="shared" ca="1" si="0"/>
        <v>4.2425054112554106</v>
      </c>
      <c r="J9" s="41">
        <f t="shared" ca="1" si="1"/>
        <v>-0.24250541125541059</v>
      </c>
      <c r="K9" s="41">
        <f t="shared" ca="1" si="2"/>
        <v>0.24250541125541059</v>
      </c>
      <c r="L9" s="39">
        <f ca="1">AVERAGE($K$3:K9)</f>
        <v>0.28312268089053783</v>
      </c>
      <c r="M9" s="39">
        <f ca="1">SUM(J$3:J9)/L9</f>
        <v>-2.8437395477102205</v>
      </c>
      <c r="N9" s="3">
        <v>0.4</v>
      </c>
      <c r="O9" s="3">
        <v>0.36870993348194969</v>
      </c>
    </row>
    <row r="10" spans="1:20" x14ac:dyDescent="0.2">
      <c r="A10" s="2">
        <f>[2]ArdiData!A10</f>
        <v>8</v>
      </c>
      <c r="B10" s="42">
        <f ca="1">ROUND('0.ArdiData'!C10/10,0)</f>
        <v>4</v>
      </c>
      <c r="C10" s="57">
        <f t="shared" ca="1" si="3"/>
        <v>3.84375</v>
      </c>
      <c r="D10" s="6">
        <f t="shared" ca="1" si="4"/>
        <v>0.15625</v>
      </c>
      <c r="E10" s="6">
        <f t="shared" ca="1" si="5"/>
        <v>0.15625</v>
      </c>
      <c r="F10" s="6">
        <f ca="1">AVERAGE($E$4:E10)</f>
        <v>0.5491071428571429</v>
      </c>
      <c r="G10" s="3">
        <f t="shared" ca="1" si="6"/>
        <v>4.1212527056277057</v>
      </c>
      <c r="H10" s="42">
        <f t="shared" ca="1" si="7"/>
        <v>7.9433847402597402E-2</v>
      </c>
      <c r="I10" s="42">
        <f t="shared" ca="1" si="0"/>
        <v>4.2006865530303035</v>
      </c>
      <c r="J10" s="41">
        <f t="shared" ca="1" si="1"/>
        <v>-0.20068655303030347</v>
      </c>
      <c r="K10" s="41">
        <f t="shared" ca="1" si="2"/>
        <v>0.20068655303030347</v>
      </c>
      <c r="L10" s="39">
        <f ca="1">AVERAGE($K$3:K10)</f>
        <v>0.27281816490800853</v>
      </c>
      <c r="M10" s="39">
        <f ca="1">SUM(J$3:J10)/L10</f>
        <v>-3.6867549412320715</v>
      </c>
      <c r="N10" s="3">
        <v>0.5</v>
      </c>
      <c r="O10" s="3">
        <v>0.29921255111694334</v>
      </c>
    </row>
    <row r="11" spans="1:20" x14ac:dyDescent="0.2">
      <c r="A11" s="2">
        <f>[2]ArdiData!A11</f>
        <v>9</v>
      </c>
      <c r="B11" s="42">
        <f ca="1">ROUND('0.ArdiData'!C11/10,0)</f>
        <v>4</v>
      </c>
      <c r="C11" s="57">
        <f t="shared" ca="1" si="3"/>
        <v>3.921875</v>
      </c>
      <c r="D11" s="6">
        <f t="shared" ca="1" si="4"/>
        <v>7.8125E-2</v>
      </c>
      <c r="E11" s="6">
        <f t="shared" ca="1" si="5"/>
        <v>7.8125E-2</v>
      </c>
      <c r="F11" s="6">
        <f ca="1">AVERAGE($E$4:E11)</f>
        <v>0.490234375</v>
      </c>
      <c r="G11" s="3">
        <f t="shared" ca="1" si="6"/>
        <v>4.1003432765151517</v>
      </c>
      <c r="H11" s="42">
        <f t="shared" ca="1" si="7"/>
        <v>3.9716923701298701E-2</v>
      </c>
      <c r="I11" s="42">
        <f t="shared" ca="1" si="0"/>
        <v>4.1400602002164506</v>
      </c>
      <c r="J11" s="41">
        <f t="shared" ca="1" si="1"/>
        <v>-0.1400602002164506</v>
      </c>
      <c r="K11" s="41">
        <f t="shared" ca="1" si="2"/>
        <v>0.1400602002164506</v>
      </c>
      <c r="L11" s="39">
        <f ca="1">AVERAGE($K$3:K11)</f>
        <v>0.25806727994227985</v>
      </c>
      <c r="M11" s="39">
        <f ca="1">SUM(J$3:J11)/L11</f>
        <v>-4.4402138775795486</v>
      </c>
      <c r="N11" s="3">
        <v>0.6</v>
      </c>
      <c r="O11" s="3">
        <v>0.16453277409279995</v>
      </c>
    </row>
    <row r="12" spans="1:20" x14ac:dyDescent="0.2">
      <c r="A12" s="2">
        <f>[2]ArdiData!A12</f>
        <v>10</v>
      </c>
      <c r="B12" s="42">
        <f ca="1">ROUND('0.ArdiData'!C12/10,0)</f>
        <v>4</v>
      </c>
      <c r="C12" s="57">
        <f t="shared" ca="1" si="3"/>
        <v>3.9609375</v>
      </c>
      <c r="D12" s="6">
        <f t="shared" ca="1" si="4"/>
        <v>3.90625E-2</v>
      </c>
      <c r="E12" s="6">
        <f t="shared" ca="1" si="5"/>
        <v>3.90625E-2</v>
      </c>
      <c r="F12" s="6">
        <f ca="1">AVERAGE($E$4:E12)</f>
        <v>0.44010416666666669</v>
      </c>
      <c r="G12" s="3">
        <f t="shared" ca="1" si="6"/>
        <v>4.0700301001082249</v>
      </c>
      <c r="H12" s="42">
        <f t="shared" ca="1" si="7"/>
        <v>1.985846185064935E-2</v>
      </c>
      <c r="I12" s="42">
        <f t="shared" ca="1" si="0"/>
        <v>4.0898885619588743</v>
      </c>
      <c r="J12" s="41">
        <f t="shared" ca="1" si="1"/>
        <v>-8.9888561958874291E-2</v>
      </c>
      <c r="K12" s="41">
        <f t="shared" ca="1" si="2"/>
        <v>8.9888561958874291E-2</v>
      </c>
      <c r="L12" s="39">
        <f ca="1">AVERAGE($K$3:K12)</f>
        <v>0.2412494081439393</v>
      </c>
      <c r="M12" s="39">
        <f ca="1">SUM(J$3:J12)/L12</f>
        <v>-5.1223440886971412</v>
      </c>
      <c r="N12" s="3">
        <v>0.70000000000000007</v>
      </c>
      <c r="O12" s="3">
        <v>0.21411210488876958</v>
      </c>
    </row>
    <row r="13" spans="1:20" x14ac:dyDescent="0.2">
      <c r="A13" s="2">
        <f>[2]ArdiData!A13</f>
        <v>11</v>
      </c>
      <c r="B13" s="42">
        <f ca="1">ROUND('0.ArdiData'!C13/10,0)</f>
        <v>4</v>
      </c>
      <c r="C13" s="57">
        <f t="shared" ca="1" si="3"/>
        <v>3.98046875</v>
      </c>
      <c r="D13" s="6">
        <f t="shared" ca="1" si="4"/>
        <v>1.953125E-2</v>
      </c>
      <c r="E13" s="6">
        <f t="shared" ca="1" si="5"/>
        <v>1.953125E-2</v>
      </c>
      <c r="F13" s="6">
        <f ca="1">AVERAGE($E$4:E13)</f>
        <v>0.39804687500000002</v>
      </c>
      <c r="G13" s="3">
        <f t="shared" ca="1" si="6"/>
        <v>4.0449442809794371</v>
      </c>
      <c r="H13" s="42">
        <f t="shared" ca="1" si="7"/>
        <v>9.9292309253246752E-3</v>
      </c>
      <c r="I13" s="42">
        <f t="shared" ca="1" si="0"/>
        <v>4.0548735119047619</v>
      </c>
      <c r="J13" s="41">
        <f t="shared" ca="1" si="1"/>
        <v>-5.4873511904761862E-2</v>
      </c>
      <c r="K13" s="41">
        <f t="shared" ca="1" si="2"/>
        <v>5.4873511904761862E-2</v>
      </c>
      <c r="L13" s="39">
        <f ca="1">AVERAGE($K$3:K13)</f>
        <v>0.22430614484946865</v>
      </c>
      <c r="M13" s="39">
        <f ca="1">SUM(J$3:J13)/L13</f>
        <v>-5.7539038552808988</v>
      </c>
      <c r="N13" s="3">
        <v>0.8</v>
      </c>
      <c r="O13" s="3">
        <v>0.24749996799991747</v>
      </c>
    </row>
    <row r="14" spans="1:20" x14ac:dyDescent="0.2">
      <c r="A14" s="2">
        <f>[2]ArdiData!A14</f>
        <v>12</v>
      </c>
      <c r="B14" s="42">
        <f ca="1">ROUND('0.ArdiData'!C14/10,0)</f>
        <v>4</v>
      </c>
      <c r="C14" s="57">
        <f t="shared" ca="1" si="3"/>
        <v>3.990234375</v>
      </c>
      <c r="D14" s="6">
        <f t="shared" ca="1" si="4"/>
        <v>9.765625E-3</v>
      </c>
      <c r="E14" s="6">
        <f t="shared" ca="1" si="5"/>
        <v>9.765625E-3</v>
      </c>
      <c r="F14" s="6">
        <f ca="1">AVERAGE($E$4:E14)</f>
        <v>0.36274857954545453</v>
      </c>
      <c r="G14" s="3">
        <f t="shared" ca="1" si="6"/>
        <v>4.0274367559523814</v>
      </c>
      <c r="H14" s="42">
        <f t="shared" ca="1" si="7"/>
        <v>4.9646154626623376E-3</v>
      </c>
      <c r="I14" s="42">
        <f t="shared" ca="1" si="0"/>
        <v>4.0324013714150437</v>
      </c>
      <c r="J14" s="41">
        <f t="shared" ca="1" si="1"/>
        <v>-3.2401371415043734E-2</v>
      </c>
      <c r="K14" s="41">
        <f t="shared" ca="1" si="2"/>
        <v>3.2401371415043734E-2</v>
      </c>
      <c r="L14" s="39">
        <f ca="1">AVERAGE($K$3:K14)</f>
        <v>0.2083140803965999</v>
      </c>
      <c r="M14" s="39">
        <f ca="1">SUM(J$3:J14)/L14</f>
        <v>-6.3511662798247972</v>
      </c>
      <c r="N14" s="3">
        <v>0.9</v>
      </c>
      <c r="O14" s="3">
        <v>0.21666666661111106</v>
      </c>
    </row>
    <row r="15" spans="1:20" x14ac:dyDescent="0.2">
      <c r="A15" s="2">
        <f>[2]ArdiData!A15</f>
        <v>13</v>
      </c>
      <c r="B15" s="42">
        <f ca="1">ROUND('0.ArdiData'!C15/10,0)</f>
        <v>4</v>
      </c>
      <c r="C15" s="57">
        <f t="shared" ca="1" si="3"/>
        <v>3.9951171875</v>
      </c>
      <c r="D15" s="6">
        <f t="shared" ca="1" si="4"/>
        <v>4.8828125E-3</v>
      </c>
      <c r="E15" s="6">
        <f t="shared" ca="1" si="5"/>
        <v>4.8828125E-3</v>
      </c>
      <c r="F15" s="6">
        <f ca="1">AVERAGE($E$4:E15)</f>
        <v>0.33292643229166669</v>
      </c>
      <c r="G15" s="3">
        <f t="shared" ca="1" si="6"/>
        <v>4.0162006857075223</v>
      </c>
      <c r="H15" s="42">
        <f t="shared" ca="1" si="7"/>
        <v>2.4823077313311688E-3</v>
      </c>
      <c r="I15" s="42">
        <f t="shared" ca="1" si="0"/>
        <v>4.018682993438853</v>
      </c>
      <c r="J15" s="41">
        <f t="shared" ca="1" si="1"/>
        <v>-1.8682993438853046E-2</v>
      </c>
      <c r="K15" s="41">
        <f t="shared" ca="1" si="2"/>
        <v>1.8682993438853046E-2</v>
      </c>
      <c r="L15" s="39">
        <f ca="1">AVERAGE($K$3:K15)</f>
        <v>0.19372707370754244</v>
      </c>
      <c r="M15" s="39">
        <f ca="1">SUM(J$3:J15)/L15</f>
        <v>-6.9258278194609026</v>
      </c>
      <c r="N15" s="3">
        <v>1</v>
      </c>
      <c r="O15" s="3">
        <v>0.2</v>
      </c>
    </row>
    <row r="16" spans="1:20" x14ac:dyDescent="0.2">
      <c r="A16" s="2">
        <f>[2]ArdiData!A16</f>
        <v>14</v>
      </c>
      <c r="B16" s="42">
        <f ca="1">ROUND('0.ArdiData'!C16/10,0)</f>
        <v>4</v>
      </c>
      <c r="C16" s="57">
        <f t="shared" ca="1" si="3"/>
        <v>3.99755859375</v>
      </c>
      <c r="D16" s="6">
        <f t="shared" ca="1" si="4"/>
        <v>2.44140625E-3</v>
      </c>
      <c r="E16" s="6">
        <f t="shared" ca="1" si="5"/>
        <v>2.44140625E-3</v>
      </c>
      <c r="F16" s="6">
        <f ca="1">AVERAGE($E$4:E16)</f>
        <v>0.30750450721153844</v>
      </c>
      <c r="G16" s="3">
        <f t="shared" ca="1" si="6"/>
        <v>4.0093414967194265</v>
      </c>
      <c r="H16" s="42">
        <f t="shared" ca="1" si="7"/>
        <v>1.2411538656655844E-3</v>
      </c>
      <c r="I16" s="42">
        <f t="shared" ca="1" si="0"/>
        <v>4.0105826505850919</v>
      </c>
      <c r="J16" s="41">
        <f t="shared" ca="1" si="1"/>
        <v>-1.0582650585091891E-2</v>
      </c>
      <c r="K16" s="41">
        <f t="shared" ca="1" si="2"/>
        <v>1.0582650585091891E-2</v>
      </c>
      <c r="L16" s="39">
        <f ca="1">AVERAGE($K$3:K16)</f>
        <v>0.18064532919879597</v>
      </c>
      <c r="M16" s="39">
        <f ca="1">SUM(J$3:J16)/L16</f>
        <v>-7.4859561166032922</v>
      </c>
      <c r="N16" s="3">
        <f>MIN(O5:O15)</f>
        <v>0.16453277409279995</v>
      </c>
    </row>
    <row r="17" spans="1:26" x14ac:dyDescent="0.2">
      <c r="A17" s="2">
        <f>[2]ArdiData!A17</f>
        <v>15</v>
      </c>
      <c r="B17" s="42">
        <f ca="1">ROUND('0.ArdiData'!C17/10,0)</f>
        <v>5</v>
      </c>
      <c r="C17" s="57">
        <f t="shared" ca="1" si="3"/>
        <v>3.998779296875</v>
      </c>
      <c r="D17" s="6">
        <f t="shared" ca="1" si="4"/>
        <v>1.001220703125</v>
      </c>
      <c r="E17" s="6">
        <f t="shared" ca="1" si="5"/>
        <v>1.001220703125</v>
      </c>
      <c r="F17" s="6">
        <f ca="1">AVERAGE($E$4:E17)</f>
        <v>0.3570556640625</v>
      </c>
      <c r="G17" s="3">
        <f t="shared" ca="1" si="6"/>
        <v>4.0052913252925464</v>
      </c>
      <c r="H17" s="42">
        <f t="shared" ca="1" si="7"/>
        <v>0.50062057693283279</v>
      </c>
      <c r="I17" s="42">
        <f t="shared" ca="1" si="0"/>
        <v>4.5059119022253791</v>
      </c>
      <c r="J17" s="41">
        <f t="shared" ca="1" si="1"/>
        <v>0.49408809777462093</v>
      </c>
      <c r="K17" s="41">
        <f t="shared" ca="1" si="2"/>
        <v>0.49408809777462093</v>
      </c>
      <c r="L17" s="39">
        <f ca="1">AVERAGE($K$3:K17)</f>
        <v>0.20154151377051763</v>
      </c>
      <c r="M17" s="39">
        <f ca="1">SUM(J$3:J17)/L17</f>
        <v>-4.2582537623197334</v>
      </c>
      <c r="N17" s="50">
        <f ca="1">L23</f>
        <v>0.18627947813406398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2">
        <f ca="1">ROUND('0.ArdiData'!C18/10,0)</f>
        <v>5</v>
      </c>
      <c r="C18" s="57">
        <f t="shared" ca="1" si="3"/>
        <v>4.4993896484375</v>
      </c>
      <c r="D18" s="6">
        <f t="shared" ca="1" si="4"/>
        <v>0.5006103515625</v>
      </c>
      <c r="E18" s="6">
        <f t="shared" ca="1" si="5"/>
        <v>0.5006103515625</v>
      </c>
      <c r="F18" s="6">
        <f ca="1">AVERAGE($E$4:E18)</f>
        <v>0.36662597656250001</v>
      </c>
      <c r="G18" s="3">
        <f t="shared" ca="1" si="6"/>
        <v>4.7529559511126891</v>
      </c>
      <c r="H18" s="42">
        <f t="shared" ca="1" si="7"/>
        <v>0.2503102884664164</v>
      </c>
      <c r="I18" s="42">
        <f t="shared" ca="1" si="0"/>
        <v>5.0032662395791059</v>
      </c>
      <c r="J18" s="41">
        <f t="shared" ca="1" si="1"/>
        <v>-3.2662395791058785E-3</v>
      </c>
      <c r="K18" s="41">
        <f t="shared" ca="1" si="2"/>
        <v>3.2662395791058785E-3</v>
      </c>
      <c r="L18" s="39">
        <f ca="1">AVERAGE($K$3:K18)</f>
        <v>0.18914930913355441</v>
      </c>
      <c r="M18" s="39">
        <f ca="1">SUM(J$3:J18)/L18</f>
        <v>-4.5545032799868856</v>
      </c>
      <c r="N18" s="3">
        <v>0</v>
      </c>
      <c r="O18" s="3">
        <f t="dataTable" ref="O18:Y28" dt2D="1" dtr="1" r1="P2" r2="P1" ca="1"/>
        <v>0.33473510616367752</v>
      </c>
      <c r="P18" s="3">
        <v>0.30306365394748375</v>
      </c>
      <c r="Q18" s="3">
        <v>0.64360578974998695</v>
      </c>
      <c r="R18" s="3">
        <v>1.0664719667011826</v>
      </c>
      <c r="S18" s="3">
        <v>0.79045172548662934</v>
      </c>
      <c r="T18" s="3">
        <v>0.36053140115747823</v>
      </c>
      <c r="U18" s="3">
        <v>0.35894251057481436</v>
      </c>
      <c r="V18" s="3">
        <v>0.53839451547866468</v>
      </c>
      <c r="W18" s="3">
        <v>0.47701623381499558</v>
      </c>
      <c r="X18" s="3">
        <v>0.19870488177313617</v>
      </c>
      <c r="Y18" s="3">
        <v>0.48917748917748938</v>
      </c>
    </row>
    <row r="19" spans="1:26" x14ac:dyDescent="0.2">
      <c r="A19" s="2">
        <f>[2]ArdiData!A19</f>
        <v>17</v>
      </c>
      <c r="B19" s="42">
        <f ca="1">ROUND('0.ArdiData'!C19/10,0)</f>
        <v>5</v>
      </c>
      <c r="C19" s="57">
        <f t="shared" ca="1" si="3"/>
        <v>4.74969482421875</v>
      </c>
      <c r="D19" s="6">
        <f t="shared" ca="1" si="4"/>
        <v>0.25030517578125</v>
      </c>
      <c r="E19" s="6">
        <f t="shared" ca="1" si="5"/>
        <v>0.25030517578125</v>
      </c>
      <c r="F19" s="6">
        <f ca="1">AVERAGE($E$4:E19)</f>
        <v>0.35935592651367188</v>
      </c>
      <c r="G19" s="3">
        <f t="shared" ca="1" si="6"/>
        <v>5.0016331197895525</v>
      </c>
      <c r="H19" s="42">
        <f t="shared" ca="1" si="7"/>
        <v>0.1251551442332082</v>
      </c>
      <c r="I19" s="42">
        <f t="shared" ca="1" si="0"/>
        <v>5.1267882640227604</v>
      </c>
      <c r="J19" s="41">
        <f t="shared" ca="1" si="1"/>
        <v>-0.12678826402276044</v>
      </c>
      <c r="K19" s="41">
        <f t="shared" ca="1" si="2"/>
        <v>0.12678826402276044</v>
      </c>
      <c r="L19" s="39">
        <f ca="1">AVERAGE($K$3:K19)</f>
        <v>0.18548101236233122</v>
      </c>
      <c r="M19" s="39">
        <f ca="1">SUM(J$3:J19)/L19</f>
        <v>-5.3281432977529519</v>
      </c>
      <c r="N19" s="3">
        <v>0.1</v>
      </c>
      <c r="O19" s="3">
        <v>0.2591809405158062</v>
      </c>
      <c r="P19" s="3">
        <v>0.34069622969207886</v>
      </c>
      <c r="Q19" s="3">
        <v>0.37554317019215566</v>
      </c>
      <c r="R19" s="3">
        <v>0.16433646100420493</v>
      </c>
      <c r="S19" s="3">
        <v>0.31570654994278624</v>
      </c>
      <c r="T19" s="3">
        <v>0.14209536318600394</v>
      </c>
      <c r="U19" s="3">
        <v>0.21696808946306606</v>
      </c>
      <c r="V19" s="3">
        <v>0.17328591142861663</v>
      </c>
      <c r="W19" s="3">
        <v>0.31969582103054722</v>
      </c>
      <c r="X19" s="3">
        <v>0.25510375710340161</v>
      </c>
      <c r="Y19" s="3">
        <v>0.10097290372658599</v>
      </c>
    </row>
    <row r="20" spans="1:26" x14ac:dyDescent="0.2">
      <c r="A20" s="2">
        <f>[2]ArdiData!A20</f>
        <v>18</v>
      </c>
      <c r="B20" s="42">
        <f ca="1">ROUND('0.ArdiData'!C20/10,0)</f>
        <v>5</v>
      </c>
      <c r="C20" s="57">
        <f t="shared" ca="1" si="3"/>
        <v>4.874847412109375</v>
      </c>
      <c r="D20" s="6">
        <f t="shared" ca="1" si="4"/>
        <v>0.125152587890625</v>
      </c>
      <c r="E20" s="6">
        <f t="shared" ca="1" si="5"/>
        <v>0.125152587890625</v>
      </c>
      <c r="F20" s="6">
        <f ca="1">AVERAGE($E$4:E20)</f>
        <v>0.34557925953584556</v>
      </c>
      <c r="G20" s="3">
        <f t="shared" ca="1" si="6"/>
        <v>5.0633941320113802</v>
      </c>
      <c r="H20" s="42">
        <f t="shared" ca="1" si="7"/>
        <v>6.2577572116604099E-2</v>
      </c>
      <c r="I20" s="42">
        <f t="shared" ca="1" si="0"/>
        <v>5.1259717041279842</v>
      </c>
      <c r="J20" s="41">
        <f t="shared" ca="1" si="1"/>
        <v>-0.1259717041279842</v>
      </c>
      <c r="K20" s="41">
        <f t="shared" ca="1" si="2"/>
        <v>0.1259717041279842</v>
      </c>
      <c r="L20" s="39">
        <f ca="1">AVERAGE($K$3:K20)</f>
        <v>0.18217493968264528</v>
      </c>
      <c r="M20" s="39">
        <f ca="1">SUM(J$3:J20)/L20</f>
        <v>-6.1163248850133627</v>
      </c>
      <c r="N20" s="3">
        <v>0.2</v>
      </c>
      <c r="O20" s="3">
        <v>0.3155414644162734</v>
      </c>
      <c r="P20" s="3">
        <v>0.25678950748764107</v>
      </c>
      <c r="Q20" s="3">
        <v>0.27141214087244564</v>
      </c>
      <c r="R20" s="3">
        <v>0.27573014075754254</v>
      </c>
      <c r="S20" s="3">
        <v>0.20033414250833775</v>
      </c>
      <c r="T20" s="3">
        <v>0.18470039618872627</v>
      </c>
      <c r="U20" s="3">
        <v>0.18027214451435283</v>
      </c>
      <c r="V20" s="3">
        <v>9.047434021799218E-2</v>
      </c>
      <c r="W20" s="3">
        <v>0.13027156360047082</v>
      </c>
      <c r="X20" s="3">
        <v>0.24407180339553664</v>
      </c>
      <c r="Y20" s="3">
        <v>2.553021614005288E-2</v>
      </c>
    </row>
    <row r="21" spans="1:26" x14ac:dyDescent="0.2">
      <c r="A21" s="2">
        <f>[2]ArdiData!A21</f>
        <v>19</v>
      </c>
      <c r="B21" s="42">
        <f ca="1">ROUND('0.ArdiData'!C21/10,0)</f>
        <v>6</v>
      </c>
      <c r="C21" s="57">
        <f t="shared" ca="1" si="3"/>
        <v>4.9374237060546875</v>
      </c>
      <c r="D21" s="6">
        <f t="shared" ca="1" si="4"/>
        <v>1.0625762939453125</v>
      </c>
      <c r="E21" s="6">
        <f t="shared" ca="1" si="5"/>
        <v>1.0625762939453125</v>
      </c>
      <c r="F21" s="6">
        <f ca="1">AVERAGE($E$4:E21)</f>
        <v>0.38541242811414933</v>
      </c>
      <c r="G21" s="3">
        <f t="shared" ca="1" si="6"/>
        <v>5.0629858520639921</v>
      </c>
      <c r="H21" s="42">
        <f t="shared" ca="1" si="7"/>
        <v>0.5312887860583021</v>
      </c>
      <c r="I21" s="42">
        <f t="shared" ca="1" si="0"/>
        <v>5.5942746381222941</v>
      </c>
      <c r="J21" s="41">
        <f t="shared" ca="1" si="1"/>
        <v>0.40572536187770591</v>
      </c>
      <c r="K21" s="41">
        <f t="shared" ca="1" si="2"/>
        <v>0.40572536187770591</v>
      </c>
      <c r="L21" s="39">
        <f ca="1">AVERAGE($K$3:K21)</f>
        <v>0.19394075137712216</v>
      </c>
      <c r="M21" s="39">
        <f ca="1">SUM(J$3:J21)/L21</f>
        <v>-3.653258792172775</v>
      </c>
      <c r="N21" s="3">
        <v>0.3</v>
      </c>
      <c r="O21" s="3">
        <v>0.24542138021184245</v>
      </c>
      <c r="P21" s="3">
        <v>0.30613130902004471</v>
      </c>
      <c r="Q21" s="3">
        <v>0.26813069103058179</v>
      </c>
      <c r="R21" s="3">
        <v>0.24311633162477028</v>
      </c>
      <c r="S21" s="3">
        <v>0.21375592099734111</v>
      </c>
      <c r="T21" s="3">
        <v>0.18419612865179799</v>
      </c>
      <c r="U21" s="3">
        <v>0.23809508794635037</v>
      </c>
      <c r="V21" s="3">
        <v>0.14209798330017578</v>
      </c>
      <c r="W21" s="3">
        <v>9.3585600908285896E-2</v>
      </c>
      <c r="X21" s="3">
        <v>0.10900573901063849</v>
      </c>
      <c r="Y21" s="3">
        <v>7.8977370456696269E-2</v>
      </c>
    </row>
    <row r="22" spans="1:26" x14ac:dyDescent="0.2">
      <c r="A22" s="2">
        <f>[2]ArdiData!A22</f>
        <v>20</v>
      </c>
      <c r="B22" s="42">
        <f ca="1">ROUND('0.ArdiData'!C22/10,0)</f>
        <v>6</v>
      </c>
      <c r="C22" s="57">
        <f t="shared" ca="1" si="3"/>
        <v>5.4687118530273438</v>
      </c>
      <c r="D22" s="6">
        <f t="shared" ca="1" si="4"/>
        <v>0.53128814697265625</v>
      </c>
      <c r="E22" s="6">
        <f t="shared" ca="1" si="5"/>
        <v>0.53128814697265625</v>
      </c>
      <c r="F22" s="6">
        <f ca="1">AVERAGE($E$4:E22)</f>
        <v>0.39309009752775492</v>
      </c>
      <c r="G22" s="3">
        <f t="shared" ca="1" si="6"/>
        <v>5.7971373190611466</v>
      </c>
      <c r="H22" s="42">
        <f t="shared" ca="1" si="7"/>
        <v>0.26564439302915105</v>
      </c>
      <c r="I22" s="42">
        <f t="shared" ca="1" si="0"/>
        <v>6.062781712090298</v>
      </c>
      <c r="J22" s="41">
        <f t="shared" ca="1" si="1"/>
        <v>-6.2781712090298036E-2</v>
      </c>
      <c r="K22" s="41">
        <f t="shared" ca="1" si="2"/>
        <v>6.2781712090298036E-2</v>
      </c>
      <c r="L22" s="39">
        <f ca="1">AVERAGE($K$3:K22)</f>
        <v>0.18738279941278096</v>
      </c>
      <c r="M22" s="39">
        <f ca="1">SUM(J$3:J22)/L22</f>
        <v>-4.1161593787500825</v>
      </c>
      <c r="N22" s="3">
        <v>0.4</v>
      </c>
      <c r="O22" s="3">
        <v>0.30914409309323354</v>
      </c>
      <c r="P22" s="3">
        <v>0.27137233751457462</v>
      </c>
      <c r="Q22" s="3">
        <v>0.27638505917579514</v>
      </c>
      <c r="R22" s="3">
        <v>0.2715995327652882</v>
      </c>
      <c r="S22" s="3">
        <v>0.19326212124953143</v>
      </c>
      <c r="T22" s="3">
        <v>0.12117048898465613</v>
      </c>
      <c r="U22" s="3">
        <v>9.8304330391226422E-2</v>
      </c>
      <c r="V22" s="3">
        <v>0.11372004074617802</v>
      </c>
      <c r="W22" s="3">
        <v>9.4489250010759765E-2</v>
      </c>
      <c r="X22" s="3">
        <v>4.0336544049700225E-2</v>
      </c>
      <c r="Y22" s="3">
        <v>4.8442557166893371E-2</v>
      </c>
    </row>
    <row r="23" spans="1:26" x14ac:dyDescent="0.2">
      <c r="A23" s="2">
        <f>[2]ArdiData!A23</f>
        <v>21</v>
      </c>
      <c r="B23" s="42">
        <f ca="1">ROUND('0.ArdiData'!C23/10,0)</f>
        <v>6</v>
      </c>
      <c r="C23" s="57">
        <f t="shared" ca="1" si="3"/>
        <v>5.7343559265136719</v>
      </c>
      <c r="D23" s="6">
        <f t="shared" ca="1" si="4"/>
        <v>0.26564407348632813</v>
      </c>
      <c r="E23" s="6">
        <f t="shared" ca="1" si="5"/>
        <v>0.26564407348632813</v>
      </c>
      <c r="F23" s="56">
        <f ca="1">AVERAGE($E$4:E23)</f>
        <v>0.38671779632568359</v>
      </c>
      <c r="G23" s="3">
        <f t="shared" ca="1" si="6"/>
        <v>6.0313908560451495</v>
      </c>
      <c r="H23" s="42">
        <f t="shared" ca="1" si="7"/>
        <v>0.13282219651457552</v>
      </c>
      <c r="I23" s="42">
        <f t="shared" ca="1" si="0"/>
        <v>6.1642130525597247</v>
      </c>
      <c r="J23" s="41">
        <f t="shared" ca="1" si="1"/>
        <v>-0.16421305255972474</v>
      </c>
      <c r="K23" s="41">
        <f t="shared" ca="1" si="2"/>
        <v>0.16421305255972474</v>
      </c>
      <c r="L23" s="39">
        <f ca="1">AVERAGE($K$3:K23)</f>
        <v>0.18627947813406398</v>
      </c>
      <c r="M23" s="39">
        <f ca="1">SUM(J$3:J23)/L23</f>
        <v>-5.0220804199687974</v>
      </c>
      <c r="N23" s="3">
        <v>0.5</v>
      </c>
      <c r="O23" s="3">
        <v>0.28498226779929103</v>
      </c>
      <c r="P23" s="3">
        <v>0.23609652609485554</v>
      </c>
      <c r="Q23" s="3">
        <v>0.213281677152586</v>
      </c>
      <c r="R23" s="3">
        <v>0.21185047682700239</v>
      </c>
      <c r="S23" s="3">
        <v>0.27709774679564969</v>
      </c>
      <c r="T23" s="3">
        <v>9.9376985152415026E-2</v>
      </c>
      <c r="U23" s="3">
        <v>0.13108299563188849</v>
      </c>
      <c r="V23" s="3">
        <v>0.12372062414726745</v>
      </c>
      <c r="W23" s="3">
        <v>6.4269056532155117E-2</v>
      </c>
      <c r="X23" s="3">
        <v>6.6783042161875028E-2</v>
      </c>
      <c r="Y23" s="3">
        <v>6.2667461356731222E-2</v>
      </c>
    </row>
    <row r="24" spans="1:26" x14ac:dyDescent="0.2">
      <c r="N24" s="3">
        <v>0.6</v>
      </c>
      <c r="O24" s="3">
        <v>0.3062474182040501</v>
      </c>
      <c r="P24" s="3">
        <v>0.28994534567306712</v>
      </c>
      <c r="Q24" s="3">
        <v>0.23593776950959558</v>
      </c>
      <c r="R24" s="3">
        <v>0.19558168057558775</v>
      </c>
      <c r="S24" s="3">
        <v>0.17301354675208347</v>
      </c>
      <c r="T24" s="3">
        <v>0.18857719414133381</v>
      </c>
      <c r="U24" s="3">
        <v>0.19052948085911403</v>
      </c>
      <c r="V24" s="3">
        <v>0.13229341662124852</v>
      </c>
      <c r="W24" s="3">
        <v>6.7740032027523808E-2</v>
      </c>
      <c r="X24" s="3">
        <v>8.2554731767235739E-2</v>
      </c>
      <c r="Y24" s="3">
        <v>4.5007901952812499E-2</v>
      </c>
    </row>
    <row r="25" spans="1:26" x14ac:dyDescent="0.2">
      <c r="N25" s="3">
        <v>0.7</v>
      </c>
      <c r="O25" s="3">
        <v>0.29225874776588118</v>
      </c>
      <c r="P25" s="3">
        <v>0.28108827754481397</v>
      </c>
      <c r="Q25" s="3">
        <v>0.24295608387277257</v>
      </c>
      <c r="R25" s="3">
        <v>0.20714772983369736</v>
      </c>
      <c r="S25" s="3">
        <v>0.20053639982201477</v>
      </c>
      <c r="T25" s="3">
        <v>0.1816556160452793</v>
      </c>
      <c r="U25" s="3">
        <v>0.15204732043445537</v>
      </c>
      <c r="V25" s="3">
        <v>0.13072100841553752</v>
      </c>
      <c r="W25" s="3">
        <v>9.7542613618842242E-2</v>
      </c>
      <c r="X25" s="3">
        <v>6.4348806386577806E-2</v>
      </c>
      <c r="Y25" s="3">
        <v>3.7694731571888331E-2</v>
      </c>
    </row>
    <row r="26" spans="1:26" x14ac:dyDescent="0.2">
      <c r="N26" s="3">
        <v>0.8</v>
      </c>
      <c r="O26" s="3">
        <v>0.28569608419150933</v>
      </c>
      <c r="P26" s="3">
        <v>0.30391383405830269</v>
      </c>
      <c r="Q26" s="3">
        <v>0.23977654539960691</v>
      </c>
      <c r="R26" s="3">
        <v>0.21625538014178244</v>
      </c>
      <c r="S26" s="3">
        <v>0.22513956412799202</v>
      </c>
      <c r="T26" s="3">
        <v>0.18738520767492287</v>
      </c>
      <c r="U26" s="3">
        <v>0.15459473691091161</v>
      </c>
      <c r="V26" s="3">
        <v>0.1022459355342806</v>
      </c>
      <c r="W26" s="3">
        <v>8.1612856633790698E-2</v>
      </c>
      <c r="X26" s="3">
        <v>4.2125882406462298E-2</v>
      </c>
      <c r="Y26" s="3">
        <v>1.5460729746443873E-2</v>
      </c>
    </row>
    <row r="27" spans="1:26" x14ac:dyDescent="0.2">
      <c r="N27" s="3">
        <v>0.9</v>
      </c>
      <c r="O27" s="3">
        <v>0.18856762602847899</v>
      </c>
      <c r="P27" s="3">
        <v>0.27442938003082423</v>
      </c>
      <c r="Q27" s="3">
        <v>0.24737781997423275</v>
      </c>
      <c r="R27" s="3">
        <v>0.24995884328971596</v>
      </c>
      <c r="S27" s="3">
        <v>0.17684482645614732</v>
      </c>
      <c r="T27" s="3">
        <v>0.19278211026209785</v>
      </c>
      <c r="U27" s="3">
        <v>0.16273553440079555</v>
      </c>
      <c r="V27" s="3">
        <v>0.11619185983198234</v>
      </c>
      <c r="W27" s="3">
        <v>7.5090040862644369E-2</v>
      </c>
      <c r="X27" s="3">
        <v>5.5105667437012805E-2</v>
      </c>
      <c r="Y27" s="3">
        <v>2.8860028860028517E-2</v>
      </c>
    </row>
    <row r="28" spans="1:26" x14ac:dyDescent="0.2">
      <c r="C28" s="8" t="s">
        <v>71</v>
      </c>
      <c r="N28" s="3">
        <v>1</v>
      </c>
      <c r="O28" s="3">
        <v>0.32587095444238301</v>
      </c>
      <c r="P28" s="3">
        <v>0.31009395195712802</v>
      </c>
      <c r="Q28" s="3">
        <v>0.2408284143489855</v>
      </c>
      <c r="R28" s="3">
        <v>0.25574947285105665</v>
      </c>
      <c r="S28" s="3">
        <v>0.1751398093404799</v>
      </c>
      <c r="T28" s="3">
        <v>0.18157548621324532</v>
      </c>
      <c r="U28" s="3">
        <v>0.1396716299660071</v>
      </c>
      <c r="V28" s="3">
        <v>0.11945530042712119</v>
      </c>
      <c r="W28" s="3">
        <v>0.13631140721726298</v>
      </c>
      <c r="X28" s="3">
        <v>6.8148968677007454E-2</v>
      </c>
      <c r="Y28" s="3">
        <v>2.7417027417027413E-2</v>
      </c>
    </row>
    <row r="29" spans="1:26" x14ac:dyDescent="0.2">
      <c r="Z29" s="55">
        <f>MIN(O18:Y28)</f>
        <v>1.5460729746443873E-2</v>
      </c>
    </row>
    <row r="30" spans="1:26" x14ac:dyDescent="0.2">
      <c r="G30" s="8" t="s">
        <v>70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86</v>
      </c>
      <c r="B1" s="4">
        <v>1</v>
      </c>
      <c r="C1" s="73">
        <v>8000</v>
      </c>
    </row>
    <row r="2" spans="1:7" x14ac:dyDescent="0.25">
      <c r="A2" s="62" t="s">
        <v>85</v>
      </c>
      <c r="B2" s="5">
        <v>2</v>
      </c>
      <c r="C2" s="65">
        <v>13000</v>
      </c>
    </row>
    <row r="3" spans="1:7" x14ac:dyDescent="0.25">
      <c r="A3" s="62" t="s">
        <v>84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83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82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81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80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79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78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77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76</v>
      </c>
      <c r="B11" s="5">
        <v>11</v>
      </c>
      <c r="C11" s="61">
        <v>32000</v>
      </c>
    </row>
    <row r="12" spans="1:7" ht="15.75" thickBot="1" x14ac:dyDescent="0.3">
      <c r="A12" s="60" t="s">
        <v>75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0.ArdiData</vt:lpstr>
      <vt:lpstr>0.ArdiData (3)</vt:lpstr>
      <vt:lpstr>0.ArdiData (7)</vt:lpstr>
      <vt:lpstr>0.ArdiData (6)</vt:lpstr>
      <vt:lpstr>0.ArdiData (2)</vt:lpstr>
      <vt:lpstr>0.ArdiData (9)</vt:lpstr>
      <vt:lpstr>0.ArdiData (4)</vt:lpstr>
      <vt:lpstr>0.ArdiData (5)</vt:lpstr>
      <vt:lpstr>0.ArdiData (8)</vt:lpstr>
      <vt:lpstr>1.Trend&amp;Season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2021-02-11T15:28:25Z</dcterms:modified>
</cp:coreProperties>
</file>