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ink/ink1.xml" ContentType="application/inkml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W:\public_html\CourseBase\Forecasting\Reg-Seas-2020\"/>
    </mc:Choice>
  </mc:AlternateContent>
  <xr:revisionPtr revIDLastSave="0" documentId="13_ncr:1_{217C30DC-5F7F-4081-A212-3121695A1AC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0&amp;b1" sheetId="32" r:id="rId1"/>
    <sheet name="1.Trend&amp;Season" sheetId="17" r:id="rId2"/>
    <sheet name="0.Regression" sheetId="11" r:id="rId3"/>
    <sheet name="Sheet1" sheetId="18" r:id="rId4"/>
  </sheets>
  <externalReferences>
    <externalReference r:id="rId5"/>
    <externalReference r:id="rId6"/>
  </externalReferences>
  <definedNames>
    <definedName name="solver_adj" localSheetId="2" hidden="1">'0.Regression'!$M$20:$M$21</definedName>
    <definedName name="solver_cvg" localSheetId="2" hidden="1">0.0001</definedName>
    <definedName name="solver_drv" localSheetId="2" hidden="1">2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'0.Regression'!$M$22</definedName>
    <definedName name="solver_pre" localSheetId="2" hidden="1">0.000001</definedName>
    <definedName name="solver_rbv" localSheetId="2" hidden="1">2</definedName>
    <definedName name="solver_rlx" localSheetId="2" hidden="1">2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typ" localSheetId="1" hidden="1">2</definedName>
    <definedName name="solver_val" localSheetId="2" hidden="1">0</definedName>
    <definedName name="solver_ver" localSheetId="2" hidden="1">3</definedName>
    <definedName name="solver_ver" localSheetId="1" hidden="1">17</definedName>
    <definedName name="Tabl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7" l="1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4" i="17" l="1"/>
  <c r="A78" i="17" l="1"/>
  <c r="G78" i="17" s="1"/>
  <c r="D4" i="11"/>
  <c r="E4" i="11" s="1"/>
  <c r="D7" i="11"/>
  <c r="E7" i="11" s="1"/>
  <c r="D12" i="11"/>
  <c r="E12" i="11" s="1"/>
  <c r="D15" i="11"/>
  <c r="D20" i="11"/>
  <c r="E20" i="11" s="1"/>
  <c r="D23" i="11"/>
  <c r="E23" i="11" s="1"/>
  <c r="D28" i="11"/>
  <c r="E28" i="11" s="1"/>
  <c r="D31" i="11"/>
  <c r="E31" i="11" s="1"/>
  <c r="D36" i="11"/>
  <c r="D39" i="11"/>
  <c r="E39" i="11" s="1"/>
  <c r="D44" i="11"/>
  <c r="D47" i="11"/>
  <c r="E47" i="11" s="1"/>
  <c r="D52" i="11"/>
  <c r="E52" i="11" s="1"/>
  <c r="M5" i="11"/>
  <c r="M6" i="11"/>
  <c r="D3" i="18"/>
  <c r="E3" i="18"/>
  <c r="D4" i="18"/>
  <c r="F4" i="18" s="1"/>
  <c r="G4" i="18" s="1"/>
  <c r="D5" i="18"/>
  <c r="E5" i="18"/>
  <c r="D6" i="18"/>
  <c r="E6" i="18" s="1"/>
  <c r="D7" i="18"/>
  <c r="E7" i="18"/>
  <c r="D8" i="18"/>
  <c r="F8" i="18" s="1"/>
  <c r="D9" i="18"/>
  <c r="E9" i="18" s="1"/>
  <c r="F9" i="18"/>
  <c r="D10" i="18"/>
  <c r="E10" i="18" s="1"/>
  <c r="F10" i="18"/>
  <c r="A3" i="17"/>
  <c r="C3" i="17"/>
  <c r="A4" i="17"/>
  <c r="G4" i="17" s="1"/>
  <c r="A5" i="17"/>
  <c r="G5" i="17" s="1"/>
  <c r="A6" i="17"/>
  <c r="G6" i="17" s="1"/>
  <c r="A7" i="17"/>
  <c r="G7" i="17" s="1"/>
  <c r="A8" i="17"/>
  <c r="G8" i="17" s="1"/>
  <c r="A9" i="17"/>
  <c r="G9" i="17" s="1"/>
  <c r="A10" i="17"/>
  <c r="G10" i="17" s="1"/>
  <c r="A11" i="17"/>
  <c r="G11" i="17" s="1"/>
  <c r="A12" i="17"/>
  <c r="G12" i="17" s="1"/>
  <c r="A13" i="17"/>
  <c r="G13" i="17" s="1"/>
  <c r="A14" i="17"/>
  <c r="G14" i="17" s="1"/>
  <c r="A15" i="17"/>
  <c r="G15" i="17" s="1"/>
  <c r="A16" i="17"/>
  <c r="G16" i="17" s="1"/>
  <c r="A17" i="17"/>
  <c r="G17" i="17" s="1"/>
  <c r="A18" i="17"/>
  <c r="G18" i="17" s="1"/>
  <c r="A19" i="17"/>
  <c r="G19" i="17" s="1"/>
  <c r="A20" i="17"/>
  <c r="G20" i="17" s="1"/>
  <c r="A21" i="17"/>
  <c r="G21" i="17" s="1"/>
  <c r="A22" i="17"/>
  <c r="G22" i="17" s="1"/>
  <c r="A23" i="17"/>
  <c r="G23" i="17" s="1"/>
  <c r="A24" i="17"/>
  <c r="G24" i="17" s="1"/>
  <c r="A25" i="17"/>
  <c r="G25" i="17" s="1"/>
  <c r="A26" i="17"/>
  <c r="G26" i="17" s="1"/>
  <c r="A27" i="17"/>
  <c r="G27" i="17" s="1"/>
  <c r="A28" i="17"/>
  <c r="G28" i="17" s="1"/>
  <c r="A29" i="17"/>
  <c r="G29" i="17" s="1"/>
  <c r="A30" i="17"/>
  <c r="G30" i="17" s="1"/>
  <c r="A31" i="17"/>
  <c r="G31" i="17" s="1"/>
  <c r="A32" i="17"/>
  <c r="G32" i="17" s="1"/>
  <c r="A33" i="17"/>
  <c r="G33" i="17" s="1"/>
  <c r="A34" i="17"/>
  <c r="G34" i="17" s="1"/>
  <c r="A35" i="17"/>
  <c r="G35" i="17" s="1"/>
  <c r="A36" i="17"/>
  <c r="G36" i="17" s="1"/>
  <c r="A37" i="17"/>
  <c r="G37" i="17" s="1"/>
  <c r="A38" i="17"/>
  <c r="G38" i="17" s="1"/>
  <c r="A39" i="17"/>
  <c r="G39" i="17" s="1"/>
  <c r="A40" i="17"/>
  <c r="G40" i="17" s="1"/>
  <c r="A41" i="17"/>
  <c r="G41" i="17" s="1"/>
  <c r="A42" i="17"/>
  <c r="G42" i="17" s="1"/>
  <c r="A43" i="17"/>
  <c r="G43" i="17" s="1"/>
  <c r="A44" i="17"/>
  <c r="G44" i="17" s="1"/>
  <c r="A45" i="17"/>
  <c r="G45" i="17" s="1"/>
  <c r="A46" i="17"/>
  <c r="G46" i="17" s="1"/>
  <c r="A47" i="17"/>
  <c r="G47" i="17" s="1"/>
  <c r="A48" i="17"/>
  <c r="G48" i="17" s="1"/>
  <c r="A49" i="17"/>
  <c r="G49" i="17" s="1"/>
  <c r="A50" i="17"/>
  <c r="G50" i="17" s="1"/>
  <c r="A51" i="17"/>
  <c r="G51" i="17" s="1"/>
  <c r="A52" i="17"/>
  <c r="G52" i="17" s="1"/>
  <c r="A53" i="17"/>
  <c r="G53" i="17" s="1"/>
  <c r="A54" i="17"/>
  <c r="G54" i="17" s="1"/>
  <c r="A55" i="17"/>
  <c r="G55" i="17" s="1"/>
  <c r="A56" i="17"/>
  <c r="G56" i="17" s="1"/>
  <c r="A57" i="17"/>
  <c r="G57" i="17" s="1"/>
  <c r="A58" i="17"/>
  <c r="G58" i="17" s="1"/>
  <c r="A59" i="17"/>
  <c r="G59" i="17" s="1"/>
  <c r="A60" i="17"/>
  <c r="G60" i="17" s="1"/>
  <c r="A61" i="17"/>
  <c r="G61" i="17" s="1"/>
  <c r="A62" i="17"/>
  <c r="G62" i="17" s="1"/>
  <c r="A63" i="17"/>
  <c r="G63" i="17" s="1"/>
  <c r="A64" i="17"/>
  <c r="G64" i="17" s="1"/>
  <c r="A65" i="17"/>
  <c r="G65" i="17" s="1"/>
  <c r="A66" i="17"/>
  <c r="G66" i="17" s="1"/>
  <c r="A67" i="17"/>
  <c r="G67" i="17" s="1"/>
  <c r="A68" i="17"/>
  <c r="G68" i="17" s="1"/>
  <c r="A69" i="17"/>
  <c r="G69" i="17" s="1"/>
  <c r="A70" i="17"/>
  <c r="G70" i="17" s="1"/>
  <c r="A71" i="17"/>
  <c r="G71" i="17" s="1"/>
  <c r="A72" i="17"/>
  <c r="G72" i="17" s="1"/>
  <c r="A73" i="17"/>
  <c r="G73" i="17" s="1"/>
  <c r="A74" i="17"/>
  <c r="G74" i="17" s="1"/>
  <c r="A75" i="17"/>
  <c r="G75" i="17" s="1"/>
  <c r="A76" i="17"/>
  <c r="G76" i="17" s="1"/>
  <c r="A77" i="17"/>
  <c r="G77" i="17" s="1"/>
  <c r="F3" i="18"/>
  <c r="F7" i="18"/>
  <c r="G7" i="18" s="1"/>
  <c r="F6" i="18"/>
  <c r="G6" i="18" s="1"/>
  <c r="F5" i="18"/>
  <c r="G5" i="18"/>
  <c r="F8" i="11"/>
  <c r="F13" i="11"/>
  <c r="F24" i="11"/>
  <c r="F29" i="11"/>
  <c r="F40" i="11"/>
  <c r="F45" i="11"/>
  <c r="G2" i="11"/>
  <c r="F3" i="11" s="1"/>
  <c r="F6" i="11"/>
  <c r="F43" i="11"/>
  <c r="F23" i="11"/>
  <c r="F11" i="11"/>
  <c r="F42" i="11"/>
  <c r="F30" i="11"/>
  <c r="F10" i="11"/>
  <c r="L20" i="11"/>
  <c r="D8" i="11" s="1"/>
  <c r="E8" i="11" s="1"/>
  <c r="M9" i="11"/>
  <c r="L21" i="11"/>
  <c r="E44" i="11"/>
  <c r="E15" i="11"/>
  <c r="E36" i="11"/>
  <c r="F34" i="11" l="1"/>
  <c r="F47" i="11"/>
  <c r="F44" i="11"/>
  <c r="F12" i="11"/>
  <c r="D46" i="11"/>
  <c r="E46" i="11" s="1"/>
  <c r="D38" i="11"/>
  <c r="E38" i="11" s="1"/>
  <c r="D30" i="11"/>
  <c r="E30" i="11" s="1"/>
  <c r="D22" i="11"/>
  <c r="E22" i="11" s="1"/>
  <c r="D14" i="11"/>
  <c r="E14" i="11" s="1"/>
  <c r="D6" i="11"/>
  <c r="E6" i="11" s="1"/>
  <c r="F15" i="11"/>
  <c r="F28" i="11"/>
  <c r="F38" i="11"/>
  <c r="F19" i="11"/>
  <c r="F51" i="11"/>
  <c r="F41" i="11"/>
  <c r="F25" i="11"/>
  <c r="F9" i="11"/>
  <c r="E8" i="18"/>
  <c r="E4" i="18"/>
  <c r="D3" i="11"/>
  <c r="E3" i="11" s="1"/>
  <c r="D45" i="11"/>
  <c r="E45" i="11" s="1"/>
  <c r="D37" i="11"/>
  <c r="E37" i="11" s="1"/>
  <c r="D29" i="11"/>
  <c r="E29" i="11" s="1"/>
  <c r="D21" i="11"/>
  <c r="E21" i="11" s="1"/>
  <c r="D13" i="11"/>
  <c r="E13" i="11" s="1"/>
  <c r="D5" i="11"/>
  <c r="E5" i="11" s="1"/>
  <c r="F21" i="11"/>
  <c r="F5" i="11"/>
  <c r="D51" i="11"/>
  <c r="E51" i="11" s="1"/>
  <c r="D43" i="11"/>
  <c r="E43" i="11" s="1"/>
  <c r="D35" i="11"/>
  <c r="E35" i="11" s="1"/>
  <c r="D27" i="11"/>
  <c r="E27" i="11" s="1"/>
  <c r="D19" i="11"/>
  <c r="E19" i="11" s="1"/>
  <c r="D11" i="11"/>
  <c r="E11" i="11" s="1"/>
  <c r="F14" i="11"/>
  <c r="F46" i="11"/>
  <c r="F27" i="11"/>
  <c r="F37" i="11"/>
  <c r="F18" i="11"/>
  <c r="F50" i="11"/>
  <c r="F31" i="11"/>
  <c r="F52" i="11"/>
  <c r="F36" i="11"/>
  <c r="F20" i="11"/>
  <c r="F4" i="11"/>
  <c r="I2" i="11" s="1"/>
  <c r="D50" i="11"/>
  <c r="E50" i="11" s="1"/>
  <c r="D42" i="11"/>
  <c r="E42" i="11" s="1"/>
  <c r="D34" i="11"/>
  <c r="E34" i="11" s="1"/>
  <c r="D26" i="11"/>
  <c r="E26" i="11" s="1"/>
  <c r="D18" i="11"/>
  <c r="E18" i="11" s="1"/>
  <c r="D10" i="11"/>
  <c r="E10" i="11" s="1"/>
  <c r="F22" i="11"/>
  <c r="F35" i="11"/>
  <c r="F49" i="11"/>
  <c r="F33" i="11"/>
  <c r="F17" i="11"/>
  <c r="D49" i="11"/>
  <c r="E49" i="11" s="1"/>
  <c r="D41" i="11"/>
  <c r="E41" i="11" s="1"/>
  <c r="D33" i="11"/>
  <c r="E33" i="11" s="1"/>
  <c r="D25" i="11"/>
  <c r="E25" i="11" s="1"/>
  <c r="D17" i="11"/>
  <c r="E17" i="11" s="1"/>
  <c r="D9" i="11"/>
  <c r="E9" i="11" s="1"/>
  <c r="F26" i="11"/>
  <c r="F7" i="11"/>
  <c r="F39" i="11"/>
  <c r="F48" i="11"/>
  <c r="F32" i="11"/>
  <c r="F16" i="11"/>
  <c r="D48" i="11"/>
  <c r="E48" i="11" s="1"/>
  <c r="D40" i="11"/>
  <c r="E40" i="11" s="1"/>
  <c r="D32" i="11"/>
  <c r="E32" i="11" s="1"/>
  <c r="D24" i="11"/>
  <c r="E24" i="11" s="1"/>
  <c r="D16" i="11"/>
  <c r="E16" i="11" s="1"/>
  <c r="M8" i="11" l="1"/>
  <c r="H2" i="11"/>
  <c r="D51" i="17"/>
  <c r="D17" i="17"/>
  <c r="D15" i="17"/>
  <c r="D59" i="17"/>
  <c r="D41" i="17"/>
  <c r="D8" i="17"/>
  <c r="D21" i="17"/>
  <c r="D43" i="17"/>
  <c r="D11" i="17"/>
  <c r="D57" i="17"/>
  <c r="D65" i="17"/>
  <c r="D71" i="17"/>
  <c r="D64" i="17"/>
  <c r="D26" i="17"/>
  <c r="D22" i="17"/>
  <c r="D18" i="17"/>
  <c r="D45" i="17"/>
  <c r="D14" i="17"/>
  <c r="D56" i="17"/>
  <c r="D55" i="17"/>
  <c r="D24" i="17"/>
  <c r="D23" i="17"/>
  <c r="D25" i="17"/>
  <c r="D68" i="17"/>
  <c r="D28" i="17"/>
  <c r="D53" i="17"/>
  <c r="D42" i="17"/>
  <c r="D9" i="17"/>
  <c r="D52" i="17"/>
  <c r="D20" i="17"/>
  <c r="D32" i="17"/>
  <c r="D16" i="17"/>
  <c r="D10" i="17"/>
  <c r="D63" i="17"/>
  <c r="D27" i="17"/>
  <c r="D7" i="17"/>
  <c r="D60" i="17"/>
  <c r="D70" i="17"/>
  <c r="D66" i="17"/>
  <c r="D44" i="17"/>
  <c r="D12" i="17"/>
  <c r="D67" i="17"/>
  <c r="D19" i="17"/>
  <c r="D31" i="17"/>
  <c r="D58" i="17"/>
  <c r="D69" i="17"/>
  <c r="D54" i="17"/>
  <c r="D38" i="17"/>
  <c r="D62" i="17"/>
  <c r="D61" i="17"/>
  <c r="D30" i="17"/>
  <c r="D29" i="17"/>
  <c r="D72" i="17"/>
  <c r="D40" i="17"/>
  <c r="D39" i="17"/>
  <c r="D13" i="17"/>
  <c r="M22" i="11" l="1"/>
  <c r="J53" i="11"/>
  <c r="J2" i="11"/>
  <c r="N6" i="11"/>
  <c r="D48" i="17"/>
  <c r="D34" i="17"/>
  <c r="D75" i="17"/>
  <c r="D35" i="17" l="1"/>
  <c r="D36" i="17"/>
  <c r="D76" i="17"/>
  <c r="D74" i="17"/>
  <c r="D73" i="17"/>
  <c r="D37" i="17"/>
  <c r="D33" i="17"/>
  <c r="D46" i="17"/>
  <c r="D47" i="17"/>
  <c r="D50" i="17"/>
  <c r="D49" i="17"/>
  <c r="A46" i="11" l="1"/>
  <c r="A35" i="11"/>
  <c r="A38" i="11"/>
  <c r="A39" i="11"/>
  <c r="A44" i="11"/>
  <c r="A21" i="11"/>
  <c r="A30" i="11"/>
  <c r="A18" i="11"/>
  <c r="A48" i="11"/>
  <c r="A36" i="11"/>
  <c r="A26" i="11"/>
  <c r="A52" i="11"/>
  <c r="A6" i="11"/>
  <c r="A24" i="11"/>
  <c r="A28" i="11"/>
  <c r="A37" i="11"/>
  <c r="B4" i="17"/>
  <c r="D6" i="17" s="1"/>
  <c r="B70" i="17"/>
  <c r="B9" i="17"/>
  <c r="B74" i="17"/>
  <c r="B72" i="17"/>
  <c r="B6" i="17"/>
  <c r="B37" i="17"/>
  <c r="B11" i="17"/>
  <c r="B41" i="17"/>
  <c r="B61" i="17"/>
  <c r="B53" i="17"/>
  <c r="B59" i="17"/>
  <c r="B43" i="17"/>
  <c r="B73" i="17"/>
  <c r="B75" i="17"/>
  <c r="B17" i="17"/>
  <c r="B5" i="17"/>
  <c r="B62" i="17"/>
  <c r="B68" i="17"/>
  <c r="B27" i="17"/>
  <c r="B7" i="17"/>
  <c r="B66" i="17"/>
  <c r="B26" i="17"/>
  <c r="B29" i="17"/>
  <c r="B57" i="17"/>
  <c r="B8" i="17"/>
  <c r="B14" i="17"/>
  <c r="B45" i="17"/>
  <c r="B18" i="17"/>
  <c r="B21" i="17"/>
  <c r="B44" i="17"/>
  <c r="B46" i="17"/>
  <c r="B24" i="17"/>
  <c r="B51" i="17"/>
  <c r="B76" i="17"/>
  <c r="B19" i="17"/>
  <c r="B67" i="17"/>
  <c r="B12" i="17"/>
  <c r="B28" i="17"/>
  <c r="B40" i="17"/>
  <c r="B25" i="17"/>
  <c r="B23" i="17"/>
  <c r="B20" i="17"/>
  <c r="B31" i="17"/>
  <c r="B39" i="17"/>
  <c r="B78" i="17"/>
  <c r="B16" i="17"/>
  <c r="B56" i="17"/>
  <c r="B63" i="17"/>
  <c r="B65" i="17"/>
  <c r="B15" i="17"/>
  <c r="B10" i="17"/>
  <c r="B77" i="17"/>
  <c r="B48" i="17"/>
  <c r="B32" i="17"/>
  <c r="B36" i="17"/>
  <c r="B13" i="17"/>
  <c r="B55" i="17"/>
  <c r="B58" i="17"/>
  <c r="B49" i="17"/>
  <c r="B47" i="17"/>
  <c r="B33" i="17"/>
  <c r="B30" i="17"/>
  <c r="B42" i="17"/>
  <c r="B34" i="17"/>
  <c r="B38" i="17"/>
  <c r="B54" i="17"/>
  <c r="B69" i="17"/>
  <c r="B35" i="17"/>
  <c r="B22" i="17"/>
  <c r="B64" i="17"/>
  <c r="B71" i="17"/>
  <c r="B60" i="17"/>
  <c r="B50" i="17"/>
  <c r="B52" i="17"/>
  <c r="H2" i="17"/>
  <c r="E2" i="17"/>
  <c r="F2" i="17"/>
  <c r="G2" i="17"/>
  <c r="A3" i="11" l="1"/>
  <c r="A13" i="11"/>
  <c r="A41" i="11"/>
  <c r="A25" i="11"/>
  <c r="A31" i="11"/>
  <c r="A16" i="11"/>
  <c r="A19" i="11"/>
  <c r="A20" i="11"/>
  <c r="A17" i="11"/>
  <c r="A50" i="11"/>
  <c r="A10" i="11"/>
  <c r="A40" i="11"/>
  <c r="A22" i="11"/>
  <c r="A45" i="11"/>
  <c r="A32" i="11"/>
  <c r="A9" i="11"/>
  <c r="A7" i="11"/>
  <c r="A34" i="11"/>
  <c r="A29" i="11"/>
  <c r="A49" i="11"/>
  <c r="A51" i="11"/>
  <c r="A23" i="11"/>
  <c r="A33" i="11"/>
  <c r="A12" i="11"/>
  <c r="A5" i="11"/>
  <c r="A8" i="11"/>
  <c r="A14" i="11"/>
  <c r="A27" i="11"/>
  <c r="A15" i="11"/>
  <c r="A4" i="11"/>
  <c r="A42" i="11"/>
  <c r="A47" i="11"/>
  <c r="A43" i="11"/>
  <c r="A11" i="11"/>
  <c r="E5" i="17"/>
  <c r="E4" i="17"/>
  <c r="E9" i="17"/>
  <c r="E14" i="17"/>
  <c r="E19" i="17"/>
  <c r="E24" i="17"/>
  <c r="E28" i="17"/>
  <c r="E32" i="17"/>
  <c r="E36" i="17"/>
  <c r="E40" i="17"/>
  <c r="E44" i="17"/>
  <c r="E48" i="17"/>
  <c r="E52" i="17"/>
  <c r="E56" i="17"/>
  <c r="E60" i="17"/>
  <c r="E64" i="17"/>
  <c r="E68" i="17"/>
  <c r="E72" i="17"/>
  <c r="E76" i="17"/>
  <c r="E10" i="17"/>
  <c r="E6" i="17"/>
  <c r="E11" i="17"/>
  <c r="E16" i="17"/>
  <c r="E21" i="17"/>
  <c r="E25" i="17"/>
  <c r="E29" i="17"/>
  <c r="E33" i="17"/>
  <c r="E37" i="17"/>
  <c r="E41" i="17"/>
  <c r="E45" i="17"/>
  <c r="E49" i="17"/>
  <c r="E53" i="17"/>
  <c r="E57" i="17"/>
  <c r="E61" i="17"/>
  <c r="E65" i="17"/>
  <c r="E69" i="17"/>
  <c r="E73" i="17"/>
  <c r="E77" i="17"/>
  <c r="E20" i="17"/>
  <c r="E30" i="17"/>
  <c r="E39" i="17"/>
  <c r="E62" i="17"/>
  <c r="E71" i="17"/>
  <c r="E78" i="17"/>
  <c r="E7" i="17"/>
  <c r="E18" i="17"/>
  <c r="E42" i="17"/>
  <c r="E51" i="17"/>
  <c r="E74" i="17"/>
  <c r="E23" i="17"/>
  <c r="E38" i="17"/>
  <c r="E59" i="17"/>
  <c r="E22" i="17"/>
  <c r="E31" i="17"/>
  <c r="E54" i="17"/>
  <c r="E63" i="17"/>
  <c r="E8" i="17"/>
  <c r="E34" i="17"/>
  <c r="E66" i="17"/>
  <c r="E46" i="17"/>
  <c r="E35" i="17"/>
  <c r="E67" i="17"/>
  <c r="E15" i="17"/>
  <c r="E17" i="17"/>
  <c r="E43" i="17"/>
  <c r="E75" i="17"/>
  <c r="E12" i="17"/>
  <c r="E55" i="17"/>
  <c r="E26" i="17"/>
  <c r="E58" i="17"/>
  <c r="E70" i="17"/>
  <c r="E13" i="17"/>
  <c r="E47" i="17"/>
  <c r="E27" i="17"/>
  <c r="E50" i="17"/>
  <c r="F43" i="17" l="1"/>
  <c r="F8" i="17"/>
  <c r="F74" i="17"/>
  <c r="F39" i="17"/>
  <c r="F57" i="17"/>
  <c r="F25" i="17"/>
  <c r="F68" i="17"/>
  <c r="F36" i="17"/>
  <c r="F5" i="17"/>
  <c r="F13" i="17"/>
  <c r="F17" i="17"/>
  <c r="F63" i="17"/>
  <c r="F51" i="17"/>
  <c r="F30" i="17"/>
  <c r="F53" i="17"/>
  <c r="F21" i="17"/>
  <c r="F64" i="17"/>
  <c r="F32" i="17"/>
  <c r="F15" i="17"/>
  <c r="F20" i="17"/>
  <c r="F28" i="17"/>
  <c r="F54" i="17"/>
  <c r="F16" i="17"/>
  <c r="F67" i="17"/>
  <c r="F18" i="17"/>
  <c r="F56" i="17"/>
  <c r="F26" i="17"/>
  <c r="F35" i="17"/>
  <c r="F22" i="17"/>
  <c r="F7" i="17"/>
  <c r="F73" i="17"/>
  <c r="F41" i="17"/>
  <c r="F6" i="17"/>
  <c r="F52" i="17"/>
  <c r="F19" i="17"/>
  <c r="F55" i="17"/>
  <c r="F46" i="17"/>
  <c r="F59" i="17"/>
  <c r="F78" i="17"/>
  <c r="F69" i="17"/>
  <c r="F37" i="17"/>
  <c r="F10" i="17"/>
  <c r="F48" i="17"/>
  <c r="F14" i="17"/>
  <c r="F70" i="17"/>
  <c r="F42" i="17"/>
  <c r="F49" i="17"/>
  <c r="F60" i="17"/>
  <c r="F58" i="17"/>
  <c r="F31" i="17"/>
  <c r="F77" i="17"/>
  <c r="F45" i="17"/>
  <c r="F11" i="17"/>
  <c r="F24" i="17"/>
  <c r="F50" i="17"/>
  <c r="F12" i="17"/>
  <c r="F66" i="17"/>
  <c r="F38" i="17"/>
  <c r="F71" i="17"/>
  <c r="F65" i="17"/>
  <c r="F33" i="17"/>
  <c r="F76" i="17"/>
  <c r="F44" i="17"/>
  <c r="F9" i="17"/>
  <c r="F27" i="17"/>
  <c r="F75" i="17"/>
  <c r="F34" i="17"/>
  <c r="F23" i="17"/>
  <c r="F62" i="17"/>
  <c r="F61" i="17"/>
  <c r="F29" i="17"/>
  <c r="F72" i="17"/>
  <c r="F40" i="17"/>
  <c r="F47" i="17"/>
  <c r="F4" i="17"/>
  <c r="K6" i="17" l="1"/>
  <c r="K7" i="17"/>
  <c r="K5" i="17"/>
  <c r="K4" i="17"/>
  <c r="K3" i="17"/>
  <c r="K8" i="17" l="1"/>
  <c r="L4" i="17" s="1"/>
  <c r="H10" i="17" s="1"/>
  <c r="L6" i="17" l="1"/>
  <c r="H47" i="17" s="1"/>
  <c r="H5" i="17"/>
  <c r="L3" i="17"/>
  <c r="H24" i="17" s="1"/>
  <c r="H45" i="17"/>
  <c r="H20" i="17"/>
  <c r="H50" i="17"/>
  <c r="H55" i="17"/>
  <c r="H75" i="17"/>
  <c r="L5" i="17"/>
  <c r="H51" i="17" s="1"/>
  <c r="H70" i="17"/>
  <c r="H40" i="17"/>
  <c r="H65" i="17"/>
  <c r="H30" i="17"/>
  <c r="H25" i="17"/>
  <c r="H60" i="17"/>
  <c r="H15" i="17"/>
  <c r="L7" i="17"/>
  <c r="H48" i="17" s="1"/>
  <c r="H35" i="17"/>
  <c r="H4" i="17" l="1"/>
  <c r="H33" i="17"/>
  <c r="H22" i="17"/>
  <c r="H66" i="17"/>
  <c r="H68" i="17"/>
  <c r="H21" i="17"/>
  <c r="H42" i="17"/>
  <c r="H26" i="17"/>
  <c r="H23" i="17"/>
  <c r="H32" i="17"/>
  <c r="H78" i="17"/>
  <c r="H37" i="17"/>
  <c r="H28" i="17"/>
  <c r="H41" i="17"/>
  <c r="H16" i="17"/>
  <c r="H27" i="17"/>
  <c r="H53" i="17"/>
  <c r="H11" i="17"/>
  <c r="H57" i="17"/>
  <c r="H17" i="17"/>
  <c r="H13" i="17"/>
  <c r="H76" i="17"/>
  <c r="H72" i="17"/>
  <c r="H14" i="17"/>
  <c r="H58" i="17"/>
  <c r="H56" i="17"/>
  <c r="H67" i="17"/>
  <c r="H49" i="17"/>
  <c r="H73" i="17"/>
  <c r="H71" i="17"/>
  <c r="H52" i="17"/>
  <c r="H63" i="17"/>
  <c r="H46" i="17"/>
  <c r="H6" i="17"/>
  <c r="H12" i="17"/>
  <c r="H77" i="17"/>
  <c r="H18" i="17"/>
  <c r="H61" i="17"/>
  <c r="H62" i="17"/>
  <c r="H7" i="17"/>
  <c r="H54" i="17"/>
  <c r="H9" i="17"/>
  <c r="H59" i="17"/>
  <c r="H69" i="17"/>
  <c r="H29" i="17"/>
  <c r="H39" i="17"/>
  <c r="H44" i="17"/>
  <c r="H34" i="17"/>
  <c r="H74" i="17"/>
  <c r="H8" i="17"/>
  <c r="H19" i="17"/>
  <c r="L8" i="17"/>
  <c r="H64" i="17"/>
  <c r="H38" i="17"/>
  <c r="H31" i="17"/>
  <c r="H43" i="17"/>
  <c r="H36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aa2035</author>
  </authors>
  <commentList>
    <comment ref="D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aa2035: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<sst xmlns="http://schemas.openxmlformats.org/spreadsheetml/2006/main" count="99" uniqueCount="66">
  <si>
    <t>At</t>
  </si>
  <si>
    <t>Day</t>
  </si>
  <si>
    <t>Yhat (Reg)</t>
  </si>
  <si>
    <t>SE</t>
  </si>
  <si>
    <t>SUMMARY OUTPUT</t>
  </si>
  <si>
    <t>Regression Statistics</t>
  </si>
  <si>
    <t>Correlation</t>
  </si>
  <si>
    <t>Multiple R</t>
  </si>
  <si>
    <t>Coefficient of Determination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</si>
  <si>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</si>
  <si>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</si>
  <si>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</si>
  <si>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</si>
  <si>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</si>
  <si>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</si>
  <si>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</si>
  <si>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</si>
  <si>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</si>
  <si>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</si>
  <si>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</si>
  <si>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</si>
  <si>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</si>
  <si>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</si>
  <si>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</si>
  <si>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</si>
  <si>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</si>
  <si>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</si>
  <si>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b0</t>
  </si>
  <si>
    <t>Intercept</t>
  </si>
  <si>
    <t>b1</t>
  </si>
  <si>
    <t>X Variable 1</t>
  </si>
  <si>
    <t>Rand-TR</t>
  </si>
  <si>
    <t>ST</t>
  </si>
  <si>
    <t>Ybar</t>
  </si>
  <si>
    <t>SSE</t>
  </si>
  <si>
    <t>SST</t>
  </si>
  <si>
    <t>SSR</t>
  </si>
  <si>
    <t>Q41</t>
  </si>
  <si>
    <t>Q34</t>
  </si>
  <si>
    <t>Q33</t>
  </si>
  <si>
    <t>Q32</t>
  </si>
  <si>
    <t>Q31</t>
  </si>
  <si>
    <t>Q24</t>
  </si>
  <si>
    <t>Q23</t>
  </si>
  <si>
    <t>Q22</t>
  </si>
  <si>
    <t>Q21</t>
  </si>
  <si>
    <t>Q14</t>
  </si>
  <si>
    <t>Q13</t>
  </si>
  <si>
    <t>Q12</t>
  </si>
  <si>
    <t>Centered-MA</t>
  </si>
  <si>
    <t>R2</t>
  </si>
  <si>
    <t>Reg-Cen-MA</t>
  </si>
  <si>
    <t>Index</t>
  </si>
  <si>
    <t>Season</t>
  </si>
  <si>
    <t>Normlized Index</t>
  </si>
  <si>
    <t>Forecast</t>
  </si>
  <si>
    <t xml:space="preserve">The Lectre </t>
  </si>
  <si>
    <t>https://www.youtube.com/watch?v=VxYX8t5OZNc&amp;t=2s</t>
  </si>
  <si>
    <t>1. Use centered moving average to remove seasonality</t>
  </si>
  <si>
    <t>2. Apply regression analysis on the seasonality removed data (centered moving average)</t>
  </si>
  <si>
    <t>3. Divide data of each period by the data obtained using the regression line to find the index for that period</t>
  </si>
  <si>
    <t>4. Average the indices for each period</t>
  </si>
  <si>
    <t>5. Normalize the indices</t>
  </si>
  <si>
    <t>6. Apply the indices on the regression line</t>
  </si>
  <si>
    <t>Upper 95.0%</t>
  </si>
  <si>
    <t>Lower 95.0%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</si>
</sst>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7" formatCode="0.000000"/>
    <numFmt numFmtId="168" formatCode="0.00000000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Book Antiqua"/>
      <family val="1"/>
    </font>
    <font>
      <b/>
      <sz val="10"/>
      <name val="Book Antiqua"/>
      <family val="1"/>
    </font>
    <font>
      <b/>
      <sz val="10"/>
      <color theme="0"/>
      <name val="Book Antiqua"/>
      <family val="1"/>
    </font>
    <font>
      <b/>
      <sz val="14"/>
      <color theme="0"/>
      <name val="Book Antiqua"/>
      <family val="1"/>
    </font>
  </fonts>
  <fills count="1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472C4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4" fillId="0" borderId="2" xfId="2" applyBorder="1" applyAlignment="1">
      <alignment horizontal="center"/>
    </xf>
    <xf numFmtId="0" fontId="4" fillId="0" borderId="3" xfId="2" applyBorder="1" applyAlignment="1">
      <alignment horizontal="center"/>
    </xf>
    <xf numFmtId="0" fontId="4" fillId="0" borderId="5" xfId="2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7" fillId="0" borderId="14" xfId="0" applyFont="1" applyFill="1" applyBorder="1" applyAlignment="1">
      <alignment horizontal="centerContinuous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/>
    <xf numFmtId="2" fontId="8" fillId="0" borderId="0" xfId="0" applyNumberFormat="1" applyFont="1" applyFill="1" applyBorder="1" applyAlignment="1"/>
    <xf numFmtId="0" fontId="2" fillId="0" borderId="0" xfId="0" applyFont="1"/>
    <xf numFmtId="0" fontId="0" fillId="0" borderId="0" xfId="0" applyFill="1" applyBorder="1" applyAlignment="1"/>
    <xf numFmtId="2" fontId="0" fillId="0" borderId="0" xfId="0" applyNumberFormat="1" applyFill="1" applyBorder="1" applyAlignment="1"/>
    <xf numFmtId="0" fontId="8" fillId="0" borderId="12" xfId="0" applyFont="1" applyFill="1" applyBorder="1" applyAlignment="1"/>
    <xf numFmtId="0" fontId="7" fillId="0" borderId="14" xfId="0" applyFont="1" applyFill="1" applyBorder="1" applyAlignment="1">
      <alignment horizontal="center"/>
    </xf>
    <xf numFmtId="0" fontId="0" fillId="0" borderId="12" xfId="0" applyFill="1" applyBorder="1" applyAlignment="1"/>
    <xf numFmtId="2" fontId="0" fillId="0" borderId="1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4" borderId="4" xfId="0" applyNumberForma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164" fontId="0" fillId="4" borderId="6" xfId="0" applyNumberForma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13" xfId="2" applyBorder="1" applyAlignment="1">
      <alignment horizontal="center"/>
    </xf>
    <xf numFmtId="0" fontId="0" fillId="0" borderId="5" xfId="0" applyBorder="1"/>
    <xf numFmtId="0" fontId="4" fillId="0" borderId="8" xfId="2" applyBorder="1" applyAlignment="1">
      <alignment horizontal="center"/>
    </xf>
    <xf numFmtId="0" fontId="0" fillId="0" borderId="3" xfId="0" applyBorder="1"/>
    <xf numFmtId="2" fontId="0" fillId="5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4" fillId="0" borderId="8" xfId="2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11" borderId="0" xfId="0" applyNumberFormat="1" applyFill="1" applyAlignment="1">
      <alignment horizontal="center"/>
    </xf>
    <xf numFmtId="165" fontId="0" fillId="12" borderId="0" xfId="0" applyNumberFormat="1" applyFill="1" applyAlignment="1">
      <alignment horizontal="center"/>
    </xf>
    <xf numFmtId="2" fontId="0" fillId="6" borderId="0" xfId="0" applyNumberFormat="1" applyFill="1" applyAlignment="1">
      <alignment horizontal="center"/>
    </xf>
    <xf numFmtId="165" fontId="0" fillId="9" borderId="0" xfId="0" applyNumberFormat="1" applyFill="1" applyAlignment="1">
      <alignment horizontal="center"/>
    </xf>
    <xf numFmtId="165" fontId="0" fillId="10" borderId="0" xfId="0" applyNumberFormat="1" applyFill="1" applyAlignment="1">
      <alignment horizontal="center"/>
    </xf>
    <xf numFmtId="165" fontId="0" fillId="7" borderId="0" xfId="0" applyNumberFormat="1" applyFill="1" applyAlignment="1">
      <alignment horizontal="center"/>
    </xf>
    <xf numFmtId="0" fontId="4" fillId="0" borderId="7" xfId="2" applyFill="1" applyBorder="1" applyAlignment="1">
      <alignment horizontal="center"/>
    </xf>
    <xf numFmtId="0" fontId="0" fillId="0" borderId="2" xfId="0" applyBorder="1"/>
    <xf numFmtId="0" fontId="5" fillId="8" borderId="3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164" fontId="6" fillId="5" borderId="8" xfId="0" applyNumberFormat="1" applyFon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68" fontId="2" fillId="0" borderId="0" xfId="0" applyNumberFormat="1" applyFont="1"/>
    <xf numFmtId="2" fontId="8" fillId="0" borderId="12" xfId="0" applyNumberFormat="1" applyFont="1" applyFill="1" applyBorder="1" applyAlignment="1">
      <alignment horizontal="center"/>
    </xf>
    <xf numFmtId="0" fontId="11" fillId="0" borderId="0" xfId="2" applyFont="1"/>
    <xf numFmtId="1" fontId="11" fillId="0" borderId="0" xfId="2" applyNumberFormat="1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3" fillId="16" borderId="0" xfId="2" applyFont="1" applyFill="1" applyAlignment="1">
      <alignment horizontal="center" vertical="center"/>
    </xf>
    <xf numFmtId="164" fontId="13" fillId="16" borderId="0" xfId="2" applyNumberFormat="1" applyFont="1" applyFill="1" applyAlignment="1">
      <alignment horizontal="center" vertical="center"/>
    </xf>
    <xf numFmtId="165" fontId="13" fillId="16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left"/>
    </xf>
    <xf numFmtId="165" fontId="11" fillId="0" borderId="0" xfId="2" applyNumberFormat="1" applyFont="1" applyAlignment="1">
      <alignment horizontal="center"/>
    </xf>
    <xf numFmtId="0" fontId="11" fillId="15" borderId="0" xfId="2" applyFont="1" applyFill="1" applyAlignment="1">
      <alignment horizontal="left"/>
    </xf>
    <xf numFmtId="1" fontId="13" fillId="14" borderId="0" xfId="2" applyNumberFormat="1" applyFont="1" applyFill="1" applyBorder="1" applyAlignment="1">
      <alignment horizontal="center"/>
    </xf>
    <xf numFmtId="164" fontId="13" fillId="11" borderId="0" xfId="2" applyNumberFormat="1" applyFont="1" applyFill="1" applyAlignment="1">
      <alignment horizontal="center"/>
    </xf>
    <xf numFmtId="2" fontId="11" fillId="0" borderId="0" xfId="2" applyNumberFormat="1" applyFont="1" applyAlignment="1">
      <alignment horizontal="center"/>
    </xf>
    <xf numFmtId="1" fontId="13" fillId="13" borderId="0" xfId="2" applyNumberFormat="1" applyFont="1" applyFill="1" applyAlignment="1">
      <alignment horizontal="center"/>
    </xf>
    <xf numFmtId="167" fontId="11" fillId="0" borderId="0" xfId="2" applyNumberFormat="1" applyFont="1" applyAlignment="1">
      <alignment horizontal="center"/>
    </xf>
    <xf numFmtId="2" fontId="12" fillId="2" borderId="0" xfId="2" applyNumberFormat="1" applyFont="1" applyFill="1" applyAlignment="1">
      <alignment horizontal="center"/>
    </xf>
    <xf numFmtId="0" fontId="11" fillId="2" borderId="0" xfId="2" applyFont="1" applyFill="1"/>
    <xf numFmtId="0" fontId="14" fillId="2" borderId="0" xfId="2" applyFont="1" applyFill="1"/>
    <xf numFmtId="0" fontId="14" fillId="0" borderId="0" xfId="2" applyFont="1" applyFill="1"/>
    <xf numFmtId="0" fontId="0" fillId="0" borderId="12" xfId="0" applyBorder="1"/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Continuous"/>
    </xf>
  </cellXfs>
  <cellStyles count="5">
    <cellStyle name="Normal" xfId="0" builtinId="0"/>
    <cellStyle name="Normal 2" xfId="2" xr:uid="{00000000-0005-0000-0000-000001000000}"/>
    <cellStyle name="Normal 2 2" xfId="1" xr:uid="{00000000-0005-0000-0000-000002000000}"/>
    <cellStyle name="Normal 3 2" xfId="4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'1.Trend&amp;Season'!$A$4:$A$78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'1.Trend&amp;Season'!$C$4:$C$78</c:f>
              <c:numCache>
                <c:formatCode>0</c:formatCode>
                <c:ptCount val="75"/>
                <c:pt idx="0">
                  <c:v>1756</c:v>
                </c:pt>
                <c:pt idx="1">
                  <c:v>1962</c:v>
                </c:pt>
                <c:pt idx="2">
                  <c:v>2071</c:v>
                </c:pt>
                <c:pt idx="3">
                  <c:v>2746</c:v>
                </c:pt>
                <c:pt idx="4">
                  <c:v>2821</c:v>
                </c:pt>
                <c:pt idx="5">
                  <c:v>2514</c:v>
                </c:pt>
                <c:pt idx="6">
                  <c:v>2647</c:v>
                </c:pt>
                <c:pt idx="7">
                  <c:v>3501</c:v>
                </c:pt>
                <c:pt idx="8">
                  <c:v>3690</c:v>
                </c:pt>
                <c:pt idx="9">
                  <c:v>4036</c:v>
                </c:pt>
                <c:pt idx="10">
                  <c:v>3127</c:v>
                </c:pt>
                <c:pt idx="11">
                  <c:v>3227</c:v>
                </c:pt>
                <c:pt idx="12">
                  <c:v>4176</c:v>
                </c:pt>
                <c:pt idx="13">
                  <c:v>4724</c:v>
                </c:pt>
                <c:pt idx="14">
                  <c:v>5097</c:v>
                </c:pt>
                <c:pt idx="15">
                  <c:v>3992</c:v>
                </c:pt>
                <c:pt idx="16">
                  <c:v>4270</c:v>
                </c:pt>
                <c:pt idx="17">
                  <c:v>5352</c:v>
                </c:pt>
                <c:pt idx="18">
                  <c:v>5502</c:v>
                </c:pt>
                <c:pt idx="19">
                  <c:v>5484</c:v>
                </c:pt>
                <c:pt idx="20">
                  <c:v>4564</c:v>
                </c:pt>
                <c:pt idx="21">
                  <c:v>5215</c:v>
                </c:pt>
                <c:pt idx="22">
                  <c:v>6055</c:v>
                </c:pt>
                <c:pt idx="23">
                  <c:v>6246</c:v>
                </c:pt>
                <c:pt idx="24">
                  <c:v>7163</c:v>
                </c:pt>
                <c:pt idx="25">
                  <c:v>6091</c:v>
                </c:pt>
                <c:pt idx="26">
                  <c:v>5990</c:v>
                </c:pt>
                <c:pt idx="27">
                  <c:v>6649</c:v>
                </c:pt>
                <c:pt idx="28">
                  <c:v>7482</c:v>
                </c:pt>
                <c:pt idx="29">
                  <c:v>7485</c:v>
                </c:pt>
                <c:pt idx="30">
                  <c:v>6588</c:v>
                </c:pt>
                <c:pt idx="31">
                  <c:v>7024</c:v>
                </c:pt>
                <c:pt idx="32">
                  <c:v>7434</c:v>
                </c:pt>
                <c:pt idx="33">
                  <c:v>8159</c:v>
                </c:pt>
                <c:pt idx="34">
                  <c:v>9576</c:v>
                </c:pt>
                <c:pt idx="35">
                  <c:v>6848</c:v>
                </c:pt>
                <c:pt idx="36">
                  <c:v>8459</c:v>
                </c:pt>
                <c:pt idx="37">
                  <c:v>8437</c:v>
                </c:pt>
                <c:pt idx="38">
                  <c:v>8919</c:v>
                </c:pt>
                <c:pt idx="39">
                  <c:v>10045</c:v>
                </c:pt>
                <c:pt idx="40">
                  <c:v>8891</c:v>
                </c:pt>
                <c:pt idx="41">
                  <c:v>8708</c:v>
                </c:pt>
                <c:pt idx="42">
                  <c:v>10160</c:v>
                </c:pt>
                <c:pt idx="43">
                  <c:v>10004</c:v>
                </c:pt>
                <c:pt idx="44">
                  <c:v>10608</c:v>
                </c:pt>
                <c:pt idx="45">
                  <c:v>9742</c:v>
                </c:pt>
                <c:pt idx="46">
                  <c:v>8280</c:v>
                </c:pt>
                <c:pt idx="47">
                  <c:v>9626</c:v>
                </c:pt>
                <c:pt idx="48">
                  <c:v>11080</c:v>
                </c:pt>
                <c:pt idx="49">
                  <c:v>11969</c:v>
                </c:pt>
                <c:pt idx="50">
                  <c:v>10532</c:v>
                </c:pt>
                <c:pt idx="51">
                  <c:v>9688</c:v>
                </c:pt>
                <c:pt idx="52">
                  <c:v>11226</c:v>
                </c:pt>
                <c:pt idx="53">
                  <c:v>12363</c:v>
                </c:pt>
                <c:pt idx="54">
                  <c:v>12508</c:v>
                </c:pt>
                <c:pt idx="55">
                  <c:v>10859</c:v>
                </c:pt>
                <c:pt idx="56">
                  <c:v>9700</c:v>
                </c:pt>
                <c:pt idx="57">
                  <c:v>11510</c:v>
                </c:pt>
                <c:pt idx="58">
                  <c:v>14566</c:v>
                </c:pt>
                <c:pt idx="59">
                  <c:v>15138</c:v>
                </c:pt>
                <c:pt idx="60">
                  <c:v>9987</c:v>
                </c:pt>
                <c:pt idx="61">
                  <c:v>12264</c:v>
                </c:pt>
                <c:pt idx="62">
                  <c:v>13412</c:v>
                </c:pt>
                <c:pt idx="63">
                  <c:v>14713</c:v>
                </c:pt>
                <c:pt idx="64">
                  <c:v>14806</c:v>
                </c:pt>
                <c:pt idx="65">
                  <c:v>11801</c:v>
                </c:pt>
                <c:pt idx="66">
                  <c:v>13952</c:v>
                </c:pt>
                <c:pt idx="67">
                  <c:v>14198</c:v>
                </c:pt>
                <c:pt idx="68">
                  <c:v>15894</c:v>
                </c:pt>
                <c:pt idx="69">
                  <c:v>17675</c:v>
                </c:pt>
                <c:pt idx="70">
                  <c:v>12138</c:v>
                </c:pt>
                <c:pt idx="71">
                  <c:v>13679</c:v>
                </c:pt>
                <c:pt idx="72">
                  <c:v>15190</c:v>
                </c:pt>
                <c:pt idx="73">
                  <c:v>15999</c:v>
                </c:pt>
                <c:pt idx="74">
                  <c:v>18091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0B-4B2B-8C2E-46AAA498B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'1.Trend&amp;Season'!$D$3</c:f>
          <c:strCache>
            <c:ptCount val="1"/>
            <c:pt idx="0">
              <c:v>Centered-MA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'1.Trend&amp;Season'!$D$4:$D$78</c:f>
              <c:numCache>
                <c:formatCode>General</c:formatCode>
                <c:ptCount val="75"/>
                <c:pt idx="2" formatCode="0">
                  <c:v>2271.1999999999998</c:v>
                </c:pt>
                <c:pt idx="3" formatCode="0">
                  <c:v>2422.8000000000002</c:v>
                </c:pt>
                <c:pt idx="4" formatCode="0">
                  <c:v>2559.8000000000002</c:v>
                </c:pt>
                <c:pt idx="5" formatCode="0">
                  <c:v>2845.8</c:v>
                </c:pt>
                <c:pt idx="6" formatCode="0">
                  <c:v>3034.6</c:v>
                </c:pt>
                <c:pt idx="7" formatCode="0">
                  <c:v>3277.6</c:v>
                </c:pt>
                <c:pt idx="8" formatCode="0">
                  <c:v>3400.2</c:v>
                </c:pt>
                <c:pt idx="9" formatCode="0">
                  <c:v>3516.2</c:v>
                </c:pt>
                <c:pt idx="10" formatCode="0">
                  <c:v>3651.2</c:v>
                </c:pt>
                <c:pt idx="11" formatCode="0">
                  <c:v>3858</c:v>
                </c:pt>
                <c:pt idx="12" formatCode="0">
                  <c:v>4070.2</c:v>
                </c:pt>
                <c:pt idx="13" formatCode="0">
                  <c:v>4243.2</c:v>
                </c:pt>
                <c:pt idx="14" formatCode="0">
                  <c:v>4451.8</c:v>
                </c:pt>
                <c:pt idx="15" formatCode="0">
                  <c:v>4687</c:v>
                </c:pt>
                <c:pt idx="16" formatCode="0">
                  <c:v>4842.6000000000004</c:v>
                </c:pt>
                <c:pt idx="17" formatCode="0">
                  <c:v>4920</c:v>
                </c:pt>
                <c:pt idx="18" formatCode="0">
                  <c:v>5034.3999999999996</c:v>
                </c:pt>
                <c:pt idx="19" formatCode="0">
                  <c:v>5223.3999999999996</c:v>
                </c:pt>
                <c:pt idx="20" formatCode="0">
                  <c:v>5364</c:v>
                </c:pt>
                <c:pt idx="21" formatCode="0">
                  <c:v>5512.8</c:v>
                </c:pt>
                <c:pt idx="22" formatCode="0">
                  <c:v>5848.6</c:v>
                </c:pt>
                <c:pt idx="23" formatCode="0">
                  <c:v>6154</c:v>
                </c:pt>
                <c:pt idx="24" formatCode="0">
                  <c:v>6309</c:v>
                </c:pt>
                <c:pt idx="25" formatCode="0">
                  <c:v>6427.8</c:v>
                </c:pt>
                <c:pt idx="26" formatCode="0">
                  <c:v>6675</c:v>
                </c:pt>
                <c:pt idx="27" formatCode="0">
                  <c:v>6739.4</c:v>
                </c:pt>
                <c:pt idx="28" formatCode="0">
                  <c:v>6838.8</c:v>
                </c:pt>
                <c:pt idx="29" formatCode="0">
                  <c:v>7045.6</c:v>
                </c:pt>
                <c:pt idx="30" formatCode="0">
                  <c:v>7202.6</c:v>
                </c:pt>
                <c:pt idx="31" formatCode="0">
                  <c:v>7338</c:v>
                </c:pt>
                <c:pt idx="32" formatCode="0">
                  <c:v>7756.2</c:v>
                </c:pt>
                <c:pt idx="33" formatCode="0">
                  <c:v>7808.2</c:v>
                </c:pt>
                <c:pt idx="34" formatCode="0">
                  <c:v>8095.2</c:v>
                </c:pt>
                <c:pt idx="35" formatCode="0">
                  <c:v>8295.7999999999993</c:v>
                </c:pt>
                <c:pt idx="36" formatCode="0">
                  <c:v>8447.7999999999993</c:v>
                </c:pt>
                <c:pt idx="37" formatCode="0">
                  <c:v>8541.6</c:v>
                </c:pt>
                <c:pt idx="38" formatCode="0">
                  <c:v>8950.2000000000007</c:v>
                </c:pt>
                <c:pt idx="39" formatCode="0">
                  <c:v>9000</c:v>
                </c:pt>
                <c:pt idx="40" formatCode="0">
                  <c:v>9344.6</c:v>
                </c:pt>
                <c:pt idx="41" formatCode="0">
                  <c:v>9561.6</c:v>
                </c:pt>
                <c:pt idx="42" formatCode="0">
                  <c:v>9674.2000000000007</c:v>
                </c:pt>
                <c:pt idx="43" formatCode="0">
                  <c:v>9844.4</c:v>
                </c:pt>
                <c:pt idx="44" formatCode="0">
                  <c:v>9758.7999999999993</c:v>
                </c:pt>
                <c:pt idx="45" formatCode="0">
                  <c:v>9652</c:v>
                </c:pt>
                <c:pt idx="46" formatCode="0">
                  <c:v>9867.2000000000007</c:v>
                </c:pt>
                <c:pt idx="47" formatCode="0">
                  <c:v>10139.4</c:v>
                </c:pt>
                <c:pt idx="48" formatCode="0">
                  <c:v>10297.4</c:v>
                </c:pt>
                <c:pt idx="49" formatCode="0">
                  <c:v>10579</c:v>
                </c:pt>
                <c:pt idx="50" formatCode="0">
                  <c:v>10899</c:v>
                </c:pt>
                <c:pt idx="51" formatCode="0">
                  <c:v>11155.6</c:v>
                </c:pt>
                <c:pt idx="52" formatCode="0">
                  <c:v>11263.4</c:v>
                </c:pt>
                <c:pt idx="53" formatCode="0">
                  <c:v>11328.8</c:v>
                </c:pt>
                <c:pt idx="54" formatCode="0">
                  <c:v>11331.2</c:v>
                </c:pt>
                <c:pt idx="55" formatCode="0">
                  <c:v>11388</c:v>
                </c:pt>
                <c:pt idx="56" formatCode="0">
                  <c:v>11828.6</c:v>
                </c:pt>
                <c:pt idx="57" formatCode="0">
                  <c:v>12354.6</c:v>
                </c:pt>
                <c:pt idx="58" formatCode="0">
                  <c:v>12180.2</c:v>
                </c:pt>
                <c:pt idx="59" formatCode="0">
                  <c:v>12693</c:v>
                </c:pt>
                <c:pt idx="60" formatCode="0">
                  <c:v>13073.4</c:v>
                </c:pt>
                <c:pt idx="61" formatCode="0">
                  <c:v>13102.8</c:v>
                </c:pt>
                <c:pt idx="62" formatCode="0">
                  <c:v>13036.4</c:v>
                </c:pt>
                <c:pt idx="63" formatCode="0">
                  <c:v>13399.2</c:v>
                </c:pt>
                <c:pt idx="64" formatCode="0">
                  <c:v>13736.8</c:v>
                </c:pt>
                <c:pt idx="65" formatCode="0">
                  <c:v>13894</c:v>
                </c:pt>
                <c:pt idx="66" formatCode="0">
                  <c:v>14130.2</c:v>
                </c:pt>
                <c:pt idx="67" formatCode="0">
                  <c:v>14704</c:v>
                </c:pt>
                <c:pt idx="68" formatCode="0">
                  <c:v>14771.4</c:v>
                </c:pt>
                <c:pt idx="69" formatCode="0">
                  <c:v>14716.8</c:v>
                </c:pt>
                <c:pt idx="70" formatCode="0">
                  <c:v>14915.2</c:v>
                </c:pt>
                <c:pt idx="71" formatCode="0">
                  <c:v>14936.2</c:v>
                </c:pt>
                <c:pt idx="72" formatCode="0">
                  <c:v>15019.4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30-476E-8EDD-D223B7303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'1.Trend&amp;Season'!$E$3</c:f>
          <c:strCache>
            <c:ptCount val="1"/>
            <c:pt idx="0">
              <c:v>Reg-Cen-MA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solidFill>
                  <a:srgbClr val="ED7D31"/>
                </a:solidFill>
              </a:ln>
              <a:effectLst/>
            </c:spPr>
          </c:marker>
          <c:xVal>
            <c:numRef>
              <c:f>'1.Trend&amp;Season'!$A$4:$A$78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'1.Trend&amp;Season'!$E$4:$E$78</c:f>
              <c:numCache>
                <c:formatCode>0.0</c:formatCode>
                <c:ptCount val="75"/>
                <c:pt idx="0">
                  <c:v>1816.4256472166362</c:v>
                </c:pt>
                <c:pt idx="1">
                  <c:v>2000.0081287726389</c:v>
                </c:pt>
                <c:pt idx="2">
                  <c:v>2183.5906103286416</c:v>
                </c:pt>
                <c:pt idx="3">
                  <c:v>2367.1730918846442</c:v>
                </c:pt>
                <c:pt idx="4">
                  <c:v>2550.7555734406469</c:v>
                </c:pt>
                <c:pt idx="5">
                  <c:v>2734.3380549966496</c:v>
                </c:pt>
                <c:pt idx="6">
                  <c:v>2917.9205365526523</c:v>
                </c:pt>
                <c:pt idx="7">
                  <c:v>3101.5030181086549</c:v>
                </c:pt>
                <c:pt idx="8">
                  <c:v>3285.0854996646576</c:v>
                </c:pt>
                <c:pt idx="9">
                  <c:v>3468.6679812206603</c:v>
                </c:pt>
                <c:pt idx="10">
                  <c:v>3652.250462776663</c:v>
                </c:pt>
                <c:pt idx="11">
                  <c:v>3835.8329443326656</c:v>
                </c:pt>
                <c:pt idx="12">
                  <c:v>4019.4154258886683</c:v>
                </c:pt>
                <c:pt idx="13">
                  <c:v>4202.997907444671</c:v>
                </c:pt>
                <c:pt idx="14">
                  <c:v>4386.5803890006737</c:v>
                </c:pt>
                <c:pt idx="15">
                  <c:v>4570.1628705566764</c:v>
                </c:pt>
                <c:pt idx="16">
                  <c:v>4753.745352112679</c:v>
                </c:pt>
                <c:pt idx="17">
                  <c:v>4937.3278336686817</c:v>
                </c:pt>
                <c:pt idx="18">
                  <c:v>5120.9103152246844</c:v>
                </c:pt>
                <c:pt idx="19">
                  <c:v>5304.4927967806871</c:v>
                </c:pt>
                <c:pt idx="20">
                  <c:v>5488.0752783366897</c:v>
                </c:pt>
                <c:pt idx="21">
                  <c:v>5671.6577598926924</c:v>
                </c:pt>
                <c:pt idx="22">
                  <c:v>5855.2402414486951</c:v>
                </c:pt>
                <c:pt idx="23">
                  <c:v>6038.8227230046978</c:v>
                </c:pt>
                <c:pt idx="24">
                  <c:v>6222.4052045607004</c:v>
                </c:pt>
                <c:pt idx="25">
                  <c:v>6405.9876861167031</c:v>
                </c:pt>
                <c:pt idx="26">
                  <c:v>6589.5701676727058</c:v>
                </c:pt>
                <c:pt idx="27">
                  <c:v>6773.1526492287085</c:v>
                </c:pt>
                <c:pt idx="28">
                  <c:v>6956.7351307847111</c:v>
                </c:pt>
                <c:pt idx="29">
                  <c:v>7140.3176123407138</c:v>
                </c:pt>
                <c:pt idx="30">
                  <c:v>7323.9000938967165</c:v>
                </c:pt>
                <c:pt idx="31">
                  <c:v>7507.4825754527192</c:v>
                </c:pt>
                <c:pt idx="32">
                  <c:v>7691.0650570087219</c:v>
                </c:pt>
                <c:pt idx="33">
                  <c:v>7874.6475385647245</c:v>
                </c:pt>
                <c:pt idx="34">
                  <c:v>8058.2300201207272</c:v>
                </c:pt>
                <c:pt idx="35">
                  <c:v>8241.8125016767299</c:v>
                </c:pt>
                <c:pt idx="36">
                  <c:v>8425.3949832327326</c:v>
                </c:pt>
                <c:pt idx="37">
                  <c:v>8608.9774647887352</c:v>
                </c:pt>
                <c:pt idx="38">
                  <c:v>8792.5599463447379</c:v>
                </c:pt>
                <c:pt idx="39">
                  <c:v>8976.1424279007406</c:v>
                </c:pt>
                <c:pt idx="40">
                  <c:v>9159.7249094567433</c:v>
                </c:pt>
                <c:pt idx="41">
                  <c:v>9343.3073910127459</c:v>
                </c:pt>
                <c:pt idx="42">
                  <c:v>9526.8898725687486</c:v>
                </c:pt>
                <c:pt idx="43">
                  <c:v>9710.4723541247513</c:v>
                </c:pt>
                <c:pt idx="44">
                  <c:v>9894.054835680754</c:v>
                </c:pt>
                <c:pt idx="45">
                  <c:v>10077.637317236757</c:v>
                </c:pt>
                <c:pt idx="46">
                  <c:v>10261.219798792759</c:v>
                </c:pt>
                <c:pt idx="47">
                  <c:v>10444.802280348762</c:v>
                </c:pt>
                <c:pt idx="48">
                  <c:v>10628.384761904765</c:v>
                </c:pt>
                <c:pt idx="49">
                  <c:v>10811.967243460767</c:v>
                </c:pt>
                <c:pt idx="50">
                  <c:v>10995.54972501677</c:v>
                </c:pt>
                <c:pt idx="51">
                  <c:v>11179.132206572773</c:v>
                </c:pt>
                <c:pt idx="52">
                  <c:v>11362.714688128775</c:v>
                </c:pt>
                <c:pt idx="53">
                  <c:v>11546.297169684778</c:v>
                </c:pt>
                <c:pt idx="54">
                  <c:v>11729.879651240781</c:v>
                </c:pt>
                <c:pt idx="55">
                  <c:v>11913.462132796783</c:v>
                </c:pt>
                <c:pt idx="56">
                  <c:v>12097.044614352786</c:v>
                </c:pt>
                <c:pt idx="57">
                  <c:v>12280.627095908789</c:v>
                </c:pt>
                <c:pt idx="58">
                  <c:v>12464.209577464791</c:v>
                </c:pt>
                <c:pt idx="59">
                  <c:v>12647.792059020794</c:v>
                </c:pt>
                <c:pt idx="60">
                  <c:v>12831.374540576797</c:v>
                </c:pt>
                <c:pt idx="61">
                  <c:v>13014.957022132799</c:v>
                </c:pt>
                <c:pt idx="62">
                  <c:v>13198.539503688802</c:v>
                </c:pt>
                <c:pt idx="63">
                  <c:v>13382.121985244805</c:v>
                </c:pt>
                <c:pt idx="64">
                  <c:v>13565.704466800807</c:v>
                </c:pt>
                <c:pt idx="65">
                  <c:v>13749.28694835681</c:v>
                </c:pt>
                <c:pt idx="66">
                  <c:v>13932.869429912813</c:v>
                </c:pt>
                <c:pt idx="67">
                  <c:v>14116.451911468816</c:v>
                </c:pt>
                <c:pt idx="68">
                  <c:v>14300.034393024818</c:v>
                </c:pt>
                <c:pt idx="69">
                  <c:v>14483.616874580821</c:v>
                </c:pt>
                <c:pt idx="70">
                  <c:v>14667.199356136824</c:v>
                </c:pt>
                <c:pt idx="71">
                  <c:v>14850.781837692826</c:v>
                </c:pt>
                <c:pt idx="72">
                  <c:v>15034.364319248829</c:v>
                </c:pt>
                <c:pt idx="73">
                  <c:v>15217.946800804832</c:v>
                </c:pt>
                <c:pt idx="74">
                  <c:v>15401.529282360834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0E-48C3-8172-89A05CB1E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'1.Trend&amp;Season'!$H$3</c:f>
          <c:strCache>
            <c:ptCount val="1"/>
            <c:pt idx="0">
              <c:v>Forecast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'1.Trend&amp;Season'!$A$4:$A$78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'1.Trend&amp;Season'!$C$4:$C$78</c:f>
              <c:numCache>
                <c:formatCode>0</c:formatCode>
                <c:ptCount val="75"/>
                <c:pt idx="0">
                  <c:v>1756</c:v>
                </c:pt>
                <c:pt idx="1">
                  <c:v>1962</c:v>
                </c:pt>
                <c:pt idx="2">
                  <c:v>2071</c:v>
                </c:pt>
                <c:pt idx="3">
                  <c:v>2746</c:v>
                </c:pt>
                <c:pt idx="4">
                  <c:v>2821</c:v>
                </c:pt>
                <c:pt idx="5">
                  <c:v>2514</c:v>
                </c:pt>
                <c:pt idx="6">
                  <c:v>2647</c:v>
                </c:pt>
                <c:pt idx="7">
                  <c:v>3501</c:v>
                </c:pt>
                <c:pt idx="8">
                  <c:v>3690</c:v>
                </c:pt>
                <c:pt idx="9">
                  <c:v>4036</c:v>
                </c:pt>
                <c:pt idx="10">
                  <c:v>3127</c:v>
                </c:pt>
                <c:pt idx="11">
                  <c:v>3227</c:v>
                </c:pt>
                <c:pt idx="12">
                  <c:v>4176</c:v>
                </c:pt>
                <c:pt idx="13">
                  <c:v>4724</c:v>
                </c:pt>
                <c:pt idx="14">
                  <c:v>5097</c:v>
                </c:pt>
                <c:pt idx="15">
                  <c:v>3992</c:v>
                </c:pt>
                <c:pt idx="16">
                  <c:v>4270</c:v>
                </c:pt>
                <c:pt idx="17">
                  <c:v>5352</c:v>
                </c:pt>
                <c:pt idx="18">
                  <c:v>5502</c:v>
                </c:pt>
                <c:pt idx="19">
                  <c:v>5484</c:v>
                </c:pt>
                <c:pt idx="20">
                  <c:v>4564</c:v>
                </c:pt>
                <c:pt idx="21">
                  <c:v>5215</c:v>
                </c:pt>
                <c:pt idx="22">
                  <c:v>6055</c:v>
                </c:pt>
                <c:pt idx="23">
                  <c:v>6246</c:v>
                </c:pt>
                <c:pt idx="24">
                  <c:v>7163</c:v>
                </c:pt>
                <c:pt idx="25">
                  <c:v>6091</c:v>
                </c:pt>
                <c:pt idx="26">
                  <c:v>5990</c:v>
                </c:pt>
                <c:pt idx="27">
                  <c:v>6649</c:v>
                </c:pt>
                <c:pt idx="28">
                  <c:v>7482</c:v>
                </c:pt>
                <c:pt idx="29">
                  <c:v>7485</c:v>
                </c:pt>
                <c:pt idx="30">
                  <c:v>6588</c:v>
                </c:pt>
                <c:pt idx="31">
                  <c:v>7024</c:v>
                </c:pt>
                <c:pt idx="32">
                  <c:v>7434</c:v>
                </c:pt>
                <c:pt idx="33">
                  <c:v>8159</c:v>
                </c:pt>
                <c:pt idx="34">
                  <c:v>9576</c:v>
                </c:pt>
                <c:pt idx="35">
                  <c:v>6848</c:v>
                </c:pt>
                <c:pt idx="36">
                  <c:v>8459</c:v>
                </c:pt>
                <c:pt idx="37">
                  <c:v>8437</c:v>
                </c:pt>
                <c:pt idx="38">
                  <c:v>8919</c:v>
                </c:pt>
                <c:pt idx="39">
                  <c:v>10045</c:v>
                </c:pt>
                <c:pt idx="40">
                  <c:v>8891</c:v>
                </c:pt>
                <c:pt idx="41">
                  <c:v>8708</c:v>
                </c:pt>
                <c:pt idx="42">
                  <c:v>10160</c:v>
                </c:pt>
                <c:pt idx="43">
                  <c:v>10004</c:v>
                </c:pt>
                <c:pt idx="44">
                  <c:v>10608</c:v>
                </c:pt>
                <c:pt idx="45">
                  <c:v>9742</c:v>
                </c:pt>
                <c:pt idx="46">
                  <c:v>8280</c:v>
                </c:pt>
                <c:pt idx="47">
                  <c:v>9626</c:v>
                </c:pt>
                <c:pt idx="48">
                  <c:v>11080</c:v>
                </c:pt>
                <c:pt idx="49">
                  <c:v>11969</c:v>
                </c:pt>
                <c:pt idx="50">
                  <c:v>10532</c:v>
                </c:pt>
                <c:pt idx="51">
                  <c:v>9688</c:v>
                </c:pt>
                <c:pt idx="52">
                  <c:v>11226</c:v>
                </c:pt>
                <c:pt idx="53">
                  <c:v>12363</c:v>
                </c:pt>
                <c:pt idx="54">
                  <c:v>12508</c:v>
                </c:pt>
                <c:pt idx="55">
                  <c:v>10859</c:v>
                </c:pt>
                <c:pt idx="56">
                  <c:v>9700</c:v>
                </c:pt>
                <c:pt idx="57">
                  <c:v>11510</c:v>
                </c:pt>
                <c:pt idx="58">
                  <c:v>14566</c:v>
                </c:pt>
                <c:pt idx="59">
                  <c:v>15138</c:v>
                </c:pt>
                <c:pt idx="60">
                  <c:v>9987</c:v>
                </c:pt>
                <c:pt idx="61">
                  <c:v>12264</c:v>
                </c:pt>
                <c:pt idx="62">
                  <c:v>13412</c:v>
                </c:pt>
                <c:pt idx="63">
                  <c:v>14713</c:v>
                </c:pt>
                <c:pt idx="64">
                  <c:v>14806</c:v>
                </c:pt>
                <c:pt idx="65">
                  <c:v>11801</c:v>
                </c:pt>
                <c:pt idx="66">
                  <c:v>13952</c:v>
                </c:pt>
                <c:pt idx="67">
                  <c:v>14198</c:v>
                </c:pt>
                <c:pt idx="68">
                  <c:v>15894</c:v>
                </c:pt>
                <c:pt idx="69">
                  <c:v>17675</c:v>
                </c:pt>
                <c:pt idx="70">
                  <c:v>12138</c:v>
                </c:pt>
                <c:pt idx="71">
                  <c:v>13679</c:v>
                </c:pt>
                <c:pt idx="72">
                  <c:v>15190</c:v>
                </c:pt>
                <c:pt idx="73">
                  <c:v>15999</c:v>
                </c:pt>
                <c:pt idx="74">
                  <c:v>18091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79-4A19-9B27-DCA2BF4C70F0}"/>
            </c:ext>
          </c:extLst>
        </c:ser>
        <c:ser>
          <c:idx val="1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'1.Trend&amp;Season'!$A$4:$A$78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'1.Trend&amp;Season'!$H$4:$H$83</c:f>
              <c:numCache>
                <c:formatCode>0.00</c:formatCode>
                <c:ptCount val="80"/>
                <c:pt idx="0">
                  <c:v>1616.3086113680972</c:v>
                </c:pt>
                <c:pt idx="1">
                  <c:v>1815.3065228027885</c:v>
                </c:pt>
                <c:pt idx="2">
                  <c:v>2190.7801318629145</c:v>
                </c:pt>
                <c:pt idx="3">
                  <c:v>2549.1636124366873</c:v>
                </c:pt>
                <c:pt idx="4">
                  <c:v>2862.8347432886812</c:v>
                </c:pt>
                <c:pt idx="5">
                  <c:v>2433.0938904406926</c:v>
                </c:pt>
                <c:pt idx="6">
                  <c:v>2648.4493271909082</c:v>
                </c:pt>
                <c:pt idx="7">
                  <c:v>3111.7147870326608</c:v>
                </c:pt>
                <c:pt idx="8">
                  <c:v>3537.6459998627879</c:v>
                </c:pt>
                <c:pt idx="9">
                  <c:v>3893.051656132187</c:v>
                </c:pt>
                <c:pt idx="10">
                  <c:v>3249.8791695132882</c:v>
                </c:pt>
                <c:pt idx="11">
                  <c:v>3481.5921315790274</c:v>
                </c:pt>
                <c:pt idx="12">
                  <c:v>4032.6494422024066</c:v>
                </c:pt>
                <c:pt idx="13">
                  <c:v>4526.128387288888</c:v>
                </c:pt>
                <c:pt idx="14">
                  <c:v>4923.2685689756927</c:v>
                </c:pt>
                <c:pt idx="15">
                  <c:v>4066.6644485858833</c:v>
                </c:pt>
                <c:pt idx="16">
                  <c:v>4314.7349359671471</c:v>
                </c:pt>
                <c:pt idx="17">
                  <c:v>4953.5840973721524</c:v>
                </c:pt>
                <c:pt idx="18">
                  <c:v>5514.6107747149881</c:v>
                </c:pt>
                <c:pt idx="19">
                  <c:v>5953.4854818191989</c:v>
                </c:pt>
                <c:pt idx="20">
                  <c:v>4883.4497276584789</c:v>
                </c:pt>
                <c:pt idx="21">
                  <c:v>5147.8777403552667</c:v>
                </c:pt>
                <c:pt idx="22">
                  <c:v>5874.5187525418987</c:v>
                </c:pt>
                <c:pt idx="23">
                  <c:v>6503.0931621410891</c:v>
                </c:pt>
                <c:pt idx="24">
                  <c:v>6983.702394662705</c:v>
                </c:pt>
                <c:pt idx="25">
                  <c:v>5700.2350067310745</c:v>
                </c:pt>
                <c:pt idx="26">
                  <c:v>5981.0205447433855</c:v>
                </c:pt>
                <c:pt idx="27">
                  <c:v>6795.453407711645</c:v>
                </c:pt>
                <c:pt idx="28">
                  <c:v>7491.5755495671892</c:v>
                </c:pt>
                <c:pt idx="29">
                  <c:v>8013.9193075062103</c:v>
                </c:pt>
                <c:pt idx="30">
                  <c:v>6517.02028580367</c:v>
                </c:pt>
                <c:pt idx="31">
                  <c:v>6814.1633491315051</c:v>
                </c:pt>
                <c:pt idx="32">
                  <c:v>7716.3880628813913</c:v>
                </c:pt>
                <c:pt idx="33">
                  <c:v>8480.0579369932893</c:v>
                </c:pt>
                <c:pt idx="34">
                  <c:v>9044.1362203497174</c:v>
                </c:pt>
                <c:pt idx="35">
                  <c:v>7333.8055648762656</c:v>
                </c:pt>
                <c:pt idx="36">
                  <c:v>7647.3061535196248</c:v>
                </c:pt>
                <c:pt idx="37">
                  <c:v>8637.3227180511367</c:v>
                </c:pt>
                <c:pt idx="38">
                  <c:v>9468.5403244193894</c:v>
                </c:pt>
                <c:pt idx="39">
                  <c:v>10074.353133193223</c:v>
                </c:pt>
                <c:pt idx="40">
                  <c:v>8150.5908439488603</c:v>
                </c:pt>
                <c:pt idx="41">
                  <c:v>8480.4489579077435</c:v>
                </c:pt>
                <c:pt idx="42">
                  <c:v>9558.2573732208839</c:v>
                </c:pt>
                <c:pt idx="43">
                  <c:v>10457.02271184549</c:v>
                </c:pt>
                <c:pt idx="44">
                  <c:v>11104.570046036728</c:v>
                </c:pt>
                <c:pt idx="45">
                  <c:v>8967.3761230214568</c:v>
                </c:pt>
                <c:pt idx="46">
                  <c:v>9313.5917622958641</c:v>
                </c:pt>
                <c:pt idx="47">
                  <c:v>10479.192028390629</c:v>
                </c:pt>
                <c:pt idx="48">
                  <c:v>11445.50509927159</c:v>
                </c:pt>
                <c:pt idx="49">
                  <c:v>12134.786958880235</c:v>
                </c:pt>
                <c:pt idx="50">
                  <c:v>9784.1614020940524</c:v>
                </c:pt>
                <c:pt idx="51">
                  <c:v>10146.734566683983</c:v>
                </c:pt>
                <c:pt idx="52">
                  <c:v>11400.126683560376</c:v>
                </c:pt>
                <c:pt idx="53">
                  <c:v>12433.98748669769</c:v>
                </c:pt>
                <c:pt idx="54">
                  <c:v>13165.00387172374</c:v>
                </c:pt>
                <c:pt idx="55">
                  <c:v>10600.946681166646</c:v>
                </c:pt>
                <c:pt idx="56">
                  <c:v>10979.877371072103</c:v>
                </c:pt>
                <c:pt idx="57">
                  <c:v>12321.061338730122</c:v>
                </c:pt>
                <c:pt idx="58">
                  <c:v>13422.469874123792</c:v>
                </c:pt>
                <c:pt idx="59">
                  <c:v>14195.220784567246</c:v>
                </c:pt>
                <c:pt idx="60">
                  <c:v>11417.731960239242</c:v>
                </c:pt>
                <c:pt idx="61">
                  <c:v>11813.020175460222</c:v>
                </c:pt>
                <c:pt idx="62">
                  <c:v>13241.995993899867</c:v>
                </c:pt>
                <c:pt idx="63">
                  <c:v>14410.952261549892</c:v>
                </c:pt>
                <c:pt idx="64">
                  <c:v>15225.437697410753</c:v>
                </c:pt>
                <c:pt idx="65">
                  <c:v>12234.517239311837</c:v>
                </c:pt>
                <c:pt idx="66">
                  <c:v>12646.162979848341</c:v>
                </c:pt>
                <c:pt idx="67">
                  <c:v>14162.930649069614</c:v>
                </c:pt>
                <c:pt idx="68">
                  <c:v>15399.434648975992</c:v>
                </c:pt>
                <c:pt idx="69">
                  <c:v>16255.654610254258</c:v>
                </c:pt>
                <c:pt idx="70">
                  <c:v>13051.302518384433</c:v>
                </c:pt>
                <c:pt idx="71">
                  <c:v>13479.305784236461</c:v>
                </c:pt>
                <c:pt idx="72">
                  <c:v>15083.86530423936</c:v>
                </c:pt>
                <c:pt idx="73">
                  <c:v>16387.91703640209</c:v>
                </c:pt>
                <c:pt idx="74">
                  <c:v>17285.871523097765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79-4A19-9B27-DCA2BF4C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'0.Regression'!$Q$2</c:f>
          <c:strCache>
            <c:ptCount val="1"/>
            <c:pt idx="0">
              <c:v>Regression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'0.Regression'!$C$2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'0.Regression'!$B$3:$B$52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'0.Regression'!$C$3:$C$52</c:f>
              <c:numCache>
                <c:formatCode>General</c:formatCode>
                <c:ptCount val="50"/>
                <c:pt idx="0">
                  <c:v>26</c:v>
                </c:pt>
                <c:pt idx="1">
                  <c:v>22</c:v>
                </c:pt>
                <c:pt idx="2">
                  <c:v>11</c:v>
                </c:pt>
                <c:pt idx="3">
                  <c:v>3</c:v>
                </c:pt>
                <c:pt idx="4">
                  <c:v>28</c:v>
                </c:pt>
                <c:pt idx="5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32</c:v>
                </c:pt>
                <c:pt idx="9">
                  <c:v>41</c:v>
                </c:pt>
                <c:pt idx="10">
                  <c:v>9</c:v>
                </c:pt>
                <c:pt idx="11">
                  <c:v>14</c:v>
                </c:pt>
                <c:pt idx="12">
                  <c:v>35</c:v>
                </c:pt>
                <c:pt idx="13">
                  <c:v>39</c:v>
                </c:pt>
                <c:pt idx="14">
                  <c:v>28</c:v>
                </c:pt>
                <c:pt idx="15">
                  <c:v>19</c:v>
                </c:pt>
                <c:pt idx="16">
                  <c:v>68</c:v>
                </c:pt>
                <c:pt idx="17">
                  <c:v>16</c:v>
                </c:pt>
                <c:pt idx="18">
                  <c:v>27</c:v>
                </c:pt>
                <c:pt idx="19">
                  <c:v>10</c:v>
                </c:pt>
                <c:pt idx="20">
                  <c:v>27</c:v>
                </c:pt>
                <c:pt idx="21">
                  <c:v>38</c:v>
                </c:pt>
                <c:pt idx="22">
                  <c:v>38</c:v>
                </c:pt>
                <c:pt idx="23">
                  <c:v>32</c:v>
                </c:pt>
                <c:pt idx="24">
                  <c:v>36</c:v>
                </c:pt>
                <c:pt idx="25">
                  <c:v>53</c:v>
                </c:pt>
                <c:pt idx="26">
                  <c:v>45</c:v>
                </c:pt>
                <c:pt idx="27">
                  <c:v>23</c:v>
                </c:pt>
                <c:pt idx="28">
                  <c:v>16</c:v>
                </c:pt>
                <c:pt idx="29">
                  <c:v>20</c:v>
                </c:pt>
                <c:pt idx="30">
                  <c:v>29</c:v>
                </c:pt>
                <c:pt idx="31">
                  <c:v>78</c:v>
                </c:pt>
                <c:pt idx="32">
                  <c:v>3</c:v>
                </c:pt>
                <c:pt idx="33">
                  <c:v>31</c:v>
                </c:pt>
                <c:pt idx="34">
                  <c:v>12</c:v>
                </c:pt>
                <c:pt idx="35">
                  <c:v>55</c:v>
                </c:pt>
                <c:pt idx="36">
                  <c:v>20</c:v>
                </c:pt>
                <c:pt idx="37">
                  <c:v>6</c:v>
                </c:pt>
                <c:pt idx="38">
                  <c:v>59</c:v>
                </c:pt>
                <c:pt idx="39">
                  <c:v>51</c:v>
                </c:pt>
                <c:pt idx="40">
                  <c:v>2</c:v>
                </c:pt>
                <c:pt idx="41">
                  <c:v>67</c:v>
                </c:pt>
                <c:pt idx="42">
                  <c:v>65</c:v>
                </c:pt>
                <c:pt idx="43">
                  <c:v>43</c:v>
                </c:pt>
                <c:pt idx="44">
                  <c:v>27</c:v>
                </c:pt>
                <c:pt idx="45">
                  <c:v>31</c:v>
                </c:pt>
                <c:pt idx="46">
                  <c:v>43</c:v>
                </c:pt>
                <c:pt idx="47">
                  <c:v>15</c:v>
                </c:pt>
                <c:pt idx="48">
                  <c:v>37</c:v>
                </c:pt>
                <c:pt idx="49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4D-46A1-AEAF-8263DD15336B}"/>
            </c:ext>
          </c:extLst>
        </c:ser>
        <c:ser>
          <c:idx val="1"/>
          <c:order val="1"/>
          <c:tx>
            <c:strRef>
              <c:f>'0.Regression'!$D$2</c:f>
              <c:strCache>
                <c:ptCount val="1"/>
                <c:pt idx="0">
                  <c:v>Yhat (Reg)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'0.Regression'!$B$3:$B$52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'0.Regression'!$D$3:$D$52</c:f>
              <c:numCache>
                <c:formatCode>0.0</c:formatCode>
                <c:ptCount val="50"/>
                <c:pt idx="0">
                  <c:v>19.818823529411763</c:v>
                </c:pt>
                <c:pt idx="1">
                  <c:v>20.229483793517407</c:v>
                </c:pt>
                <c:pt idx="2">
                  <c:v>20.640144057623047</c:v>
                </c:pt>
                <c:pt idx="3">
                  <c:v>21.050804321728691</c:v>
                </c:pt>
                <c:pt idx="4">
                  <c:v>21.461464585834332</c:v>
                </c:pt>
                <c:pt idx="5">
                  <c:v>21.872124849939976</c:v>
                </c:pt>
                <c:pt idx="6">
                  <c:v>22.282785114045616</c:v>
                </c:pt>
                <c:pt idx="7">
                  <c:v>22.69344537815126</c:v>
                </c:pt>
                <c:pt idx="8">
                  <c:v>23.104105642256901</c:v>
                </c:pt>
                <c:pt idx="9">
                  <c:v>23.514765906362545</c:v>
                </c:pt>
                <c:pt idx="10">
                  <c:v>23.925426170468185</c:v>
                </c:pt>
                <c:pt idx="11">
                  <c:v>24.336086434573829</c:v>
                </c:pt>
                <c:pt idx="12">
                  <c:v>24.74674669867947</c:v>
                </c:pt>
                <c:pt idx="13">
                  <c:v>25.15740696278511</c:v>
                </c:pt>
                <c:pt idx="14">
                  <c:v>25.568067226890754</c:v>
                </c:pt>
                <c:pt idx="15">
                  <c:v>25.978727490996398</c:v>
                </c:pt>
                <c:pt idx="16">
                  <c:v>26.389387755102039</c:v>
                </c:pt>
                <c:pt idx="17">
                  <c:v>26.800048019207679</c:v>
                </c:pt>
                <c:pt idx="18">
                  <c:v>27.210708283313323</c:v>
                </c:pt>
                <c:pt idx="19">
                  <c:v>27.621368547418967</c:v>
                </c:pt>
                <c:pt idx="20">
                  <c:v>28.032028811524608</c:v>
                </c:pt>
                <c:pt idx="21">
                  <c:v>28.442689075630248</c:v>
                </c:pt>
                <c:pt idx="22">
                  <c:v>28.853349339735892</c:v>
                </c:pt>
                <c:pt idx="23">
                  <c:v>29.264009603841533</c:v>
                </c:pt>
                <c:pt idx="24">
                  <c:v>29.674669867947173</c:v>
                </c:pt>
                <c:pt idx="25">
                  <c:v>30.085330132052817</c:v>
                </c:pt>
                <c:pt idx="26">
                  <c:v>30.495990396158462</c:v>
                </c:pt>
                <c:pt idx="27">
                  <c:v>30.906650660264102</c:v>
                </c:pt>
                <c:pt idx="28">
                  <c:v>31.317310924369743</c:v>
                </c:pt>
                <c:pt idx="29">
                  <c:v>31.727971188475387</c:v>
                </c:pt>
                <c:pt idx="30">
                  <c:v>32.138631452581031</c:v>
                </c:pt>
                <c:pt idx="31">
                  <c:v>32.549291716686668</c:v>
                </c:pt>
                <c:pt idx="32">
                  <c:v>32.959951980792312</c:v>
                </c:pt>
                <c:pt idx="33">
                  <c:v>33.370612244897956</c:v>
                </c:pt>
                <c:pt idx="34">
                  <c:v>33.7812725090036</c:v>
                </c:pt>
                <c:pt idx="35">
                  <c:v>34.191932773109244</c:v>
                </c:pt>
                <c:pt idx="36">
                  <c:v>34.602593037214881</c:v>
                </c:pt>
                <c:pt idx="37">
                  <c:v>35.013253301320525</c:v>
                </c:pt>
                <c:pt idx="38">
                  <c:v>35.423913565426162</c:v>
                </c:pt>
                <c:pt idx="39">
                  <c:v>35.834573829531806</c:v>
                </c:pt>
                <c:pt idx="40">
                  <c:v>36.24523409363745</c:v>
                </c:pt>
                <c:pt idx="41">
                  <c:v>36.655894357743094</c:v>
                </c:pt>
                <c:pt idx="42">
                  <c:v>37.066554621848738</c:v>
                </c:pt>
                <c:pt idx="43">
                  <c:v>37.477214885954382</c:v>
                </c:pt>
                <c:pt idx="44">
                  <c:v>37.887875150060019</c:v>
                </c:pt>
                <c:pt idx="45">
                  <c:v>38.298535414165663</c:v>
                </c:pt>
                <c:pt idx="46">
                  <c:v>38.7091956782713</c:v>
                </c:pt>
                <c:pt idx="47">
                  <c:v>39.119855942376944</c:v>
                </c:pt>
                <c:pt idx="48">
                  <c:v>39.530516206482588</c:v>
                </c:pt>
                <c:pt idx="49">
                  <c:v>39.941176470588232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4D-46A1-AEAF-8263DD153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231288"/>
        <c:axId val="663231680"/>
      </c:scatterChart>
      <c:valAx>
        <c:axId val="663231288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1680"/>
        <c:crosses val="autoZero"/>
        <c:crossBetween val="midCat"/>
      </c:valAx>
      <c:valAx>
        <c:axId val="66323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1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1" Type="http://schemas.openxmlformats.org/officeDocument/2006/relationships/customXml" Target="../ink/ink1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227086</xdr:colOff>
      <xdr:row>8</xdr:row>
      <xdr:rowOff>16655</xdr:rowOff>
    </xdr:from>
    <xdr:to>
      <xdr:col>15</xdr:col>
      <xdr:colOff>79124</xdr:colOff>
      <xdr:row>23</xdr:row>
      <xdr:rowOff>138110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277945</xdr:colOff>
      <xdr:row>8</xdr:row>
      <xdr:rowOff>39568</xdr:rowOff>
    </xdr:from>
    <xdr:to>
      <xdr:col>22</xdr:col>
      <xdr:colOff>482109</xdr:colOff>
      <xdr:row>23</xdr:row>
      <xdr:rowOff>177994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259444</xdr:colOff>
      <xdr:row>21</xdr:row>
      <xdr:rowOff>2065</xdr:rowOff>
    </xdr:from>
    <xdr:to>
      <xdr:col>15</xdr:col>
      <xdr:colOff>114968</xdr:colOff>
      <xdr:row>36</xdr:row>
      <xdr:rowOff>145710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228600</xdr:colOff>
      <xdr:row>21</xdr:row>
      <xdr:rowOff>57150</xdr:rowOff>
    </xdr:from>
    <xdr:to>
      <xdr:col>23</xdr:col>
      <xdr:colOff>161925</xdr:colOff>
      <xdr:row>37</xdr:row>
      <xdr:rowOff>15240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383715</xdr:colOff>
      <xdr:row>18</xdr:row>
      <xdr:rowOff>126675</xdr:rowOff>
    </xdr:from>
    <xdr:to>
      <xdr:col>3</xdr:col>
      <xdr:colOff>384075</xdr:colOff>
      <xdr:row>18</xdr:row>
      <xdr:rowOff>133515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/>
          </xdr14:nvContentPartPr>
          <xdr14:nvPr macro=""/>
          <xdr14:xfrm>
            <a:off x="1602915" y="3431850"/>
            <a:ext cx="360" cy="684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91035" y="3419970"/>
              <a:ext cx="24120" cy="30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17</xdr:col>
      <xdr:colOff>497087</xdr:colOff>
      <xdr:row>2</xdr:row>
      <xdr:rowOff>72030</xdr:rowOff>
    </xdr:from>
    <xdr:to>
      <xdr:col>26</xdr:col>
      <xdr:colOff>59531</xdr:colOff>
      <xdr:row>20</xdr:row>
      <xdr:rowOff>148828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un.edu/public_html/CourseBase/Probability/S-Regression/BaseStatRegSe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_html/CourseBase/Forecasting/ES-Adv-2020/2.TrenSeasAdjustedExpolSmooMoreProble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diData"/>
      <sheetName val="Trend&amp;Season"/>
    </sheetNames>
    <sheetDataSet>
      <sheetData sheetId="0" refreshError="1">
        <row r="2">
          <cell r="A2" t="str">
            <v>Per.</v>
          </cell>
          <cell r="D2" t="str">
            <v>Trend&amp;S</v>
          </cell>
        </row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</row>
        <row r="75">
          <cell r="A75">
            <v>73</v>
          </cell>
        </row>
        <row r="76">
          <cell r="A76">
            <v>74</v>
          </cell>
        </row>
        <row r="77">
          <cell r="A77">
            <v>75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ndAndSeas"/>
      <sheetName val="TrendAndSeasSocic"/>
      <sheetName val="TrendAndSeasChopraBook"/>
    </sheetNames>
    <sheetDataSet>
      <sheetData sheetId="0">
        <row r="2">
          <cell r="B2" t="str">
            <v>TrendData</v>
          </cell>
          <cell r="F2" t="str">
            <v>Ft</v>
          </cell>
        </row>
        <row r="4">
          <cell r="A4">
            <v>1</v>
          </cell>
          <cell r="B4">
            <v>50</v>
          </cell>
        </row>
        <row r="5">
          <cell r="A5">
            <v>2</v>
          </cell>
          <cell r="B5">
            <v>25</v>
          </cell>
        </row>
        <row r="6">
          <cell r="A6">
            <v>3</v>
          </cell>
          <cell r="B6">
            <v>33</v>
          </cell>
        </row>
        <row r="7">
          <cell r="A7">
            <v>4</v>
          </cell>
          <cell r="B7">
            <v>72</v>
          </cell>
        </row>
        <row r="8">
          <cell r="A8">
            <v>5</v>
          </cell>
          <cell r="B8">
            <v>67</v>
          </cell>
          <cell r="F8">
            <v>49.895833333333336</v>
          </cell>
        </row>
        <row r="9">
          <cell r="A9">
            <v>6</v>
          </cell>
          <cell r="B9">
            <v>35</v>
          </cell>
          <cell r="F9">
            <v>24.895833333333336</v>
          </cell>
        </row>
        <row r="10">
          <cell r="A10">
            <v>7</v>
          </cell>
          <cell r="B10">
            <v>42</v>
          </cell>
          <cell r="F10">
            <v>32.793749999999996</v>
          </cell>
        </row>
        <row r="11">
          <cell r="A11">
            <v>8</v>
          </cell>
          <cell r="B11">
            <v>44</v>
          </cell>
          <cell r="F11">
            <v>71.400000000000006</v>
          </cell>
        </row>
        <row r="12">
          <cell r="A12">
            <v>9</v>
          </cell>
          <cell r="B12">
            <v>51</v>
          </cell>
          <cell r="F12">
            <v>50.050354153873606</v>
          </cell>
        </row>
        <row r="13">
          <cell r="A13">
            <v>10</v>
          </cell>
          <cell r="B13">
            <v>39</v>
          </cell>
          <cell r="F13">
            <v>25.024919063162173</v>
          </cell>
        </row>
        <row r="14">
          <cell r="A14">
            <v>11</v>
          </cell>
          <cell r="B14">
            <v>46</v>
          </cell>
          <cell r="F14">
            <v>32.826178548701265</v>
          </cell>
        </row>
        <row r="15">
          <cell r="A15">
            <v>12</v>
          </cell>
          <cell r="B15">
            <v>41</v>
          </cell>
          <cell r="F15">
            <v>69.885035429084425</v>
          </cell>
        </row>
        <row r="16">
          <cell r="A16">
            <v>13</v>
          </cell>
          <cell r="B16">
            <v>69</v>
          </cell>
          <cell r="F16">
            <v>49.660588319505543</v>
          </cell>
        </row>
        <row r="17">
          <cell r="A17">
            <v>14</v>
          </cell>
          <cell r="B17">
            <v>28</v>
          </cell>
          <cell r="F17">
            <v>25.280389651343903</v>
          </cell>
        </row>
        <row r="18">
          <cell r="A18">
            <v>15</v>
          </cell>
          <cell r="B18">
            <v>82</v>
          </cell>
          <cell r="F18">
            <v>32.988466759747254</v>
          </cell>
        </row>
        <row r="19">
          <cell r="A19">
            <v>16</v>
          </cell>
          <cell r="B19">
            <v>65</v>
          </cell>
          <cell r="F19">
            <v>68.328304476595662</v>
          </cell>
        </row>
        <row r="20">
          <cell r="A20">
            <v>17</v>
          </cell>
          <cell r="B20">
            <v>47</v>
          </cell>
          <cell r="F20">
            <v>49.884582660904535</v>
          </cell>
        </row>
        <row r="21">
          <cell r="A21">
            <v>18</v>
          </cell>
          <cell r="B21">
            <v>53</v>
          </cell>
          <cell r="F21">
            <v>25.156043162174356</v>
          </cell>
        </row>
        <row r="22">
          <cell r="A22">
            <v>19</v>
          </cell>
          <cell r="B22">
            <v>90</v>
          </cell>
          <cell r="F22">
            <v>34.343543857031257</v>
          </cell>
        </row>
        <row r="23">
          <cell r="A23">
            <v>20</v>
          </cell>
          <cell r="B23">
            <v>56</v>
          </cell>
          <cell r="F23">
            <v>67.633176344155501</v>
          </cell>
        </row>
        <row r="24">
          <cell r="A24">
            <v>21</v>
          </cell>
          <cell r="B24">
            <v>51</v>
          </cell>
          <cell r="F24">
            <v>49.360996966756566</v>
          </cell>
        </row>
        <row r="25">
          <cell r="A25">
            <v>22</v>
          </cell>
          <cell r="B25">
            <v>40</v>
          </cell>
          <cell r="F25">
            <v>25.869731934471179</v>
          </cell>
        </row>
        <row r="26">
          <cell r="A26">
            <v>23</v>
          </cell>
          <cell r="B26">
            <v>61</v>
          </cell>
          <cell r="F26">
            <v>35.906271604761905</v>
          </cell>
        </row>
        <row r="27">
          <cell r="A27">
            <v>24</v>
          </cell>
          <cell r="B27">
            <v>72</v>
          </cell>
          <cell r="F27">
            <v>66.661751743562647</v>
          </cell>
        </row>
        <row r="28">
          <cell r="A28">
            <v>25</v>
          </cell>
          <cell r="B28">
            <v>39</v>
          </cell>
          <cell r="F28">
            <v>48.989270056677988</v>
          </cell>
        </row>
        <row r="29">
          <cell r="A29">
            <v>26</v>
          </cell>
          <cell r="B29">
            <v>31</v>
          </cell>
          <cell r="F29">
            <v>26.117480567739804</v>
          </cell>
        </row>
        <row r="30">
          <cell r="A30">
            <v>27</v>
          </cell>
          <cell r="B30">
            <v>62</v>
          </cell>
          <cell r="F30">
            <v>36.432440928531065</v>
          </cell>
        </row>
        <row r="31">
          <cell r="A31">
            <v>28</v>
          </cell>
          <cell r="B31">
            <v>48</v>
          </cell>
          <cell r="F31">
            <v>66.260291208933282</v>
          </cell>
        </row>
        <row r="32">
          <cell r="A32">
            <v>29</v>
          </cell>
          <cell r="F32">
            <v>48.228882640122698</v>
          </cell>
        </row>
      </sheetData>
      <sheetData sheetId="1" refreshError="1"/>
      <sheetData sheetId="2" refreshError="1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968" units="cm"/>
          <inkml:channel name="Y" type="integer" max="2240" units="cm"/>
          <inkml:channel name="T" type="integer" max="2.14748E9" units="dev"/>
        </inkml:traceFormat>
        <inkml:channelProperties>
          <inkml:channelProperty channel="X" name="resolution" value="128" units="1/cm"/>
          <inkml:channelProperty channel="Y" name="resolution" value="128.73564" units="1/cm"/>
          <inkml:channelProperty channel="T" name="resolution" value="1" units="1/dev"/>
        </inkml:channelProperties>
      </inkml:inkSource>
      <inkml:timestamp xml:id="ts0" timeString="2016-09-28T06:44:18.663"/>
    </inkml:context>
    <inkml:brush xml:id="br0">
      <inkml:brushProperty name="width" value="0.06667" units="cm"/>
      <inkml:brushProperty name="height" value="0.06667" units="cm"/>
    </inkml:brush>
  </inkml:definitions>
  <inkml:trace contextRef="#ctx0" brushRef="#br0">-442 1490 0,'0'0'0,"0"0"0,0 0 0,0 0 0,0 0 0,0 0 0,0 9 0,0-9 0,0 0 0,0 0 0,0 9 0,0-9 0,0 0 0,0 0 0,0 0 0,0 0 0,0 0 0,0 0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57CA-C4BB-4329-A876-51EC6BB7B91C}">
  <dimension ref="A1:I18"/>
  <sheetViews>
    <sheetView tabSelected="1" workbookViewId="0">
      <selection activeCell="J9" sqref="J9"/>
    </sheetView>
  </sheetViews>
  <sheetFormatPr defaultRowHeight="15" x14ac:dyDescent="0.25"/>
  <cols>
    <col min="1" max="1" width="18" bestFit="1" customWidth="1"/>
  </cols>
  <sheetData>
    <row r="1" spans="1:9" x14ac:dyDescent="0.25">
      <c r="A1" t="s">
        <v>4</v>
      </c>
    </row>
    <row r="2" spans="1:9" ht="15.75" thickBot="1" x14ac:dyDescent="0.3"/>
    <row r="3" spans="1:9" x14ac:dyDescent="0.25">
      <c r="A3" s="80" t="s">
        <v>5</v>
      </c>
      <c r="B3" s="80"/>
    </row>
    <row r="4" spans="1:9" x14ac:dyDescent="0.25">
      <c r="A4" t="s">
        <v>7</v>
      </c>
      <c r="B4">
        <v>0.98880205038205748</v>
      </c>
    </row>
    <row r="5" spans="1:9" x14ac:dyDescent="0.25">
      <c r="A5" t="s">
        <v>9</v>
      </c>
      <c r="B5">
        <v>0.97772949483976102</v>
      </c>
    </row>
    <row r="6" spans="1:9" x14ac:dyDescent="0.25">
      <c r="A6" t="s">
        <v>10</v>
      </c>
      <c r="B6">
        <v>0.97401774397972118</v>
      </c>
    </row>
    <row r="7" spans="1:9" x14ac:dyDescent="0.25">
      <c r="A7" t="s">
        <v>11</v>
      </c>
      <c r="B7">
        <v>0.42782673395396215</v>
      </c>
    </row>
    <row r="8" spans="1:9" ht="15.75" thickBot="1" x14ac:dyDescent="0.3">
      <c r="A8" s="78" t="s">
        <v>12</v>
      </c>
      <c r="B8" s="78">
        <v>8</v>
      </c>
    </row>
    <row r="10" spans="1:9" ht="15.75" thickBot="1" x14ac:dyDescent="0.3">
      <c r="A10" t="s">
        <v>13</v>
      </c>
    </row>
    <row r="11" spans="1:9" x14ac:dyDescent="0.25">
      <c r="A11" s="79"/>
      <c r="B11" s="79" t="s">
        <v>14</v>
      </c>
      <c r="C11" s="79" t="s">
        <v>15</v>
      </c>
      <c r="D11" s="79" t="s">
        <v>16</v>
      </c>
      <c r="E11" s="79" t="s">
        <v>17</v>
      </c>
      <c r="F11" s="79" t="s">
        <v>18</v>
      </c>
    </row>
    <row r="12" spans="1:9" x14ac:dyDescent="0.25">
      <c r="A12" t="s">
        <v>19</v>
      </c>
      <c r="B12">
        <v>1</v>
      </c>
      <c r="C12">
        <v>48.214285714285715</v>
      </c>
      <c r="D12">
        <v>48.214285714285715</v>
      </c>
      <c r="E12">
        <v>263.41463414634143</v>
      </c>
      <c r="F12">
        <v>3.4809754916097586E-6</v>
      </c>
    </row>
    <row r="13" spans="1:9" x14ac:dyDescent="0.25">
      <c r="A13" t="s">
        <v>20</v>
      </c>
      <c r="B13">
        <v>6</v>
      </c>
      <c r="C13">
        <v>1.0982142857142858</v>
      </c>
      <c r="D13">
        <v>0.1830357142857143</v>
      </c>
    </row>
    <row r="14" spans="1:9" ht="15.75" thickBot="1" x14ac:dyDescent="0.3">
      <c r="A14" s="78" t="s">
        <v>21</v>
      </c>
      <c r="B14" s="78">
        <v>7</v>
      </c>
      <c r="C14" s="78">
        <v>49.3125</v>
      </c>
      <c r="D14" s="78"/>
      <c r="E14" s="78"/>
      <c r="F14" s="78"/>
    </row>
    <row r="15" spans="1:9" ht="15.75" thickBot="1" x14ac:dyDescent="0.3"/>
    <row r="16" spans="1:9" x14ac:dyDescent="0.25">
      <c r="A16" s="79"/>
      <c r="B16" s="79" t="s">
        <v>22</v>
      </c>
      <c r="C16" s="79" t="s">
        <v>11</v>
      </c>
      <c r="D16" s="79" t="s">
        <v>23</v>
      </c>
      <c r="E16" s="79" t="s">
        <v>24</v>
      </c>
      <c r="F16" s="79" t="s">
        <v>25</v>
      </c>
      <c r="G16" s="79" t="s">
        <v>26</v>
      </c>
      <c r="H16" s="79" t="s">
        <v>65</v>
      </c>
      <c r="I16" s="79" t="s">
        <v>64</v>
      </c>
    </row>
    <row r="17" spans="1:9" x14ac:dyDescent="0.25">
      <c r="A17" t="s">
        <v>28</v>
      </c>
      <c r="B17">
        <v>7.0357142857142856</v>
      </c>
      <c r="C17">
        <v>0.45497766634280884</v>
      </c>
      <c r="D17">
        <v>15.463867363575458</v>
      </c>
      <c r="E17">
        <v>4.6252492691988623E-6</v>
      </c>
      <c r="F17">
        <v>5.9224240440777702</v>
      </c>
      <c r="G17">
        <v>8.1490045273508009</v>
      </c>
      <c r="H17">
        <v>5.9224240440777702</v>
      </c>
      <c r="I17">
        <v>8.1490045273508009</v>
      </c>
    </row>
    <row r="18" spans="1:9" ht="15.75" thickBot="1" x14ac:dyDescent="0.3">
      <c r="A18" s="78" t="s">
        <v>30</v>
      </c>
      <c r="B18" s="78">
        <v>1.0714285714285714</v>
      </c>
      <c r="C18" s="78">
        <v>6.601509825243701E-2</v>
      </c>
      <c r="D18" s="78">
        <v>16.230053424013779</v>
      </c>
      <c r="E18" s="78">
        <v>3.4809754916097586E-6</v>
      </c>
      <c r="F18" s="78">
        <v>0.90989544547126577</v>
      </c>
      <c r="G18" s="78">
        <v>1.232961697385877</v>
      </c>
      <c r="H18" s="78">
        <v>0.90989544547126577</v>
      </c>
      <c r="I18" s="78">
        <v>1.232961697385877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Y83"/>
  <sheetViews>
    <sheetView zoomScale="202" zoomScaleNormal="202" workbookViewId="0">
      <selection activeCell="O13" sqref="O13"/>
    </sheetView>
  </sheetViews>
  <sheetFormatPr defaultColWidth="9.140625" defaultRowHeight="13.5" x14ac:dyDescent="0.25"/>
  <cols>
    <col min="1" max="1" width="6.7109375" style="60" bestFit="1" customWidth="1"/>
    <col min="2" max="2" width="6.7109375" style="60" customWidth="1"/>
    <col min="3" max="3" width="8.140625" style="62" bestFit="1" customWidth="1"/>
    <col min="4" max="4" width="12.140625" style="62" bestFit="1" customWidth="1"/>
    <col min="5" max="5" width="11.5703125" style="62" bestFit="1" customWidth="1"/>
    <col min="6" max="6" width="11.5703125" style="60" bestFit="1" customWidth="1"/>
    <col min="7" max="7" width="9.5703125" style="60" bestFit="1" customWidth="1"/>
    <col min="8" max="8" width="9.7109375" style="60" bestFit="1" customWidth="1"/>
    <col min="9" max="10" width="9.140625" style="60"/>
    <col min="11" max="11" width="9.140625" style="60" customWidth="1"/>
    <col min="12" max="12" width="14.5703125" style="60" bestFit="1" customWidth="1"/>
    <col min="13" max="16384" width="9.140625" style="60"/>
  </cols>
  <sheetData>
    <row r="1" spans="1:25" ht="18.75" x14ac:dyDescent="0.3">
      <c r="E1" s="63" t="s">
        <v>27</v>
      </c>
      <c r="F1" s="63" t="s">
        <v>29</v>
      </c>
      <c r="G1" s="63" t="s">
        <v>50</v>
      </c>
      <c r="H1" s="63" t="s">
        <v>3</v>
      </c>
      <c r="J1" s="76" t="s">
        <v>56</v>
      </c>
      <c r="K1" s="75"/>
      <c r="L1" s="76" t="s">
        <v>57</v>
      </c>
      <c r="M1" s="76"/>
      <c r="N1" s="76"/>
      <c r="O1" s="76"/>
      <c r="P1" s="76"/>
      <c r="Q1" s="75"/>
      <c r="R1" s="76"/>
      <c r="S1" s="76"/>
      <c r="T1" s="77"/>
    </row>
    <row r="2" spans="1:25" ht="15" x14ac:dyDescent="0.25">
      <c r="E2" s="64">
        <f>INTERCEPT($D$6:$D$76,$A$6:$A$76)</f>
        <v>1632.8431656606335</v>
      </c>
      <c r="F2" s="64">
        <f>SLOPE($D$6:$D$76,$A$6:$A$76)</f>
        <v>183.58248155600268</v>
      </c>
      <c r="G2" s="65">
        <f>RSQ($D$6:$D$76,$A$6:$A$76)</f>
        <v>0.99744263110748199</v>
      </c>
      <c r="H2" s="64">
        <f>STEYX($D$6:$D$76,$A$6:$A$76)</f>
        <v>193.24721166440082</v>
      </c>
      <c r="J2" s="62" t="s">
        <v>53</v>
      </c>
      <c r="K2" s="62" t="s">
        <v>52</v>
      </c>
      <c r="L2" s="62" t="s">
        <v>54</v>
      </c>
      <c r="M2" s="60" t="s">
        <v>58</v>
      </c>
    </row>
    <row r="3" spans="1:25" x14ac:dyDescent="0.25">
      <c r="A3" s="66" t="str">
        <f>[1]ArdiData!A2</f>
        <v>Per.</v>
      </c>
      <c r="B3" s="66"/>
      <c r="C3" s="61" t="str">
        <f>[1]ArdiData!D2</f>
        <v>Trend&amp;S</v>
      </c>
      <c r="D3" s="62" t="s">
        <v>49</v>
      </c>
      <c r="E3" s="60" t="s">
        <v>51</v>
      </c>
      <c r="F3" s="60" t="s">
        <v>52</v>
      </c>
      <c r="G3" s="60" t="s">
        <v>53</v>
      </c>
      <c r="H3" s="60" t="s">
        <v>55</v>
      </c>
      <c r="J3" s="62">
        <v>1</v>
      </c>
      <c r="K3" s="67">
        <f>AVERAGEIF($G$4:$G$78,J3,$F$4:$F$78)</f>
        <v>0.89330400921186581</v>
      </c>
      <c r="L3" s="62">
        <f>K3/$K$8</f>
        <v>0.88982921698161199</v>
      </c>
      <c r="M3" s="60" t="s">
        <v>59</v>
      </c>
    </row>
    <row r="4" spans="1:25" ht="15" x14ac:dyDescent="0.3">
      <c r="A4" s="66">
        <f>[1]ArdiData!A3</f>
        <v>1</v>
      </c>
      <c r="B4" s="68" t="e">
        <f>#REF!</f>
        <v>#REF!</v>
      </c>
      <c r="C4" s="69">
        <f>Y4</f>
        <v>1756</v>
      </c>
      <c r="E4" s="70">
        <f>$E$2+$F$2*A4</f>
        <v>1816.4256472166362</v>
      </c>
      <c r="F4" s="74">
        <f>C4/E4</f>
        <v>0.96673376237049491</v>
      </c>
      <c r="G4" s="74">
        <f>IF(MOD(A4,5)&lt;&gt;0,MOD(A4,5),5)</f>
        <v>1</v>
      </c>
      <c r="H4" s="71">
        <f>VLOOKUP(G4,$J$3:$L$7,3)*E4</f>
        <v>1616.3086113680972</v>
      </c>
      <c r="J4" s="62">
        <v>2</v>
      </c>
      <c r="K4" s="67">
        <f t="shared" ref="K4:K7" si="0">AVERAGEIF($G$4:$G$78,J4,$F$4:$F$78)</f>
        <v>0.91119395326391028</v>
      </c>
      <c r="L4" s="62">
        <f t="shared" ref="L4:L7" si="1">K4/$K$8</f>
        <v>0.90764957236288957</v>
      </c>
      <c r="M4" s="60" t="s">
        <v>60</v>
      </c>
      <c r="Y4" s="69">
        <v>1756</v>
      </c>
    </row>
    <row r="5" spans="1:25" ht="15" x14ac:dyDescent="0.3">
      <c r="A5" s="66">
        <f>[1]ArdiData!A4</f>
        <v>2</v>
      </c>
      <c r="B5" s="68" t="e">
        <f>#REF!</f>
        <v>#REF!</v>
      </c>
      <c r="C5" s="69">
        <f t="shared" ref="C5:C68" si="2">Y5</f>
        <v>1962</v>
      </c>
      <c r="E5" s="70">
        <f t="shared" ref="E5:E68" si="3">$E$2+$F$2*A5</f>
        <v>2000.0081287726389</v>
      </c>
      <c r="F5" s="74">
        <f t="shared" ref="F5:F68" si="4">C5/E5</f>
        <v>0.98099601285322591</v>
      </c>
      <c r="G5" s="74">
        <f t="shared" ref="G5:G68" si="5">IF(MOD(A5,5)&lt;&gt;0,MOD(A5,5),5)</f>
        <v>2</v>
      </c>
      <c r="H5" s="71">
        <f t="shared" ref="H5:H68" si="6">VLOOKUP(G5,$J$3:$L$7,3)*E5</f>
        <v>1815.3065228027885</v>
      </c>
      <c r="J5" s="62">
        <v>3</v>
      </c>
      <c r="K5" s="67">
        <f t="shared" si="0"/>
        <v>1.0072103902501437</v>
      </c>
      <c r="L5" s="62">
        <f t="shared" si="1"/>
        <v>1.0032925226460792</v>
      </c>
      <c r="M5" s="60" t="s">
        <v>61</v>
      </c>
      <c r="Y5" s="69">
        <v>1962</v>
      </c>
    </row>
    <row r="6" spans="1:25" ht="15" x14ac:dyDescent="0.3">
      <c r="A6" s="66">
        <f>[1]ArdiData!A5</f>
        <v>3</v>
      </c>
      <c r="B6" s="68" t="e">
        <f>#REF!</f>
        <v>#REF!</v>
      </c>
      <c r="C6" s="69">
        <f t="shared" si="2"/>
        <v>2071</v>
      </c>
      <c r="D6" s="72">
        <f>AVERAGE(C4:C8)</f>
        <v>2271.1999999999998</v>
      </c>
      <c r="E6" s="70">
        <f t="shared" si="3"/>
        <v>2183.5906103286416</v>
      </c>
      <c r="F6" s="74">
        <f t="shared" si="4"/>
        <v>0.94843785744632048</v>
      </c>
      <c r="G6" s="74">
        <f t="shared" si="5"/>
        <v>3</v>
      </c>
      <c r="H6" s="71">
        <f t="shared" si="6"/>
        <v>2190.7801318629145</v>
      </c>
      <c r="J6" s="62">
        <v>4</v>
      </c>
      <c r="K6" s="67">
        <f t="shared" si="0"/>
        <v>1.0810861830488137</v>
      </c>
      <c r="L6" s="62">
        <f t="shared" si="1"/>
        <v>1.0768809518729152</v>
      </c>
      <c r="M6" s="60" t="s">
        <v>62</v>
      </c>
      <c r="Y6" s="69">
        <v>2071</v>
      </c>
    </row>
    <row r="7" spans="1:25" ht="15" x14ac:dyDescent="0.3">
      <c r="A7" s="66">
        <f>[1]ArdiData!A6</f>
        <v>4</v>
      </c>
      <c r="B7" s="68" t="e">
        <f>#REF!</f>
        <v>#REF!</v>
      </c>
      <c r="C7" s="69">
        <f t="shared" si="2"/>
        <v>2746</v>
      </c>
      <c r="D7" s="72">
        <f t="shared" ref="D7:D70" si="7">AVERAGE(C5:C9)</f>
        <v>2422.8000000000002</v>
      </c>
      <c r="E7" s="70">
        <f t="shared" si="3"/>
        <v>2367.1730918846442</v>
      </c>
      <c r="F7" s="74">
        <f t="shared" si="4"/>
        <v>1.1600334632959812</v>
      </c>
      <c r="G7" s="74">
        <f t="shared" si="5"/>
        <v>4</v>
      </c>
      <c r="H7" s="71">
        <f t="shared" si="6"/>
        <v>2549.1636124366873</v>
      </c>
      <c r="J7" s="62">
        <v>5</v>
      </c>
      <c r="K7" s="67">
        <f t="shared" si="0"/>
        <v>1.1267305155718652</v>
      </c>
      <c r="L7" s="62">
        <f t="shared" si="1"/>
        <v>1.1223477361365044</v>
      </c>
      <c r="M7" s="60" t="s">
        <v>63</v>
      </c>
      <c r="Y7" s="69">
        <v>2746</v>
      </c>
    </row>
    <row r="8" spans="1:25" ht="15" x14ac:dyDescent="0.3">
      <c r="A8" s="66">
        <f>[1]ArdiData!A7</f>
        <v>5</v>
      </c>
      <c r="B8" s="68" t="e">
        <f>#REF!</f>
        <v>#REF!</v>
      </c>
      <c r="C8" s="69">
        <f t="shared" si="2"/>
        <v>2821</v>
      </c>
      <c r="D8" s="72">
        <f t="shared" si="7"/>
        <v>2559.8000000000002</v>
      </c>
      <c r="E8" s="70">
        <f t="shared" si="3"/>
        <v>2550.7555734406469</v>
      </c>
      <c r="F8" s="74">
        <f t="shared" si="4"/>
        <v>1.1059468141021553</v>
      </c>
      <c r="G8" s="74">
        <f t="shared" si="5"/>
        <v>5</v>
      </c>
      <c r="H8" s="71">
        <f t="shared" si="6"/>
        <v>2862.8347432886812</v>
      </c>
      <c r="J8" s="62"/>
      <c r="K8" s="73">
        <f>AVERAGE(K3:K7)</f>
        <v>1.0039050102693197</v>
      </c>
      <c r="L8" s="73">
        <f>AVERAGE(L3:L7)</f>
        <v>1.0000000000000002</v>
      </c>
      <c r="Y8" s="69">
        <v>2821</v>
      </c>
    </row>
    <row r="9" spans="1:25" ht="15" x14ac:dyDescent="0.3">
      <c r="A9" s="66">
        <f>[1]ArdiData!A8</f>
        <v>6</v>
      </c>
      <c r="B9" s="68" t="e">
        <f>#REF!</f>
        <v>#REF!</v>
      </c>
      <c r="C9" s="69">
        <f t="shared" si="2"/>
        <v>2514</v>
      </c>
      <c r="D9" s="72">
        <f t="shared" si="7"/>
        <v>2845.8</v>
      </c>
      <c r="E9" s="70">
        <f t="shared" si="3"/>
        <v>2734.3380549966496</v>
      </c>
      <c r="F9" s="74">
        <f t="shared" si="4"/>
        <v>0.91941813683424756</v>
      </c>
      <c r="G9" s="74">
        <f t="shared" si="5"/>
        <v>1</v>
      </c>
      <c r="H9" s="71">
        <f t="shared" si="6"/>
        <v>2433.0938904406926</v>
      </c>
      <c r="Y9" s="69">
        <v>2514</v>
      </c>
    </row>
    <row r="10" spans="1:25" ht="15" x14ac:dyDescent="0.3">
      <c r="A10" s="66">
        <f>[1]ArdiData!A9</f>
        <v>7</v>
      </c>
      <c r="B10" s="68" t="e">
        <f>#REF!</f>
        <v>#REF!</v>
      </c>
      <c r="C10" s="69">
        <f t="shared" si="2"/>
        <v>2647</v>
      </c>
      <c r="D10" s="72">
        <f t="shared" si="7"/>
        <v>3034.6</v>
      </c>
      <c r="E10" s="70">
        <f t="shared" si="3"/>
        <v>2917.9205365526523</v>
      </c>
      <c r="F10" s="74">
        <f t="shared" si="4"/>
        <v>0.90715287371302833</v>
      </c>
      <c r="G10" s="74">
        <f t="shared" si="5"/>
        <v>2</v>
      </c>
      <c r="H10" s="71">
        <f t="shared" si="6"/>
        <v>2648.4493271909082</v>
      </c>
      <c r="Y10" s="69">
        <v>2647</v>
      </c>
    </row>
    <row r="11" spans="1:25" ht="15" x14ac:dyDescent="0.3">
      <c r="A11" s="66">
        <f>[1]ArdiData!A10</f>
        <v>8</v>
      </c>
      <c r="B11" s="68" t="e">
        <f>#REF!</f>
        <v>#REF!</v>
      </c>
      <c r="C11" s="69">
        <f t="shared" si="2"/>
        <v>3501</v>
      </c>
      <c r="D11" s="72">
        <f t="shared" si="7"/>
        <v>3277.6</v>
      </c>
      <c r="E11" s="70">
        <f t="shared" si="3"/>
        <v>3101.5030181086549</v>
      </c>
      <c r="F11" s="74">
        <f t="shared" si="4"/>
        <v>1.1288075425233552</v>
      </c>
      <c r="G11" s="74">
        <f t="shared" si="5"/>
        <v>3</v>
      </c>
      <c r="H11" s="71">
        <f t="shared" si="6"/>
        <v>3111.7147870326608</v>
      </c>
      <c r="Y11" s="69">
        <v>3501</v>
      </c>
    </row>
    <row r="12" spans="1:25" ht="15" x14ac:dyDescent="0.3">
      <c r="A12" s="66">
        <f>[1]ArdiData!A11</f>
        <v>9</v>
      </c>
      <c r="B12" s="68" t="e">
        <f>#REF!</f>
        <v>#REF!</v>
      </c>
      <c r="C12" s="69">
        <f t="shared" si="2"/>
        <v>3690</v>
      </c>
      <c r="D12" s="72">
        <f t="shared" si="7"/>
        <v>3400.2</v>
      </c>
      <c r="E12" s="70">
        <f t="shared" si="3"/>
        <v>3285.0854996646576</v>
      </c>
      <c r="F12" s="74">
        <f t="shared" si="4"/>
        <v>1.1232584358540063</v>
      </c>
      <c r="G12" s="74">
        <f t="shared" si="5"/>
        <v>4</v>
      </c>
      <c r="H12" s="71">
        <f t="shared" si="6"/>
        <v>3537.6459998627879</v>
      </c>
      <c r="Y12" s="69">
        <v>3690</v>
      </c>
    </row>
    <row r="13" spans="1:25" ht="15" x14ac:dyDescent="0.3">
      <c r="A13" s="66">
        <f>[1]ArdiData!A12</f>
        <v>10</v>
      </c>
      <c r="B13" s="68" t="e">
        <f>#REF!</f>
        <v>#REF!</v>
      </c>
      <c r="C13" s="69">
        <f t="shared" si="2"/>
        <v>4036</v>
      </c>
      <c r="D13" s="72">
        <f t="shared" si="7"/>
        <v>3516.2</v>
      </c>
      <c r="E13" s="70">
        <f t="shared" si="3"/>
        <v>3468.6679812206603</v>
      </c>
      <c r="F13" s="74">
        <f t="shared" si="4"/>
        <v>1.16355904394738</v>
      </c>
      <c r="G13" s="74">
        <f t="shared" si="5"/>
        <v>5</v>
      </c>
      <c r="H13" s="71">
        <f t="shared" si="6"/>
        <v>3893.051656132187</v>
      </c>
      <c r="Y13" s="69">
        <v>4036</v>
      </c>
    </row>
    <row r="14" spans="1:25" ht="15" x14ac:dyDescent="0.3">
      <c r="A14" s="66">
        <f>[1]ArdiData!A13</f>
        <v>11</v>
      </c>
      <c r="B14" s="68" t="e">
        <f>#REF!</f>
        <v>#REF!</v>
      </c>
      <c r="C14" s="69">
        <f t="shared" si="2"/>
        <v>3127</v>
      </c>
      <c r="D14" s="72">
        <f t="shared" si="7"/>
        <v>3651.2</v>
      </c>
      <c r="E14" s="70">
        <f t="shared" si="3"/>
        <v>3652.250462776663</v>
      </c>
      <c r="F14" s="74">
        <f t="shared" si="4"/>
        <v>0.85618443528724053</v>
      </c>
      <c r="G14" s="74">
        <f t="shared" si="5"/>
        <v>1</v>
      </c>
      <c r="H14" s="71">
        <f t="shared" si="6"/>
        <v>3249.8791695132882</v>
      </c>
      <c r="Y14" s="69">
        <v>3127</v>
      </c>
    </row>
    <row r="15" spans="1:25" ht="15" x14ac:dyDescent="0.3">
      <c r="A15" s="66">
        <f>[1]ArdiData!A14</f>
        <v>12</v>
      </c>
      <c r="B15" s="68" t="e">
        <f>#REF!</f>
        <v>#REF!</v>
      </c>
      <c r="C15" s="69">
        <f t="shared" si="2"/>
        <v>3227</v>
      </c>
      <c r="D15" s="72">
        <f t="shared" si="7"/>
        <v>3858</v>
      </c>
      <c r="E15" s="70">
        <f t="shared" si="3"/>
        <v>3835.8329443326656</v>
      </c>
      <c r="F15" s="74">
        <f t="shared" si="4"/>
        <v>0.84127751308038612</v>
      </c>
      <c r="G15" s="74">
        <f t="shared" si="5"/>
        <v>2</v>
      </c>
      <c r="H15" s="71">
        <f t="shared" si="6"/>
        <v>3481.5921315790274</v>
      </c>
      <c r="Y15" s="69">
        <v>3227</v>
      </c>
    </row>
    <row r="16" spans="1:25" ht="15" x14ac:dyDescent="0.3">
      <c r="A16" s="66">
        <f>[1]ArdiData!A15</f>
        <v>13</v>
      </c>
      <c r="B16" s="68" t="e">
        <f>#REF!</f>
        <v>#REF!</v>
      </c>
      <c r="C16" s="69">
        <f t="shared" si="2"/>
        <v>4176</v>
      </c>
      <c r="D16" s="72">
        <f t="shared" si="7"/>
        <v>4070.2</v>
      </c>
      <c r="E16" s="70">
        <f t="shared" si="3"/>
        <v>4019.4154258886683</v>
      </c>
      <c r="F16" s="74">
        <f t="shared" si="4"/>
        <v>1.0389570515908322</v>
      </c>
      <c r="G16" s="74">
        <f t="shared" si="5"/>
        <v>3</v>
      </c>
      <c r="H16" s="71">
        <f t="shared" si="6"/>
        <v>4032.6494422024066</v>
      </c>
      <c r="Y16" s="69">
        <v>4176</v>
      </c>
    </row>
    <row r="17" spans="1:25" ht="15" x14ac:dyDescent="0.3">
      <c r="A17" s="66">
        <f>[1]ArdiData!A16</f>
        <v>14</v>
      </c>
      <c r="B17" s="68" t="e">
        <f>#REF!</f>
        <v>#REF!</v>
      </c>
      <c r="C17" s="69">
        <f t="shared" si="2"/>
        <v>4724</v>
      </c>
      <c r="D17" s="72">
        <f t="shared" si="7"/>
        <v>4243.2</v>
      </c>
      <c r="E17" s="70">
        <f t="shared" si="3"/>
        <v>4202.997907444671</v>
      </c>
      <c r="F17" s="74">
        <f t="shared" si="4"/>
        <v>1.1239596364377176</v>
      </c>
      <c r="G17" s="74">
        <f t="shared" si="5"/>
        <v>4</v>
      </c>
      <c r="H17" s="71">
        <f t="shared" si="6"/>
        <v>4526.128387288888</v>
      </c>
      <c r="Y17" s="69">
        <v>4724</v>
      </c>
    </row>
    <row r="18" spans="1:25" ht="15" x14ac:dyDescent="0.3">
      <c r="A18" s="66">
        <f>[1]ArdiData!A17</f>
        <v>15</v>
      </c>
      <c r="B18" s="68" t="e">
        <f>#REF!</f>
        <v>#REF!</v>
      </c>
      <c r="C18" s="69">
        <f t="shared" si="2"/>
        <v>5097</v>
      </c>
      <c r="D18" s="72">
        <f t="shared" si="7"/>
        <v>4451.8</v>
      </c>
      <c r="E18" s="70">
        <f t="shared" si="3"/>
        <v>4386.5803890006737</v>
      </c>
      <c r="F18" s="74">
        <f t="shared" si="4"/>
        <v>1.1619529446629315</v>
      </c>
      <c r="G18" s="74">
        <f t="shared" si="5"/>
        <v>5</v>
      </c>
      <c r="H18" s="71">
        <f t="shared" si="6"/>
        <v>4923.2685689756927</v>
      </c>
      <c r="Y18" s="69">
        <v>5097</v>
      </c>
    </row>
    <row r="19" spans="1:25" ht="15" x14ac:dyDescent="0.3">
      <c r="A19" s="66">
        <f>[1]ArdiData!A18</f>
        <v>16</v>
      </c>
      <c r="B19" s="68" t="e">
        <f>#REF!</f>
        <v>#REF!</v>
      </c>
      <c r="C19" s="69">
        <f t="shared" si="2"/>
        <v>3992</v>
      </c>
      <c r="D19" s="72">
        <f t="shared" si="7"/>
        <v>4687</v>
      </c>
      <c r="E19" s="70">
        <f t="shared" si="3"/>
        <v>4570.1628705566764</v>
      </c>
      <c r="F19" s="74">
        <f t="shared" si="4"/>
        <v>0.87349184549165704</v>
      </c>
      <c r="G19" s="74">
        <f t="shared" si="5"/>
        <v>1</v>
      </c>
      <c r="H19" s="71">
        <f t="shared" si="6"/>
        <v>4066.6644485858833</v>
      </c>
      <c r="Y19" s="69">
        <v>3992</v>
      </c>
    </row>
    <row r="20" spans="1:25" ht="15" x14ac:dyDescent="0.3">
      <c r="A20" s="66">
        <f>[1]ArdiData!A19</f>
        <v>17</v>
      </c>
      <c r="B20" s="68" t="e">
        <f>#REF!</f>
        <v>#REF!</v>
      </c>
      <c r="C20" s="69">
        <f t="shared" si="2"/>
        <v>4270</v>
      </c>
      <c r="D20" s="72">
        <f t="shared" si="7"/>
        <v>4842.6000000000004</v>
      </c>
      <c r="E20" s="70">
        <f t="shared" si="3"/>
        <v>4753.745352112679</v>
      </c>
      <c r="F20" s="74">
        <f t="shared" si="4"/>
        <v>0.89823911120992395</v>
      </c>
      <c r="G20" s="74">
        <f t="shared" si="5"/>
        <v>2</v>
      </c>
      <c r="H20" s="71">
        <f t="shared" si="6"/>
        <v>4314.7349359671471</v>
      </c>
      <c r="Y20" s="69">
        <v>4270</v>
      </c>
    </row>
    <row r="21" spans="1:25" ht="15" x14ac:dyDescent="0.3">
      <c r="A21" s="66">
        <f>[1]ArdiData!A20</f>
        <v>18</v>
      </c>
      <c r="B21" s="68" t="e">
        <f>#REF!</f>
        <v>#REF!</v>
      </c>
      <c r="C21" s="69">
        <f t="shared" si="2"/>
        <v>5352</v>
      </c>
      <c r="D21" s="72">
        <f t="shared" si="7"/>
        <v>4920</v>
      </c>
      <c r="E21" s="70">
        <f t="shared" si="3"/>
        <v>4937.3278336686817</v>
      </c>
      <c r="F21" s="74">
        <f t="shared" si="4"/>
        <v>1.0839871647784012</v>
      </c>
      <c r="G21" s="74">
        <f t="shared" si="5"/>
        <v>3</v>
      </c>
      <c r="H21" s="71">
        <f t="shared" si="6"/>
        <v>4953.5840973721524</v>
      </c>
      <c r="Y21" s="69">
        <v>5352</v>
      </c>
    </row>
    <row r="22" spans="1:25" ht="15" x14ac:dyDescent="0.3">
      <c r="A22" s="66">
        <f>[1]ArdiData!A21</f>
        <v>19</v>
      </c>
      <c r="B22" s="68" t="e">
        <f>#REF!</f>
        <v>#REF!</v>
      </c>
      <c r="C22" s="69">
        <f t="shared" si="2"/>
        <v>5502</v>
      </c>
      <c r="D22" s="72">
        <f t="shared" si="7"/>
        <v>5034.3999999999996</v>
      </c>
      <c r="E22" s="70">
        <f t="shared" si="3"/>
        <v>5120.9103152246844</v>
      </c>
      <c r="F22" s="74">
        <f t="shared" si="4"/>
        <v>1.0744183477774099</v>
      </c>
      <c r="G22" s="74">
        <f t="shared" si="5"/>
        <v>4</v>
      </c>
      <c r="H22" s="71">
        <f t="shared" si="6"/>
        <v>5514.6107747149881</v>
      </c>
      <c r="Y22" s="69">
        <v>5502</v>
      </c>
    </row>
    <row r="23" spans="1:25" ht="15" x14ac:dyDescent="0.3">
      <c r="A23" s="66">
        <f>[1]ArdiData!A22</f>
        <v>20</v>
      </c>
      <c r="B23" s="68" t="e">
        <f>#REF!</f>
        <v>#REF!</v>
      </c>
      <c r="C23" s="69">
        <f t="shared" si="2"/>
        <v>5484</v>
      </c>
      <c r="D23" s="72">
        <f t="shared" si="7"/>
        <v>5223.3999999999996</v>
      </c>
      <c r="E23" s="70">
        <f t="shared" si="3"/>
        <v>5304.4927967806871</v>
      </c>
      <c r="F23" s="74">
        <f t="shared" si="4"/>
        <v>1.0338405970365832</v>
      </c>
      <c r="G23" s="74">
        <f t="shared" si="5"/>
        <v>5</v>
      </c>
      <c r="H23" s="71">
        <f t="shared" si="6"/>
        <v>5953.4854818191989</v>
      </c>
      <c r="Y23" s="69">
        <v>5484</v>
      </c>
    </row>
    <row r="24" spans="1:25" ht="15" x14ac:dyDescent="0.3">
      <c r="A24" s="66">
        <f>[1]ArdiData!A23</f>
        <v>21</v>
      </c>
      <c r="B24" s="68" t="e">
        <f>#REF!</f>
        <v>#REF!</v>
      </c>
      <c r="C24" s="69">
        <f t="shared" si="2"/>
        <v>4564</v>
      </c>
      <c r="D24" s="72">
        <f t="shared" si="7"/>
        <v>5364</v>
      </c>
      <c r="E24" s="70">
        <f t="shared" si="3"/>
        <v>5488.0752783366897</v>
      </c>
      <c r="F24" s="74">
        <f t="shared" si="4"/>
        <v>0.83162124579735064</v>
      </c>
      <c r="G24" s="74">
        <f t="shared" si="5"/>
        <v>1</v>
      </c>
      <c r="H24" s="71">
        <f t="shared" si="6"/>
        <v>4883.4497276584789</v>
      </c>
      <c r="Y24" s="69">
        <v>4564</v>
      </c>
    </row>
    <row r="25" spans="1:25" ht="15" x14ac:dyDescent="0.3">
      <c r="A25" s="66">
        <f>[1]ArdiData!A24</f>
        <v>22</v>
      </c>
      <c r="B25" s="68" t="e">
        <f>#REF!</f>
        <v>#REF!</v>
      </c>
      <c r="C25" s="69">
        <f t="shared" si="2"/>
        <v>5215</v>
      </c>
      <c r="D25" s="72">
        <f t="shared" si="7"/>
        <v>5512.8</v>
      </c>
      <c r="E25" s="70">
        <f t="shared" si="3"/>
        <v>5671.6577598926924</v>
      </c>
      <c r="F25" s="74">
        <f t="shared" si="4"/>
        <v>0.91948425324215399</v>
      </c>
      <c r="G25" s="74">
        <f t="shared" si="5"/>
        <v>2</v>
      </c>
      <c r="H25" s="71">
        <f t="shared" si="6"/>
        <v>5147.8777403552667</v>
      </c>
      <c r="Y25" s="69">
        <v>5215</v>
      </c>
    </row>
    <row r="26" spans="1:25" ht="15" x14ac:dyDescent="0.3">
      <c r="A26" s="66">
        <f>[1]ArdiData!A25</f>
        <v>23</v>
      </c>
      <c r="B26" s="68" t="e">
        <f>#REF!</f>
        <v>#REF!</v>
      </c>
      <c r="C26" s="69">
        <f t="shared" si="2"/>
        <v>6055</v>
      </c>
      <c r="D26" s="72">
        <f t="shared" si="7"/>
        <v>5848.6</v>
      </c>
      <c r="E26" s="70">
        <f t="shared" si="3"/>
        <v>5855.2402414486951</v>
      </c>
      <c r="F26" s="74">
        <f t="shared" si="4"/>
        <v>1.0341164068960356</v>
      </c>
      <c r="G26" s="74">
        <f t="shared" si="5"/>
        <v>3</v>
      </c>
      <c r="H26" s="71">
        <f t="shared" si="6"/>
        <v>5874.5187525418987</v>
      </c>
      <c r="Y26" s="69">
        <v>6055</v>
      </c>
    </row>
    <row r="27" spans="1:25" ht="15" x14ac:dyDescent="0.3">
      <c r="A27" s="66">
        <f>[1]ArdiData!A26</f>
        <v>24</v>
      </c>
      <c r="B27" s="68" t="e">
        <f>#REF!</f>
        <v>#REF!</v>
      </c>
      <c r="C27" s="69">
        <f t="shared" si="2"/>
        <v>6246</v>
      </c>
      <c r="D27" s="72">
        <f t="shared" si="7"/>
        <v>6154</v>
      </c>
      <c r="E27" s="70">
        <f t="shared" si="3"/>
        <v>6038.8227230046978</v>
      </c>
      <c r="F27" s="74">
        <f t="shared" si="4"/>
        <v>1.0343075606783534</v>
      </c>
      <c r="G27" s="74">
        <f t="shared" si="5"/>
        <v>4</v>
      </c>
      <c r="H27" s="71">
        <f t="shared" si="6"/>
        <v>6503.0931621410891</v>
      </c>
      <c r="Y27" s="69">
        <v>6246</v>
      </c>
    </row>
    <row r="28" spans="1:25" ht="15" x14ac:dyDescent="0.3">
      <c r="A28" s="66">
        <f>[1]ArdiData!A27</f>
        <v>25</v>
      </c>
      <c r="B28" s="68" t="e">
        <f>#REF!</f>
        <v>#REF!</v>
      </c>
      <c r="C28" s="69">
        <f t="shared" si="2"/>
        <v>7163</v>
      </c>
      <c r="D28" s="72">
        <f t="shared" si="7"/>
        <v>6309</v>
      </c>
      <c r="E28" s="70">
        <f t="shared" si="3"/>
        <v>6222.4052045607004</v>
      </c>
      <c r="F28" s="74">
        <f t="shared" si="4"/>
        <v>1.1511625753253569</v>
      </c>
      <c r="G28" s="74">
        <f t="shared" si="5"/>
        <v>5</v>
      </c>
      <c r="H28" s="71">
        <f t="shared" si="6"/>
        <v>6983.702394662705</v>
      </c>
      <c r="Y28" s="69">
        <v>7163</v>
      </c>
    </row>
    <row r="29" spans="1:25" ht="15" x14ac:dyDescent="0.3">
      <c r="A29" s="66">
        <f>[1]ArdiData!A28</f>
        <v>26</v>
      </c>
      <c r="B29" s="68" t="e">
        <f>#REF!</f>
        <v>#REF!</v>
      </c>
      <c r="C29" s="69">
        <f t="shared" si="2"/>
        <v>6091</v>
      </c>
      <c r="D29" s="72">
        <f t="shared" si="7"/>
        <v>6427.8</v>
      </c>
      <c r="E29" s="70">
        <f t="shared" si="3"/>
        <v>6405.9876861167031</v>
      </c>
      <c r="F29" s="74">
        <f t="shared" si="4"/>
        <v>0.95082917708390913</v>
      </c>
      <c r="G29" s="74">
        <f t="shared" si="5"/>
        <v>1</v>
      </c>
      <c r="H29" s="71">
        <f t="shared" si="6"/>
        <v>5700.2350067310745</v>
      </c>
      <c r="Y29" s="69">
        <v>6091</v>
      </c>
    </row>
    <row r="30" spans="1:25" ht="15" x14ac:dyDescent="0.3">
      <c r="A30" s="66">
        <f>[1]ArdiData!A29</f>
        <v>27</v>
      </c>
      <c r="B30" s="68" t="e">
        <f>#REF!</f>
        <v>#REF!</v>
      </c>
      <c r="C30" s="69">
        <f t="shared" si="2"/>
        <v>5990</v>
      </c>
      <c r="D30" s="72">
        <f t="shared" si="7"/>
        <v>6675</v>
      </c>
      <c r="E30" s="70">
        <f t="shared" si="3"/>
        <v>6589.5701676727058</v>
      </c>
      <c r="F30" s="74">
        <f t="shared" si="4"/>
        <v>0.90901224929448454</v>
      </c>
      <c r="G30" s="74">
        <f t="shared" si="5"/>
        <v>2</v>
      </c>
      <c r="H30" s="71">
        <f t="shared" si="6"/>
        <v>5981.0205447433855</v>
      </c>
      <c r="Y30" s="69">
        <v>5990</v>
      </c>
    </row>
    <row r="31" spans="1:25" ht="15" x14ac:dyDescent="0.3">
      <c r="A31" s="66">
        <f>[1]ArdiData!A30</f>
        <v>28</v>
      </c>
      <c r="B31" s="68" t="e">
        <f>#REF!</f>
        <v>#REF!</v>
      </c>
      <c r="C31" s="69">
        <f t="shared" si="2"/>
        <v>6649</v>
      </c>
      <c r="D31" s="72">
        <f t="shared" si="7"/>
        <v>6739.4</v>
      </c>
      <c r="E31" s="70">
        <f t="shared" si="3"/>
        <v>6773.1526492287085</v>
      </c>
      <c r="F31" s="74">
        <f t="shared" si="4"/>
        <v>0.98166988761978569</v>
      </c>
      <c r="G31" s="74">
        <f t="shared" si="5"/>
        <v>3</v>
      </c>
      <c r="H31" s="71">
        <f t="shared" si="6"/>
        <v>6795.453407711645</v>
      </c>
      <c r="Y31" s="69">
        <v>6649</v>
      </c>
    </row>
    <row r="32" spans="1:25" ht="15" x14ac:dyDescent="0.3">
      <c r="A32" s="66">
        <f>[1]ArdiData!A31</f>
        <v>29</v>
      </c>
      <c r="B32" s="68" t="e">
        <f>#REF!</f>
        <v>#REF!</v>
      </c>
      <c r="C32" s="69">
        <f t="shared" si="2"/>
        <v>7482</v>
      </c>
      <c r="D32" s="72">
        <f t="shared" si="7"/>
        <v>6838.8</v>
      </c>
      <c r="E32" s="70">
        <f t="shared" si="3"/>
        <v>6956.7351307847111</v>
      </c>
      <c r="F32" s="74">
        <f t="shared" si="4"/>
        <v>1.075504508845091</v>
      </c>
      <c r="G32" s="74">
        <f t="shared" si="5"/>
        <v>4</v>
      </c>
      <c r="H32" s="71">
        <f t="shared" si="6"/>
        <v>7491.5755495671892</v>
      </c>
      <c r="Y32" s="69">
        <v>7482</v>
      </c>
    </row>
    <row r="33" spans="1:25" ht="15" x14ac:dyDescent="0.3">
      <c r="A33" s="66">
        <f>[1]ArdiData!A32</f>
        <v>30</v>
      </c>
      <c r="B33" s="68" t="e">
        <f>#REF!</f>
        <v>#REF!</v>
      </c>
      <c r="C33" s="69">
        <f t="shared" si="2"/>
        <v>7485</v>
      </c>
      <c r="D33" s="72">
        <f t="shared" si="7"/>
        <v>7045.6</v>
      </c>
      <c r="E33" s="70">
        <f t="shared" si="3"/>
        <v>7140.3176123407138</v>
      </c>
      <c r="F33" s="74">
        <f t="shared" si="4"/>
        <v>1.0482726968704539</v>
      </c>
      <c r="G33" s="74">
        <f t="shared" si="5"/>
        <v>5</v>
      </c>
      <c r="H33" s="71">
        <f t="shared" si="6"/>
        <v>8013.9193075062103</v>
      </c>
      <c r="Y33" s="69">
        <v>7485</v>
      </c>
    </row>
    <row r="34" spans="1:25" ht="15" x14ac:dyDescent="0.3">
      <c r="A34" s="66">
        <f>[1]ArdiData!A33</f>
        <v>31</v>
      </c>
      <c r="B34" s="68" t="e">
        <f>#REF!</f>
        <v>#REF!</v>
      </c>
      <c r="C34" s="69">
        <f t="shared" si="2"/>
        <v>6588</v>
      </c>
      <c r="D34" s="72">
        <f t="shared" si="7"/>
        <v>7202.6</v>
      </c>
      <c r="E34" s="70">
        <f t="shared" si="3"/>
        <v>7323.9000938967165</v>
      </c>
      <c r="F34" s="74">
        <f t="shared" si="4"/>
        <v>0.89952073561052948</v>
      </c>
      <c r="G34" s="74">
        <f t="shared" si="5"/>
        <v>1</v>
      </c>
      <c r="H34" s="71">
        <f t="shared" si="6"/>
        <v>6517.02028580367</v>
      </c>
      <c r="Y34" s="69">
        <v>6588</v>
      </c>
    </row>
    <row r="35" spans="1:25" ht="15" x14ac:dyDescent="0.3">
      <c r="A35" s="66">
        <f>[1]ArdiData!A34</f>
        <v>32</v>
      </c>
      <c r="B35" s="68" t="e">
        <f>#REF!</f>
        <v>#REF!</v>
      </c>
      <c r="C35" s="69">
        <f t="shared" si="2"/>
        <v>7024</v>
      </c>
      <c r="D35" s="72">
        <f t="shared" si="7"/>
        <v>7338</v>
      </c>
      <c r="E35" s="70">
        <f t="shared" si="3"/>
        <v>7507.4825754527192</v>
      </c>
      <c r="F35" s="74">
        <f t="shared" si="4"/>
        <v>0.93559990708022867</v>
      </c>
      <c r="G35" s="74">
        <f t="shared" si="5"/>
        <v>2</v>
      </c>
      <c r="H35" s="71">
        <f t="shared" si="6"/>
        <v>6814.1633491315051</v>
      </c>
      <c r="Y35" s="69">
        <v>7024</v>
      </c>
    </row>
    <row r="36" spans="1:25" ht="15" x14ac:dyDescent="0.3">
      <c r="A36" s="66">
        <f>[1]ArdiData!A35</f>
        <v>33</v>
      </c>
      <c r="B36" s="68" t="e">
        <f>#REF!</f>
        <v>#REF!</v>
      </c>
      <c r="C36" s="69">
        <f t="shared" si="2"/>
        <v>7434</v>
      </c>
      <c r="D36" s="72">
        <f t="shared" si="7"/>
        <v>7756.2</v>
      </c>
      <c r="E36" s="70">
        <f t="shared" si="3"/>
        <v>7691.0650570087219</v>
      </c>
      <c r="F36" s="74">
        <f t="shared" si="4"/>
        <v>0.96657614321251084</v>
      </c>
      <c r="G36" s="74">
        <f t="shared" si="5"/>
        <v>3</v>
      </c>
      <c r="H36" s="71">
        <f t="shared" si="6"/>
        <v>7716.3880628813913</v>
      </c>
      <c r="Y36" s="69">
        <v>7434</v>
      </c>
    </row>
    <row r="37" spans="1:25" ht="15" x14ac:dyDescent="0.3">
      <c r="A37" s="66">
        <f>[1]ArdiData!A36</f>
        <v>34</v>
      </c>
      <c r="B37" s="68" t="e">
        <f>#REF!</f>
        <v>#REF!</v>
      </c>
      <c r="C37" s="69">
        <f t="shared" si="2"/>
        <v>8159</v>
      </c>
      <c r="D37" s="72">
        <f t="shared" si="7"/>
        <v>7808.2</v>
      </c>
      <c r="E37" s="70">
        <f t="shared" si="3"/>
        <v>7874.6475385647245</v>
      </c>
      <c r="F37" s="74">
        <f t="shared" si="4"/>
        <v>1.0361098652406611</v>
      </c>
      <c r="G37" s="74">
        <f t="shared" si="5"/>
        <v>4</v>
      </c>
      <c r="H37" s="71">
        <f t="shared" si="6"/>
        <v>8480.0579369932893</v>
      </c>
      <c r="Y37" s="69">
        <v>8159</v>
      </c>
    </row>
    <row r="38" spans="1:25" ht="15" x14ac:dyDescent="0.3">
      <c r="A38" s="66">
        <f>[1]ArdiData!A37</f>
        <v>35</v>
      </c>
      <c r="B38" s="68" t="e">
        <f>#REF!</f>
        <v>#REF!</v>
      </c>
      <c r="C38" s="69">
        <f t="shared" si="2"/>
        <v>9576</v>
      </c>
      <c r="D38" s="72">
        <f t="shared" si="7"/>
        <v>8095.2</v>
      </c>
      <c r="E38" s="70">
        <f t="shared" si="3"/>
        <v>8058.2300201207272</v>
      </c>
      <c r="F38" s="74">
        <f t="shared" si="4"/>
        <v>1.1883502923209599</v>
      </c>
      <c r="G38" s="74">
        <f t="shared" si="5"/>
        <v>5</v>
      </c>
      <c r="H38" s="71">
        <f t="shared" si="6"/>
        <v>9044.1362203497174</v>
      </c>
      <c r="Y38" s="69">
        <v>9576</v>
      </c>
    </row>
    <row r="39" spans="1:25" ht="15" x14ac:dyDescent="0.3">
      <c r="A39" s="66">
        <f>[1]ArdiData!A38</f>
        <v>36</v>
      </c>
      <c r="B39" s="68" t="e">
        <f>#REF!</f>
        <v>#REF!</v>
      </c>
      <c r="C39" s="69">
        <f t="shared" si="2"/>
        <v>6848</v>
      </c>
      <c r="D39" s="72">
        <f t="shared" si="7"/>
        <v>8295.7999999999993</v>
      </c>
      <c r="E39" s="70">
        <f t="shared" si="3"/>
        <v>8241.8125016767299</v>
      </c>
      <c r="F39" s="74">
        <f t="shared" si="4"/>
        <v>0.83088519650341841</v>
      </c>
      <c r="G39" s="74">
        <f t="shared" si="5"/>
        <v>1</v>
      </c>
      <c r="H39" s="71">
        <f t="shared" si="6"/>
        <v>7333.8055648762656</v>
      </c>
      <c r="Y39" s="69">
        <v>6848</v>
      </c>
    </row>
    <row r="40" spans="1:25" ht="15" x14ac:dyDescent="0.3">
      <c r="A40" s="66">
        <f>[1]ArdiData!A39</f>
        <v>37</v>
      </c>
      <c r="B40" s="68" t="e">
        <f>#REF!</f>
        <v>#REF!</v>
      </c>
      <c r="C40" s="69">
        <f t="shared" si="2"/>
        <v>8459</v>
      </c>
      <c r="D40" s="72">
        <f t="shared" si="7"/>
        <v>8447.7999999999993</v>
      </c>
      <c r="E40" s="70">
        <f t="shared" si="3"/>
        <v>8425.3949832327326</v>
      </c>
      <c r="F40" s="74">
        <f t="shared" si="4"/>
        <v>1.0039885390339733</v>
      </c>
      <c r="G40" s="74">
        <f t="shared" si="5"/>
        <v>2</v>
      </c>
      <c r="H40" s="71">
        <f t="shared" si="6"/>
        <v>7647.3061535196248</v>
      </c>
      <c r="Y40" s="69">
        <v>8459</v>
      </c>
    </row>
    <row r="41" spans="1:25" ht="15" x14ac:dyDescent="0.3">
      <c r="A41" s="66">
        <f>[1]ArdiData!A40</f>
        <v>38</v>
      </c>
      <c r="B41" s="68" t="e">
        <f>#REF!</f>
        <v>#REF!</v>
      </c>
      <c r="C41" s="69">
        <f t="shared" si="2"/>
        <v>8437</v>
      </c>
      <c r="D41" s="72">
        <f t="shared" si="7"/>
        <v>8541.6</v>
      </c>
      <c r="E41" s="70">
        <f t="shared" si="3"/>
        <v>8608.9774647887352</v>
      </c>
      <c r="F41" s="74">
        <f t="shared" si="4"/>
        <v>0.9800234736945086</v>
      </c>
      <c r="G41" s="74">
        <f t="shared" si="5"/>
        <v>3</v>
      </c>
      <c r="H41" s="71">
        <f t="shared" si="6"/>
        <v>8637.3227180511367</v>
      </c>
      <c r="Y41" s="69">
        <v>8437</v>
      </c>
    </row>
    <row r="42" spans="1:25" ht="15" x14ac:dyDescent="0.3">
      <c r="A42" s="66">
        <f>[1]ArdiData!A41</f>
        <v>39</v>
      </c>
      <c r="B42" s="68" t="e">
        <f>#REF!</f>
        <v>#REF!</v>
      </c>
      <c r="C42" s="69">
        <f t="shared" si="2"/>
        <v>8919</v>
      </c>
      <c r="D42" s="72">
        <f t="shared" si="7"/>
        <v>8950.2000000000007</v>
      </c>
      <c r="E42" s="70">
        <f t="shared" si="3"/>
        <v>8792.5599463447379</v>
      </c>
      <c r="F42" s="74">
        <f t="shared" si="4"/>
        <v>1.0143803459318836</v>
      </c>
      <c r="G42" s="74">
        <f t="shared" si="5"/>
        <v>4</v>
      </c>
      <c r="H42" s="71">
        <f t="shared" si="6"/>
        <v>9468.5403244193894</v>
      </c>
      <c r="Y42" s="69">
        <v>8919</v>
      </c>
    </row>
    <row r="43" spans="1:25" ht="15" x14ac:dyDescent="0.3">
      <c r="A43" s="66">
        <f>[1]ArdiData!A42</f>
        <v>40</v>
      </c>
      <c r="B43" s="68" t="e">
        <f>#REF!</f>
        <v>#REF!</v>
      </c>
      <c r="C43" s="69">
        <f t="shared" si="2"/>
        <v>10045</v>
      </c>
      <c r="D43" s="72">
        <f t="shared" si="7"/>
        <v>9000</v>
      </c>
      <c r="E43" s="70">
        <f t="shared" si="3"/>
        <v>8976.1424279007406</v>
      </c>
      <c r="F43" s="74">
        <f t="shared" si="4"/>
        <v>1.11907760830275</v>
      </c>
      <c r="G43" s="74">
        <f t="shared" si="5"/>
        <v>5</v>
      </c>
      <c r="H43" s="71">
        <f t="shared" si="6"/>
        <v>10074.353133193223</v>
      </c>
      <c r="Y43" s="69">
        <v>10045</v>
      </c>
    </row>
    <row r="44" spans="1:25" ht="15" x14ac:dyDescent="0.3">
      <c r="A44" s="66">
        <f>[1]ArdiData!A43</f>
        <v>41</v>
      </c>
      <c r="B44" s="68" t="e">
        <f>#REF!</f>
        <v>#REF!</v>
      </c>
      <c r="C44" s="69">
        <f t="shared" si="2"/>
        <v>8891</v>
      </c>
      <c r="D44" s="72">
        <f t="shared" si="7"/>
        <v>9344.6</v>
      </c>
      <c r="E44" s="70">
        <f t="shared" si="3"/>
        <v>9159.7249094567433</v>
      </c>
      <c r="F44" s="74">
        <f t="shared" si="4"/>
        <v>0.97066233843122252</v>
      </c>
      <c r="G44" s="74">
        <f t="shared" si="5"/>
        <v>1</v>
      </c>
      <c r="H44" s="71">
        <f t="shared" si="6"/>
        <v>8150.5908439488603</v>
      </c>
      <c r="Y44" s="69">
        <v>8891</v>
      </c>
    </row>
    <row r="45" spans="1:25" ht="15" x14ac:dyDescent="0.3">
      <c r="A45" s="66">
        <f>[1]ArdiData!A44</f>
        <v>42</v>
      </c>
      <c r="B45" s="68" t="e">
        <f>#REF!</f>
        <v>#REF!</v>
      </c>
      <c r="C45" s="69">
        <f t="shared" si="2"/>
        <v>8708</v>
      </c>
      <c r="D45" s="72">
        <f t="shared" si="7"/>
        <v>9561.6</v>
      </c>
      <c r="E45" s="70">
        <f t="shared" si="3"/>
        <v>9343.3073910127459</v>
      </c>
      <c r="F45" s="74">
        <f t="shared" si="4"/>
        <v>0.93200401480702189</v>
      </c>
      <c r="G45" s="74">
        <f t="shared" si="5"/>
        <v>2</v>
      </c>
      <c r="H45" s="71">
        <f t="shared" si="6"/>
        <v>8480.4489579077435</v>
      </c>
      <c r="Y45" s="69">
        <v>8708</v>
      </c>
    </row>
    <row r="46" spans="1:25" ht="15" x14ac:dyDescent="0.3">
      <c r="A46" s="66">
        <f>[1]ArdiData!A45</f>
        <v>43</v>
      </c>
      <c r="B46" s="68" t="e">
        <f>#REF!</f>
        <v>#REF!</v>
      </c>
      <c r="C46" s="69">
        <f t="shared" si="2"/>
        <v>10160</v>
      </c>
      <c r="D46" s="72">
        <f t="shared" si="7"/>
        <v>9674.2000000000007</v>
      </c>
      <c r="E46" s="70">
        <f t="shared" si="3"/>
        <v>9526.8898725687486</v>
      </c>
      <c r="F46" s="74">
        <f t="shared" si="4"/>
        <v>1.0664550693772787</v>
      </c>
      <c r="G46" s="74">
        <f t="shared" si="5"/>
        <v>3</v>
      </c>
      <c r="H46" s="71">
        <f t="shared" si="6"/>
        <v>9558.2573732208839</v>
      </c>
      <c r="Y46" s="69">
        <v>10160</v>
      </c>
    </row>
    <row r="47" spans="1:25" ht="15" x14ac:dyDescent="0.3">
      <c r="A47" s="66">
        <f>[1]ArdiData!A46</f>
        <v>44</v>
      </c>
      <c r="B47" s="68" t="e">
        <f>#REF!</f>
        <v>#REF!</v>
      </c>
      <c r="C47" s="69">
        <f t="shared" si="2"/>
        <v>10004</v>
      </c>
      <c r="D47" s="72">
        <f t="shared" si="7"/>
        <v>9844.4</v>
      </c>
      <c r="E47" s="70">
        <f t="shared" si="3"/>
        <v>9710.4723541247513</v>
      </c>
      <c r="F47" s="74">
        <f t="shared" si="4"/>
        <v>1.0302279472275688</v>
      </c>
      <c r="G47" s="74">
        <f t="shared" si="5"/>
        <v>4</v>
      </c>
      <c r="H47" s="71">
        <f t="shared" si="6"/>
        <v>10457.02271184549</v>
      </c>
      <c r="Y47" s="69">
        <v>10004</v>
      </c>
    </row>
    <row r="48" spans="1:25" ht="15" x14ac:dyDescent="0.3">
      <c r="A48" s="66">
        <f>[1]ArdiData!A47</f>
        <v>45</v>
      </c>
      <c r="B48" s="68" t="e">
        <f>#REF!</f>
        <v>#REF!</v>
      </c>
      <c r="C48" s="69">
        <f t="shared" si="2"/>
        <v>10608</v>
      </c>
      <c r="D48" s="72">
        <f t="shared" si="7"/>
        <v>9758.7999999999993</v>
      </c>
      <c r="E48" s="70">
        <f t="shared" si="3"/>
        <v>9894.054835680754</v>
      </c>
      <c r="F48" s="74">
        <f t="shared" si="4"/>
        <v>1.0721590062089164</v>
      </c>
      <c r="G48" s="74">
        <f t="shared" si="5"/>
        <v>5</v>
      </c>
      <c r="H48" s="71">
        <f t="shared" si="6"/>
        <v>11104.570046036728</v>
      </c>
      <c r="Y48" s="69">
        <v>10608</v>
      </c>
    </row>
    <row r="49" spans="1:25" ht="15" x14ac:dyDescent="0.3">
      <c r="A49" s="66">
        <f>[1]ArdiData!A48</f>
        <v>46</v>
      </c>
      <c r="B49" s="68" t="e">
        <f>#REF!</f>
        <v>#REF!</v>
      </c>
      <c r="C49" s="69">
        <f t="shared" si="2"/>
        <v>9742</v>
      </c>
      <c r="D49" s="72">
        <f t="shared" si="7"/>
        <v>9652</v>
      </c>
      <c r="E49" s="70">
        <f t="shared" si="3"/>
        <v>10077.637317236757</v>
      </c>
      <c r="F49" s="74">
        <f t="shared" si="4"/>
        <v>0.96669484059892852</v>
      </c>
      <c r="G49" s="74">
        <f t="shared" si="5"/>
        <v>1</v>
      </c>
      <c r="H49" s="71">
        <f t="shared" si="6"/>
        <v>8967.3761230214568</v>
      </c>
      <c r="Y49" s="69">
        <v>9742</v>
      </c>
    </row>
    <row r="50" spans="1:25" ht="15" x14ac:dyDescent="0.3">
      <c r="A50" s="66">
        <f>[1]ArdiData!A49</f>
        <v>47</v>
      </c>
      <c r="B50" s="68" t="e">
        <f>#REF!</f>
        <v>#REF!</v>
      </c>
      <c r="C50" s="69">
        <f t="shared" si="2"/>
        <v>8280</v>
      </c>
      <c r="D50" s="72">
        <f t="shared" si="7"/>
        <v>9867.2000000000007</v>
      </c>
      <c r="E50" s="70">
        <f t="shared" si="3"/>
        <v>10261.219798792759</v>
      </c>
      <c r="F50" s="74">
        <f t="shared" si="4"/>
        <v>0.80692160994096906</v>
      </c>
      <c r="G50" s="74">
        <f t="shared" si="5"/>
        <v>2</v>
      </c>
      <c r="H50" s="71">
        <f t="shared" si="6"/>
        <v>9313.5917622958641</v>
      </c>
      <c r="Y50" s="69">
        <v>8280</v>
      </c>
    </row>
    <row r="51" spans="1:25" ht="15" x14ac:dyDescent="0.3">
      <c r="A51" s="66">
        <f>[1]ArdiData!A50</f>
        <v>48</v>
      </c>
      <c r="B51" s="68" t="e">
        <f>#REF!</f>
        <v>#REF!</v>
      </c>
      <c r="C51" s="69">
        <f t="shared" si="2"/>
        <v>9626</v>
      </c>
      <c r="D51" s="72">
        <f t="shared" si="7"/>
        <v>10139.4</v>
      </c>
      <c r="E51" s="70">
        <f t="shared" si="3"/>
        <v>10444.802280348762</v>
      </c>
      <c r="F51" s="74">
        <f t="shared" si="4"/>
        <v>0.92160672281089639</v>
      </c>
      <c r="G51" s="74">
        <f t="shared" si="5"/>
        <v>3</v>
      </c>
      <c r="H51" s="71">
        <f t="shared" si="6"/>
        <v>10479.192028390629</v>
      </c>
      <c r="Y51" s="69">
        <v>9626</v>
      </c>
    </row>
    <row r="52" spans="1:25" ht="15" x14ac:dyDescent="0.3">
      <c r="A52" s="66">
        <f>[1]ArdiData!A51</f>
        <v>49</v>
      </c>
      <c r="B52" s="68" t="e">
        <f>#REF!</f>
        <v>#REF!</v>
      </c>
      <c r="C52" s="69">
        <f t="shared" si="2"/>
        <v>11080</v>
      </c>
      <c r="D52" s="72">
        <f t="shared" si="7"/>
        <v>10297.4</v>
      </c>
      <c r="E52" s="70">
        <f t="shared" si="3"/>
        <v>10628.384761904765</v>
      </c>
      <c r="F52" s="74">
        <f t="shared" si="4"/>
        <v>1.042491427268794</v>
      </c>
      <c r="G52" s="74">
        <f t="shared" si="5"/>
        <v>4</v>
      </c>
      <c r="H52" s="71">
        <f t="shared" si="6"/>
        <v>11445.50509927159</v>
      </c>
      <c r="Y52" s="69">
        <v>11080</v>
      </c>
    </row>
    <row r="53" spans="1:25" ht="15" x14ac:dyDescent="0.3">
      <c r="A53" s="66">
        <f>[1]ArdiData!A52</f>
        <v>50</v>
      </c>
      <c r="B53" s="68" t="e">
        <f>#REF!</f>
        <v>#REF!</v>
      </c>
      <c r="C53" s="69">
        <f t="shared" si="2"/>
        <v>11969</v>
      </c>
      <c r="D53" s="72">
        <f t="shared" si="7"/>
        <v>10579</v>
      </c>
      <c r="E53" s="70">
        <f t="shared" si="3"/>
        <v>10811.967243460767</v>
      </c>
      <c r="F53" s="74">
        <f t="shared" si="4"/>
        <v>1.1070140826813013</v>
      </c>
      <c r="G53" s="74">
        <f t="shared" si="5"/>
        <v>5</v>
      </c>
      <c r="H53" s="71">
        <f t="shared" si="6"/>
        <v>12134.786958880235</v>
      </c>
      <c r="Y53" s="69">
        <v>11969</v>
      </c>
    </row>
    <row r="54" spans="1:25" ht="15" x14ac:dyDescent="0.3">
      <c r="A54" s="66">
        <f>[1]ArdiData!A53</f>
        <v>51</v>
      </c>
      <c r="B54" s="68" t="e">
        <f>#REF!</f>
        <v>#REF!</v>
      </c>
      <c r="C54" s="69">
        <f t="shared" si="2"/>
        <v>10532</v>
      </c>
      <c r="D54" s="72">
        <f t="shared" si="7"/>
        <v>10899</v>
      </c>
      <c r="E54" s="70">
        <f t="shared" si="3"/>
        <v>10995.54972501677</v>
      </c>
      <c r="F54" s="74">
        <f t="shared" si="4"/>
        <v>0.9578420600507026</v>
      </c>
      <c r="G54" s="74">
        <f t="shared" si="5"/>
        <v>1</v>
      </c>
      <c r="H54" s="71">
        <f t="shared" si="6"/>
        <v>9784.1614020940524</v>
      </c>
      <c r="Y54" s="69">
        <v>10532</v>
      </c>
    </row>
    <row r="55" spans="1:25" ht="15" x14ac:dyDescent="0.3">
      <c r="A55" s="66">
        <f>[1]ArdiData!A54</f>
        <v>52</v>
      </c>
      <c r="B55" s="68" t="e">
        <f>#REF!</f>
        <v>#REF!</v>
      </c>
      <c r="C55" s="69">
        <f t="shared" si="2"/>
        <v>9688</v>
      </c>
      <c r="D55" s="72">
        <f t="shared" si="7"/>
        <v>11155.6</v>
      </c>
      <c r="E55" s="70">
        <f t="shared" si="3"/>
        <v>11179.132206572773</v>
      </c>
      <c r="F55" s="74">
        <f t="shared" si="4"/>
        <v>0.86661467285483385</v>
      </c>
      <c r="G55" s="74">
        <f t="shared" si="5"/>
        <v>2</v>
      </c>
      <c r="H55" s="71">
        <f t="shared" si="6"/>
        <v>10146.734566683983</v>
      </c>
      <c r="Y55" s="69">
        <v>9688</v>
      </c>
    </row>
    <row r="56" spans="1:25" ht="15" x14ac:dyDescent="0.3">
      <c r="A56" s="66">
        <f>[1]ArdiData!A55</f>
        <v>53</v>
      </c>
      <c r="B56" s="68" t="e">
        <f>#REF!</f>
        <v>#REF!</v>
      </c>
      <c r="C56" s="69">
        <f t="shared" si="2"/>
        <v>11226</v>
      </c>
      <c r="D56" s="72">
        <f t="shared" si="7"/>
        <v>11263.4</v>
      </c>
      <c r="E56" s="70">
        <f t="shared" si="3"/>
        <v>11362.714688128775</v>
      </c>
      <c r="F56" s="74">
        <f t="shared" si="4"/>
        <v>0.98796813157056484</v>
      </c>
      <c r="G56" s="74">
        <f t="shared" si="5"/>
        <v>3</v>
      </c>
      <c r="H56" s="71">
        <f t="shared" si="6"/>
        <v>11400.126683560376</v>
      </c>
      <c r="Y56" s="69">
        <v>11226</v>
      </c>
    </row>
    <row r="57" spans="1:25" ht="15" x14ac:dyDescent="0.3">
      <c r="A57" s="66">
        <f>[1]ArdiData!A56</f>
        <v>54</v>
      </c>
      <c r="B57" s="68" t="e">
        <f>#REF!</f>
        <v>#REF!</v>
      </c>
      <c r="C57" s="69">
        <f t="shared" si="2"/>
        <v>12363</v>
      </c>
      <c r="D57" s="72">
        <f t="shared" si="7"/>
        <v>11328.8</v>
      </c>
      <c r="E57" s="70">
        <f t="shared" si="3"/>
        <v>11546.297169684778</v>
      </c>
      <c r="F57" s="74">
        <f t="shared" si="4"/>
        <v>1.0707328781091401</v>
      </c>
      <c r="G57" s="74">
        <f t="shared" si="5"/>
        <v>4</v>
      </c>
      <c r="H57" s="71">
        <f t="shared" si="6"/>
        <v>12433.98748669769</v>
      </c>
      <c r="Y57" s="69">
        <v>12363</v>
      </c>
    </row>
    <row r="58" spans="1:25" ht="15" x14ac:dyDescent="0.3">
      <c r="A58" s="66">
        <f>[1]ArdiData!A57</f>
        <v>55</v>
      </c>
      <c r="B58" s="68" t="e">
        <f>#REF!</f>
        <v>#REF!</v>
      </c>
      <c r="C58" s="69">
        <f t="shared" si="2"/>
        <v>12508</v>
      </c>
      <c r="D58" s="72">
        <f t="shared" si="7"/>
        <v>11331.2</v>
      </c>
      <c r="E58" s="70">
        <f t="shared" si="3"/>
        <v>11729.879651240781</v>
      </c>
      <c r="F58" s="74">
        <f t="shared" si="4"/>
        <v>1.0663366012179767</v>
      </c>
      <c r="G58" s="74">
        <f t="shared" si="5"/>
        <v>5</v>
      </c>
      <c r="H58" s="71">
        <f t="shared" si="6"/>
        <v>13165.00387172374</v>
      </c>
      <c r="Y58" s="69">
        <v>12508</v>
      </c>
    </row>
    <row r="59" spans="1:25" ht="15" x14ac:dyDescent="0.3">
      <c r="A59" s="66">
        <f>[1]ArdiData!A58</f>
        <v>56</v>
      </c>
      <c r="B59" s="68" t="e">
        <f>#REF!</f>
        <v>#REF!</v>
      </c>
      <c r="C59" s="69">
        <f t="shared" si="2"/>
        <v>10859</v>
      </c>
      <c r="D59" s="72">
        <f t="shared" si="7"/>
        <v>11388</v>
      </c>
      <c r="E59" s="70">
        <f t="shared" si="3"/>
        <v>11913.462132796783</v>
      </c>
      <c r="F59" s="74">
        <f t="shared" si="4"/>
        <v>0.91148986574658797</v>
      </c>
      <c r="G59" s="74">
        <f t="shared" si="5"/>
        <v>1</v>
      </c>
      <c r="H59" s="71">
        <f t="shared" si="6"/>
        <v>10600.946681166646</v>
      </c>
      <c r="Y59" s="69">
        <v>10859</v>
      </c>
    </row>
    <row r="60" spans="1:25" ht="15" x14ac:dyDescent="0.3">
      <c r="A60" s="66">
        <f>[1]ArdiData!A59</f>
        <v>57</v>
      </c>
      <c r="B60" s="68" t="e">
        <f>#REF!</f>
        <v>#REF!</v>
      </c>
      <c r="C60" s="69">
        <f t="shared" si="2"/>
        <v>9700</v>
      </c>
      <c r="D60" s="72">
        <f t="shared" si="7"/>
        <v>11828.6</v>
      </c>
      <c r="E60" s="70">
        <f t="shared" si="3"/>
        <v>12097.044614352786</v>
      </c>
      <c r="F60" s="74">
        <f t="shared" si="4"/>
        <v>0.80184874150924734</v>
      </c>
      <c r="G60" s="74">
        <f t="shared" si="5"/>
        <v>2</v>
      </c>
      <c r="H60" s="71">
        <f t="shared" si="6"/>
        <v>10979.877371072103</v>
      </c>
      <c r="Y60" s="69">
        <v>9700</v>
      </c>
    </row>
    <row r="61" spans="1:25" ht="15" x14ac:dyDescent="0.3">
      <c r="A61" s="66">
        <f>[1]ArdiData!A60</f>
        <v>58</v>
      </c>
      <c r="B61" s="68" t="e">
        <f>#REF!</f>
        <v>#REF!</v>
      </c>
      <c r="C61" s="69">
        <f t="shared" si="2"/>
        <v>11510</v>
      </c>
      <c r="D61" s="72">
        <f t="shared" si="7"/>
        <v>12354.6</v>
      </c>
      <c r="E61" s="70">
        <f t="shared" si="3"/>
        <v>12280.627095908789</v>
      </c>
      <c r="F61" s="74">
        <f t="shared" si="4"/>
        <v>0.93724855498905935</v>
      </c>
      <c r="G61" s="74">
        <f t="shared" si="5"/>
        <v>3</v>
      </c>
      <c r="H61" s="71">
        <f t="shared" si="6"/>
        <v>12321.061338730122</v>
      </c>
      <c r="Y61" s="69">
        <v>11510</v>
      </c>
    </row>
    <row r="62" spans="1:25" ht="15" x14ac:dyDescent="0.3">
      <c r="A62" s="66">
        <f>[1]ArdiData!A61</f>
        <v>59</v>
      </c>
      <c r="B62" s="68" t="e">
        <f>#REF!</f>
        <v>#REF!</v>
      </c>
      <c r="C62" s="69">
        <f t="shared" si="2"/>
        <v>14566</v>
      </c>
      <c r="D62" s="72">
        <f t="shared" si="7"/>
        <v>12180.2</v>
      </c>
      <c r="E62" s="70">
        <f t="shared" si="3"/>
        <v>12464.209577464791</v>
      </c>
      <c r="F62" s="74">
        <f t="shared" si="4"/>
        <v>1.16862604960809</v>
      </c>
      <c r="G62" s="74">
        <f t="shared" si="5"/>
        <v>4</v>
      </c>
      <c r="H62" s="71">
        <f t="shared" si="6"/>
        <v>13422.469874123792</v>
      </c>
      <c r="Y62" s="69">
        <v>14566</v>
      </c>
    </row>
    <row r="63" spans="1:25" ht="15" x14ac:dyDescent="0.3">
      <c r="A63" s="66">
        <f>[1]ArdiData!A62</f>
        <v>60</v>
      </c>
      <c r="B63" s="68" t="e">
        <f>#REF!</f>
        <v>#REF!</v>
      </c>
      <c r="C63" s="69">
        <f t="shared" si="2"/>
        <v>15138</v>
      </c>
      <c r="D63" s="72">
        <f t="shared" si="7"/>
        <v>12693</v>
      </c>
      <c r="E63" s="70">
        <f t="shared" si="3"/>
        <v>12647.792059020794</v>
      </c>
      <c r="F63" s="74">
        <f t="shared" si="4"/>
        <v>1.1968887478034644</v>
      </c>
      <c r="G63" s="74">
        <f t="shared" si="5"/>
        <v>5</v>
      </c>
      <c r="H63" s="71">
        <f t="shared" si="6"/>
        <v>14195.220784567246</v>
      </c>
      <c r="Y63" s="69">
        <v>15138</v>
      </c>
    </row>
    <row r="64" spans="1:25" ht="15" x14ac:dyDescent="0.3">
      <c r="A64" s="66">
        <f>[1]ArdiData!A63</f>
        <v>61</v>
      </c>
      <c r="B64" s="68" t="e">
        <f>#REF!</f>
        <v>#REF!</v>
      </c>
      <c r="C64" s="69">
        <f t="shared" si="2"/>
        <v>9987</v>
      </c>
      <c r="D64" s="72">
        <f t="shared" si="7"/>
        <v>13073.4</v>
      </c>
      <c r="E64" s="70">
        <f t="shared" si="3"/>
        <v>12831.374540576797</v>
      </c>
      <c r="F64" s="74">
        <f t="shared" si="4"/>
        <v>0.77832659068738119</v>
      </c>
      <c r="G64" s="74">
        <f t="shared" si="5"/>
        <v>1</v>
      </c>
      <c r="H64" s="71">
        <f t="shared" si="6"/>
        <v>11417.731960239242</v>
      </c>
      <c r="Y64" s="69">
        <v>9987</v>
      </c>
    </row>
    <row r="65" spans="1:25" ht="15" x14ac:dyDescent="0.3">
      <c r="A65" s="66">
        <f>[1]ArdiData!A64</f>
        <v>62</v>
      </c>
      <c r="B65" s="68" t="e">
        <f>#REF!</f>
        <v>#REF!</v>
      </c>
      <c r="C65" s="69">
        <f t="shared" si="2"/>
        <v>12264</v>
      </c>
      <c r="D65" s="72">
        <f t="shared" si="7"/>
        <v>13102.8</v>
      </c>
      <c r="E65" s="70">
        <f t="shared" si="3"/>
        <v>13014.957022132799</v>
      </c>
      <c r="F65" s="74">
        <f t="shared" si="4"/>
        <v>0.94230046085778485</v>
      </c>
      <c r="G65" s="74">
        <f t="shared" si="5"/>
        <v>2</v>
      </c>
      <c r="H65" s="71">
        <f t="shared" si="6"/>
        <v>11813.020175460222</v>
      </c>
      <c r="Y65" s="69">
        <v>12264</v>
      </c>
    </row>
    <row r="66" spans="1:25" ht="15" x14ac:dyDescent="0.3">
      <c r="A66" s="66">
        <f>[1]ArdiData!A65</f>
        <v>63</v>
      </c>
      <c r="B66" s="68" t="e">
        <f>#REF!</f>
        <v>#REF!</v>
      </c>
      <c r="C66" s="69">
        <f t="shared" si="2"/>
        <v>13412</v>
      </c>
      <c r="D66" s="72">
        <f t="shared" si="7"/>
        <v>13036.4</v>
      </c>
      <c r="E66" s="70">
        <f t="shared" si="3"/>
        <v>13198.539503688802</v>
      </c>
      <c r="F66" s="74">
        <f t="shared" si="4"/>
        <v>1.0161730391647907</v>
      </c>
      <c r="G66" s="74">
        <f t="shared" si="5"/>
        <v>3</v>
      </c>
      <c r="H66" s="71">
        <f t="shared" si="6"/>
        <v>13241.995993899867</v>
      </c>
      <c r="Y66" s="69">
        <v>13412</v>
      </c>
    </row>
    <row r="67" spans="1:25" ht="15" x14ac:dyDescent="0.3">
      <c r="A67" s="66">
        <f>[1]ArdiData!A66</f>
        <v>64</v>
      </c>
      <c r="B67" s="68" t="e">
        <f>#REF!</f>
        <v>#REF!</v>
      </c>
      <c r="C67" s="69">
        <f t="shared" si="2"/>
        <v>14713</v>
      </c>
      <c r="D67" s="72">
        <f t="shared" si="7"/>
        <v>13399.2</v>
      </c>
      <c r="E67" s="70">
        <f t="shared" si="3"/>
        <v>13382.121985244805</v>
      </c>
      <c r="F67" s="74">
        <f t="shared" si="4"/>
        <v>1.0994519416444288</v>
      </c>
      <c r="G67" s="74">
        <f t="shared" si="5"/>
        <v>4</v>
      </c>
      <c r="H67" s="71">
        <f t="shared" si="6"/>
        <v>14410.952261549892</v>
      </c>
      <c r="Y67" s="69">
        <v>14713</v>
      </c>
    </row>
    <row r="68" spans="1:25" ht="15" x14ac:dyDescent="0.3">
      <c r="A68" s="66">
        <f>[1]ArdiData!A67</f>
        <v>65</v>
      </c>
      <c r="B68" s="68" t="e">
        <f>#REF!</f>
        <v>#REF!</v>
      </c>
      <c r="C68" s="69">
        <f t="shared" si="2"/>
        <v>14806</v>
      </c>
      <c r="D68" s="72">
        <f t="shared" si="7"/>
        <v>13736.8</v>
      </c>
      <c r="E68" s="70">
        <f t="shared" si="3"/>
        <v>13565.704466800807</v>
      </c>
      <c r="F68" s="74">
        <f t="shared" si="4"/>
        <v>1.0914287596515575</v>
      </c>
      <c r="G68" s="74">
        <f t="shared" si="5"/>
        <v>5</v>
      </c>
      <c r="H68" s="71">
        <f t="shared" si="6"/>
        <v>15225.437697410753</v>
      </c>
      <c r="Y68" s="69">
        <v>14806</v>
      </c>
    </row>
    <row r="69" spans="1:25" ht="15" x14ac:dyDescent="0.3">
      <c r="A69" s="66">
        <f>[1]ArdiData!A68</f>
        <v>66</v>
      </c>
      <c r="B69" s="68" t="e">
        <f>#REF!</f>
        <v>#REF!</v>
      </c>
      <c r="C69" s="69">
        <f t="shared" ref="C69:C78" si="8">Y69</f>
        <v>11801</v>
      </c>
      <c r="D69" s="72">
        <f t="shared" si="7"/>
        <v>13894</v>
      </c>
      <c r="E69" s="70">
        <f t="shared" ref="E69:E78" si="9">$E$2+$F$2*A69</f>
        <v>13749.28694835681</v>
      </c>
      <c r="F69" s="74">
        <f t="shared" ref="F69:F78" si="10">C69/E69</f>
        <v>0.85829905538558482</v>
      </c>
      <c r="G69" s="74">
        <f t="shared" ref="G69:G78" si="11">IF(MOD(A69,5)&lt;&gt;0,MOD(A69,5),5)</f>
        <v>1</v>
      </c>
      <c r="H69" s="71">
        <f t="shared" ref="H69:H78" si="12">VLOOKUP(G69,$J$3:$L$7,3)*E69</f>
        <v>12234.517239311837</v>
      </c>
      <c r="Y69" s="69">
        <v>11801</v>
      </c>
    </row>
    <row r="70" spans="1:25" ht="15" x14ac:dyDescent="0.3">
      <c r="A70" s="66">
        <f>[1]ArdiData!A69</f>
        <v>67</v>
      </c>
      <c r="B70" s="68" t="e">
        <f>#REF!</f>
        <v>#REF!</v>
      </c>
      <c r="C70" s="69">
        <f t="shared" si="8"/>
        <v>13952</v>
      </c>
      <c r="D70" s="72">
        <f t="shared" si="7"/>
        <v>14130.2</v>
      </c>
      <c r="E70" s="70">
        <f t="shared" si="9"/>
        <v>13932.869429912813</v>
      </c>
      <c r="F70" s="74">
        <f t="shared" si="10"/>
        <v>1.0013730531376484</v>
      </c>
      <c r="G70" s="74">
        <f t="shared" si="11"/>
        <v>2</v>
      </c>
      <c r="H70" s="71">
        <f t="shared" si="12"/>
        <v>12646.162979848341</v>
      </c>
      <c r="Y70" s="69">
        <v>13952</v>
      </c>
    </row>
    <row r="71" spans="1:25" ht="15" x14ac:dyDescent="0.3">
      <c r="A71" s="66">
        <f>[1]ArdiData!A70</f>
        <v>68</v>
      </c>
      <c r="B71" s="68" t="e">
        <f>#REF!</f>
        <v>#REF!</v>
      </c>
      <c r="C71" s="69">
        <f t="shared" si="8"/>
        <v>14198</v>
      </c>
      <c r="D71" s="72">
        <f t="shared" ref="D71:D76" si="13">AVERAGE(C69:C73)</f>
        <v>14704</v>
      </c>
      <c r="E71" s="70">
        <f t="shared" si="9"/>
        <v>14116.451911468816</v>
      </c>
      <c r="F71" s="74">
        <f t="shared" si="10"/>
        <v>1.005776811980986</v>
      </c>
      <c r="G71" s="74">
        <f t="shared" si="11"/>
        <v>3</v>
      </c>
      <c r="H71" s="71">
        <f t="shared" si="12"/>
        <v>14162.930649069614</v>
      </c>
      <c r="Y71" s="69">
        <v>14198</v>
      </c>
    </row>
    <row r="72" spans="1:25" ht="15" x14ac:dyDescent="0.3">
      <c r="A72" s="66">
        <f>[1]ArdiData!A71</f>
        <v>69</v>
      </c>
      <c r="B72" s="68" t="e">
        <f>#REF!</f>
        <v>#REF!</v>
      </c>
      <c r="C72" s="69">
        <f t="shared" si="8"/>
        <v>15894</v>
      </c>
      <c r="D72" s="72">
        <f t="shared" si="13"/>
        <v>14771.4</v>
      </c>
      <c r="E72" s="70">
        <f t="shared" si="9"/>
        <v>14300.034393024818</v>
      </c>
      <c r="F72" s="74">
        <f t="shared" si="10"/>
        <v>1.111465858274626</v>
      </c>
      <c r="G72" s="74">
        <f t="shared" si="11"/>
        <v>4</v>
      </c>
      <c r="H72" s="71">
        <f t="shared" si="12"/>
        <v>15399.434648975992</v>
      </c>
      <c r="Y72" s="69">
        <v>15894</v>
      </c>
    </row>
    <row r="73" spans="1:25" ht="15" x14ac:dyDescent="0.3">
      <c r="A73" s="66">
        <f>[1]ArdiData!A72</f>
        <v>70</v>
      </c>
      <c r="B73" s="68" t="e">
        <f>#REF!</f>
        <v>#REF!</v>
      </c>
      <c r="C73" s="69">
        <f t="shared" si="8"/>
        <v>17675</v>
      </c>
      <c r="D73" s="72">
        <f t="shared" si="13"/>
        <v>14716.8</v>
      </c>
      <c r="E73" s="70">
        <f t="shared" si="9"/>
        <v>14483.616874580821</v>
      </c>
      <c r="F73" s="74">
        <f t="shared" si="10"/>
        <v>1.2203443485874135</v>
      </c>
      <c r="G73" s="74">
        <f t="shared" si="11"/>
        <v>5</v>
      </c>
      <c r="H73" s="71">
        <f t="shared" si="12"/>
        <v>16255.654610254258</v>
      </c>
      <c r="Y73" s="69">
        <v>17675</v>
      </c>
    </row>
    <row r="74" spans="1:25" ht="15" x14ac:dyDescent="0.3">
      <c r="A74" s="66">
        <f>[1]ArdiData!A73</f>
        <v>71</v>
      </c>
      <c r="B74" s="68" t="e">
        <f>#REF!</f>
        <v>#REF!</v>
      </c>
      <c r="C74" s="69">
        <f t="shared" si="8"/>
        <v>12138</v>
      </c>
      <c r="D74" s="72">
        <f t="shared" si="13"/>
        <v>14915.2</v>
      </c>
      <c r="E74" s="70">
        <f t="shared" si="9"/>
        <v>14667.199356136824</v>
      </c>
      <c r="F74" s="74">
        <f t="shared" si="10"/>
        <v>0.82756085229873178</v>
      </c>
      <c r="G74" s="74">
        <f t="shared" si="11"/>
        <v>1</v>
      </c>
      <c r="H74" s="71">
        <f t="shared" si="12"/>
        <v>13051.302518384433</v>
      </c>
      <c r="Y74" s="69">
        <v>12138</v>
      </c>
    </row>
    <row r="75" spans="1:25" ht="15" x14ac:dyDescent="0.3">
      <c r="A75" s="66">
        <f>[1]ArdiData!A74</f>
        <v>72</v>
      </c>
      <c r="B75" s="68" t="e">
        <f>#REF!</f>
        <v>#REF!</v>
      </c>
      <c r="C75" s="69">
        <f t="shared" si="8"/>
        <v>13679</v>
      </c>
      <c r="D75" s="72">
        <f t="shared" si="13"/>
        <v>14936.2</v>
      </c>
      <c r="E75" s="70">
        <f t="shared" si="9"/>
        <v>14850.781837692826</v>
      </c>
      <c r="F75" s="74">
        <f t="shared" si="10"/>
        <v>0.92109628634374507</v>
      </c>
      <c r="G75" s="74">
        <f t="shared" si="11"/>
        <v>2</v>
      </c>
      <c r="H75" s="71">
        <f t="shared" si="12"/>
        <v>13479.305784236461</v>
      </c>
      <c r="Y75" s="69">
        <v>13679</v>
      </c>
    </row>
    <row r="76" spans="1:25" ht="15" x14ac:dyDescent="0.3">
      <c r="A76" s="66">
        <f>[1]ArdiData!A75</f>
        <v>73</v>
      </c>
      <c r="B76" s="68" t="e">
        <f>#REF!</f>
        <v>#REF!</v>
      </c>
      <c r="C76" s="69">
        <f t="shared" si="8"/>
        <v>15190</v>
      </c>
      <c r="D76" s="72">
        <f t="shared" si="13"/>
        <v>15019.4</v>
      </c>
      <c r="E76" s="70">
        <f t="shared" si="9"/>
        <v>15034.364319248829</v>
      </c>
      <c r="F76" s="74">
        <f t="shared" si="10"/>
        <v>1.0103519960968292</v>
      </c>
      <c r="G76" s="74">
        <f t="shared" si="11"/>
        <v>3</v>
      </c>
      <c r="H76" s="71">
        <f t="shared" si="12"/>
        <v>15083.86530423936</v>
      </c>
      <c r="Y76" s="69">
        <v>15190</v>
      </c>
    </row>
    <row r="77" spans="1:25" ht="15" x14ac:dyDescent="0.3">
      <c r="A77" s="66">
        <f>[1]ArdiData!A76</f>
        <v>74</v>
      </c>
      <c r="B77" s="68" t="e">
        <f>#REF!</f>
        <v>#REF!</v>
      </c>
      <c r="C77" s="69">
        <f t="shared" si="8"/>
        <v>15999</v>
      </c>
      <c r="D77" s="72"/>
      <c r="E77" s="70">
        <f t="shared" si="9"/>
        <v>15217.946800804832</v>
      </c>
      <c r="F77" s="74">
        <f t="shared" si="10"/>
        <v>1.0513244795384526</v>
      </c>
      <c r="G77" s="74">
        <f t="shared" si="11"/>
        <v>4</v>
      </c>
      <c r="H77" s="71">
        <f t="shared" si="12"/>
        <v>16387.91703640209</v>
      </c>
      <c r="Y77" s="69">
        <v>15999</v>
      </c>
    </row>
    <row r="78" spans="1:25" ht="15" x14ac:dyDescent="0.3">
      <c r="A78" s="66">
        <f>[1]ArdiData!A77</f>
        <v>75</v>
      </c>
      <c r="B78" s="68" t="e">
        <f>#REF!</f>
        <v>#REF!</v>
      </c>
      <c r="C78" s="69">
        <f t="shared" si="8"/>
        <v>18091</v>
      </c>
      <c r="D78" s="72"/>
      <c r="E78" s="70">
        <f t="shared" si="9"/>
        <v>15401.529282360834</v>
      </c>
      <c r="F78" s="74">
        <f t="shared" si="10"/>
        <v>1.1746236148587776</v>
      </c>
      <c r="G78" s="74">
        <f t="shared" si="11"/>
        <v>5</v>
      </c>
      <c r="H78" s="71">
        <f t="shared" si="12"/>
        <v>17285.871523097765</v>
      </c>
      <c r="Y78" s="69">
        <v>18091</v>
      </c>
    </row>
    <row r="79" spans="1:25" ht="15" x14ac:dyDescent="0.3">
      <c r="A79" s="66">
        <v>76</v>
      </c>
      <c r="B79" s="68"/>
      <c r="C79" s="69"/>
      <c r="D79" s="72"/>
      <c r="E79" s="70"/>
      <c r="F79" s="74"/>
      <c r="G79" s="74"/>
      <c r="H79" s="71"/>
    </row>
    <row r="80" spans="1:25" ht="15" x14ac:dyDescent="0.3">
      <c r="A80" s="66">
        <v>77</v>
      </c>
      <c r="B80" s="68"/>
      <c r="C80" s="69"/>
      <c r="D80" s="72"/>
      <c r="E80" s="70"/>
      <c r="F80" s="74"/>
      <c r="G80" s="74"/>
      <c r="H80" s="71"/>
    </row>
    <row r="81" spans="1:8" ht="15" x14ac:dyDescent="0.3">
      <c r="A81" s="66">
        <v>78</v>
      </c>
      <c r="B81" s="68"/>
      <c r="C81" s="69"/>
      <c r="D81" s="72"/>
      <c r="E81" s="70"/>
      <c r="F81" s="74"/>
      <c r="G81" s="74"/>
      <c r="H81" s="71"/>
    </row>
    <row r="82" spans="1:8" ht="15" x14ac:dyDescent="0.3">
      <c r="A82" s="66">
        <v>79</v>
      </c>
      <c r="B82" s="68"/>
      <c r="C82" s="69"/>
      <c r="D82" s="72"/>
      <c r="E82" s="70"/>
      <c r="F82" s="74"/>
      <c r="G82" s="74"/>
      <c r="H82" s="71"/>
    </row>
    <row r="83" spans="1:8" ht="15" x14ac:dyDescent="0.3">
      <c r="A83" s="66">
        <v>80</v>
      </c>
      <c r="B83" s="68"/>
      <c r="C83" s="69"/>
      <c r="D83" s="72"/>
      <c r="E83" s="70"/>
      <c r="F83" s="74"/>
      <c r="G83" s="74"/>
      <c r="H83" s="71"/>
    </row>
  </sheetData>
  <conditionalFormatting sqref="G4:G83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4:G8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9:F8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7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3"/>
  <sheetViews>
    <sheetView zoomScale="96" zoomScaleNormal="96" workbookViewId="0">
      <selection activeCell="G29" sqref="G29"/>
    </sheetView>
  </sheetViews>
  <sheetFormatPr defaultRowHeight="15" x14ac:dyDescent="0.25"/>
  <cols>
    <col min="2" max="3" width="4.85546875" customWidth="1"/>
    <col min="4" max="4" width="10" bestFit="1" customWidth="1"/>
    <col min="5" max="6" width="7.85546875" bestFit="1" customWidth="1"/>
    <col min="7" max="9" width="7.85546875" style="6" customWidth="1"/>
    <col min="10" max="10" width="27.140625" bestFit="1" customWidth="1"/>
    <col min="11" max="11" width="18.140625" bestFit="1" customWidth="1"/>
    <col min="12" max="12" width="11.7109375" bestFit="1" customWidth="1"/>
    <col min="13" max="13" width="14.5703125" bestFit="1" customWidth="1"/>
    <col min="14" max="14" width="12" bestFit="1" customWidth="1"/>
    <col min="15" max="15" width="8.85546875" bestFit="1" customWidth="1"/>
    <col min="16" max="16" width="13.42578125" bestFit="1" customWidth="1"/>
    <col min="17" max="17" width="11" bestFit="1" customWidth="1"/>
  </cols>
  <sheetData>
    <row r="1" spans="1:17" ht="15.75" thickBot="1" x14ac:dyDescent="0.3">
      <c r="G1" s="32" t="s">
        <v>33</v>
      </c>
      <c r="H1" s="32" t="s">
        <v>34</v>
      </c>
      <c r="I1" s="32" t="s">
        <v>35</v>
      </c>
      <c r="J1" s="32" t="s">
        <v>36</v>
      </c>
    </row>
    <row r="2" spans="1:17" ht="15.75" thickBot="1" x14ac:dyDescent="0.3">
      <c r="A2" s="5" t="s">
        <v>31</v>
      </c>
      <c r="B2" s="19" t="s">
        <v>1</v>
      </c>
      <c r="C2" s="21" t="s">
        <v>0</v>
      </c>
      <c r="D2" s="21" t="s">
        <v>2</v>
      </c>
      <c r="E2" s="20" t="s">
        <v>3</v>
      </c>
      <c r="F2" s="21" t="s">
        <v>32</v>
      </c>
      <c r="G2" s="1">
        <f>AVERAGE(C3:C52)</f>
        <v>29.88</v>
      </c>
      <c r="H2" s="29">
        <f>SUM(E3:E52)</f>
        <v>15075.296710684273</v>
      </c>
      <c r="I2" s="29">
        <f>SUM(F3:F52)</f>
        <v>16831.280000000006</v>
      </c>
      <c r="J2">
        <f>1-H2/I2</f>
        <v>0.10432856498826781</v>
      </c>
      <c r="K2" t="s">
        <v>4</v>
      </c>
      <c r="Q2" t="s">
        <v>19</v>
      </c>
    </row>
    <row r="3" spans="1:17" ht="15.75" thickBot="1" x14ac:dyDescent="0.3">
      <c r="A3" s="22" t="e">
        <f>#REF!</f>
        <v>#REF!</v>
      </c>
      <c r="B3" s="23">
        <v>1</v>
      </c>
      <c r="C3" s="50">
        <v>26</v>
      </c>
      <c r="D3" s="52">
        <f>$L$20+$L$21*B3</f>
        <v>19.818823529411763</v>
      </c>
      <c r="E3" s="24">
        <f>(C3-D3)^2</f>
        <v>38.206942560553664</v>
      </c>
      <c r="F3" s="53">
        <f>(C3-$G$2)^2</f>
        <v>15.054399999999992</v>
      </c>
      <c r="G3"/>
      <c r="H3"/>
      <c r="I3"/>
    </row>
    <row r="4" spans="1:17" x14ac:dyDescent="0.25">
      <c r="A4" s="22" t="e">
        <f>#REF!</f>
        <v>#REF!</v>
      </c>
      <c r="B4" s="23">
        <v>2</v>
      </c>
      <c r="C4" s="50">
        <v>22</v>
      </c>
      <c r="D4" s="52">
        <f t="shared" ref="D4:D52" si="0">$L$20+$L$21*B4</f>
        <v>20.229483793517407</v>
      </c>
      <c r="E4" s="24">
        <f t="shared" ref="E4:E34" si="1">(C4-D4)^2</f>
        <v>3.1347276374175133</v>
      </c>
      <c r="F4" s="53">
        <f t="shared" ref="F4:F34" si="2">(C4-$G$2)^2</f>
        <v>62.094399999999986</v>
      </c>
      <c r="G4" s="30"/>
      <c r="H4" s="30"/>
      <c r="I4" s="30"/>
      <c r="K4" s="8" t="s">
        <v>5</v>
      </c>
      <c r="L4" s="8"/>
    </row>
    <row r="5" spans="1:17" x14ac:dyDescent="0.25">
      <c r="A5" s="22" t="e">
        <f>#REF!</f>
        <v>#REF!</v>
      </c>
      <c r="B5" s="23">
        <v>3</v>
      </c>
      <c r="C5" s="50">
        <v>11</v>
      </c>
      <c r="D5" s="52">
        <f t="shared" si="0"/>
        <v>20.640144057623047</v>
      </c>
      <c r="E5" s="24">
        <f t="shared" si="1"/>
        <v>92.932377451724946</v>
      </c>
      <c r="F5" s="53">
        <f t="shared" si="2"/>
        <v>356.45439999999996</v>
      </c>
      <c r="G5" s="30"/>
      <c r="H5" s="30"/>
      <c r="I5" s="30"/>
      <c r="J5" s="9" t="s">
        <v>6</v>
      </c>
      <c r="K5" s="10" t="s">
        <v>7</v>
      </c>
      <c r="L5" s="11">
        <v>0.32299932660652342</v>
      </c>
      <c r="M5" s="12">
        <f>CORREL(B3:B52,C3:C52)</f>
        <v>0.32299932660652309</v>
      </c>
    </row>
    <row r="6" spans="1:17" x14ac:dyDescent="0.25">
      <c r="A6" s="22" t="e">
        <f>#REF!</f>
        <v>#REF!</v>
      </c>
      <c r="B6" s="23">
        <v>4</v>
      </c>
      <c r="C6" s="50">
        <v>3</v>
      </c>
      <c r="D6" s="52">
        <f t="shared" si="0"/>
        <v>21.050804321728691</v>
      </c>
      <c r="E6" s="24">
        <f t="shared" si="1"/>
        <v>325.83153666133921</v>
      </c>
      <c r="F6" s="53">
        <f t="shared" si="2"/>
        <v>722.53439999999989</v>
      </c>
      <c r="G6" s="30"/>
      <c r="H6" s="30"/>
      <c r="I6" s="30"/>
      <c r="J6" s="9" t="s">
        <v>8</v>
      </c>
      <c r="K6" s="10" t="s">
        <v>9</v>
      </c>
      <c r="L6" s="11">
        <v>0.10432856498826758</v>
      </c>
      <c r="M6" s="12">
        <f>M5^2</f>
        <v>0.10432856498826737</v>
      </c>
      <c r="N6" s="58">
        <f>1-H2/I2</f>
        <v>0.10432856498826781</v>
      </c>
    </row>
    <row r="7" spans="1:17" x14ac:dyDescent="0.25">
      <c r="A7" s="22" t="e">
        <f>#REF!</f>
        <v>#REF!</v>
      </c>
      <c r="B7" s="23">
        <v>5</v>
      </c>
      <c r="C7" s="50">
        <v>28</v>
      </c>
      <c r="D7" s="52">
        <f t="shared" si="0"/>
        <v>21.461464585834332</v>
      </c>
      <c r="E7" s="24">
        <f t="shared" si="1"/>
        <v>42.752445362298609</v>
      </c>
      <c r="F7" s="53">
        <f t="shared" si="2"/>
        <v>3.5343999999999962</v>
      </c>
      <c r="G7" s="30"/>
      <c r="H7" s="30"/>
      <c r="I7" s="30"/>
      <c r="K7" s="13" t="s">
        <v>10</v>
      </c>
      <c r="L7" s="14">
        <v>8.566874342552315E-2</v>
      </c>
    </row>
    <row r="8" spans="1:17" x14ac:dyDescent="0.25">
      <c r="A8" s="22" t="e">
        <f>#REF!</f>
        <v>#REF!</v>
      </c>
      <c r="B8" s="23">
        <v>6</v>
      </c>
      <c r="C8" s="50">
        <v>13</v>
      </c>
      <c r="D8" s="52">
        <f t="shared" si="0"/>
        <v>21.872124849939976</v>
      </c>
      <c r="E8" s="24">
        <f t="shared" si="1"/>
        <v>78.714599352922434</v>
      </c>
      <c r="F8" s="53">
        <f t="shared" si="2"/>
        <v>284.93439999999998</v>
      </c>
      <c r="G8" s="30"/>
      <c r="H8" s="30"/>
      <c r="I8" s="30"/>
      <c r="K8" s="10" t="s">
        <v>11</v>
      </c>
      <c r="L8" s="11">
        <v>17.721983000572738</v>
      </c>
      <c r="M8" s="12">
        <f>SQRT(SUM(E3:E52)/(COUNT(E3:E52)-2))</f>
        <v>17.721983000572738</v>
      </c>
    </row>
    <row r="9" spans="1:17" ht="15.75" thickBot="1" x14ac:dyDescent="0.3">
      <c r="A9" s="22" t="e">
        <f>#REF!</f>
        <v>#REF!</v>
      </c>
      <c r="B9" s="23">
        <v>7</v>
      </c>
      <c r="C9" s="50">
        <v>8</v>
      </c>
      <c r="D9" s="52">
        <f t="shared" si="0"/>
        <v>22.282785114045616</v>
      </c>
      <c r="E9" s="24">
        <f t="shared" si="1"/>
        <v>203.99795061400303</v>
      </c>
      <c r="F9" s="53">
        <f t="shared" si="2"/>
        <v>478.73439999999994</v>
      </c>
      <c r="G9" s="30"/>
      <c r="H9" s="30"/>
      <c r="I9" s="30"/>
      <c r="K9" s="15" t="s">
        <v>12</v>
      </c>
      <c r="L9" s="15">
        <v>50</v>
      </c>
      <c r="M9" s="12">
        <f>COUNT(C3:C52)</f>
        <v>50</v>
      </c>
    </row>
    <row r="10" spans="1:17" x14ac:dyDescent="0.25">
      <c r="A10" s="22" t="e">
        <f>#REF!</f>
        <v>#REF!</v>
      </c>
      <c r="B10" s="23">
        <v>8</v>
      </c>
      <c r="C10" s="50">
        <v>7</v>
      </c>
      <c r="D10" s="52">
        <f t="shared" si="0"/>
        <v>22.69344537815126</v>
      </c>
      <c r="E10" s="24">
        <f t="shared" si="1"/>
        <v>246.28422783701714</v>
      </c>
      <c r="F10" s="53">
        <f t="shared" si="2"/>
        <v>523.49439999999993</v>
      </c>
      <c r="G10" s="30"/>
      <c r="H10" s="30"/>
      <c r="I10" s="30"/>
    </row>
    <row r="11" spans="1:17" ht="15.75" thickBot="1" x14ac:dyDescent="0.3">
      <c r="A11" s="22" t="e">
        <f>#REF!</f>
        <v>#REF!</v>
      </c>
      <c r="B11" s="23">
        <v>9</v>
      </c>
      <c r="C11" s="50">
        <v>32</v>
      </c>
      <c r="D11" s="52">
        <f t="shared" si="0"/>
        <v>23.104105642256901</v>
      </c>
      <c r="E11" s="24">
        <f t="shared" si="1"/>
        <v>79.136936424125508</v>
      </c>
      <c r="F11" s="53">
        <f t="shared" si="2"/>
        <v>4.4944000000000042</v>
      </c>
      <c r="G11" s="30"/>
      <c r="H11" s="30"/>
      <c r="I11" s="30"/>
      <c r="K11" t="s">
        <v>13</v>
      </c>
    </row>
    <row r="12" spans="1:17" x14ac:dyDescent="0.25">
      <c r="A12" s="22" t="e">
        <f>#REF!</f>
        <v>#REF!</v>
      </c>
      <c r="B12" s="23">
        <v>10</v>
      </c>
      <c r="C12" s="50">
        <v>41</v>
      </c>
      <c r="D12" s="52">
        <f t="shared" si="0"/>
        <v>23.514765906362545</v>
      </c>
      <c r="E12" s="24">
        <f t="shared" si="1"/>
        <v>305.73341130930163</v>
      </c>
      <c r="F12" s="53">
        <f t="shared" si="2"/>
        <v>123.65440000000002</v>
      </c>
      <c r="G12" s="30"/>
      <c r="H12" s="30"/>
      <c r="I12" s="30"/>
      <c r="K12" s="16"/>
      <c r="L12" s="16" t="s">
        <v>14</v>
      </c>
      <c r="M12" s="16" t="s">
        <v>15</v>
      </c>
      <c r="N12" s="16" t="s">
        <v>16</v>
      </c>
      <c r="O12" s="16" t="s">
        <v>17</v>
      </c>
      <c r="P12" s="16" t="s">
        <v>18</v>
      </c>
    </row>
    <row r="13" spans="1:17" x14ac:dyDescent="0.25">
      <c r="A13" s="22" t="e">
        <f>#REF!</f>
        <v>#REF!</v>
      </c>
      <c r="B13" s="23">
        <v>11</v>
      </c>
      <c r="C13" s="50">
        <v>9</v>
      </c>
      <c r="D13" s="52">
        <f t="shared" si="0"/>
        <v>23.925426170468185</v>
      </c>
      <c r="E13" s="24">
        <f t="shared" si="1"/>
        <v>222.76834637009659</v>
      </c>
      <c r="F13" s="53">
        <f t="shared" si="2"/>
        <v>435.97439999999995</v>
      </c>
      <c r="G13" s="30"/>
      <c r="H13" s="30"/>
      <c r="I13" s="30"/>
      <c r="K13" s="13" t="s">
        <v>19</v>
      </c>
      <c r="L13" s="33">
        <v>1</v>
      </c>
      <c r="M13" s="55">
        <v>1755.9832893157291</v>
      </c>
      <c r="N13" s="55">
        <v>1755.9832893157291</v>
      </c>
      <c r="O13" s="55">
        <v>5.5910805276169686</v>
      </c>
      <c r="P13" s="55">
        <v>2.2144150363479678E-2</v>
      </c>
    </row>
    <row r="14" spans="1:17" x14ac:dyDescent="0.25">
      <c r="A14" s="22" t="e">
        <f>#REF!</f>
        <v>#REF!</v>
      </c>
      <c r="B14" s="23">
        <v>12</v>
      </c>
      <c r="C14" s="50">
        <v>14</v>
      </c>
      <c r="D14" s="52">
        <f t="shared" si="0"/>
        <v>24.336086434573829</v>
      </c>
      <c r="E14" s="24">
        <f t="shared" si="1"/>
        <v>106.83468278298113</v>
      </c>
      <c r="F14" s="53">
        <f t="shared" si="2"/>
        <v>252.17439999999996</v>
      </c>
      <c r="G14" s="30"/>
      <c r="H14" s="30"/>
      <c r="I14" s="30"/>
      <c r="K14" s="13" t="s">
        <v>20</v>
      </c>
      <c r="L14" s="33">
        <v>48</v>
      </c>
      <c r="M14" s="55">
        <v>15075.296710684277</v>
      </c>
      <c r="N14" s="55">
        <v>314.06868147258911</v>
      </c>
      <c r="O14" s="55"/>
      <c r="P14" s="55"/>
    </row>
    <row r="15" spans="1:17" ht="15.75" thickBot="1" x14ac:dyDescent="0.3">
      <c r="A15" s="22" t="e">
        <f>#REF!</f>
        <v>#REF!</v>
      </c>
      <c r="B15" s="23">
        <v>13</v>
      </c>
      <c r="C15" s="50">
        <v>35</v>
      </c>
      <c r="D15" s="52">
        <f t="shared" si="0"/>
        <v>24.74674669867947</v>
      </c>
      <c r="E15" s="24">
        <f t="shared" si="1"/>
        <v>105.12920326104035</v>
      </c>
      <c r="F15" s="53">
        <f t="shared" si="2"/>
        <v>26.214400000000012</v>
      </c>
      <c r="G15" s="30"/>
      <c r="H15" s="30"/>
      <c r="I15" s="30"/>
      <c r="K15" s="17" t="s">
        <v>21</v>
      </c>
      <c r="L15" s="56">
        <v>49</v>
      </c>
      <c r="M15" s="57">
        <v>16831.280000000006</v>
      </c>
      <c r="N15" s="57"/>
      <c r="O15" s="57"/>
      <c r="P15" s="57"/>
    </row>
    <row r="16" spans="1:17" ht="15.75" thickBot="1" x14ac:dyDescent="0.3">
      <c r="A16" s="22" t="e">
        <f>#REF!</f>
        <v>#REF!</v>
      </c>
      <c r="B16" s="23">
        <v>14</v>
      </c>
      <c r="C16" s="50">
        <v>39</v>
      </c>
      <c r="D16" s="52">
        <f t="shared" si="0"/>
        <v>25.15740696278511</v>
      </c>
      <c r="E16" s="24">
        <f t="shared" si="1"/>
        <v>191.61738199395015</v>
      </c>
      <c r="F16" s="53">
        <f t="shared" si="2"/>
        <v>83.17440000000002</v>
      </c>
      <c r="G16" s="30"/>
      <c r="H16" s="30"/>
      <c r="I16" s="30"/>
    </row>
    <row r="17" spans="1:17" x14ac:dyDescent="0.25">
      <c r="A17" s="22" t="e">
        <f>#REF!</f>
        <v>#REF!</v>
      </c>
      <c r="B17" s="23">
        <v>15</v>
      </c>
      <c r="C17" s="50">
        <v>28</v>
      </c>
      <c r="D17" s="52">
        <f t="shared" si="0"/>
        <v>25.568067226890754</v>
      </c>
      <c r="E17" s="24">
        <f t="shared" si="1"/>
        <v>5.9142970129228258</v>
      </c>
      <c r="F17" s="53">
        <f t="shared" si="2"/>
        <v>3.5343999999999962</v>
      </c>
      <c r="G17" s="30"/>
      <c r="H17" s="30"/>
      <c r="I17" s="30"/>
      <c r="K17" s="16"/>
      <c r="L17" s="16" t="s">
        <v>22</v>
      </c>
      <c r="M17" s="16" t="s">
        <v>11</v>
      </c>
      <c r="N17" s="16" t="s">
        <v>23</v>
      </c>
      <c r="O17" s="16" t="s">
        <v>24</v>
      </c>
      <c r="P17" s="16" t="s">
        <v>25</v>
      </c>
      <c r="Q17" s="16" t="s">
        <v>26</v>
      </c>
    </row>
    <row r="18" spans="1:17" x14ac:dyDescent="0.25">
      <c r="A18" s="22" t="e">
        <f>#REF!</f>
        <v>#REF!</v>
      </c>
      <c r="B18" s="23">
        <v>16</v>
      </c>
      <c r="C18" s="50">
        <v>19</v>
      </c>
      <c r="D18" s="52">
        <f t="shared" si="0"/>
        <v>25.978727490996398</v>
      </c>
      <c r="E18" s="24">
        <f t="shared" si="1"/>
        <v>48.702637393588887</v>
      </c>
      <c r="F18" s="53">
        <f t="shared" si="2"/>
        <v>118.37439999999998</v>
      </c>
      <c r="G18" s="30"/>
      <c r="H18" s="30"/>
      <c r="I18" s="30"/>
      <c r="J18" s="9" t="s">
        <v>27</v>
      </c>
      <c r="K18" s="10" t="s">
        <v>28</v>
      </c>
      <c r="L18" s="14">
        <v>19.408163265306122</v>
      </c>
      <c r="M18" s="55">
        <v>5.0886778547249945</v>
      </c>
      <c r="N18" s="55">
        <v>3.8139893739363053</v>
      </c>
      <c r="O18" s="55">
        <v>3.9045739200275012E-4</v>
      </c>
      <c r="P18" s="55">
        <v>9.1766907002433395</v>
      </c>
      <c r="Q18" s="55">
        <v>29.639635830368903</v>
      </c>
    </row>
    <row r="19" spans="1:17" ht="15.75" thickBot="1" x14ac:dyDescent="0.3">
      <c r="A19" s="22" t="e">
        <f>#REF!</f>
        <v>#REF!</v>
      </c>
      <c r="B19" s="23">
        <v>17</v>
      </c>
      <c r="C19" s="50">
        <v>68</v>
      </c>
      <c r="D19" s="52">
        <f t="shared" si="0"/>
        <v>26.389387755102039</v>
      </c>
      <c r="E19" s="24">
        <f t="shared" si="1"/>
        <v>1731.4430513952525</v>
      </c>
      <c r="F19" s="53">
        <f t="shared" si="2"/>
        <v>1453.1344000000004</v>
      </c>
      <c r="G19" s="30"/>
      <c r="H19" s="30"/>
      <c r="I19" s="30"/>
      <c r="J19" s="9" t="s">
        <v>29</v>
      </c>
      <c r="K19" s="15" t="s">
        <v>30</v>
      </c>
      <c r="L19" s="18">
        <v>0.41066026410564221</v>
      </c>
      <c r="M19" s="57">
        <v>0.17367400060101817</v>
      </c>
      <c r="N19" s="57">
        <v>2.3645465797097249</v>
      </c>
      <c r="O19" s="59">
        <v>2.2144150363479765E-2</v>
      </c>
      <c r="P19" s="59">
        <v>6.146528200158341E-2</v>
      </c>
      <c r="Q19" s="59">
        <v>0.75985524620970102</v>
      </c>
    </row>
    <row r="20" spans="1:17" x14ac:dyDescent="0.25">
      <c r="A20" s="22" t="e">
        <f>#REF!</f>
        <v>#REF!</v>
      </c>
      <c r="B20" s="23">
        <v>18</v>
      </c>
      <c r="C20" s="50">
        <v>16</v>
      </c>
      <c r="D20" s="52">
        <f t="shared" si="0"/>
        <v>26.800048019207679</v>
      </c>
      <c r="E20" s="24">
        <f t="shared" si="1"/>
        <v>116.64103721719172</v>
      </c>
      <c r="F20" s="53">
        <f t="shared" si="2"/>
        <v>192.65439999999998</v>
      </c>
      <c r="G20" s="30"/>
      <c r="H20" s="30"/>
      <c r="I20" s="30"/>
      <c r="K20" s="12" t="s">
        <v>28</v>
      </c>
      <c r="L20" s="12">
        <f>INTERCEPT(C3:C52,B3:B52)</f>
        <v>19.408163265306122</v>
      </c>
    </row>
    <row r="21" spans="1:17" x14ac:dyDescent="0.25">
      <c r="A21" s="22" t="e">
        <f>#REF!</f>
        <v>#REF!</v>
      </c>
      <c r="B21" s="23">
        <v>19</v>
      </c>
      <c r="C21" s="50">
        <v>27</v>
      </c>
      <c r="D21" s="52">
        <f t="shared" si="0"/>
        <v>27.210708283313323</v>
      </c>
      <c r="E21" s="24">
        <f t="shared" si="1"/>
        <v>4.4397980656847746E-2</v>
      </c>
      <c r="F21" s="53">
        <f t="shared" si="2"/>
        <v>8.2943999999999942</v>
      </c>
      <c r="G21" s="30"/>
      <c r="H21" s="30"/>
      <c r="I21" s="30"/>
      <c r="K21" s="12" t="s">
        <v>30</v>
      </c>
      <c r="L21" s="12">
        <f>SLOPE(C3:C52,B3:B52)</f>
        <v>0.41066026410564216</v>
      </c>
    </row>
    <row r="22" spans="1:17" x14ac:dyDescent="0.25">
      <c r="A22" s="22" t="e">
        <f>#REF!</f>
        <v>#REF!</v>
      </c>
      <c r="B22" s="23">
        <v>20</v>
      </c>
      <c r="C22" s="50">
        <v>10</v>
      </c>
      <c r="D22" s="52">
        <f t="shared" si="0"/>
        <v>27.621368547418967</v>
      </c>
      <c r="E22" s="24">
        <f t="shared" si="1"/>
        <v>310.51262948396646</v>
      </c>
      <c r="F22" s="53">
        <f t="shared" si="2"/>
        <v>395.21439999999996</v>
      </c>
      <c r="G22" s="30"/>
      <c r="H22" s="30"/>
      <c r="I22" s="30"/>
      <c r="M22" s="28">
        <f>H2</f>
        <v>15075.296710684273</v>
      </c>
    </row>
    <row r="23" spans="1:17" x14ac:dyDescent="0.25">
      <c r="A23" s="22" t="e">
        <f>#REF!</f>
        <v>#REF!</v>
      </c>
      <c r="B23" s="23">
        <v>21</v>
      </c>
      <c r="C23" s="50">
        <v>27</v>
      </c>
      <c r="D23" s="52">
        <f t="shared" si="0"/>
        <v>28.032028811524608</v>
      </c>
      <c r="E23" s="24">
        <f t="shared" si="1"/>
        <v>1.0650834678168946</v>
      </c>
      <c r="F23" s="53">
        <f t="shared" si="2"/>
        <v>8.2943999999999942</v>
      </c>
      <c r="G23" s="30"/>
      <c r="H23" s="30"/>
      <c r="I23" s="30"/>
    </row>
    <row r="24" spans="1:17" x14ac:dyDescent="0.25">
      <c r="A24" s="22" t="e">
        <f>#REF!</f>
        <v>#REF!</v>
      </c>
      <c r="B24" s="23">
        <v>22</v>
      </c>
      <c r="C24" s="50">
        <v>38</v>
      </c>
      <c r="D24" s="52">
        <f t="shared" si="0"/>
        <v>28.442689075630248</v>
      </c>
      <c r="E24" s="24">
        <f t="shared" si="1"/>
        <v>91.342192105077402</v>
      </c>
      <c r="F24" s="53">
        <f t="shared" si="2"/>
        <v>65.934400000000011</v>
      </c>
      <c r="G24" s="30"/>
      <c r="H24" s="30"/>
      <c r="I24" s="30"/>
    </row>
    <row r="25" spans="1:17" x14ac:dyDescent="0.25">
      <c r="A25" s="22" t="e">
        <f>#REF!</f>
        <v>#REF!</v>
      </c>
      <c r="B25" s="23">
        <v>23</v>
      </c>
      <c r="C25" s="50">
        <v>38</v>
      </c>
      <c r="D25" s="52">
        <f t="shared" si="0"/>
        <v>28.853349339735892</v>
      </c>
      <c r="E25" s="24">
        <f t="shared" si="1"/>
        <v>83.661218300909837</v>
      </c>
      <c r="F25" s="53">
        <f t="shared" si="2"/>
        <v>65.934400000000011</v>
      </c>
      <c r="G25" s="30"/>
      <c r="H25" s="30"/>
      <c r="I25" s="30"/>
    </row>
    <row r="26" spans="1:17" x14ac:dyDescent="0.25">
      <c r="A26" s="22" t="e">
        <f>#REF!</f>
        <v>#REF!</v>
      </c>
      <c r="B26" s="23">
        <v>24</v>
      </c>
      <c r="C26" s="50">
        <v>32</v>
      </c>
      <c r="D26" s="52">
        <f t="shared" si="0"/>
        <v>29.264009603841533</v>
      </c>
      <c r="E26" s="24">
        <f t="shared" si="1"/>
        <v>7.4856434478713654</v>
      </c>
      <c r="F26" s="53">
        <f t="shared" si="2"/>
        <v>4.4944000000000042</v>
      </c>
      <c r="G26" s="30"/>
      <c r="H26" s="30"/>
      <c r="I26" s="30"/>
    </row>
    <row r="27" spans="1:17" x14ac:dyDescent="0.25">
      <c r="A27" s="22" t="e">
        <f>#REF!</f>
        <v>#REF!</v>
      </c>
      <c r="B27" s="23">
        <v>25</v>
      </c>
      <c r="C27" s="50">
        <v>36</v>
      </c>
      <c r="D27" s="52">
        <f t="shared" si="0"/>
        <v>29.674669867947173</v>
      </c>
      <c r="E27" s="24">
        <f t="shared" si="1"/>
        <v>40.009801279455431</v>
      </c>
      <c r="F27" s="53">
        <f t="shared" si="2"/>
        <v>37.454400000000014</v>
      </c>
      <c r="G27" s="30"/>
      <c r="H27" s="30"/>
      <c r="I27" s="30"/>
    </row>
    <row r="28" spans="1:17" x14ac:dyDescent="0.25">
      <c r="A28" s="22" t="e">
        <f>#REF!</f>
        <v>#REF!</v>
      </c>
      <c r="B28" s="23">
        <v>26</v>
      </c>
      <c r="C28" s="50">
        <v>53</v>
      </c>
      <c r="D28" s="52">
        <f t="shared" si="0"/>
        <v>30.085330132052817</v>
      </c>
      <c r="E28" s="24">
        <f t="shared" si="1"/>
        <v>525.08209515700651</v>
      </c>
      <c r="F28" s="53">
        <f t="shared" si="2"/>
        <v>534.53440000000001</v>
      </c>
      <c r="G28" s="30"/>
      <c r="H28" s="30"/>
      <c r="I28" s="30"/>
    </row>
    <row r="29" spans="1:17" x14ac:dyDescent="0.25">
      <c r="A29" s="22" t="e">
        <f>#REF!</f>
        <v>#REF!</v>
      </c>
      <c r="B29" s="23">
        <v>27</v>
      </c>
      <c r="C29" s="50">
        <v>45</v>
      </c>
      <c r="D29" s="52">
        <f t="shared" si="0"/>
        <v>30.495990396158462</v>
      </c>
      <c r="E29" s="24">
        <f t="shared" si="1"/>
        <v>210.36629458832758</v>
      </c>
      <c r="F29" s="53">
        <f t="shared" si="2"/>
        <v>228.61440000000002</v>
      </c>
      <c r="G29" s="30"/>
      <c r="H29" s="30"/>
      <c r="I29" s="30"/>
    </row>
    <row r="30" spans="1:17" x14ac:dyDescent="0.25">
      <c r="A30" s="22" t="e">
        <f>#REF!</f>
        <v>#REF!</v>
      </c>
      <c r="B30" s="23">
        <v>28</v>
      </c>
      <c r="C30" s="50">
        <v>23</v>
      </c>
      <c r="D30" s="52">
        <f t="shared" si="0"/>
        <v>30.906650660264102</v>
      </c>
      <c r="E30" s="24">
        <f t="shared" si="1"/>
        <v>62.515124663454763</v>
      </c>
      <c r="F30" s="53">
        <f t="shared" si="2"/>
        <v>47.334399999999988</v>
      </c>
      <c r="G30" s="30"/>
      <c r="H30" s="30"/>
      <c r="I30" s="30"/>
    </row>
    <row r="31" spans="1:17" x14ac:dyDescent="0.25">
      <c r="A31" s="22" t="e">
        <f>#REF!</f>
        <v>#REF!</v>
      </c>
      <c r="B31" s="23">
        <v>29</v>
      </c>
      <c r="C31" s="50">
        <v>16</v>
      </c>
      <c r="D31" s="52">
        <f t="shared" si="0"/>
        <v>31.317310924369743</v>
      </c>
      <c r="E31" s="24">
        <f t="shared" si="1"/>
        <v>234.62001395381665</v>
      </c>
      <c r="F31" s="53">
        <f t="shared" si="2"/>
        <v>192.65439999999998</v>
      </c>
      <c r="G31" s="30"/>
      <c r="H31" s="30"/>
      <c r="I31" s="30"/>
    </row>
    <row r="32" spans="1:17" x14ac:dyDescent="0.25">
      <c r="A32" s="22" t="e">
        <f>#REF!</f>
        <v>#REF!</v>
      </c>
      <c r="B32" s="23">
        <v>30</v>
      </c>
      <c r="C32" s="50">
        <v>20</v>
      </c>
      <c r="D32" s="52">
        <f t="shared" si="0"/>
        <v>31.727971188475387</v>
      </c>
      <c r="E32" s="24">
        <f t="shared" si="1"/>
        <v>137.54530819770878</v>
      </c>
      <c r="F32" s="53">
        <f t="shared" si="2"/>
        <v>97.614399999999975</v>
      </c>
      <c r="G32" s="30"/>
      <c r="H32" s="30"/>
      <c r="I32" s="30"/>
    </row>
    <row r="33" spans="1:9" x14ac:dyDescent="0.25">
      <c r="A33" s="22" t="e">
        <f>#REF!</f>
        <v>#REF!</v>
      </c>
      <c r="B33" s="23">
        <v>31</v>
      </c>
      <c r="C33" s="50">
        <v>29</v>
      </c>
      <c r="D33" s="52">
        <f t="shared" si="0"/>
        <v>32.138631452581031</v>
      </c>
      <c r="E33" s="24">
        <f t="shared" si="1"/>
        <v>9.8510073951309103</v>
      </c>
      <c r="F33" s="53">
        <f t="shared" si="2"/>
        <v>0.7743999999999982</v>
      </c>
      <c r="G33" s="30"/>
      <c r="H33" s="30"/>
      <c r="I33" s="30"/>
    </row>
    <row r="34" spans="1:9" x14ac:dyDescent="0.25">
      <c r="A34" s="22" t="e">
        <f>#REF!</f>
        <v>#REF!</v>
      </c>
      <c r="B34" s="23">
        <v>32</v>
      </c>
      <c r="C34" s="50">
        <v>78</v>
      </c>
      <c r="D34" s="52">
        <f t="shared" si="0"/>
        <v>32.549291716686668</v>
      </c>
      <c r="E34" s="24">
        <f t="shared" si="1"/>
        <v>2065.7668834548472</v>
      </c>
      <c r="F34" s="53">
        <f t="shared" si="2"/>
        <v>2315.5344000000005</v>
      </c>
      <c r="G34" s="30"/>
      <c r="H34" s="30"/>
      <c r="I34" s="30"/>
    </row>
    <row r="35" spans="1:9" x14ac:dyDescent="0.25">
      <c r="A35" s="22" t="e">
        <f>#REF!</f>
        <v>#REF!</v>
      </c>
      <c r="B35" s="23">
        <v>33</v>
      </c>
      <c r="C35" s="50">
        <v>3</v>
      </c>
      <c r="D35" s="52">
        <f t="shared" si="0"/>
        <v>32.959951980792312</v>
      </c>
      <c r="E35" s="24">
        <f t="shared" ref="E35:E52" si="3">(C35-D35)^2</f>
        <v>897.59872269138111</v>
      </c>
      <c r="F35" s="53">
        <f t="shared" ref="F35:F52" si="4">(C35-$G$2)^2</f>
        <v>722.53439999999989</v>
      </c>
      <c r="G35" s="30"/>
      <c r="H35" s="30"/>
      <c r="I35" s="30"/>
    </row>
    <row r="36" spans="1:9" x14ac:dyDescent="0.25">
      <c r="A36" s="22" t="e">
        <f>#REF!</f>
        <v>#REF!</v>
      </c>
      <c r="B36" s="23">
        <v>34</v>
      </c>
      <c r="C36" s="50">
        <v>31</v>
      </c>
      <c r="D36" s="52">
        <f t="shared" si="0"/>
        <v>33.370612244897956</v>
      </c>
      <c r="E36" s="24">
        <f t="shared" si="3"/>
        <v>5.619802415660125</v>
      </c>
      <c r="F36" s="53">
        <f t="shared" si="4"/>
        <v>1.2544000000000022</v>
      </c>
      <c r="G36" s="30"/>
      <c r="H36" s="30"/>
      <c r="I36" s="30"/>
    </row>
    <row r="37" spans="1:9" x14ac:dyDescent="0.25">
      <c r="A37" s="22" t="e">
        <f>#REF!</f>
        <v>#REF!</v>
      </c>
      <c r="B37" s="23">
        <v>35</v>
      </c>
      <c r="C37" s="50">
        <v>12</v>
      </c>
      <c r="D37" s="52">
        <f t="shared" si="0"/>
        <v>33.7812725090036</v>
      </c>
      <c r="E37" s="24">
        <f t="shared" si="3"/>
        <v>474.42383211147597</v>
      </c>
      <c r="F37" s="53">
        <f t="shared" si="4"/>
        <v>319.69439999999997</v>
      </c>
      <c r="G37" s="30"/>
      <c r="H37" s="30"/>
      <c r="I37" s="30"/>
    </row>
    <row r="38" spans="1:9" x14ac:dyDescent="0.25">
      <c r="A38" s="22" t="e">
        <f>#REF!</f>
        <v>#REF!</v>
      </c>
      <c r="B38" s="23">
        <v>36</v>
      </c>
      <c r="C38" s="50">
        <v>55</v>
      </c>
      <c r="D38" s="52">
        <f t="shared" si="0"/>
        <v>34.191932773109244</v>
      </c>
      <c r="E38" s="24">
        <f t="shared" si="3"/>
        <v>432.97566171880516</v>
      </c>
      <c r="F38" s="53">
        <f t="shared" si="4"/>
        <v>631.01440000000002</v>
      </c>
      <c r="G38" s="30"/>
      <c r="H38" s="30"/>
      <c r="I38" s="30"/>
    </row>
    <row r="39" spans="1:9" x14ac:dyDescent="0.25">
      <c r="A39" s="22" t="e">
        <f>#REF!</f>
        <v>#REF!</v>
      </c>
      <c r="B39" s="23">
        <v>37</v>
      </c>
      <c r="C39" s="50">
        <v>20</v>
      </c>
      <c r="D39" s="52">
        <f t="shared" si="0"/>
        <v>34.602593037214881</v>
      </c>
      <c r="E39" s="24">
        <f t="shared" si="3"/>
        <v>213.2357234105165</v>
      </c>
      <c r="F39" s="53">
        <f t="shared" si="4"/>
        <v>97.614399999999975</v>
      </c>
      <c r="G39" s="30"/>
      <c r="H39" s="30"/>
      <c r="I39" s="30"/>
    </row>
    <row r="40" spans="1:9" x14ac:dyDescent="0.25">
      <c r="A40" s="22" t="e">
        <f>#REF!</f>
        <v>#REF!</v>
      </c>
      <c r="B40" s="23">
        <v>38</v>
      </c>
      <c r="C40" s="50">
        <v>6</v>
      </c>
      <c r="D40" s="52">
        <f t="shared" si="0"/>
        <v>35.013253301320525</v>
      </c>
      <c r="E40" s="24">
        <f t="shared" si="3"/>
        <v>841.76886712658631</v>
      </c>
      <c r="F40" s="53">
        <f t="shared" si="4"/>
        <v>570.25439999999992</v>
      </c>
      <c r="G40" s="30"/>
      <c r="H40" s="30"/>
      <c r="I40" s="30"/>
    </row>
    <row r="41" spans="1:9" x14ac:dyDescent="0.25">
      <c r="A41" s="22" t="e">
        <f>#REF!</f>
        <v>#REF!</v>
      </c>
      <c r="B41" s="23">
        <v>39</v>
      </c>
      <c r="C41" s="50">
        <v>59</v>
      </c>
      <c r="D41" s="52">
        <f t="shared" si="0"/>
        <v>35.423913565426162</v>
      </c>
      <c r="E41" s="24">
        <f t="shared" si="3"/>
        <v>555.83185157049661</v>
      </c>
      <c r="F41" s="53">
        <f t="shared" si="4"/>
        <v>847.97440000000006</v>
      </c>
      <c r="G41" s="30"/>
      <c r="H41" s="30"/>
      <c r="I41" s="30"/>
    </row>
    <row r="42" spans="1:9" x14ac:dyDescent="0.25">
      <c r="A42" s="22" t="e">
        <f>#REF!</f>
        <v>#REF!</v>
      </c>
      <c r="B42" s="23">
        <v>40</v>
      </c>
      <c r="C42" s="50">
        <v>51</v>
      </c>
      <c r="D42" s="52">
        <f t="shared" si="0"/>
        <v>35.834573829531806</v>
      </c>
      <c r="E42" s="24">
        <f t="shared" si="3"/>
        <v>229.99015093192159</v>
      </c>
      <c r="F42" s="53">
        <f t="shared" si="4"/>
        <v>446.05440000000004</v>
      </c>
      <c r="G42" s="30"/>
      <c r="H42" s="30"/>
      <c r="I42" s="30"/>
    </row>
    <row r="43" spans="1:9" x14ac:dyDescent="0.25">
      <c r="A43" s="22" t="e">
        <f>#REF!</f>
        <v>#REF!</v>
      </c>
      <c r="B43" s="23">
        <v>41</v>
      </c>
      <c r="C43" s="50">
        <v>2</v>
      </c>
      <c r="D43" s="52">
        <f t="shared" si="0"/>
        <v>36.24523409363745</v>
      </c>
      <c r="E43" s="24">
        <f t="shared" si="3"/>
        <v>1172.7360581280288</v>
      </c>
      <c r="F43" s="53">
        <f t="shared" si="4"/>
        <v>777.2944</v>
      </c>
      <c r="G43" s="30"/>
      <c r="H43" s="30"/>
      <c r="I43" s="30"/>
    </row>
    <row r="44" spans="1:9" x14ac:dyDescent="0.25">
      <c r="A44" s="22" t="e">
        <f>#REF!</f>
        <v>#REF!</v>
      </c>
      <c r="B44" s="23">
        <v>42</v>
      </c>
      <c r="C44" s="50">
        <v>67</v>
      </c>
      <c r="D44" s="52">
        <f t="shared" si="0"/>
        <v>36.655894357743094</v>
      </c>
      <c r="E44" s="24">
        <f t="shared" si="3"/>
        <v>920.76474722844739</v>
      </c>
      <c r="F44" s="53">
        <f t="shared" si="4"/>
        <v>1377.8944000000004</v>
      </c>
      <c r="G44" s="30"/>
      <c r="H44" s="30"/>
      <c r="I44" s="30"/>
    </row>
    <row r="45" spans="1:9" x14ac:dyDescent="0.25">
      <c r="A45" s="22" t="e">
        <f>#REF!</f>
        <v>#REF!</v>
      </c>
      <c r="B45" s="23">
        <v>43</v>
      </c>
      <c r="C45" s="50">
        <v>65</v>
      </c>
      <c r="D45" s="52">
        <f t="shared" si="0"/>
        <v>37.066554621848738</v>
      </c>
      <c r="E45" s="24">
        <f t="shared" si="3"/>
        <v>780.27737069416014</v>
      </c>
      <c r="F45" s="53">
        <f t="shared" si="4"/>
        <v>1233.4144000000003</v>
      </c>
      <c r="G45" s="30"/>
      <c r="H45" s="30"/>
      <c r="I45" s="30"/>
    </row>
    <row r="46" spans="1:9" x14ac:dyDescent="0.25">
      <c r="A46" s="22" t="e">
        <f>#REF!</f>
        <v>#REF!</v>
      </c>
      <c r="B46" s="23">
        <v>44</v>
      </c>
      <c r="C46" s="50">
        <v>43</v>
      </c>
      <c r="D46" s="52">
        <f t="shared" si="0"/>
        <v>37.477214885954382</v>
      </c>
      <c r="E46" s="24">
        <f t="shared" si="3"/>
        <v>30.501155415923872</v>
      </c>
      <c r="F46" s="53">
        <f t="shared" si="4"/>
        <v>172.13440000000003</v>
      </c>
      <c r="G46" s="30"/>
      <c r="H46" s="30"/>
      <c r="I46" s="30"/>
    </row>
    <row r="47" spans="1:9" x14ac:dyDescent="0.25">
      <c r="A47" s="22" t="e">
        <f>#REF!</f>
        <v>#REF!</v>
      </c>
      <c r="B47" s="23">
        <v>45</v>
      </c>
      <c r="C47" s="50">
        <v>27</v>
      </c>
      <c r="D47" s="52">
        <f t="shared" si="0"/>
        <v>37.887875150060019</v>
      </c>
      <c r="E47" s="24">
        <f t="shared" si="3"/>
        <v>118.54582528329448</v>
      </c>
      <c r="F47" s="53">
        <f t="shared" si="4"/>
        <v>8.2943999999999942</v>
      </c>
      <c r="G47" s="30"/>
      <c r="H47" s="30"/>
      <c r="I47" s="30"/>
    </row>
    <row r="48" spans="1:9" x14ac:dyDescent="0.25">
      <c r="A48" s="22" t="e">
        <f>#REF!</f>
        <v>#REF!</v>
      </c>
      <c r="B48" s="23">
        <v>46</v>
      </c>
      <c r="C48" s="50">
        <v>31</v>
      </c>
      <c r="D48" s="52">
        <f t="shared" si="0"/>
        <v>38.298535414165663</v>
      </c>
      <c r="E48" s="24">
        <f t="shared" si="3"/>
        <v>53.268619191830346</v>
      </c>
      <c r="F48" s="53">
        <f t="shared" si="4"/>
        <v>1.2544000000000022</v>
      </c>
      <c r="G48" s="30"/>
      <c r="H48" s="30"/>
      <c r="I48" s="30"/>
    </row>
    <row r="49" spans="1:10" x14ac:dyDescent="0.25">
      <c r="A49" s="22" t="e">
        <f>#REF!</f>
        <v>#REF!</v>
      </c>
      <c r="B49" s="23">
        <v>47</v>
      </c>
      <c r="C49" s="50">
        <v>43</v>
      </c>
      <c r="D49" s="52">
        <f t="shared" si="0"/>
        <v>38.7091956782713</v>
      </c>
      <c r="E49" s="24">
        <f t="shared" si="3"/>
        <v>18.41100172736569</v>
      </c>
      <c r="F49" s="53">
        <f t="shared" si="4"/>
        <v>172.13440000000003</v>
      </c>
      <c r="G49" s="30"/>
      <c r="H49" s="30"/>
      <c r="I49" s="30"/>
    </row>
    <row r="50" spans="1:10" x14ac:dyDescent="0.25">
      <c r="A50" s="22" t="e">
        <f>#REF!</f>
        <v>#REF!</v>
      </c>
      <c r="B50" s="23">
        <v>48</v>
      </c>
      <c r="C50" s="50">
        <v>15</v>
      </c>
      <c r="D50" s="52">
        <f t="shared" si="0"/>
        <v>39.119855942376944</v>
      </c>
      <c r="E50" s="24">
        <f t="shared" si="3"/>
        <v>581.76745068101638</v>
      </c>
      <c r="F50" s="53">
        <f t="shared" si="4"/>
        <v>221.41439999999997</v>
      </c>
      <c r="G50" s="30"/>
      <c r="H50" s="30"/>
      <c r="I50" s="30"/>
    </row>
    <row r="51" spans="1:10" x14ac:dyDescent="0.25">
      <c r="A51" s="22" t="e">
        <f>#REF!</f>
        <v>#REF!</v>
      </c>
      <c r="B51" s="23">
        <v>49</v>
      </c>
      <c r="C51" s="50">
        <v>37</v>
      </c>
      <c r="D51" s="52">
        <f t="shared" si="0"/>
        <v>39.530516206482588</v>
      </c>
      <c r="E51" s="24">
        <f t="shared" si="3"/>
        <v>6.4035122712710271</v>
      </c>
      <c r="F51" s="53">
        <f t="shared" si="4"/>
        <v>50.694400000000016</v>
      </c>
      <c r="G51" s="30"/>
      <c r="H51" s="30"/>
      <c r="I51" s="30"/>
    </row>
    <row r="52" spans="1:10" ht="15.75" thickBot="1" x14ac:dyDescent="0.3">
      <c r="A52" s="25" t="e">
        <f>#REF!</f>
        <v>#REF!</v>
      </c>
      <c r="B52" s="26">
        <v>50</v>
      </c>
      <c r="C52" s="51">
        <v>36</v>
      </c>
      <c r="D52" s="52">
        <f t="shared" si="0"/>
        <v>39.941176470588232</v>
      </c>
      <c r="E52" s="27">
        <f t="shared" si="3"/>
        <v>15.532871972318313</v>
      </c>
      <c r="F52" s="54">
        <f t="shared" si="4"/>
        <v>37.454400000000014</v>
      </c>
      <c r="G52" s="30"/>
      <c r="H52" s="30"/>
      <c r="I52" s="30"/>
    </row>
    <row r="53" spans="1:10" ht="15.75" customHeight="1" x14ac:dyDescent="0.25">
      <c r="B53" s="7">
        <v>51</v>
      </c>
      <c r="G53" s="31"/>
      <c r="H53" s="31"/>
      <c r="I53" s="31"/>
      <c r="J53" s="29">
        <f>1-H2/I2</f>
        <v>0.10432856498826781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sqref="A1:H13"/>
    </sheetView>
  </sheetViews>
  <sheetFormatPr defaultRowHeight="15" x14ac:dyDescent="0.25"/>
  <cols>
    <col min="1" max="1" width="4.42578125" bestFit="1" customWidth="1"/>
    <col min="2" max="2" width="3" bestFit="1" customWidth="1"/>
    <col min="3" max="3" width="6" customWidth="1"/>
    <col min="4" max="4" width="13.5703125" bestFit="1" customWidth="1"/>
    <col min="6" max="6" width="10.7109375" bestFit="1" customWidth="1"/>
    <col min="7" max="7" width="9.5703125" bestFit="1" customWidth="1"/>
  </cols>
  <sheetData>
    <row r="1" spans="1:7" x14ac:dyDescent="0.25">
      <c r="A1" s="49" t="s">
        <v>48</v>
      </c>
      <c r="B1" s="2">
        <v>1</v>
      </c>
      <c r="C1" s="48">
        <v>8000</v>
      </c>
    </row>
    <row r="2" spans="1:7" x14ac:dyDescent="0.25">
      <c r="A2" s="37" t="s">
        <v>47</v>
      </c>
      <c r="B2" s="3">
        <v>2</v>
      </c>
      <c r="C2" s="40">
        <v>13000</v>
      </c>
    </row>
    <row r="3" spans="1:7" x14ac:dyDescent="0.25">
      <c r="A3" s="37" t="s">
        <v>46</v>
      </c>
      <c r="B3" s="3">
        <v>3</v>
      </c>
      <c r="C3" s="40">
        <v>23000</v>
      </c>
      <c r="D3">
        <f t="shared" ref="D3:D10" si="0">(C1+2*(C2+C3+C4)+C5)/8</f>
        <v>19750</v>
      </c>
      <c r="E3" s="39">
        <f t="shared" ref="E3:E10" si="1">C3/D3</f>
        <v>1.1645569620253164</v>
      </c>
      <c r="F3" s="44">
        <f t="shared" ref="F3:F10" si="2">C3/D3</f>
        <v>1.1645569620253164</v>
      </c>
    </row>
    <row r="4" spans="1:7" x14ac:dyDescent="0.25">
      <c r="A4" s="37" t="s">
        <v>45</v>
      </c>
      <c r="B4" s="3">
        <v>4</v>
      </c>
      <c r="C4" s="40">
        <v>34000</v>
      </c>
      <c r="D4">
        <f t="shared" si="0"/>
        <v>20625</v>
      </c>
      <c r="E4" s="39">
        <f t="shared" si="1"/>
        <v>1.6484848484848484</v>
      </c>
      <c r="F4" s="42">
        <f t="shared" si="2"/>
        <v>1.6484848484848484</v>
      </c>
      <c r="G4" s="47">
        <f>(F4+F8)/2</f>
        <v>1.682999486389317</v>
      </c>
    </row>
    <row r="5" spans="1:7" x14ac:dyDescent="0.25">
      <c r="A5" s="37" t="s">
        <v>44</v>
      </c>
      <c r="B5" s="3">
        <v>5</v>
      </c>
      <c r="C5" s="40">
        <v>10000</v>
      </c>
      <c r="D5">
        <f t="shared" si="0"/>
        <v>21250</v>
      </c>
      <c r="E5" s="39">
        <f t="shared" si="1"/>
        <v>0.47058823529411764</v>
      </c>
      <c r="F5" s="41">
        <f t="shared" si="2"/>
        <v>0.47058823529411764</v>
      </c>
      <c r="G5" s="46">
        <f>(F5+F9)/2</f>
        <v>0.50048748781280472</v>
      </c>
    </row>
    <row r="6" spans="1:7" x14ac:dyDescent="0.25">
      <c r="A6" s="37" t="s">
        <v>43</v>
      </c>
      <c r="B6" s="3">
        <v>6</v>
      </c>
      <c r="C6" s="40">
        <v>18000</v>
      </c>
      <c r="D6">
        <f t="shared" si="0"/>
        <v>21750</v>
      </c>
      <c r="E6" s="39">
        <f t="shared" si="1"/>
        <v>0.82758620689655171</v>
      </c>
      <c r="F6" s="38">
        <f t="shared" si="2"/>
        <v>0.82758620689655171</v>
      </c>
      <c r="G6" s="45">
        <f>(F6+F10)/2</f>
        <v>0.68322315526174737</v>
      </c>
    </row>
    <row r="7" spans="1:7" x14ac:dyDescent="0.25">
      <c r="A7" s="37" t="s">
        <v>42</v>
      </c>
      <c r="B7" s="3">
        <v>7</v>
      </c>
      <c r="C7" s="40">
        <v>23000</v>
      </c>
      <c r="D7">
        <f t="shared" si="0"/>
        <v>22500</v>
      </c>
      <c r="E7" s="39">
        <f t="shared" si="1"/>
        <v>1.0222222222222221</v>
      </c>
      <c r="F7" s="44">
        <f t="shared" si="2"/>
        <v>1.0222222222222221</v>
      </c>
      <c r="G7" s="43">
        <f>(F7+F3)/2</f>
        <v>1.0933895921237693</v>
      </c>
    </row>
    <row r="8" spans="1:7" x14ac:dyDescent="0.25">
      <c r="A8" s="37" t="s">
        <v>41</v>
      </c>
      <c r="B8" s="3">
        <v>8</v>
      </c>
      <c r="C8" s="40">
        <v>38000</v>
      </c>
      <c r="D8">
        <f t="shared" si="0"/>
        <v>22125</v>
      </c>
      <c r="E8" s="39">
        <f t="shared" si="1"/>
        <v>1.7175141242937852</v>
      </c>
      <c r="F8" s="42">
        <f t="shared" si="2"/>
        <v>1.7175141242937852</v>
      </c>
    </row>
    <row r="9" spans="1:7" x14ac:dyDescent="0.25">
      <c r="A9" s="37" t="s">
        <v>40</v>
      </c>
      <c r="B9" s="3">
        <v>9</v>
      </c>
      <c r="C9" s="40">
        <v>12000</v>
      </c>
      <c r="D9">
        <f t="shared" si="0"/>
        <v>22625</v>
      </c>
      <c r="E9" s="39">
        <f t="shared" si="1"/>
        <v>0.53038674033149169</v>
      </c>
      <c r="F9" s="41">
        <f t="shared" si="2"/>
        <v>0.53038674033149169</v>
      </c>
    </row>
    <row r="10" spans="1:7" x14ac:dyDescent="0.25">
      <c r="A10" s="37" t="s">
        <v>39</v>
      </c>
      <c r="B10" s="3">
        <v>10</v>
      </c>
      <c r="C10" s="40">
        <v>13000</v>
      </c>
      <c r="D10">
        <f t="shared" si="0"/>
        <v>24125</v>
      </c>
      <c r="E10" s="39">
        <f t="shared" si="1"/>
        <v>0.53886010362694303</v>
      </c>
      <c r="F10" s="38">
        <f t="shared" si="2"/>
        <v>0.53886010362694303</v>
      </c>
    </row>
    <row r="11" spans="1:7" x14ac:dyDescent="0.25">
      <c r="A11" s="37" t="s">
        <v>38</v>
      </c>
      <c r="B11" s="3">
        <v>11</v>
      </c>
      <c r="C11" s="36">
        <v>32000</v>
      </c>
    </row>
    <row r="12" spans="1:7" ht="15.75" thickBot="1" x14ac:dyDescent="0.3">
      <c r="A12" s="35" t="s">
        <v>37</v>
      </c>
      <c r="B12" s="4">
        <v>12</v>
      </c>
      <c r="C12" s="34">
        <v>41000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b0&amp;b1</vt:lpstr>
      <vt:lpstr>1.Trend&amp;Season</vt:lpstr>
      <vt:lpstr>0.Regression</vt:lpstr>
      <vt:lpstr>Sheet1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2022-01-20T18:00:18Z</dcterms:modified>
</cp:coreProperties>
</file>