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aa2035\Desktop\Forecasting\ES-Adv-2020\"/>
    </mc:Choice>
  </mc:AlternateContent>
  <xr:revisionPtr revIDLastSave="0" documentId="13_ncr:1_{44BEF3D4-3EF1-41FC-ABA8-2951B0EEEEB8}" xr6:coauthVersionLast="45" xr6:coauthVersionMax="45" xr10:uidLastSave="{00000000-0000-0000-0000-000000000000}"/>
  <bookViews>
    <workbookView xWindow="-120" yWindow="-120" windowWidth="29040" windowHeight="15840" activeTab="3" xr2:uid="{00000000-000D-0000-FFFF-FFFF00000000}"/>
  </bookViews>
  <sheets>
    <sheet name="1.LALB23TrendLine" sheetId="19" r:id="rId1"/>
    <sheet name="5.Trend&amp;Season" sheetId="17" r:id="rId2"/>
    <sheet name="0.ArdiData&amp;FixedData" sheetId="12" r:id="rId3"/>
    <sheet name="SeasIndexSimple" sheetId="18" r:id="rId4"/>
    <sheet name="BookData" sheetId="6" r:id="rId5"/>
  </sheets>
  <externalReferences>
    <externalReference r:id="rId6"/>
  </externalReferences>
  <definedNames>
    <definedName name="Table2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" i="19" l="1"/>
  <c r="D3" i="18" l="1"/>
  <c r="E3" i="18" s="1"/>
  <c r="D4" i="18"/>
  <c r="E4" i="18" s="1"/>
  <c r="D5" i="18"/>
  <c r="E5" i="18" s="1"/>
  <c r="D6" i="18"/>
  <c r="E6" i="18" s="1"/>
  <c r="D7" i="18"/>
  <c r="E7" i="18" s="1"/>
  <c r="D8" i="18"/>
  <c r="E8" i="18" s="1"/>
  <c r="D9" i="18"/>
  <c r="F9" i="18" s="1"/>
  <c r="D10" i="18"/>
  <c r="E10" i="18" s="1"/>
  <c r="F10" i="18"/>
  <c r="A1" i="17"/>
  <c r="B1" i="17"/>
  <c r="A2" i="17"/>
  <c r="A3" i="17"/>
  <c r="A4" i="17"/>
  <c r="F4" i="17" s="1"/>
  <c r="A5" i="17"/>
  <c r="F5" i="17" s="1"/>
  <c r="A6" i="17"/>
  <c r="F6" i="17" s="1"/>
  <c r="A7" i="17"/>
  <c r="A8" i="17"/>
  <c r="F8" i="17" s="1"/>
  <c r="A9" i="17"/>
  <c r="F9" i="17" s="1"/>
  <c r="A10" i="17"/>
  <c r="F10" i="17" s="1"/>
  <c r="A11" i="17"/>
  <c r="F11" i="17" s="1"/>
  <c r="A12" i="17"/>
  <c r="F12" i="17" s="1"/>
  <c r="A13" i="17"/>
  <c r="F13" i="17" s="1"/>
  <c r="A14" i="17"/>
  <c r="F14" i="17" s="1"/>
  <c r="A15" i="17"/>
  <c r="F15" i="17" s="1"/>
  <c r="A16" i="17"/>
  <c r="F16" i="17" s="1"/>
  <c r="A17" i="17"/>
  <c r="F17" i="17" s="1"/>
  <c r="A18" i="17"/>
  <c r="F18" i="17" s="1"/>
  <c r="A19" i="17"/>
  <c r="F19" i="17" s="1"/>
  <c r="A20" i="17"/>
  <c r="F20" i="17" s="1"/>
  <c r="A21" i="17"/>
  <c r="F21" i="17" s="1"/>
  <c r="A22" i="17"/>
  <c r="F22" i="17" s="1"/>
  <c r="A23" i="17"/>
  <c r="F23" i="17" s="1"/>
  <c r="A24" i="17"/>
  <c r="F24" i="17" s="1"/>
  <c r="A25" i="17"/>
  <c r="F25" i="17" s="1"/>
  <c r="A26" i="17"/>
  <c r="F26" i="17" s="1"/>
  <c r="A27" i="17"/>
  <c r="F27" i="17" s="1"/>
  <c r="A28" i="17"/>
  <c r="F28" i="17" s="1"/>
  <c r="A29" i="17"/>
  <c r="F29" i="17" s="1"/>
  <c r="A30" i="17"/>
  <c r="F30" i="17" s="1"/>
  <c r="A31" i="17"/>
  <c r="F31" i="17" s="1"/>
  <c r="A32" i="17"/>
  <c r="F32" i="17" s="1"/>
  <c r="A33" i="17"/>
  <c r="F33" i="17" s="1"/>
  <c r="A34" i="17"/>
  <c r="F34" i="17" s="1"/>
  <c r="A35" i="17"/>
  <c r="F35" i="17" s="1"/>
  <c r="A36" i="17"/>
  <c r="F36" i="17" s="1"/>
  <c r="A37" i="17"/>
  <c r="F37" i="17" s="1"/>
  <c r="A38" i="17"/>
  <c r="F38" i="17" s="1"/>
  <c r="A39" i="17"/>
  <c r="F39" i="17" s="1"/>
  <c r="A40" i="17"/>
  <c r="F40" i="17"/>
  <c r="A41" i="17"/>
  <c r="F41" i="17" s="1"/>
  <c r="A42" i="17"/>
  <c r="F42" i="17" s="1"/>
  <c r="A43" i="17"/>
  <c r="F43" i="17" s="1"/>
  <c r="A44" i="17"/>
  <c r="F44" i="17" s="1"/>
  <c r="A45" i="17"/>
  <c r="F45" i="17" s="1"/>
  <c r="A46" i="17"/>
  <c r="F46" i="17" s="1"/>
  <c r="A47" i="17"/>
  <c r="F47" i="17" s="1"/>
  <c r="A48" i="17"/>
  <c r="F48" i="17" s="1"/>
  <c r="A49" i="17"/>
  <c r="F49" i="17" s="1"/>
  <c r="A50" i="17"/>
  <c r="F50" i="17" s="1"/>
  <c r="A51" i="17"/>
  <c r="F51" i="17" s="1"/>
  <c r="A52" i="17"/>
  <c r="F52" i="17" s="1"/>
  <c r="A53" i="17"/>
  <c r="F53" i="17" s="1"/>
  <c r="A54" i="17"/>
  <c r="F54" i="17" s="1"/>
  <c r="A55" i="17"/>
  <c r="F55" i="17"/>
  <c r="A56" i="17"/>
  <c r="F56" i="17" s="1"/>
  <c r="A57" i="17"/>
  <c r="F57" i="17" s="1"/>
  <c r="A58" i="17"/>
  <c r="F58" i="17" s="1"/>
  <c r="A59" i="17"/>
  <c r="F59" i="17" s="1"/>
  <c r="A60" i="17"/>
  <c r="F60" i="17" s="1"/>
  <c r="A61" i="17"/>
  <c r="F61" i="17" s="1"/>
  <c r="A62" i="17"/>
  <c r="F62" i="17" s="1"/>
  <c r="A63" i="17"/>
  <c r="F63" i="17" s="1"/>
  <c r="A64" i="17"/>
  <c r="F64" i="17" s="1"/>
  <c r="A65" i="17"/>
  <c r="F65" i="17" s="1"/>
  <c r="A66" i="17"/>
  <c r="F66" i="17" s="1"/>
  <c r="A67" i="17"/>
  <c r="F67" i="17" s="1"/>
  <c r="A68" i="17"/>
  <c r="F68" i="17" s="1"/>
  <c r="A69" i="17"/>
  <c r="F69" i="17" s="1"/>
  <c r="A70" i="17"/>
  <c r="F70" i="17" s="1"/>
  <c r="A71" i="17"/>
  <c r="F71" i="17" s="1"/>
  <c r="A72" i="17"/>
  <c r="F72" i="17" s="1"/>
  <c r="A73" i="17"/>
  <c r="F73" i="17" s="1"/>
  <c r="A74" i="17"/>
  <c r="F74" i="17" s="1"/>
  <c r="A75" i="17"/>
  <c r="F75" i="17" s="1"/>
  <c r="A76" i="17"/>
  <c r="F76" i="17"/>
  <c r="E9" i="18" l="1"/>
  <c r="F3" i="18"/>
  <c r="F8" i="18"/>
  <c r="F7" i="18"/>
  <c r="F6" i="18"/>
  <c r="G6" i="18" s="1"/>
  <c r="F5" i="18"/>
  <c r="G5" i="18" s="1"/>
  <c r="F4" i="18"/>
  <c r="F7" i="17"/>
  <c r="G4" i="18" l="1"/>
  <c r="G7" i="18"/>
  <c r="P77" i="12" l="1"/>
  <c r="L77" i="12"/>
  <c r="P76" i="12"/>
  <c r="L76" i="12"/>
  <c r="P75" i="12"/>
  <c r="L75" i="12"/>
  <c r="P74" i="12"/>
  <c r="L74" i="12"/>
  <c r="P73" i="12"/>
  <c r="L73" i="12"/>
  <c r="P72" i="12"/>
  <c r="L72" i="12"/>
  <c r="P71" i="12"/>
  <c r="L71" i="12"/>
  <c r="P70" i="12"/>
  <c r="L70" i="12"/>
  <c r="P69" i="12"/>
  <c r="L69" i="12"/>
  <c r="P68" i="12"/>
  <c r="L68" i="12"/>
  <c r="P67" i="12"/>
  <c r="L67" i="12"/>
  <c r="P66" i="12"/>
  <c r="L66" i="12"/>
  <c r="P65" i="12"/>
  <c r="L65" i="12"/>
  <c r="P64" i="12"/>
  <c r="L64" i="12"/>
  <c r="P63" i="12"/>
  <c r="L63" i="12"/>
  <c r="P62" i="12"/>
  <c r="L62" i="12"/>
  <c r="P61" i="12"/>
  <c r="L61" i="12"/>
  <c r="P60" i="12"/>
  <c r="L60" i="12"/>
  <c r="P59" i="12"/>
  <c r="L59" i="12"/>
  <c r="P58" i="12"/>
  <c r="L58" i="12"/>
  <c r="P57" i="12"/>
  <c r="L57" i="12"/>
  <c r="P56" i="12"/>
  <c r="L56" i="12"/>
  <c r="P55" i="12"/>
  <c r="L55" i="12"/>
  <c r="P54" i="12"/>
  <c r="L54" i="12"/>
  <c r="P53" i="12"/>
  <c r="L53" i="12"/>
  <c r="P52" i="12"/>
  <c r="L52" i="12"/>
  <c r="P51" i="12"/>
  <c r="L51" i="12"/>
  <c r="P50" i="12"/>
  <c r="L50" i="12"/>
  <c r="P49" i="12"/>
  <c r="L49" i="12"/>
  <c r="P48" i="12"/>
  <c r="L48" i="12"/>
  <c r="P47" i="12"/>
  <c r="L47" i="12"/>
  <c r="P46" i="12"/>
  <c r="L46" i="12"/>
  <c r="P45" i="12"/>
  <c r="L45" i="12"/>
  <c r="P44" i="12"/>
  <c r="L44" i="12"/>
  <c r="P43" i="12"/>
  <c r="L43" i="12"/>
  <c r="P42" i="12"/>
  <c r="L42" i="12"/>
  <c r="P41" i="12"/>
  <c r="L41" i="12"/>
  <c r="P40" i="12"/>
  <c r="L40" i="12"/>
  <c r="P39" i="12"/>
  <c r="L39" i="12"/>
  <c r="P38" i="12"/>
  <c r="L38" i="12"/>
  <c r="P37" i="12"/>
  <c r="L37" i="12"/>
  <c r="P36" i="12"/>
  <c r="L36" i="12"/>
  <c r="P35" i="12"/>
  <c r="L35" i="12"/>
  <c r="P34" i="12"/>
  <c r="L34" i="12"/>
  <c r="P33" i="12"/>
  <c r="L33" i="12"/>
  <c r="P32" i="12"/>
  <c r="L32" i="12"/>
  <c r="P31" i="12"/>
  <c r="L31" i="12"/>
  <c r="P30" i="12"/>
  <c r="L30" i="12"/>
  <c r="P29" i="12"/>
  <c r="L29" i="12"/>
  <c r="P28" i="12"/>
  <c r="L28" i="12"/>
  <c r="P27" i="12"/>
  <c r="L27" i="12"/>
  <c r="P26" i="12"/>
  <c r="L26" i="12"/>
  <c r="P25" i="12"/>
  <c r="L25" i="12"/>
  <c r="P24" i="12"/>
  <c r="L24" i="12"/>
  <c r="P23" i="12"/>
  <c r="L23" i="12"/>
  <c r="P22" i="12"/>
  <c r="L22" i="12"/>
  <c r="P21" i="12"/>
  <c r="L21" i="12"/>
  <c r="P20" i="12"/>
  <c r="L20" i="12"/>
  <c r="P19" i="12"/>
  <c r="L19" i="12"/>
  <c r="P18" i="12"/>
  <c r="L18" i="12"/>
  <c r="P17" i="12"/>
  <c r="L17" i="12"/>
  <c r="P16" i="12"/>
  <c r="L16" i="12"/>
  <c r="P15" i="12"/>
  <c r="L15" i="12"/>
  <c r="P14" i="12"/>
  <c r="L14" i="12"/>
  <c r="P13" i="12"/>
  <c r="L13" i="12"/>
  <c r="P12" i="12"/>
  <c r="L12" i="12"/>
  <c r="P11" i="12"/>
  <c r="L11" i="12"/>
  <c r="P10" i="12"/>
  <c r="L10" i="12"/>
  <c r="P9" i="12"/>
  <c r="L9" i="12"/>
  <c r="P8" i="12"/>
  <c r="L8" i="12"/>
  <c r="P7" i="12"/>
  <c r="L7" i="12"/>
  <c r="P6" i="12"/>
  <c r="L6" i="12"/>
  <c r="P5" i="12"/>
  <c r="L5" i="12"/>
  <c r="P4" i="12"/>
  <c r="L4" i="12"/>
  <c r="P3" i="12"/>
  <c r="L3" i="12"/>
  <c r="S1" i="12"/>
  <c r="R1" i="12"/>
  <c r="O69" i="12" l="1"/>
  <c r="Q69" i="12" s="1"/>
  <c r="D69" i="12" s="1"/>
  <c r="B68" i="17" s="1"/>
  <c r="O6" i="12"/>
  <c r="Q6" i="12" s="1"/>
  <c r="D6" i="12" s="1"/>
  <c r="B5" i="17" s="1"/>
  <c r="O37" i="12"/>
  <c r="Q37" i="12" s="1"/>
  <c r="D37" i="12" s="1"/>
  <c r="B36" i="17" s="1"/>
  <c r="O53" i="12"/>
  <c r="Q53" i="12" s="1"/>
  <c r="D53" i="12" s="1"/>
  <c r="B52" i="17" s="1"/>
  <c r="O77" i="12"/>
  <c r="Q77" i="12" s="1"/>
  <c r="D77" i="12" s="1"/>
  <c r="B76" i="17" s="1"/>
  <c r="O21" i="12"/>
  <c r="Q21" i="12" s="1"/>
  <c r="D21" i="12" s="1"/>
  <c r="B20" i="17" s="1"/>
  <c r="O3" i="12"/>
  <c r="Q3" i="12" s="1"/>
  <c r="O4" i="12"/>
  <c r="Q4" i="12" s="1"/>
  <c r="D4" i="12" s="1"/>
  <c r="B3" i="17" s="1"/>
  <c r="O25" i="12"/>
  <c r="Q25" i="12" s="1"/>
  <c r="D25" i="12" s="1"/>
  <c r="B24" i="17" s="1"/>
  <c r="O73" i="12"/>
  <c r="Q73" i="12" s="1"/>
  <c r="D73" i="12" s="1"/>
  <c r="B72" i="17" s="1"/>
  <c r="O29" i="12"/>
  <c r="Q29" i="12" s="1"/>
  <c r="D29" i="12" s="1"/>
  <c r="B28" i="17" s="1"/>
  <c r="O45" i="12"/>
  <c r="Q45" i="12" s="1"/>
  <c r="D45" i="12" s="1"/>
  <c r="B44" i="17" s="1"/>
  <c r="O61" i="12"/>
  <c r="Q61" i="12" s="1"/>
  <c r="D61" i="12" s="1"/>
  <c r="B60" i="17" s="1"/>
  <c r="O75" i="12"/>
  <c r="Q75" i="12" s="1"/>
  <c r="D75" i="12" s="1"/>
  <c r="B74" i="17" s="1"/>
  <c r="O71" i="12"/>
  <c r="Q71" i="12" s="1"/>
  <c r="D71" i="12" s="1"/>
  <c r="B70" i="17" s="1"/>
  <c r="O67" i="12"/>
  <c r="Q67" i="12" s="1"/>
  <c r="D67" i="12" s="1"/>
  <c r="B66" i="17" s="1"/>
  <c r="O63" i="12"/>
  <c r="Q63" i="12" s="1"/>
  <c r="D63" i="12" s="1"/>
  <c r="B62" i="17" s="1"/>
  <c r="O59" i="12"/>
  <c r="Q59" i="12" s="1"/>
  <c r="D59" i="12" s="1"/>
  <c r="B58" i="17" s="1"/>
  <c r="O55" i="12"/>
  <c r="Q55" i="12" s="1"/>
  <c r="D55" i="12" s="1"/>
  <c r="B54" i="17" s="1"/>
  <c r="O51" i="12"/>
  <c r="Q51" i="12" s="1"/>
  <c r="D51" i="12" s="1"/>
  <c r="B50" i="17" s="1"/>
  <c r="O47" i="12"/>
  <c r="Q47" i="12" s="1"/>
  <c r="D47" i="12" s="1"/>
  <c r="B46" i="17" s="1"/>
  <c r="O43" i="12"/>
  <c r="Q43" i="12" s="1"/>
  <c r="D43" i="12" s="1"/>
  <c r="B42" i="17" s="1"/>
  <c r="O39" i="12"/>
  <c r="Q39" i="12" s="1"/>
  <c r="D39" i="12" s="1"/>
  <c r="B38" i="17" s="1"/>
  <c r="O35" i="12"/>
  <c r="Q35" i="12" s="1"/>
  <c r="D35" i="12" s="1"/>
  <c r="B34" i="17" s="1"/>
  <c r="O31" i="12"/>
  <c r="Q31" i="12" s="1"/>
  <c r="D31" i="12" s="1"/>
  <c r="B30" i="17" s="1"/>
  <c r="O27" i="12"/>
  <c r="Q27" i="12" s="1"/>
  <c r="D27" i="12" s="1"/>
  <c r="B26" i="17" s="1"/>
  <c r="O23" i="12"/>
  <c r="Q23" i="12" s="1"/>
  <c r="D23" i="12" s="1"/>
  <c r="B22" i="17" s="1"/>
  <c r="O19" i="12"/>
  <c r="Q19" i="12" s="1"/>
  <c r="D19" i="12" s="1"/>
  <c r="B18" i="17" s="1"/>
  <c r="O15" i="12"/>
  <c r="Q15" i="12" s="1"/>
  <c r="D15" i="12" s="1"/>
  <c r="B14" i="17" s="1"/>
  <c r="O76" i="12"/>
  <c r="Q76" i="12" s="1"/>
  <c r="D76" i="12" s="1"/>
  <c r="B75" i="17" s="1"/>
  <c r="O72" i="12"/>
  <c r="Q72" i="12" s="1"/>
  <c r="D72" i="12" s="1"/>
  <c r="B71" i="17" s="1"/>
  <c r="O68" i="12"/>
  <c r="Q68" i="12" s="1"/>
  <c r="D68" i="12" s="1"/>
  <c r="B67" i="17" s="1"/>
  <c r="O64" i="12"/>
  <c r="Q64" i="12" s="1"/>
  <c r="D64" i="12" s="1"/>
  <c r="B63" i="17" s="1"/>
  <c r="O60" i="12"/>
  <c r="Q60" i="12" s="1"/>
  <c r="D60" i="12" s="1"/>
  <c r="B59" i="17" s="1"/>
  <c r="O56" i="12"/>
  <c r="Q56" i="12" s="1"/>
  <c r="D56" i="12" s="1"/>
  <c r="B55" i="17" s="1"/>
  <c r="O52" i="12"/>
  <c r="Q52" i="12" s="1"/>
  <c r="D52" i="12" s="1"/>
  <c r="B51" i="17" s="1"/>
  <c r="O48" i="12"/>
  <c r="Q48" i="12" s="1"/>
  <c r="D48" i="12" s="1"/>
  <c r="B47" i="17" s="1"/>
  <c r="O44" i="12"/>
  <c r="Q44" i="12" s="1"/>
  <c r="D44" i="12" s="1"/>
  <c r="B43" i="17" s="1"/>
  <c r="O40" i="12"/>
  <c r="Q40" i="12" s="1"/>
  <c r="D40" i="12" s="1"/>
  <c r="B39" i="17" s="1"/>
  <c r="O36" i="12"/>
  <c r="Q36" i="12" s="1"/>
  <c r="D36" i="12" s="1"/>
  <c r="B35" i="17" s="1"/>
  <c r="O32" i="12"/>
  <c r="Q32" i="12" s="1"/>
  <c r="D32" i="12" s="1"/>
  <c r="B31" i="17" s="1"/>
  <c r="O28" i="12"/>
  <c r="Q28" i="12" s="1"/>
  <c r="D28" i="12" s="1"/>
  <c r="B27" i="17" s="1"/>
  <c r="O24" i="12"/>
  <c r="Q24" i="12" s="1"/>
  <c r="D24" i="12" s="1"/>
  <c r="B23" i="17" s="1"/>
  <c r="O20" i="12"/>
  <c r="Q20" i="12" s="1"/>
  <c r="D20" i="12" s="1"/>
  <c r="B19" i="17" s="1"/>
  <c r="O16" i="12"/>
  <c r="Q16" i="12" s="1"/>
  <c r="D16" i="12" s="1"/>
  <c r="B15" i="17" s="1"/>
  <c r="O14" i="12"/>
  <c r="Q14" i="12" s="1"/>
  <c r="D14" i="12" s="1"/>
  <c r="B13" i="17" s="1"/>
  <c r="O70" i="12"/>
  <c r="Q70" i="12" s="1"/>
  <c r="D70" i="12" s="1"/>
  <c r="B69" i="17" s="1"/>
  <c r="O62" i="12"/>
  <c r="Q62" i="12" s="1"/>
  <c r="D62" i="12" s="1"/>
  <c r="B61" i="17" s="1"/>
  <c r="O54" i="12"/>
  <c r="Q54" i="12" s="1"/>
  <c r="D54" i="12" s="1"/>
  <c r="B53" i="17" s="1"/>
  <c r="O46" i="12"/>
  <c r="Q46" i="12" s="1"/>
  <c r="D46" i="12" s="1"/>
  <c r="B45" i="17" s="1"/>
  <c r="O38" i="12"/>
  <c r="Q38" i="12" s="1"/>
  <c r="D38" i="12" s="1"/>
  <c r="B37" i="17" s="1"/>
  <c r="O30" i="12"/>
  <c r="Q30" i="12" s="1"/>
  <c r="D30" i="12" s="1"/>
  <c r="B29" i="17" s="1"/>
  <c r="O22" i="12"/>
  <c r="Q22" i="12" s="1"/>
  <c r="D22" i="12" s="1"/>
  <c r="B21" i="17" s="1"/>
  <c r="O13" i="12"/>
  <c r="Q13" i="12" s="1"/>
  <c r="D13" i="12" s="1"/>
  <c r="B12" i="17" s="1"/>
  <c r="O12" i="12"/>
  <c r="Q12" i="12" s="1"/>
  <c r="D12" i="12" s="1"/>
  <c r="B11" i="17" s="1"/>
  <c r="O10" i="12"/>
  <c r="Q10" i="12" s="1"/>
  <c r="D10" i="12" s="1"/>
  <c r="B9" i="17" s="1"/>
  <c r="O7" i="12"/>
  <c r="Q7" i="12" s="1"/>
  <c r="D7" i="12" s="1"/>
  <c r="B6" i="17" s="1"/>
  <c r="O74" i="12"/>
  <c r="Q74" i="12" s="1"/>
  <c r="D74" i="12" s="1"/>
  <c r="B73" i="17" s="1"/>
  <c r="O66" i="12"/>
  <c r="Q66" i="12" s="1"/>
  <c r="D66" i="12" s="1"/>
  <c r="B65" i="17" s="1"/>
  <c r="O58" i="12"/>
  <c r="Q58" i="12" s="1"/>
  <c r="D58" i="12" s="1"/>
  <c r="B57" i="17" s="1"/>
  <c r="O50" i="12"/>
  <c r="Q50" i="12" s="1"/>
  <c r="D50" i="12" s="1"/>
  <c r="B49" i="17" s="1"/>
  <c r="O42" i="12"/>
  <c r="Q42" i="12" s="1"/>
  <c r="D42" i="12" s="1"/>
  <c r="B41" i="17" s="1"/>
  <c r="O34" i="12"/>
  <c r="Q34" i="12" s="1"/>
  <c r="D34" i="12" s="1"/>
  <c r="B33" i="17" s="1"/>
  <c r="O26" i="12"/>
  <c r="Q26" i="12" s="1"/>
  <c r="D26" i="12" s="1"/>
  <c r="B25" i="17" s="1"/>
  <c r="O18" i="12"/>
  <c r="Q18" i="12" s="1"/>
  <c r="D18" i="12" s="1"/>
  <c r="B17" i="17" s="1"/>
  <c r="O11" i="12"/>
  <c r="Q11" i="12" s="1"/>
  <c r="D11" i="12" s="1"/>
  <c r="B10" i="17" s="1"/>
  <c r="O9" i="12"/>
  <c r="Q9" i="12" s="1"/>
  <c r="D9" i="12" s="1"/>
  <c r="B8" i="17" s="1"/>
  <c r="O5" i="12"/>
  <c r="Q5" i="12" s="1"/>
  <c r="D5" i="12" s="1"/>
  <c r="B4" i="17" s="1"/>
  <c r="O8" i="12"/>
  <c r="Q8" i="12" s="1"/>
  <c r="D8" i="12" s="1"/>
  <c r="B7" i="17" s="1"/>
  <c r="O41" i="12"/>
  <c r="Q41" i="12" s="1"/>
  <c r="D41" i="12" s="1"/>
  <c r="B40" i="17" s="1"/>
  <c r="O57" i="12"/>
  <c r="Q57" i="12" s="1"/>
  <c r="D57" i="12" s="1"/>
  <c r="B56" i="17" s="1"/>
  <c r="O17" i="12"/>
  <c r="Q17" i="12" s="1"/>
  <c r="D17" i="12" s="1"/>
  <c r="B16" i="17" s="1"/>
  <c r="O33" i="12"/>
  <c r="Q33" i="12" s="1"/>
  <c r="D33" i="12" s="1"/>
  <c r="B32" i="17" s="1"/>
  <c r="O49" i="12"/>
  <c r="Q49" i="12" s="1"/>
  <c r="D49" i="12" s="1"/>
  <c r="B48" i="17" s="1"/>
  <c r="O65" i="12"/>
  <c r="Q65" i="12" s="1"/>
  <c r="D65" i="12" s="1"/>
  <c r="B64" i="17" s="1"/>
  <c r="B22" i="12" l="1"/>
  <c r="B16" i="12"/>
  <c r="B36" i="12"/>
  <c r="B64" i="12"/>
  <c r="B28" i="12"/>
  <c r="B48" i="12"/>
  <c r="B70" i="12"/>
  <c r="B44" i="12"/>
  <c r="B46" i="12"/>
  <c r="B10" i="12"/>
  <c r="B26" i="12"/>
  <c r="B58" i="12"/>
  <c r="B72" i="12"/>
  <c r="B60" i="12"/>
  <c r="B54" i="12"/>
  <c r="B51" i="12"/>
  <c r="B47" i="12"/>
  <c r="B76" i="12"/>
  <c r="B7" i="12"/>
  <c r="B33" i="12"/>
  <c r="B42" i="12"/>
  <c r="B75" i="12"/>
  <c r="B65" i="12"/>
  <c r="B63" i="12"/>
  <c r="B32" i="12"/>
  <c r="B9" i="12"/>
  <c r="B62" i="12"/>
  <c r="B13" i="12"/>
  <c r="B30" i="12"/>
  <c r="B19" i="12"/>
  <c r="B67" i="12"/>
  <c r="B4" i="12"/>
  <c r="C76" i="12"/>
  <c r="C72" i="12"/>
  <c r="C68" i="12"/>
  <c r="C64" i="12"/>
  <c r="C60" i="12"/>
  <c r="C56" i="12"/>
  <c r="C52" i="12"/>
  <c r="C48" i="12"/>
  <c r="C44" i="12"/>
  <c r="C40" i="12"/>
  <c r="C36" i="12"/>
  <c r="C32" i="12"/>
  <c r="C28" i="12"/>
  <c r="C24" i="12"/>
  <c r="C20" i="12"/>
  <c r="C16" i="12"/>
  <c r="C77" i="12"/>
  <c r="C73" i="12"/>
  <c r="C69" i="12"/>
  <c r="C65" i="12"/>
  <c r="C61" i="12"/>
  <c r="C57" i="12"/>
  <c r="C53" i="12"/>
  <c r="C49" i="12"/>
  <c r="C45" i="12"/>
  <c r="C41" i="12"/>
  <c r="C37" i="12"/>
  <c r="C33" i="12"/>
  <c r="C29" i="12"/>
  <c r="C25" i="12"/>
  <c r="C21" i="12"/>
  <c r="C17" i="12"/>
  <c r="C15" i="12"/>
  <c r="C75" i="12"/>
  <c r="C74" i="12"/>
  <c r="C67" i="12"/>
  <c r="C66" i="12"/>
  <c r="C59" i="12"/>
  <c r="C58" i="12"/>
  <c r="C51" i="12"/>
  <c r="C50" i="12"/>
  <c r="C43" i="12"/>
  <c r="C42" i="12"/>
  <c r="C35" i="12"/>
  <c r="C34" i="12"/>
  <c r="C27" i="12"/>
  <c r="C26" i="12"/>
  <c r="C19" i="12"/>
  <c r="C18" i="12"/>
  <c r="C13" i="12"/>
  <c r="C11" i="12"/>
  <c r="C8" i="12"/>
  <c r="C71" i="12"/>
  <c r="C70" i="12"/>
  <c r="C63" i="12"/>
  <c r="C62" i="12"/>
  <c r="C55" i="12"/>
  <c r="C54" i="12"/>
  <c r="C47" i="12"/>
  <c r="C46" i="12"/>
  <c r="C39" i="12"/>
  <c r="C38" i="12"/>
  <c r="C31" i="12"/>
  <c r="C30" i="12"/>
  <c r="C23" i="12"/>
  <c r="C22" i="12"/>
  <c r="C12" i="12"/>
  <c r="C10" i="12"/>
  <c r="C6" i="12"/>
  <c r="C7" i="12"/>
  <c r="C5" i="12"/>
  <c r="C4" i="12"/>
  <c r="C9" i="12"/>
  <c r="D3" i="12"/>
  <c r="B2" i="17" s="1"/>
  <c r="C4" i="17" s="1"/>
  <c r="C14" i="12"/>
  <c r="C3" i="12"/>
  <c r="B11" i="12"/>
  <c r="B34" i="12"/>
  <c r="B6" i="12"/>
  <c r="B74" i="12"/>
  <c r="B27" i="12"/>
  <c r="B43" i="12"/>
  <c r="B59" i="12"/>
  <c r="B40" i="12"/>
  <c r="B52" i="12"/>
  <c r="B20" i="12"/>
  <c r="B12" i="12"/>
  <c r="B61" i="12"/>
  <c r="B17" i="12"/>
  <c r="B37" i="12"/>
  <c r="B69" i="12"/>
  <c r="B29" i="12"/>
  <c r="B50" i="12"/>
  <c r="B25" i="12"/>
  <c r="B57" i="12"/>
  <c r="B14" i="12"/>
  <c r="B31" i="12"/>
  <c r="B5" i="12"/>
  <c r="B15" i="12"/>
  <c r="B38" i="12"/>
  <c r="B66" i="12"/>
  <c r="B35" i="12"/>
  <c r="B56" i="12"/>
  <c r="B24" i="12"/>
  <c r="B68" i="12"/>
  <c r="B45" i="12"/>
  <c r="B77" i="12"/>
  <c r="B49" i="12"/>
  <c r="B21" i="12"/>
  <c r="B53" i="12"/>
  <c r="B8" i="12"/>
  <c r="B18" i="12"/>
  <c r="B3" i="12"/>
  <c r="B41" i="12"/>
  <c r="B73" i="12"/>
  <c r="B23" i="12"/>
  <c r="B39" i="12"/>
  <c r="B55" i="12"/>
  <c r="B71" i="12"/>
  <c r="Q9" i="6" l="1"/>
  <c r="P9" i="6"/>
  <c r="O9" i="6"/>
  <c r="Q6" i="6"/>
  <c r="P6" i="6"/>
  <c r="O6" i="6"/>
  <c r="Q4" i="6"/>
  <c r="P4" i="6"/>
  <c r="O4" i="6"/>
  <c r="Q3" i="6"/>
  <c r="P3" i="6"/>
  <c r="O3" i="6"/>
  <c r="Q2" i="6"/>
  <c r="P2" i="6"/>
  <c r="O2" i="6"/>
  <c r="H2" i="6"/>
  <c r="O5" i="6" l="1"/>
  <c r="O8" i="6" s="1"/>
  <c r="O7" i="6"/>
  <c r="P5" i="6"/>
  <c r="P8" i="6" s="1"/>
  <c r="P7" i="6"/>
  <c r="Q7" i="6"/>
  <c r="G3" i="6"/>
  <c r="I2" i="6"/>
  <c r="F2" i="6"/>
  <c r="Q5" i="6"/>
  <c r="Q8" i="6" s="1"/>
  <c r="H3" i="6" l="1"/>
  <c r="F3" i="6" s="1"/>
  <c r="J2" i="6"/>
  <c r="I3" i="6" l="1"/>
  <c r="G4" i="6"/>
  <c r="H4" i="6" l="1"/>
  <c r="F4" i="6" s="1"/>
  <c r="J3" i="6"/>
  <c r="G5" i="6" l="1"/>
  <c r="I4" i="6"/>
  <c r="J4" i="6" l="1"/>
  <c r="H5" i="6"/>
  <c r="F5" i="6" s="1"/>
  <c r="G6" i="6" l="1"/>
  <c r="I5" i="6"/>
  <c r="H6" i="6" l="1"/>
  <c r="J5" i="6"/>
  <c r="G7" i="6" l="1"/>
  <c r="I6" i="6"/>
  <c r="F6" i="6"/>
  <c r="J6" i="6" l="1"/>
  <c r="H7" i="6"/>
  <c r="F7" i="6" s="1"/>
  <c r="G8" i="6" l="1"/>
  <c r="I7" i="6"/>
  <c r="J7" i="6" l="1"/>
  <c r="H8" i="6"/>
  <c r="G9" i="6" l="1"/>
  <c r="I8" i="6"/>
  <c r="F8" i="6"/>
  <c r="J8" i="6" l="1"/>
  <c r="H9" i="6"/>
  <c r="G10" i="6" l="1"/>
  <c r="I9" i="6"/>
  <c r="F9" i="6"/>
  <c r="J9" i="6" l="1"/>
  <c r="H10" i="6"/>
  <c r="F10" i="6" s="1"/>
  <c r="G11" i="6" l="1"/>
  <c r="I10" i="6"/>
  <c r="H11" i="6" l="1"/>
  <c r="F11" i="6" s="1"/>
  <c r="J10" i="6"/>
  <c r="G12" i="6" l="1"/>
  <c r="I11" i="6"/>
  <c r="J11" i="6" l="1"/>
  <c r="H12" i="6"/>
  <c r="F12" i="6" s="1"/>
  <c r="G13" i="6" l="1"/>
  <c r="I12" i="6"/>
  <c r="J12" i="6" l="1"/>
  <c r="H13" i="6"/>
  <c r="G14" i="6" l="1"/>
  <c r="I13" i="6"/>
  <c r="F13" i="6"/>
  <c r="J13" i="6" l="1"/>
  <c r="H14" i="6"/>
  <c r="I14" i="6" s="1"/>
  <c r="F14" i="6" l="1"/>
  <c r="J14" i="6"/>
  <c r="J15" i="6" l="1"/>
  <c r="L2" i="6" l="1"/>
  <c r="K2" i="6"/>
  <c r="L3" i="6"/>
  <c r="K3" i="6"/>
  <c r="L4" i="6"/>
  <c r="K4" i="6"/>
  <c r="L5" i="6"/>
  <c r="K5" i="6"/>
  <c r="L6" i="6"/>
  <c r="K6" i="6"/>
  <c r="L7" i="6"/>
  <c r="K7" i="6"/>
  <c r="L8" i="6"/>
  <c r="K8" i="6"/>
  <c r="L9" i="6"/>
  <c r="K9" i="6"/>
  <c r="L10" i="6"/>
  <c r="K10" i="6"/>
  <c r="L11" i="6"/>
  <c r="K11" i="6"/>
  <c r="L12" i="6"/>
  <c r="K12" i="6"/>
  <c r="L13" i="6"/>
  <c r="L14" i="6"/>
  <c r="K13" i="6"/>
  <c r="K14" i="6"/>
  <c r="K15" i="6" l="1"/>
  <c r="C24" i="17" l="1"/>
  <c r="C47" i="17"/>
  <c r="C20" i="17"/>
  <c r="C11" i="17"/>
  <c r="C43" i="17"/>
  <c r="C42" i="17"/>
  <c r="C50" i="17"/>
  <c r="C66" i="17"/>
  <c r="C55" i="17"/>
  <c r="C73" i="17"/>
  <c r="C49" i="17"/>
  <c r="C23" i="17"/>
  <c r="C45" i="17"/>
  <c r="C28" i="17"/>
  <c r="C19" i="17"/>
  <c r="C8" i="17"/>
  <c r="C9" i="17"/>
  <c r="C40" i="17"/>
  <c r="C31" i="17"/>
  <c r="C13" i="17"/>
  <c r="C5" i="17"/>
  <c r="C36" i="17"/>
  <c r="C53" i="17"/>
  <c r="C27" i="17"/>
  <c r="C22" i="17"/>
  <c r="C10" i="17"/>
  <c r="C25" i="17"/>
  <c r="C33" i="17"/>
  <c r="C54" i="17"/>
  <c r="C62" i="17"/>
  <c r="C70" i="17"/>
  <c r="C65" i="17"/>
  <c r="C57" i="17"/>
  <c r="C61" i="17"/>
  <c r="C17" i="17"/>
  <c r="C16" i="17"/>
  <c r="C48" i="17"/>
  <c r="C39" i="17"/>
  <c r="C29" i="17"/>
  <c r="C12" i="17"/>
  <c r="C44" i="17"/>
  <c r="C6" i="17"/>
  <c r="C35" i="17"/>
  <c r="C18" i="17"/>
  <c r="C38" i="17"/>
  <c r="C41" i="17"/>
  <c r="C26" i="17"/>
  <c r="C56" i="17"/>
  <c r="C64" i="17"/>
  <c r="C72" i="17"/>
  <c r="C59" i="17"/>
  <c r="C67" i="17"/>
  <c r="C69" i="17"/>
  <c r="C7" i="17"/>
  <c r="C15" i="17"/>
  <c r="C37" i="17"/>
  <c r="C52" i="17"/>
  <c r="C46" i="17"/>
  <c r="C34" i="17"/>
  <c r="C58" i="17"/>
  <c r="C74" i="17"/>
  <c r="C71" i="17"/>
  <c r="C32" i="17"/>
  <c r="C21" i="17"/>
  <c r="C51" i="17"/>
  <c r="C14" i="17"/>
  <c r="C30" i="17"/>
  <c r="C60" i="17"/>
  <c r="C68" i="17"/>
  <c r="C76" i="17"/>
  <c r="C63" i="17"/>
  <c r="C75" i="17"/>
  <c r="D64" i="17" l="1"/>
  <c r="D72" i="17"/>
  <c r="D68" i="17"/>
  <c r="D76" i="17"/>
  <c r="D60" i="17"/>
  <c r="D49" i="17"/>
  <c r="D65" i="17"/>
  <c r="D26" i="17"/>
  <c r="D66" i="17"/>
  <c r="D9" i="17"/>
  <c r="D25" i="17"/>
  <c r="D41" i="17"/>
  <c r="D12" i="17"/>
  <c r="D28" i="17"/>
  <c r="D44" i="17"/>
  <c r="D23" i="17"/>
  <c r="D39" i="17"/>
  <c r="D55" i="17"/>
  <c r="D75" i="17"/>
  <c r="D59" i="17"/>
  <c r="D46" i="17"/>
  <c r="D14" i="17"/>
  <c r="D4" i="17"/>
  <c r="E4" i="17" s="1"/>
  <c r="D73" i="17"/>
  <c r="D8" i="17"/>
  <c r="D19" i="17"/>
  <c r="D70" i="17"/>
  <c r="D22" i="17"/>
  <c r="D61" i="17"/>
  <c r="D48" i="17"/>
  <c r="D18" i="17"/>
  <c r="D62" i="17"/>
  <c r="D13" i="17"/>
  <c r="D29" i="17"/>
  <c r="D45" i="17"/>
  <c r="D16" i="17"/>
  <c r="D32" i="17"/>
  <c r="D11" i="17"/>
  <c r="D27" i="17"/>
  <c r="D43" i="17"/>
  <c r="D71" i="17"/>
  <c r="D38" i="17"/>
  <c r="D52" i="17"/>
  <c r="D57" i="17"/>
  <c r="D34" i="17"/>
  <c r="D53" i="17"/>
  <c r="D37" i="17"/>
  <c r="D40" i="17"/>
  <c r="D51" i="17"/>
  <c r="D50" i="17"/>
  <c r="D56" i="17"/>
  <c r="D42" i="17"/>
  <c r="D10" i="17"/>
  <c r="D58" i="17"/>
  <c r="D5" i="17"/>
  <c r="D17" i="17"/>
  <c r="D33" i="17"/>
  <c r="D6" i="17"/>
  <c r="D20" i="17"/>
  <c r="D36" i="17"/>
  <c r="D15" i="17"/>
  <c r="D31" i="17"/>
  <c r="D47" i="17"/>
  <c r="D74" i="17"/>
  <c r="D67" i="17"/>
  <c r="D30" i="17"/>
  <c r="D54" i="17"/>
  <c r="D69" i="17"/>
  <c r="D21" i="17"/>
  <c r="D24" i="17"/>
  <c r="D35" i="17"/>
  <c r="D63" i="17"/>
  <c r="D7" i="17"/>
  <c r="E7" i="17" l="1"/>
  <c r="E33" i="17"/>
  <c r="E69" i="17"/>
  <c r="E17" i="17"/>
  <c r="E57" i="17"/>
  <c r="E43" i="17"/>
  <c r="E16" i="17"/>
  <c r="E62" i="17"/>
  <c r="E22" i="17"/>
  <c r="E73" i="17"/>
  <c r="E59" i="17"/>
  <c r="E23" i="17"/>
  <c r="E41" i="17"/>
  <c r="E26" i="17"/>
  <c r="E76" i="17"/>
  <c r="E15" i="17"/>
  <c r="E63" i="17"/>
  <c r="E36" i="17"/>
  <c r="E40" i="17"/>
  <c r="E35" i="17"/>
  <c r="E54" i="17"/>
  <c r="E47" i="17"/>
  <c r="E20" i="17"/>
  <c r="E5" i="17"/>
  <c r="E56" i="17"/>
  <c r="E37" i="17"/>
  <c r="E52" i="17"/>
  <c r="E27" i="17"/>
  <c r="E45" i="17"/>
  <c r="E18" i="17"/>
  <c r="E70" i="17"/>
  <c r="E75" i="17"/>
  <c r="E44" i="17"/>
  <c r="E25" i="17"/>
  <c r="E65" i="17"/>
  <c r="E68" i="17"/>
  <c r="E67" i="17"/>
  <c r="E51" i="17"/>
  <c r="E74" i="17"/>
  <c r="E42" i="17"/>
  <c r="E24" i="17"/>
  <c r="E30" i="17"/>
  <c r="E31" i="17"/>
  <c r="E6" i="17"/>
  <c r="E58" i="17"/>
  <c r="E50" i="17"/>
  <c r="E53" i="17"/>
  <c r="E38" i="17"/>
  <c r="E11" i="17"/>
  <c r="E29" i="17"/>
  <c r="E48" i="17"/>
  <c r="E19" i="17"/>
  <c r="E14" i="17"/>
  <c r="E55" i="17"/>
  <c r="E28" i="17"/>
  <c r="E9" i="17"/>
  <c r="E49" i="17"/>
  <c r="E72" i="17"/>
  <c r="E21" i="17"/>
  <c r="E10" i="17"/>
  <c r="E34" i="17"/>
  <c r="E71" i="17"/>
  <c r="E32" i="17"/>
  <c r="E13" i="17"/>
  <c r="E61" i="17"/>
  <c r="E8" i="17"/>
  <c r="E46" i="17"/>
  <c r="E39" i="17"/>
  <c r="E12" i="17"/>
  <c r="E66" i="17"/>
  <c r="E60" i="17"/>
  <c r="E64" i="17"/>
  <c r="I5" i="17" l="1"/>
  <c r="I3" i="17"/>
  <c r="I4" i="17"/>
  <c r="I1" i="17"/>
  <c r="I2" i="17"/>
  <c r="I6" i="17" l="1"/>
  <c r="J3" i="17" s="1"/>
  <c r="J4" i="17" l="1"/>
  <c r="G40" i="17" s="1"/>
  <c r="J1" i="17"/>
  <c r="G4" i="17"/>
  <c r="G69" i="17"/>
  <c r="G59" i="17"/>
  <c r="G54" i="17"/>
  <c r="G44" i="17"/>
  <c r="G74" i="17"/>
  <c r="G24" i="17"/>
  <c r="G29" i="17"/>
  <c r="G19" i="17"/>
  <c r="G9" i="17"/>
  <c r="G39" i="17"/>
  <c r="G64" i="17"/>
  <c r="G14" i="17"/>
  <c r="G49" i="17"/>
  <c r="G34" i="17"/>
  <c r="J5" i="17"/>
  <c r="J2" i="17"/>
  <c r="G10" i="17" l="1"/>
  <c r="G30" i="17"/>
  <c r="G25" i="17"/>
  <c r="G15" i="17"/>
  <c r="G5" i="17"/>
  <c r="G55" i="17"/>
  <c r="G75" i="17"/>
  <c r="G35" i="17"/>
  <c r="G50" i="17"/>
  <c r="G65" i="17"/>
  <c r="G60" i="17"/>
  <c r="G70" i="17"/>
  <c r="G45" i="17"/>
  <c r="G20" i="17"/>
  <c r="G16" i="17"/>
  <c r="G41" i="17"/>
  <c r="G76" i="17"/>
  <c r="G56" i="17"/>
  <c r="G21" i="17"/>
  <c r="G46" i="17"/>
  <c r="G36" i="17"/>
  <c r="G31" i="17"/>
  <c r="G11" i="17"/>
  <c r="G26" i="17"/>
  <c r="G51" i="17"/>
  <c r="G6" i="17"/>
  <c r="G71" i="17"/>
  <c r="G66" i="17"/>
  <c r="G61" i="17"/>
  <c r="J6" i="17"/>
  <c r="G7" i="17"/>
  <c r="G57" i="17"/>
  <c r="G22" i="17"/>
  <c r="G52" i="17"/>
  <c r="G67" i="17"/>
  <c r="G32" i="17"/>
  <c r="G62" i="17"/>
  <c r="G47" i="17"/>
  <c r="G27" i="17"/>
  <c r="G42" i="17"/>
  <c r="G72" i="17"/>
  <c r="G12" i="17"/>
  <c r="G17" i="17"/>
  <c r="G37" i="17"/>
  <c r="G63" i="17"/>
  <c r="G48" i="17"/>
  <c r="G33" i="17"/>
  <c r="G23" i="17"/>
  <c r="G58" i="17"/>
  <c r="G53" i="17"/>
  <c r="G28" i="17"/>
  <c r="G43" i="17"/>
  <c r="G68" i="17"/>
  <c r="G38" i="17"/>
  <c r="G13" i="17"/>
  <c r="G8" i="17"/>
  <c r="G73" i="17"/>
  <c r="G18" i="1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aa2035</author>
  </authors>
  <commentList>
    <comment ref="D3" authorId="0" shapeId="0" xr:uid="{00000000-0006-0000-1100-000001000000}">
      <text>
        <r>
          <rPr>
            <b/>
            <sz val="8"/>
            <color indexed="81"/>
            <rFont val="Tahoma"/>
            <family val="2"/>
          </rPr>
          <t>aa2035: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<sst xmlns="http://schemas.openxmlformats.org/spreadsheetml/2006/main" count="71" uniqueCount="65">
  <si>
    <t>Per.</t>
  </si>
  <si>
    <t>Office 1</t>
  </si>
  <si>
    <t>Office 2</t>
  </si>
  <si>
    <t>Office 3</t>
  </si>
  <si>
    <t>Range</t>
  </si>
  <si>
    <t>LB</t>
  </si>
  <si>
    <t>UB</t>
  </si>
  <si>
    <t>CumCount</t>
  </si>
  <si>
    <t>Count</t>
  </si>
  <si>
    <t>Freq</t>
  </si>
  <si>
    <t>CumFreq</t>
  </si>
  <si>
    <t>Mean</t>
  </si>
  <si>
    <t>Max</t>
  </si>
  <si>
    <t>Min</t>
  </si>
  <si>
    <t>StdDev</t>
  </si>
  <si>
    <t>CV</t>
  </si>
  <si>
    <t>Rg/Mean</t>
  </si>
  <si>
    <t>Skew</t>
  </si>
  <si>
    <t>Do Not Write on these four columns A-D</t>
  </si>
  <si>
    <t>Trend</t>
  </si>
  <si>
    <t>Seas</t>
  </si>
  <si>
    <t>T&amp;RanS</t>
  </si>
  <si>
    <t>Trend&amp;Seas</t>
  </si>
  <si>
    <t>TrendForSEason</t>
  </si>
  <si>
    <t xml:space="preserve">No Trend </t>
  </si>
  <si>
    <t>Generated using columns L to T</t>
  </si>
  <si>
    <t>Fixed Data</t>
  </si>
  <si>
    <t>Q41</t>
  </si>
  <si>
    <t>Q34</t>
  </si>
  <si>
    <t>Q33</t>
  </si>
  <si>
    <t>Q32</t>
  </si>
  <si>
    <t>Q31</t>
  </si>
  <si>
    <t>Q24</t>
  </si>
  <si>
    <t>Q23</t>
  </si>
  <si>
    <t>Q22</t>
  </si>
  <si>
    <t>Q21</t>
  </si>
  <si>
    <t>Q14</t>
  </si>
  <si>
    <t>Q13</t>
  </si>
  <si>
    <t>Q12</t>
  </si>
  <si>
    <t>2019</t>
  </si>
  <si>
    <t>2018</t>
  </si>
  <si>
    <t>2017</t>
  </si>
  <si>
    <t>2016</t>
  </si>
  <si>
    <t>2015</t>
  </si>
  <si>
    <t>2014</t>
  </si>
  <si>
    <t>2013</t>
  </si>
  <si>
    <t>2012</t>
  </si>
  <si>
    <t>2011</t>
  </si>
  <si>
    <t>2010</t>
  </si>
  <si>
    <t>2009</t>
  </si>
  <si>
    <t>2008</t>
  </si>
  <si>
    <t>2007</t>
  </si>
  <si>
    <t>2006</t>
  </si>
  <si>
    <t>2005</t>
  </si>
  <si>
    <t>2004</t>
  </si>
  <si>
    <t>2003</t>
  </si>
  <si>
    <t>2002</t>
  </si>
  <si>
    <t>2001</t>
  </si>
  <si>
    <t>2000</t>
  </si>
  <si>
    <t>1999</t>
  </si>
  <si>
    <t>1998</t>
  </si>
  <si>
    <t>1997</t>
  </si>
  <si>
    <t>TEUs</t>
  </si>
  <si>
    <t>Year (from 1)</t>
  </si>
  <si>
    <t>Year (Real)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</si>
</sst>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7" formatCode="0.000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Calibri"/>
      <family val="2"/>
      <scheme val="minor"/>
    </font>
    <font>
      <sz val="11"/>
      <color theme="1"/>
      <name val="Book Antiqua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3" fillId="0" borderId="0"/>
    <xf numFmtId="0" fontId="1" fillId="0" borderId="0"/>
  </cellStyleXfs>
  <cellXfs count="86">
    <xf numFmtId="0" fontId="0" fillId="0" borderId="0" xfId="0"/>
    <xf numFmtId="0" fontId="3" fillId="0" borderId="0" xfId="2" applyFont="1" applyAlignment="1">
      <alignment horizontal="left"/>
    </xf>
    <xf numFmtId="0" fontId="3" fillId="0" borderId="0" xfId="2"/>
    <xf numFmtId="0" fontId="4" fillId="0" borderId="0" xfId="2" applyFont="1" applyAlignment="1">
      <alignment horizontal="center"/>
    </xf>
    <xf numFmtId="0" fontId="3" fillId="0" borderId="2" xfId="2" applyBorder="1" applyAlignment="1">
      <alignment horizontal="center"/>
    </xf>
    <xf numFmtId="1" fontId="3" fillId="0" borderId="13" xfId="2" applyNumberFormat="1" applyFill="1" applyBorder="1" applyAlignment="1">
      <alignment horizontal="center"/>
    </xf>
    <xf numFmtId="1" fontId="3" fillId="0" borderId="13" xfId="2" applyNumberFormat="1" applyBorder="1" applyAlignment="1">
      <alignment horizontal="center"/>
    </xf>
    <xf numFmtId="1" fontId="3" fillId="0" borderId="8" xfId="2" applyNumberFormat="1" applyBorder="1" applyAlignment="1">
      <alignment horizontal="center"/>
    </xf>
    <xf numFmtId="2" fontId="3" fillId="0" borderId="13" xfId="2" applyNumberFormat="1" applyBorder="1" applyAlignment="1">
      <alignment horizontal="center"/>
    </xf>
    <xf numFmtId="2" fontId="3" fillId="0" borderId="3" xfId="2" applyNumberFormat="1" applyBorder="1" applyAlignment="1">
      <alignment horizontal="center"/>
    </xf>
    <xf numFmtId="0" fontId="5" fillId="3" borderId="2" xfId="2" applyFont="1" applyFill="1" applyBorder="1"/>
    <xf numFmtId="164" fontId="5" fillId="3" borderId="13" xfId="2" applyNumberFormat="1" applyFont="1" applyFill="1" applyBorder="1"/>
    <xf numFmtId="164" fontId="5" fillId="3" borderId="3" xfId="2" applyNumberFormat="1" applyFont="1" applyFill="1" applyBorder="1"/>
    <xf numFmtId="0" fontId="3" fillId="0" borderId="0" xfId="2" applyAlignment="1">
      <alignment horizontal="left"/>
    </xf>
    <xf numFmtId="1" fontId="3" fillId="0" borderId="2" xfId="2" applyNumberFormat="1" applyBorder="1"/>
    <xf numFmtId="1" fontId="3" fillId="0" borderId="13" xfId="2" applyNumberFormat="1" applyBorder="1"/>
    <xf numFmtId="1" fontId="3" fillId="0" borderId="3" xfId="2" applyNumberFormat="1" applyBorder="1"/>
    <xf numFmtId="0" fontId="3" fillId="0" borderId="4" xfId="2" applyBorder="1" applyAlignment="1">
      <alignment horizontal="center"/>
    </xf>
    <xf numFmtId="1" fontId="3" fillId="0" borderId="0" xfId="2" applyNumberFormat="1" applyBorder="1" applyAlignment="1">
      <alignment horizontal="center"/>
    </xf>
    <xf numFmtId="2" fontId="3" fillId="0" borderId="0" xfId="2" applyNumberFormat="1" applyBorder="1" applyAlignment="1">
      <alignment horizontal="center"/>
    </xf>
    <xf numFmtId="2" fontId="3" fillId="0" borderId="5" xfId="2" applyNumberFormat="1" applyBorder="1" applyAlignment="1">
      <alignment horizontal="center"/>
    </xf>
    <xf numFmtId="0" fontId="5" fillId="3" borderId="4" xfId="2" applyFont="1" applyFill="1" applyBorder="1"/>
    <xf numFmtId="164" fontId="5" fillId="3" borderId="0" xfId="2" applyNumberFormat="1" applyFont="1" applyFill="1" applyBorder="1"/>
    <xf numFmtId="164" fontId="5" fillId="3" borderId="5" xfId="2" applyNumberFormat="1" applyFont="1" applyFill="1" applyBorder="1"/>
    <xf numFmtId="1" fontId="3" fillId="0" borderId="4" xfId="2" applyNumberFormat="1" applyBorder="1"/>
    <xf numFmtId="1" fontId="3" fillId="0" borderId="0" xfId="2" applyNumberFormat="1" applyBorder="1"/>
    <xf numFmtId="1" fontId="3" fillId="0" borderId="5" xfId="2" applyNumberFormat="1" applyBorder="1"/>
    <xf numFmtId="0" fontId="5" fillId="3" borderId="6" xfId="2" applyFont="1" applyFill="1" applyBorder="1"/>
    <xf numFmtId="164" fontId="5" fillId="3" borderId="14" xfId="2" applyNumberFormat="1" applyFont="1" applyFill="1" applyBorder="1"/>
    <xf numFmtId="164" fontId="5" fillId="3" borderId="7" xfId="2" applyNumberFormat="1" applyFont="1" applyFill="1" applyBorder="1"/>
    <xf numFmtId="0" fontId="3" fillId="0" borderId="6" xfId="2" applyBorder="1" applyAlignment="1">
      <alignment horizontal="center"/>
    </xf>
    <xf numFmtId="1" fontId="3" fillId="0" borderId="14" xfId="2" applyNumberFormat="1" applyBorder="1" applyAlignment="1">
      <alignment horizontal="center"/>
    </xf>
    <xf numFmtId="1" fontId="3" fillId="0" borderId="1" xfId="2" applyNumberFormat="1" applyBorder="1" applyAlignment="1">
      <alignment horizontal="center"/>
    </xf>
    <xf numFmtId="2" fontId="3" fillId="0" borderId="14" xfId="2" applyNumberFormat="1" applyBorder="1" applyAlignment="1">
      <alignment horizontal="center"/>
    </xf>
    <xf numFmtId="2" fontId="3" fillId="0" borderId="7" xfId="2" applyNumberFormat="1" applyBorder="1" applyAlignment="1">
      <alignment horizontal="center"/>
    </xf>
    <xf numFmtId="0" fontId="3" fillId="0" borderId="0" xfId="2" applyAlignment="1">
      <alignment horizontal="center"/>
    </xf>
    <xf numFmtId="0" fontId="3" fillId="0" borderId="0" xfId="2" applyFont="1"/>
    <xf numFmtId="0" fontId="6" fillId="3" borderId="0" xfId="1" applyFont="1" applyFill="1"/>
    <xf numFmtId="0" fontId="1" fillId="3" borderId="0" xfId="1" applyFont="1" applyFill="1" applyAlignment="1">
      <alignment horizontal="right"/>
    </xf>
    <xf numFmtId="0" fontId="1" fillId="3" borderId="0" xfId="1" applyFill="1" applyAlignment="1">
      <alignment horizontal="left"/>
    </xf>
    <xf numFmtId="0" fontId="1" fillId="0" borderId="0" xfId="1"/>
    <xf numFmtId="0" fontId="1" fillId="0" borderId="0" xfId="1" applyFont="1"/>
    <xf numFmtId="0" fontId="2" fillId="0" borderId="0" xfId="1" applyFont="1"/>
    <xf numFmtId="0" fontId="1" fillId="4" borderId="0" xfId="1" applyFill="1"/>
    <xf numFmtId="0" fontId="1" fillId="4" borderId="0" xfId="1" applyFont="1" applyFill="1"/>
    <xf numFmtId="0" fontId="1" fillId="0" borderId="10" xfId="1" applyFont="1" applyBorder="1" applyAlignment="1">
      <alignment horizontal="left"/>
    </xf>
    <xf numFmtId="0" fontId="1" fillId="5" borderId="12" xfId="1" applyFont="1" applyFill="1" applyBorder="1" applyAlignment="1">
      <alignment horizontal="center"/>
    </xf>
    <xf numFmtId="0" fontId="3" fillId="0" borderId="0" xfId="3"/>
    <xf numFmtId="0" fontId="1" fillId="0" borderId="0" xfId="1" applyAlignment="1">
      <alignment horizontal="left"/>
    </xf>
    <xf numFmtId="0" fontId="1" fillId="2" borderId="0" xfId="1" applyFill="1" applyAlignment="1">
      <alignment horizontal="center"/>
    </xf>
    <xf numFmtId="0" fontId="1" fillId="5" borderId="0" xfId="1" applyFill="1" applyAlignment="1">
      <alignment horizontal="center"/>
    </xf>
    <xf numFmtId="0" fontId="1" fillId="6" borderId="0" xfId="1" applyFill="1" applyAlignment="1">
      <alignment horizontal="center"/>
    </xf>
    <xf numFmtId="0" fontId="1" fillId="0" borderId="0" xfId="4"/>
    <xf numFmtId="0" fontId="1" fillId="0" borderId="0" xfId="1" applyFill="1" applyAlignment="1">
      <alignment horizontal="center"/>
    </xf>
    <xf numFmtId="0" fontId="3" fillId="0" borderId="0" xfId="2" applyFill="1"/>
    <xf numFmtId="0" fontId="3" fillId="0" borderId="0" xfId="2" applyFont="1" applyFill="1"/>
    <xf numFmtId="0" fontId="0" fillId="6" borderId="11" xfId="1" applyFont="1" applyFill="1" applyBorder="1" applyAlignment="1">
      <alignment horizontal="center"/>
    </xf>
    <xf numFmtId="0" fontId="0" fillId="4" borderId="0" xfId="1" applyFont="1" applyFill="1"/>
    <xf numFmtId="0" fontId="0" fillId="0" borderId="0" xfId="1" applyFont="1"/>
    <xf numFmtId="0" fontId="0" fillId="2" borderId="12" xfId="1" applyFont="1" applyFill="1" applyBorder="1" applyAlignment="1">
      <alignment horizontal="center"/>
    </xf>
    <xf numFmtId="0" fontId="1" fillId="0" borderId="0" xfId="1" applyFont="1" applyFill="1" applyBorder="1" applyAlignment="1">
      <alignment horizontal="center"/>
    </xf>
    <xf numFmtId="1" fontId="3" fillId="0" borderId="0" xfId="2" applyNumberFormat="1"/>
    <xf numFmtId="1" fontId="3" fillId="0" borderId="0" xfId="2" applyNumberFormat="1" applyAlignment="1">
      <alignment horizontal="center"/>
    </xf>
    <xf numFmtId="2" fontId="3" fillId="0" borderId="0" xfId="2" applyNumberFormat="1" applyAlignment="1">
      <alignment horizontal="center"/>
    </xf>
    <xf numFmtId="167" fontId="3" fillId="0" borderId="0" xfId="2" applyNumberFormat="1" applyAlignment="1">
      <alignment horizontal="center"/>
    </xf>
    <xf numFmtId="0" fontId="3" fillId="0" borderId="15" xfId="2" applyBorder="1" applyAlignment="1">
      <alignment horizontal="center"/>
    </xf>
    <xf numFmtId="0" fontId="0" fillId="0" borderId="6" xfId="0" applyBorder="1"/>
    <xf numFmtId="0" fontId="3" fillId="0" borderId="9" xfId="2" applyBorder="1" applyAlignment="1">
      <alignment horizontal="center"/>
    </xf>
    <xf numFmtId="0" fontId="0" fillId="0" borderId="4" xfId="0" applyBorder="1"/>
    <xf numFmtId="2" fontId="0" fillId="5" borderId="0" xfId="0" applyNumberFormat="1" applyFill="1" applyAlignment="1">
      <alignment horizontal="center"/>
    </xf>
    <xf numFmtId="2" fontId="0" fillId="0" borderId="0" xfId="0" applyNumberFormat="1" applyFill="1" applyAlignment="1">
      <alignment horizontal="center"/>
    </xf>
    <xf numFmtId="0" fontId="3" fillId="0" borderId="9" xfId="2" applyFill="1" applyBorder="1" applyAlignment="1">
      <alignment horizontal="center"/>
    </xf>
    <xf numFmtId="2" fontId="0" fillId="2" borderId="0" xfId="0" applyNumberFormat="1" applyFill="1" applyAlignment="1">
      <alignment horizontal="center"/>
    </xf>
    <xf numFmtId="2" fontId="0" fillId="10" borderId="0" xfId="0" applyNumberFormat="1" applyFill="1" applyAlignment="1">
      <alignment horizontal="center"/>
    </xf>
    <xf numFmtId="165" fontId="0" fillId="11" borderId="0" xfId="0" applyNumberFormat="1" applyFill="1" applyAlignment="1">
      <alignment horizontal="center"/>
    </xf>
    <xf numFmtId="2" fontId="0" fillId="6" borderId="0" xfId="0" applyNumberFormat="1" applyFill="1" applyAlignment="1">
      <alignment horizontal="center"/>
    </xf>
    <xf numFmtId="165" fontId="0" fillId="8" borderId="0" xfId="0" applyNumberFormat="1" applyFill="1" applyAlignment="1">
      <alignment horizontal="center"/>
    </xf>
    <xf numFmtId="165" fontId="0" fillId="9" borderId="0" xfId="0" applyNumberFormat="1" applyFill="1" applyAlignment="1">
      <alignment horizontal="center"/>
    </xf>
    <xf numFmtId="165" fontId="0" fillId="7" borderId="0" xfId="0" applyNumberFormat="1" applyFill="1" applyAlignment="1">
      <alignment horizontal="center"/>
    </xf>
    <xf numFmtId="0" fontId="3" fillId="0" borderId="8" xfId="2" applyFill="1" applyBorder="1" applyAlignment="1">
      <alignment horizontal="center"/>
    </xf>
    <xf numFmtId="0" fontId="0" fillId="0" borderId="2" xfId="0" applyBorder="1"/>
    <xf numFmtId="0" fontId="7" fillId="0" borderId="0" xfId="0" applyFont="1"/>
    <xf numFmtId="1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49" fontId="7" fillId="0" borderId="0" xfId="0" applyNumberFormat="1" applyFont="1"/>
    <xf numFmtId="0" fontId="7" fillId="0" borderId="0" xfId="0" applyFont="1" applyAlignment="1">
      <alignment horizontal="center"/>
    </xf>
  </cellXfs>
  <cellStyles count="5">
    <cellStyle name="Normal" xfId="0" builtinId="0"/>
    <cellStyle name="Normal 2" xfId="2" xr:uid="{00000000-0005-0000-0000-000002000000}"/>
    <cellStyle name="Normal 2 2" xfId="1" xr:uid="{00000000-0005-0000-0000-000003000000}"/>
    <cellStyle name="Normal 3 2" xfId="4" xr:uid="{00000000-0005-0000-0000-000004000000}"/>
    <cellStyle name="Normal 4" xfId="3" xr:uid="{00000000-0005-0000-0000-000005000000}"/>
  </cellStyles>
  <dxfs count="0"/>
  <tableStyles count="0" defaultTableStyle="TableStyleMedium2" defaultPivotStyle="PivotStyleLight16"/>
  <colors>
    <mruColors>
      <color rgb="FF4472C4"/>
      <color rgb="FFED7D31"/>
      <color rgb="FF00B050"/>
      <color rgb="FFFFC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'1.LALB23TrendLine'!$B$1</c:f>
          <c:strCache>
            <c:ptCount val="1"/>
            <c:pt idx="0">
              <c:v>Year (from 1)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'1.LALB23TrendLine'!$C$1</c:f>
              <c:strCache>
                <c:ptCount val="1"/>
                <c:pt idx="0">
                  <c:v>TEUs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-0.11292738407699038"/>
                  <c:y val="2.692946609521911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Book Antiqua" panose="02040602050305030304" pitchFamily="18" charset="0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0"/>
            <c:trendlineLbl>
              <c:layout>
                <c:manualLayout>
                  <c:x val="-8.7129702537182857E-2"/>
                  <c:y val="0.17460879098973389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Book Antiqua" panose="02040602050305030304" pitchFamily="18" charset="0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'1.LALB23TrendLine'!$B$2:$B$24</c:f>
              <c:numCache>
                <c:formatCode>0</c:formatCode>
                <c:ptCount val="2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</c:numCache>
            </c:numRef>
          </c:xVal>
          <c:yVal>
            <c:numRef>
              <c:f>'1.LALB23TrendLine'!$C$2:$C$24</c:f>
              <c:numCache>
                <c:formatCode>0</c:formatCode>
                <c:ptCount val="23"/>
                <c:pt idx="0">
                  <c:v>6464</c:v>
                </c:pt>
                <c:pt idx="1">
                  <c:v>7475</c:v>
                </c:pt>
                <c:pt idx="2">
                  <c:v>8237</c:v>
                </c:pt>
                <c:pt idx="3">
                  <c:v>9480</c:v>
                </c:pt>
                <c:pt idx="4">
                  <c:v>11642</c:v>
                </c:pt>
                <c:pt idx="5">
                  <c:v>11705</c:v>
                </c:pt>
                <c:pt idx="6">
                  <c:v>11837</c:v>
                </c:pt>
                <c:pt idx="7">
                  <c:v>13101</c:v>
                </c:pt>
                <c:pt idx="8">
                  <c:v>14194</c:v>
                </c:pt>
                <c:pt idx="9">
                  <c:v>15760</c:v>
                </c:pt>
                <c:pt idx="10">
                  <c:v>15667</c:v>
                </c:pt>
                <c:pt idx="11">
                  <c:v>14338</c:v>
                </c:pt>
                <c:pt idx="12">
                  <c:v>11816</c:v>
                </c:pt>
                <c:pt idx="13">
                  <c:v>14095</c:v>
                </c:pt>
                <c:pt idx="14">
                  <c:v>14001</c:v>
                </c:pt>
                <c:pt idx="15">
                  <c:v>14123</c:v>
                </c:pt>
                <c:pt idx="16">
                  <c:v>14599</c:v>
                </c:pt>
                <c:pt idx="17">
                  <c:v>15160</c:v>
                </c:pt>
                <c:pt idx="18">
                  <c:v>15352</c:v>
                </c:pt>
                <c:pt idx="19">
                  <c:v>15631</c:v>
                </c:pt>
                <c:pt idx="20">
                  <c:v>16887</c:v>
                </c:pt>
                <c:pt idx="21">
                  <c:v>17549</c:v>
                </c:pt>
                <c:pt idx="22">
                  <c:v>17090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AAA-4518-821B-70F80B7637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4220560"/>
        <c:axId val="544223512"/>
      </c:scatterChart>
      <c:valAx>
        <c:axId val="5442205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544223512"/>
        <c:crosses val="autoZero"/>
        <c:crossBetween val="midCat"/>
      </c:valAx>
      <c:valAx>
        <c:axId val="544223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5442205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BookData!$B$1</c:f>
              <c:strCache>
                <c:ptCount val="1"/>
                <c:pt idx="0">
                  <c:v>Office 1</c:v>
                </c:pt>
              </c:strCache>
            </c:strRef>
          </c:tx>
          <c:xVal>
            <c:numRef>
              <c:f>BookData!$A$3:$A$77</c:f>
              <c:numCache>
                <c:formatCode>General</c:formatCode>
                <c:ptCount val="7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</c:numCache>
            </c:numRef>
          </c:xVal>
          <c:yVal>
            <c:numRef>
              <c:f>BookData!$B$3:$B$77</c:f>
              <c:numCache>
                <c:formatCode>0</c:formatCode>
                <c:ptCount val="75"/>
                <c:pt idx="0">
                  <c:v>495</c:v>
                </c:pt>
                <c:pt idx="1">
                  <c:v>204</c:v>
                </c:pt>
                <c:pt idx="2">
                  <c:v>318</c:v>
                </c:pt>
                <c:pt idx="3">
                  <c:v>802</c:v>
                </c:pt>
                <c:pt idx="4">
                  <c:v>446</c:v>
                </c:pt>
                <c:pt idx="5">
                  <c:v>568</c:v>
                </c:pt>
                <c:pt idx="6">
                  <c:v>372</c:v>
                </c:pt>
                <c:pt idx="7">
                  <c:v>281</c:v>
                </c:pt>
                <c:pt idx="8">
                  <c:v>676</c:v>
                </c:pt>
                <c:pt idx="9">
                  <c:v>755</c:v>
                </c:pt>
                <c:pt idx="10">
                  <c:v>503</c:v>
                </c:pt>
                <c:pt idx="11">
                  <c:v>511</c:v>
                </c:pt>
                <c:pt idx="12">
                  <c:v>229</c:v>
                </c:pt>
                <c:pt idx="13">
                  <c:v>439</c:v>
                </c:pt>
                <c:pt idx="14">
                  <c:v>412</c:v>
                </c:pt>
                <c:pt idx="15">
                  <c:v>775</c:v>
                </c:pt>
                <c:pt idx="16">
                  <c:v>330</c:v>
                </c:pt>
                <c:pt idx="17">
                  <c:v>289</c:v>
                </c:pt>
                <c:pt idx="18">
                  <c:v>1045</c:v>
                </c:pt>
                <c:pt idx="19">
                  <c:v>348</c:v>
                </c:pt>
                <c:pt idx="20">
                  <c:v>249</c:v>
                </c:pt>
                <c:pt idx="21">
                  <c:v>218</c:v>
                </c:pt>
                <c:pt idx="22">
                  <c:v>603</c:v>
                </c:pt>
                <c:pt idx="23">
                  <c:v>412</c:v>
                </c:pt>
                <c:pt idx="24">
                  <c:v>608</c:v>
                </c:pt>
                <c:pt idx="25">
                  <c:v>540</c:v>
                </c:pt>
                <c:pt idx="26">
                  <c:v>744</c:v>
                </c:pt>
                <c:pt idx="27">
                  <c:v>465</c:v>
                </c:pt>
                <c:pt idx="28">
                  <c:v>577</c:v>
                </c:pt>
                <c:pt idx="29">
                  <c:v>576</c:v>
                </c:pt>
                <c:pt idx="30">
                  <c:v>681</c:v>
                </c:pt>
                <c:pt idx="31">
                  <c:v>842</c:v>
                </c:pt>
                <c:pt idx="32">
                  <c:v>256</c:v>
                </c:pt>
                <c:pt idx="33">
                  <c:v>851</c:v>
                </c:pt>
                <c:pt idx="34">
                  <c:v>273</c:v>
                </c:pt>
                <c:pt idx="35">
                  <c:v>856</c:v>
                </c:pt>
                <c:pt idx="36">
                  <c:v>532</c:v>
                </c:pt>
                <c:pt idx="37">
                  <c:v>508</c:v>
                </c:pt>
                <c:pt idx="38">
                  <c:v>434</c:v>
                </c:pt>
                <c:pt idx="39">
                  <c:v>597</c:v>
                </c:pt>
                <c:pt idx="40">
                  <c:v>315</c:v>
                </c:pt>
                <c:pt idx="41">
                  <c:v>1045</c:v>
                </c:pt>
                <c:pt idx="42">
                  <c:v>370</c:v>
                </c:pt>
                <c:pt idx="43">
                  <c:v>354</c:v>
                </c:pt>
                <c:pt idx="44">
                  <c:v>500</c:v>
                </c:pt>
                <c:pt idx="45">
                  <c:v>520</c:v>
                </c:pt>
                <c:pt idx="46">
                  <c:v>356</c:v>
                </c:pt>
                <c:pt idx="47">
                  <c:v>572</c:v>
                </c:pt>
                <c:pt idx="48">
                  <c:v>514</c:v>
                </c:pt>
                <c:pt idx="49">
                  <c:v>842</c:v>
                </c:pt>
                <c:pt idx="50">
                  <c:v>176</c:v>
                </c:pt>
                <c:pt idx="51">
                  <c:v>730</c:v>
                </c:pt>
                <c:pt idx="52">
                  <c:v>377</c:v>
                </c:pt>
                <c:pt idx="53">
                  <c:v>866</c:v>
                </c:pt>
                <c:pt idx="54">
                  <c:v>939</c:v>
                </c:pt>
                <c:pt idx="55">
                  <c:v>926</c:v>
                </c:pt>
                <c:pt idx="56">
                  <c:v>229</c:v>
                </c:pt>
                <c:pt idx="57">
                  <c:v>304</c:v>
                </c:pt>
                <c:pt idx="58">
                  <c:v>450</c:v>
                </c:pt>
                <c:pt idx="59">
                  <c:v>843</c:v>
                </c:pt>
                <c:pt idx="60">
                  <c:v>1330</c:v>
                </c:pt>
                <c:pt idx="61">
                  <c:v>455</c:v>
                </c:pt>
                <c:pt idx="62">
                  <c:v>359</c:v>
                </c:pt>
                <c:pt idx="63">
                  <c:v>1133</c:v>
                </c:pt>
                <c:pt idx="64">
                  <c:v>710</c:v>
                </c:pt>
                <c:pt idx="65">
                  <c:v>719</c:v>
                </c:pt>
                <c:pt idx="66">
                  <c:v>346</c:v>
                </c:pt>
                <c:pt idx="67">
                  <c:v>511</c:v>
                </c:pt>
                <c:pt idx="68">
                  <c:v>718</c:v>
                </c:pt>
                <c:pt idx="69">
                  <c:v>381</c:v>
                </c:pt>
                <c:pt idx="70">
                  <c:v>529</c:v>
                </c:pt>
                <c:pt idx="71">
                  <c:v>227</c:v>
                </c:pt>
                <c:pt idx="72">
                  <c:v>612</c:v>
                </c:pt>
                <c:pt idx="73">
                  <c:v>836</c:v>
                </c:pt>
                <c:pt idx="74">
                  <c:v>511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659-437F-930B-8D0ECDDB8D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6688200"/>
        <c:axId val="666688592"/>
      </c:scatterChart>
      <c:valAx>
        <c:axId val="666688200"/>
        <c:scaling>
          <c:orientation val="minMax"/>
          <c:max val="75"/>
        </c:scaling>
        <c:delete val="0"/>
        <c:axPos val="b"/>
        <c:numFmt formatCode="General" sourceLinked="1"/>
        <c:majorTickMark val="out"/>
        <c:minorTickMark val="none"/>
        <c:tickLblPos val="nextTo"/>
        <c:crossAx val="666688592"/>
        <c:crosses val="autoZero"/>
        <c:crossBetween val="midCat"/>
      </c:valAx>
      <c:valAx>
        <c:axId val="666688592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66668820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strRef>
          <c:f>BookData!$C$1</c:f>
          <c:strCache>
            <c:ptCount val="1"/>
            <c:pt idx="0">
              <c:v>Office 2</c:v>
            </c:pt>
          </c:strCache>
        </c:strRef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BookData!$B$1</c:f>
              <c:strCache>
                <c:ptCount val="1"/>
                <c:pt idx="0">
                  <c:v>Office 1</c:v>
                </c:pt>
              </c:strCache>
            </c:strRef>
          </c:tx>
          <c:xVal>
            <c:numRef>
              <c:f>BookData!$A$3:$A$77</c:f>
              <c:numCache>
                <c:formatCode>General</c:formatCode>
                <c:ptCount val="7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</c:numCache>
            </c:numRef>
          </c:xVal>
          <c:yVal>
            <c:numRef>
              <c:f>BookData!$C$3:$C$77</c:f>
              <c:numCache>
                <c:formatCode>0</c:formatCode>
                <c:ptCount val="75"/>
                <c:pt idx="0">
                  <c:v>176</c:v>
                </c:pt>
                <c:pt idx="1">
                  <c:v>204</c:v>
                </c:pt>
                <c:pt idx="2">
                  <c:v>218</c:v>
                </c:pt>
                <c:pt idx="3">
                  <c:v>439</c:v>
                </c:pt>
                <c:pt idx="4">
                  <c:v>229</c:v>
                </c:pt>
                <c:pt idx="5">
                  <c:v>249</c:v>
                </c:pt>
                <c:pt idx="6">
                  <c:v>227</c:v>
                </c:pt>
                <c:pt idx="7">
                  <c:v>256</c:v>
                </c:pt>
                <c:pt idx="8">
                  <c:v>304</c:v>
                </c:pt>
                <c:pt idx="9">
                  <c:v>354</c:v>
                </c:pt>
                <c:pt idx="10">
                  <c:v>289</c:v>
                </c:pt>
                <c:pt idx="11">
                  <c:v>273</c:v>
                </c:pt>
                <c:pt idx="12">
                  <c:v>315</c:v>
                </c:pt>
                <c:pt idx="13">
                  <c:v>346</c:v>
                </c:pt>
                <c:pt idx="14">
                  <c:v>318</c:v>
                </c:pt>
                <c:pt idx="15">
                  <c:v>330</c:v>
                </c:pt>
                <c:pt idx="16">
                  <c:v>359</c:v>
                </c:pt>
                <c:pt idx="17">
                  <c:v>370</c:v>
                </c:pt>
                <c:pt idx="18">
                  <c:v>348</c:v>
                </c:pt>
                <c:pt idx="19">
                  <c:v>281</c:v>
                </c:pt>
                <c:pt idx="20">
                  <c:v>356</c:v>
                </c:pt>
                <c:pt idx="21">
                  <c:v>372</c:v>
                </c:pt>
                <c:pt idx="22">
                  <c:v>377</c:v>
                </c:pt>
                <c:pt idx="23">
                  <c:v>412</c:v>
                </c:pt>
                <c:pt idx="24">
                  <c:v>503</c:v>
                </c:pt>
                <c:pt idx="25">
                  <c:v>381</c:v>
                </c:pt>
                <c:pt idx="26">
                  <c:v>434</c:v>
                </c:pt>
                <c:pt idx="27">
                  <c:v>229</c:v>
                </c:pt>
                <c:pt idx="28">
                  <c:v>446</c:v>
                </c:pt>
                <c:pt idx="29">
                  <c:v>450</c:v>
                </c:pt>
                <c:pt idx="30">
                  <c:v>455</c:v>
                </c:pt>
                <c:pt idx="31">
                  <c:v>465</c:v>
                </c:pt>
                <c:pt idx="32">
                  <c:v>495</c:v>
                </c:pt>
                <c:pt idx="33">
                  <c:v>500</c:v>
                </c:pt>
                <c:pt idx="34">
                  <c:v>412</c:v>
                </c:pt>
                <c:pt idx="35">
                  <c:v>508</c:v>
                </c:pt>
                <c:pt idx="36">
                  <c:v>511</c:v>
                </c:pt>
                <c:pt idx="37">
                  <c:v>612</c:v>
                </c:pt>
                <c:pt idx="38">
                  <c:v>511</c:v>
                </c:pt>
                <c:pt idx="39">
                  <c:v>514</c:v>
                </c:pt>
                <c:pt idx="40">
                  <c:v>520</c:v>
                </c:pt>
                <c:pt idx="41">
                  <c:v>710</c:v>
                </c:pt>
                <c:pt idx="42">
                  <c:v>532</c:v>
                </c:pt>
                <c:pt idx="43">
                  <c:v>540</c:v>
                </c:pt>
                <c:pt idx="44">
                  <c:v>568</c:v>
                </c:pt>
                <c:pt idx="45">
                  <c:v>572</c:v>
                </c:pt>
                <c:pt idx="46">
                  <c:v>576</c:v>
                </c:pt>
                <c:pt idx="47">
                  <c:v>577</c:v>
                </c:pt>
                <c:pt idx="48">
                  <c:v>836</c:v>
                </c:pt>
                <c:pt idx="49">
                  <c:v>603</c:v>
                </c:pt>
                <c:pt idx="50">
                  <c:v>608</c:v>
                </c:pt>
                <c:pt idx="51">
                  <c:v>511</c:v>
                </c:pt>
                <c:pt idx="52">
                  <c:v>676</c:v>
                </c:pt>
                <c:pt idx="53">
                  <c:v>681</c:v>
                </c:pt>
                <c:pt idx="54">
                  <c:v>529</c:v>
                </c:pt>
                <c:pt idx="55">
                  <c:v>718</c:v>
                </c:pt>
                <c:pt idx="56">
                  <c:v>719</c:v>
                </c:pt>
                <c:pt idx="57">
                  <c:v>730</c:v>
                </c:pt>
                <c:pt idx="58">
                  <c:v>866</c:v>
                </c:pt>
                <c:pt idx="59">
                  <c:v>755</c:v>
                </c:pt>
                <c:pt idx="60">
                  <c:v>775</c:v>
                </c:pt>
                <c:pt idx="61">
                  <c:v>802</c:v>
                </c:pt>
                <c:pt idx="62">
                  <c:v>597</c:v>
                </c:pt>
                <c:pt idx="63">
                  <c:v>842</c:v>
                </c:pt>
                <c:pt idx="64">
                  <c:v>851</c:v>
                </c:pt>
                <c:pt idx="65">
                  <c:v>843</c:v>
                </c:pt>
                <c:pt idx="66">
                  <c:v>842</c:v>
                </c:pt>
                <c:pt idx="67">
                  <c:v>856</c:v>
                </c:pt>
                <c:pt idx="68">
                  <c:v>744</c:v>
                </c:pt>
                <c:pt idx="69">
                  <c:v>926</c:v>
                </c:pt>
                <c:pt idx="70">
                  <c:v>939</c:v>
                </c:pt>
                <c:pt idx="71">
                  <c:v>1045</c:v>
                </c:pt>
                <c:pt idx="72">
                  <c:v>1330</c:v>
                </c:pt>
                <c:pt idx="73">
                  <c:v>1133</c:v>
                </c:pt>
                <c:pt idx="74">
                  <c:v>1045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06A-4625-BC05-91AE3EF7EC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6689376"/>
        <c:axId val="666689768"/>
      </c:scatterChart>
      <c:valAx>
        <c:axId val="666689376"/>
        <c:scaling>
          <c:orientation val="minMax"/>
          <c:max val="75"/>
        </c:scaling>
        <c:delete val="0"/>
        <c:axPos val="b"/>
        <c:numFmt formatCode="General" sourceLinked="1"/>
        <c:majorTickMark val="out"/>
        <c:minorTickMark val="none"/>
        <c:tickLblPos val="nextTo"/>
        <c:crossAx val="666689768"/>
        <c:crosses val="autoZero"/>
        <c:crossBetween val="midCat"/>
      </c:valAx>
      <c:valAx>
        <c:axId val="666689768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66668937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strRef>
          <c:f>BookData!$D$1</c:f>
          <c:strCache>
            <c:ptCount val="1"/>
            <c:pt idx="0">
              <c:v>Office 3</c:v>
            </c:pt>
          </c:strCache>
        </c:strRef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BookData!$B$1</c:f>
              <c:strCache>
                <c:ptCount val="1"/>
                <c:pt idx="0">
                  <c:v>Office 1</c:v>
                </c:pt>
              </c:strCache>
            </c:strRef>
          </c:tx>
          <c:xVal>
            <c:numRef>
              <c:f>BookData!$A$3:$A$77</c:f>
              <c:numCache>
                <c:formatCode>General</c:formatCode>
                <c:ptCount val="7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</c:numCache>
            </c:numRef>
          </c:xVal>
          <c:yVal>
            <c:numRef>
              <c:f>BookData!$D$3:$D$77</c:f>
              <c:numCache>
                <c:formatCode>0</c:formatCode>
                <c:ptCount val="75"/>
                <c:pt idx="0">
                  <c:v>346</c:v>
                </c:pt>
                <c:pt idx="1">
                  <c:v>775</c:v>
                </c:pt>
                <c:pt idx="2">
                  <c:v>572</c:v>
                </c:pt>
                <c:pt idx="3">
                  <c:v>455</c:v>
                </c:pt>
                <c:pt idx="4">
                  <c:v>176</c:v>
                </c:pt>
                <c:pt idx="5">
                  <c:v>412</c:v>
                </c:pt>
                <c:pt idx="6">
                  <c:v>926</c:v>
                </c:pt>
                <c:pt idx="7">
                  <c:v>710</c:v>
                </c:pt>
                <c:pt idx="8">
                  <c:v>514</c:v>
                </c:pt>
                <c:pt idx="9">
                  <c:v>281</c:v>
                </c:pt>
                <c:pt idx="10">
                  <c:v>412</c:v>
                </c:pt>
                <c:pt idx="11">
                  <c:v>939</c:v>
                </c:pt>
                <c:pt idx="12">
                  <c:v>718</c:v>
                </c:pt>
                <c:pt idx="13">
                  <c:v>520</c:v>
                </c:pt>
                <c:pt idx="14">
                  <c:v>289</c:v>
                </c:pt>
                <c:pt idx="15">
                  <c:v>434</c:v>
                </c:pt>
                <c:pt idx="16">
                  <c:v>1045</c:v>
                </c:pt>
                <c:pt idx="17">
                  <c:v>719</c:v>
                </c:pt>
                <c:pt idx="18">
                  <c:v>529</c:v>
                </c:pt>
                <c:pt idx="19">
                  <c:v>304</c:v>
                </c:pt>
                <c:pt idx="20">
                  <c:v>439</c:v>
                </c:pt>
                <c:pt idx="21">
                  <c:v>1045</c:v>
                </c:pt>
                <c:pt idx="22">
                  <c:v>730</c:v>
                </c:pt>
                <c:pt idx="23">
                  <c:v>532</c:v>
                </c:pt>
                <c:pt idx="24">
                  <c:v>315</c:v>
                </c:pt>
                <c:pt idx="25">
                  <c:v>446</c:v>
                </c:pt>
                <c:pt idx="26">
                  <c:v>1133</c:v>
                </c:pt>
                <c:pt idx="27">
                  <c:v>744</c:v>
                </c:pt>
                <c:pt idx="28">
                  <c:v>540</c:v>
                </c:pt>
                <c:pt idx="29">
                  <c:v>318</c:v>
                </c:pt>
                <c:pt idx="30">
                  <c:v>450</c:v>
                </c:pt>
                <c:pt idx="31">
                  <c:v>1330</c:v>
                </c:pt>
                <c:pt idx="32">
                  <c:v>755</c:v>
                </c:pt>
                <c:pt idx="33">
                  <c:v>568</c:v>
                </c:pt>
                <c:pt idx="34">
                  <c:v>330</c:v>
                </c:pt>
                <c:pt idx="35">
                  <c:v>348</c:v>
                </c:pt>
                <c:pt idx="36">
                  <c:v>802</c:v>
                </c:pt>
                <c:pt idx="37">
                  <c:v>576</c:v>
                </c:pt>
                <c:pt idx="38">
                  <c:v>465</c:v>
                </c:pt>
                <c:pt idx="39">
                  <c:v>204</c:v>
                </c:pt>
                <c:pt idx="40">
                  <c:v>354</c:v>
                </c:pt>
                <c:pt idx="41">
                  <c:v>836</c:v>
                </c:pt>
                <c:pt idx="42">
                  <c:v>577</c:v>
                </c:pt>
                <c:pt idx="43">
                  <c:v>495</c:v>
                </c:pt>
                <c:pt idx="44">
                  <c:v>218</c:v>
                </c:pt>
                <c:pt idx="45">
                  <c:v>356</c:v>
                </c:pt>
                <c:pt idx="46">
                  <c:v>842</c:v>
                </c:pt>
                <c:pt idx="47">
                  <c:v>597</c:v>
                </c:pt>
                <c:pt idx="48">
                  <c:v>500</c:v>
                </c:pt>
                <c:pt idx="49">
                  <c:v>227</c:v>
                </c:pt>
                <c:pt idx="50">
                  <c:v>359</c:v>
                </c:pt>
                <c:pt idx="51">
                  <c:v>842</c:v>
                </c:pt>
                <c:pt idx="52">
                  <c:v>603</c:v>
                </c:pt>
                <c:pt idx="53">
                  <c:v>503</c:v>
                </c:pt>
                <c:pt idx="54">
                  <c:v>229</c:v>
                </c:pt>
                <c:pt idx="55">
                  <c:v>370</c:v>
                </c:pt>
                <c:pt idx="56">
                  <c:v>843</c:v>
                </c:pt>
                <c:pt idx="57">
                  <c:v>608</c:v>
                </c:pt>
                <c:pt idx="58">
                  <c:v>508</c:v>
                </c:pt>
                <c:pt idx="59">
                  <c:v>229</c:v>
                </c:pt>
                <c:pt idx="60">
                  <c:v>372</c:v>
                </c:pt>
                <c:pt idx="61">
                  <c:v>851</c:v>
                </c:pt>
                <c:pt idx="62">
                  <c:v>612</c:v>
                </c:pt>
                <c:pt idx="63">
                  <c:v>511</c:v>
                </c:pt>
                <c:pt idx="64">
                  <c:v>249</c:v>
                </c:pt>
                <c:pt idx="65">
                  <c:v>377</c:v>
                </c:pt>
                <c:pt idx="66">
                  <c:v>856</c:v>
                </c:pt>
                <c:pt idx="67">
                  <c:v>676</c:v>
                </c:pt>
                <c:pt idx="68">
                  <c:v>511</c:v>
                </c:pt>
                <c:pt idx="69">
                  <c:v>256</c:v>
                </c:pt>
                <c:pt idx="70">
                  <c:v>381</c:v>
                </c:pt>
                <c:pt idx="71">
                  <c:v>866</c:v>
                </c:pt>
                <c:pt idx="72">
                  <c:v>681</c:v>
                </c:pt>
                <c:pt idx="73">
                  <c:v>511</c:v>
                </c:pt>
                <c:pt idx="74">
                  <c:v>273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AA4-4FCA-B067-77B36B9935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6690552"/>
        <c:axId val="666690944"/>
      </c:scatterChart>
      <c:valAx>
        <c:axId val="666690552"/>
        <c:scaling>
          <c:orientation val="minMax"/>
          <c:max val="75"/>
        </c:scaling>
        <c:delete val="0"/>
        <c:axPos val="b"/>
        <c:numFmt formatCode="General" sourceLinked="1"/>
        <c:majorTickMark val="out"/>
        <c:minorTickMark val="none"/>
        <c:tickLblPos val="nextTo"/>
        <c:crossAx val="666690944"/>
        <c:crosses val="autoZero"/>
        <c:crossBetween val="midCat"/>
      </c:valAx>
      <c:valAx>
        <c:axId val="666690944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66669055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'1.LALB23TrendLine'!$A$1</c:f>
          <c:strCache>
            <c:ptCount val="1"/>
            <c:pt idx="0">
              <c:v>Year (Real)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'1.LALB23TrendLine'!$C$1</c:f>
              <c:strCache>
                <c:ptCount val="1"/>
                <c:pt idx="0">
                  <c:v>TEUs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-0.11292738407699038"/>
                  <c:y val="2.692946609521911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Book Antiqua" panose="02040602050305030304" pitchFamily="18" charset="0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0"/>
            <c:trendlineLbl>
              <c:layout>
                <c:manualLayout>
                  <c:x val="3.9155949256342956E-2"/>
                  <c:y val="0.14507292601083094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Book Antiqua" panose="02040602050305030304" pitchFamily="18" charset="0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strRef>
              <c:f>'1.LALB23TrendLine'!$A$2:$A$24</c:f>
              <c:strCache>
                <c:ptCount val="23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</c:strCache>
            </c:strRef>
          </c:xVal>
          <c:yVal>
            <c:numRef>
              <c:f>'1.LALB23TrendLine'!$C$2:$C$24</c:f>
              <c:numCache>
                <c:formatCode>0</c:formatCode>
                <c:ptCount val="23"/>
                <c:pt idx="0">
                  <c:v>6464</c:v>
                </c:pt>
                <c:pt idx="1">
                  <c:v>7475</c:v>
                </c:pt>
                <c:pt idx="2">
                  <c:v>8237</c:v>
                </c:pt>
                <c:pt idx="3">
                  <c:v>9480</c:v>
                </c:pt>
                <c:pt idx="4">
                  <c:v>11642</c:v>
                </c:pt>
                <c:pt idx="5">
                  <c:v>11705</c:v>
                </c:pt>
                <c:pt idx="6">
                  <c:v>11837</c:v>
                </c:pt>
                <c:pt idx="7">
                  <c:v>13101</c:v>
                </c:pt>
                <c:pt idx="8">
                  <c:v>14194</c:v>
                </c:pt>
                <c:pt idx="9">
                  <c:v>15760</c:v>
                </c:pt>
                <c:pt idx="10">
                  <c:v>15667</c:v>
                </c:pt>
                <c:pt idx="11">
                  <c:v>14338</c:v>
                </c:pt>
                <c:pt idx="12">
                  <c:v>11816</c:v>
                </c:pt>
                <c:pt idx="13">
                  <c:v>14095</c:v>
                </c:pt>
                <c:pt idx="14">
                  <c:v>14001</c:v>
                </c:pt>
                <c:pt idx="15">
                  <c:v>14123</c:v>
                </c:pt>
                <c:pt idx="16">
                  <c:v>14599</c:v>
                </c:pt>
                <c:pt idx="17">
                  <c:v>15160</c:v>
                </c:pt>
                <c:pt idx="18">
                  <c:v>15352</c:v>
                </c:pt>
                <c:pt idx="19">
                  <c:v>15631</c:v>
                </c:pt>
                <c:pt idx="20">
                  <c:v>16887</c:v>
                </c:pt>
                <c:pt idx="21">
                  <c:v>17549</c:v>
                </c:pt>
                <c:pt idx="22">
                  <c:v>17090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C69-41EC-A46D-0F68D5E75A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4220560"/>
        <c:axId val="544223512"/>
      </c:scatterChart>
      <c:valAx>
        <c:axId val="5442205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544223512"/>
        <c:crosses val="autoZero"/>
        <c:crossBetween val="midCat"/>
      </c:valAx>
      <c:valAx>
        <c:axId val="544223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5442205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'5.Trend&amp;Season'!$A$4:$A$76</c:f>
              <c:numCache>
                <c:formatCode>General</c:formatCode>
                <c:ptCount val="7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53</c:v>
                </c:pt>
                <c:pt idx="51">
                  <c:v>54</c:v>
                </c:pt>
                <c:pt idx="52">
                  <c:v>55</c:v>
                </c:pt>
                <c:pt idx="53">
                  <c:v>56</c:v>
                </c:pt>
                <c:pt idx="54">
                  <c:v>57</c:v>
                </c:pt>
                <c:pt idx="55">
                  <c:v>58</c:v>
                </c:pt>
                <c:pt idx="56">
                  <c:v>59</c:v>
                </c:pt>
                <c:pt idx="57">
                  <c:v>60</c:v>
                </c:pt>
                <c:pt idx="58">
                  <c:v>61</c:v>
                </c:pt>
                <c:pt idx="59">
                  <c:v>62</c:v>
                </c:pt>
                <c:pt idx="60">
                  <c:v>63</c:v>
                </c:pt>
                <c:pt idx="61">
                  <c:v>64</c:v>
                </c:pt>
                <c:pt idx="62">
                  <c:v>65</c:v>
                </c:pt>
                <c:pt idx="63">
                  <c:v>66</c:v>
                </c:pt>
                <c:pt idx="64">
                  <c:v>67</c:v>
                </c:pt>
                <c:pt idx="65">
                  <c:v>68</c:v>
                </c:pt>
                <c:pt idx="66">
                  <c:v>69</c:v>
                </c:pt>
                <c:pt idx="67">
                  <c:v>70</c:v>
                </c:pt>
                <c:pt idx="68">
                  <c:v>71</c:v>
                </c:pt>
                <c:pt idx="69">
                  <c:v>72</c:v>
                </c:pt>
                <c:pt idx="70">
                  <c:v>73</c:v>
                </c:pt>
                <c:pt idx="71">
                  <c:v>74</c:v>
                </c:pt>
                <c:pt idx="72">
                  <c:v>75</c:v>
                </c:pt>
              </c:numCache>
            </c:numRef>
          </c:xVal>
          <c:yVal>
            <c:numRef>
              <c:f>'5.Trend&amp;Season'!$B$4:$B$76</c:f>
              <c:numCache>
                <c:formatCode>0</c:formatCode>
                <c:ptCount val="73"/>
                <c:pt idx="0">
                  <c:v>2618</c:v>
                </c:pt>
                <c:pt idx="1">
                  <c:v>2614</c:v>
                </c:pt>
                <c:pt idx="2">
                  <c:v>3080</c:v>
                </c:pt>
                <c:pt idx="3">
                  <c:v>2404</c:v>
                </c:pt>
                <c:pt idx="4">
                  <c:v>2514</c:v>
                </c:pt>
                <c:pt idx="5">
                  <c:v>2850</c:v>
                </c:pt>
                <c:pt idx="6">
                  <c:v>2948</c:v>
                </c:pt>
                <c:pt idx="7">
                  <c:v>3228</c:v>
                </c:pt>
                <c:pt idx="8">
                  <c:v>2941</c:v>
                </c:pt>
                <c:pt idx="9">
                  <c:v>2754</c:v>
                </c:pt>
                <c:pt idx="10">
                  <c:v>3041</c:v>
                </c:pt>
                <c:pt idx="11">
                  <c:v>3313</c:v>
                </c:pt>
                <c:pt idx="12">
                  <c:v>3819</c:v>
                </c:pt>
                <c:pt idx="13">
                  <c:v>2608</c:v>
                </c:pt>
                <c:pt idx="14">
                  <c:v>2786</c:v>
                </c:pt>
                <c:pt idx="15">
                  <c:v>3790</c:v>
                </c:pt>
                <c:pt idx="16">
                  <c:v>4023</c:v>
                </c:pt>
                <c:pt idx="17">
                  <c:v>3918</c:v>
                </c:pt>
                <c:pt idx="18">
                  <c:v>2864</c:v>
                </c:pt>
                <c:pt idx="19">
                  <c:v>3425</c:v>
                </c:pt>
                <c:pt idx="20">
                  <c:v>4046</c:v>
                </c:pt>
                <c:pt idx="21">
                  <c:v>4663</c:v>
                </c:pt>
                <c:pt idx="22">
                  <c:v>4358</c:v>
                </c:pt>
                <c:pt idx="23">
                  <c:v>3627</c:v>
                </c:pt>
                <c:pt idx="24">
                  <c:v>3773</c:v>
                </c:pt>
                <c:pt idx="25">
                  <c:v>3743</c:v>
                </c:pt>
                <c:pt idx="26">
                  <c:v>4849</c:v>
                </c:pt>
                <c:pt idx="27">
                  <c:v>4975</c:v>
                </c:pt>
                <c:pt idx="28">
                  <c:v>4369</c:v>
                </c:pt>
                <c:pt idx="29">
                  <c:v>4343</c:v>
                </c:pt>
                <c:pt idx="30">
                  <c:v>5091</c:v>
                </c:pt>
                <c:pt idx="31">
                  <c:v>5212</c:v>
                </c:pt>
                <c:pt idx="32">
                  <c:v>5671</c:v>
                </c:pt>
                <c:pt idx="33">
                  <c:v>5115</c:v>
                </c:pt>
                <c:pt idx="34">
                  <c:v>4559</c:v>
                </c:pt>
                <c:pt idx="35">
                  <c:v>4583</c:v>
                </c:pt>
                <c:pt idx="36">
                  <c:v>5359</c:v>
                </c:pt>
                <c:pt idx="37">
                  <c:v>5595</c:v>
                </c:pt>
                <c:pt idx="38">
                  <c:v>4373</c:v>
                </c:pt>
                <c:pt idx="39">
                  <c:v>4558</c:v>
                </c:pt>
                <c:pt idx="40">
                  <c:v>5438</c:v>
                </c:pt>
                <c:pt idx="41">
                  <c:v>6001</c:v>
                </c:pt>
                <c:pt idx="42">
                  <c:v>5971</c:v>
                </c:pt>
                <c:pt idx="43">
                  <c:v>4726</c:v>
                </c:pt>
                <c:pt idx="44">
                  <c:v>5627</c:v>
                </c:pt>
                <c:pt idx="45">
                  <c:v>5108</c:v>
                </c:pt>
                <c:pt idx="46">
                  <c:v>5730</c:v>
                </c:pt>
                <c:pt idx="47">
                  <c:v>6489</c:v>
                </c:pt>
                <c:pt idx="48">
                  <c:v>5159</c:v>
                </c:pt>
                <c:pt idx="49">
                  <c:v>5706</c:v>
                </c:pt>
                <c:pt idx="50">
                  <c:v>5981</c:v>
                </c:pt>
                <c:pt idx="51">
                  <c:v>7179</c:v>
                </c:pt>
                <c:pt idx="52">
                  <c:v>7682</c:v>
                </c:pt>
                <c:pt idx="53">
                  <c:v>5332</c:v>
                </c:pt>
                <c:pt idx="54">
                  <c:v>6476</c:v>
                </c:pt>
                <c:pt idx="55">
                  <c:v>6576</c:v>
                </c:pt>
                <c:pt idx="56">
                  <c:v>6591</c:v>
                </c:pt>
                <c:pt idx="57">
                  <c:v>7549</c:v>
                </c:pt>
                <c:pt idx="58">
                  <c:v>5656</c:v>
                </c:pt>
                <c:pt idx="59">
                  <c:v>6789</c:v>
                </c:pt>
                <c:pt idx="60">
                  <c:v>6953</c:v>
                </c:pt>
                <c:pt idx="61">
                  <c:v>7916</c:v>
                </c:pt>
                <c:pt idx="62">
                  <c:v>8288</c:v>
                </c:pt>
                <c:pt idx="63">
                  <c:v>6527</c:v>
                </c:pt>
                <c:pt idx="64">
                  <c:v>6274</c:v>
                </c:pt>
                <c:pt idx="65">
                  <c:v>7260</c:v>
                </c:pt>
                <c:pt idx="66">
                  <c:v>7915</c:v>
                </c:pt>
                <c:pt idx="67">
                  <c:v>8227</c:v>
                </c:pt>
                <c:pt idx="68">
                  <c:v>7007</c:v>
                </c:pt>
                <c:pt idx="69">
                  <c:v>6464</c:v>
                </c:pt>
                <c:pt idx="70">
                  <c:v>7576</c:v>
                </c:pt>
                <c:pt idx="71">
                  <c:v>7613</c:v>
                </c:pt>
                <c:pt idx="72">
                  <c:v>8685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799-4CA5-81B4-B3BBE23C79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6703096"/>
        <c:axId val="661031272"/>
      </c:scatterChart>
      <c:scatterChart>
        <c:scatterStyle val="lineMarker"/>
        <c:varyColors val="0"/>
        <c:ser>
          <c:idx val="1"/>
          <c:order val="1"/>
          <c:marker>
            <c:symbol val="none"/>
          </c:marker>
          <c:xVal>
            <c:numRef>
              <c:f>'5.Trend&amp;Season'!$A$4:$A$76</c:f>
              <c:numCache>
                <c:formatCode>General</c:formatCode>
                <c:ptCount val="7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53</c:v>
                </c:pt>
                <c:pt idx="51">
                  <c:v>54</c:v>
                </c:pt>
                <c:pt idx="52">
                  <c:v>55</c:v>
                </c:pt>
                <c:pt idx="53">
                  <c:v>56</c:v>
                </c:pt>
                <c:pt idx="54">
                  <c:v>57</c:v>
                </c:pt>
                <c:pt idx="55">
                  <c:v>58</c:v>
                </c:pt>
                <c:pt idx="56">
                  <c:v>59</c:v>
                </c:pt>
                <c:pt idx="57">
                  <c:v>60</c:v>
                </c:pt>
                <c:pt idx="58">
                  <c:v>61</c:v>
                </c:pt>
                <c:pt idx="59">
                  <c:v>62</c:v>
                </c:pt>
                <c:pt idx="60">
                  <c:v>63</c:v>
                </c:pt>
                <c:pt idx="61">
                  <c:v>64</c:v>
                </c:pt>
                <c:pt idx="62">
                  <c:v>65</c:v>
                </c:pt>
                <c:pt idx="63">
                  <c:v>66</c:v>
                </c:pt>
                <c:pt idx="64">
                  <c:v>67</c:v>
                </c:pt>
                <c:pt idx="65">
                  <c:v>68</c:v>
                </c:pt>
                <c:pt idx="66">
                  <c:v>69</c:v>
                </c:pt>
                <c:pt idx="67">
                  <c:v>70</c:v>
                </c:pt>
                <c:pt idx="68">
                  <c:v>71</c:v>
                </c:pt>
                <c:pt idx="69">
                  <c:v>72</c:v>
                </c:pt>
                <c:pt idx="70">
                  <c:v>73</c:v>
                </c:pt>
                <c:pt idx="71">
                  <c:v>74</c:v>
                </c:pt>
                <c:pt idx="72">
                  <c:v>75</c:v>
                </c:pt>
              </c:numCache>
            </c:numRef>
          </c:xVal>
          <c:yVal>
            <c:numRef>
              <c:f>'5.Trend&amp;Season'!$C$4:$C$76</c:f>
              <c:numCache>
                <c:formatCode>0</c:formatCode>
                <c:ptCount val="73"/>
                <c:pt idx="0">
                  <c:v>2507.4</c:v>
                </c:pt>
                <c:pt idx="1">
                  <c:v>2604.8000000000002</c:v>
                </c:pt>
                <c:pt idx="2">
                  <c:v>2646</c:v>
                </c:pt>
                <c:pt idx="3">
                  <c:v>2692.4</c:v>
                </c:pt>
                <c:pt idx="4">
                  <c:v>2759.2</c:v>
                </c:pt>
                <c:pt idx="5">
                  <c:v>2788.8</c:v>
                </c:pt>
                <c:pt idx="6">
                  <c:v>2896.2</c:v>
                </c:pt>
                <c:pt idx="7">
                  <c:v>2944.2</c:v>
                </c:pt>
                <c:pt idx="8">
                  <c:v>2982.4</c:v>
                </c:pt>
                <c:pt idx="9">
                  <c:v>3055.4</c:v>
                </c:pt>
                <c:pt idx="10">
                  <c:v>3173.6</c:v>
                </c:pt>
                <c:pt idx="11">
                  <c:v>3107</c:v>
                </c:pt>
                <c:pt idx="12">
                  <c:v>3113.4</c:v>
                </c:pt>
                <c:pt idx="13">
                  <c:v>3263.2</c:v>
                </c:pt>
                <c:pt idx="14">
                  <c:v>3405.2</c:v>
                </c:pt>
                <c:pt idx="15">
                  <c:v>3425</c:v>
                </c:pt>
                <c:pt idx="16">
                  <c:v>3476.2</c:v>
                </c:pt>
                <c:pt idx="17">
                  <c:v>3604</c:v>
                </c:pt>
                <c:pt idx="18">
                  <c:v>3655.2</c:v>
                </c:pt>
                <c:pt idx="19">
                  <c:v>3783.2</c:v>
                </c:pt>
                <c:pt idx="20">
                  <c:v>3871.2</c:v>
                </c:pt>
                <c:pt idx="21">
                  <c:v>4023.8</c:v>
                </c:pt>
                <c:pt idx="22">
                  <c:v>4093.4</c:v>
                </c:pt>
                <c:pt idx="23">
                  <c:v>4032.8</c:v>
                </c:pt>
                <c:pt idx="24">
                  <c:v>4070</c:v>
                </c:pt>
                <c:pt idx="25">
                  <c:v>4193.3999999999996</c:v>
                </c:pt>
                <c:pt idx="26">
                  <c:v>4341.8</c:v>
                </c:pt>
                <c:pt idx="27">
                  <c:v>4455.8</c:v>
                </c:pt>
                <c:pt idx="28">
                  <c:v>4725.3999999999996</c:v>
                </c:pt>
                <c:pt idx="29">
                  <c:v>4798</c:v>
                </c:pt>
                <c:pt idx="30">
                  <c:v>4937.2</c:v>
                </c:pt>
                <c:pt idx="31">
                  <c:v>5086.3999999999996</c:v>
                </c:pt>
                <c:pt idx="32">
                  <c:v>5129.6000000000004</c:v>
                </c:pt>
                <c:pt idx="33">
                  <c:v>5028</c:v>
                </c:pt>
                <c:pt idx="34">
                  <c:v>5057.3999999999996</c:v>
                </c:pt>
                <c:pt idx="35">
                  <c:v>5042.2</c:v>
                </c:pt>
                <c:pt idx="36">
                  <c:v>4893.8</c:v>
                </c:pt>
                <c:pt idx="37">
                  <c:v>4893.6000000000004</c:v>
                </c:pt>
                <c:pt idx="38">
                  <c:v>5064.6000000000004</c:v>
                </c:pt>
                <c:pt idx="39">
                  <c:v>5193</c:v>
                </c:pt>
                <c:pt idx="40">
                  <c:v>5268.2</c:v>
                </c:pt>
                <c:pt idx="41">
                  <c:v>5338.8</c:v>
                </c:pt>
                <c:pt idx="42">
                  <c:v>5552.6</c:v>
                </c:pt>
                <c:pt idx="43">
                  <c:v>5486.6</c:v>
                </c:pt>
                <c:pt idx="44">
                  <c:v>5432.4</c:v>
                </c:pt>
                <c:pt idx="45">
                  <c:v>5536</c:v>
                </c:pt>
                <c:pt idx="46">
                  <c:v>5622.6</c:v>
                </c:pt>
                <c:pt idx="47">
                  <c:v>5638.4</c:v>
                </c:pt>
                <c:pt idx="48">
                  <c:v>5813</c:v>
                </c:pt>
                <c:pt idx="49">
                  <c:v>6102.8</c:v>
                </c:pt>
                <c:pt idx="50">
                  <c:v>6341.4</c:v>
                </c:pt>
                <c:pt idx="51">
                  <c:v>6376</c:v>
                </c:pt>
                <c:pt idx="52">
                  <c:v>6530</c:v>
                </c:pt>
                <c:pt idx="53">
                  <c:v>6649</c:v>
                </c:pt>
                <c:pt idx="54">
                  <c:v>6531.4</c:v>
                </c:pt>
                <c:pt idx="55">
                  <c:v>6504.8</c:v>
                </c:pt>
                <c:pt idx="56">
                  <c:v>6569.6</c:v>
                </c:pt>
                <c:pt idx="57">
                  <c:v>6632.2</c:v>
                </c:pt>
                <c:pt idx="58">
                  <c:v>6707.6</c:v>
                </c:pt>
                <c:pt idx="59">
                  <c:v>6972.6</c:v>
                </c:pt>
                <c:pt idx="60">
                  <c:v>7120.4</c:v>
                </c:pt>
                <c:pt idx="61">
                  <c:v>7294.6</c:v>
                </c:pt>
                <c:pt idx="62">
                  <c:v>7191.6</c:v>
                </c:pt>
                <c:pt idx="63">
                  <c:v>7253</c:v>
                </c:pt>
                <c:pt idx="64">
                  <c:v>7252.8</c:v>
                </c:pt>
                <c:pt idx="65">
                  <c:v>7240.6</c:v>
                </c:pt>
                <c:pt idx="66">
                  <c:v>7336.6</c:v>
                </c:pt>
                <c:pt idx="67">
                  <c:v>7374.6</c:v>
                </c:pt>
                <c:pt idx="68">
                  <c:v>7437.8</c:v>
                </c:pt>
                <c:pt idx="69">
                  <c:v>7377.4</c:v>
                </c:pt>
                <c:pt idx="70">
                  <c:v>7469</c:v>
                </c:pt>
                <c:pt idx="71">
                  <c:v>7584.5</c:v>
                </c:pt>
                <c:pt idx="72">
                  <c:v>7958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799-4CA5-81B4-B3BBE23C79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6703096"/>
        <c:axId val="661031272"/>
      </c:scatterChart>
      <c:valAx>
        <c:axId val="666703096"/>
        <c:scaling>
          <c:orientation val="minMax"/>
          <c:max val="75"/>
        </c:scaling>
        <c:delete val="0"/>
        <c:axPos val="b"/>
        <c:numFmt formatCode="General" sourceLinked="1"/>
        <c:majorTickMark val="out"/>
        <c:minorTickMark val="none"/>
        <c:tickLblPos val="nextTo"/>
        <c:crossAx val="661031272"/>
        <c:crosses val="autoZero"/>
        <c:crossBetween val="midCat"/>
      </c:valAx>
      <c:valAx>
        <c:axId val="661031272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66670309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'5.Trend&amp;Season'!$A$4:$A$76</c:f>
              <c:numCache>
                <c:formatCode>General</c:formatCode>
                <c:ptCount val="7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53</c:v>
                </c:pt>
                <c:pt idx="51">
                  <c:v>54</c:v>
                </c:pt>
                <c:pt idx="52">
                  <c:v>55</c:v>
                </c:pt>
                <c:pt idx="53">
                  <c:v>56</c:v>
                </c:pt>
                <c:pt idx="54">
                  <c:v>57</c:v>
                </c:pt>
                <c:pt idx="55">
                  <c:v>58</c:v>
                </c:pt>
                <c:pt idx="56">
                  <c:v>59</c:v>
                </c:pt>
                <c:pt idx="57">
                  <c:v>60</c:v>
                </c:pt>
                <c:pt idx="58">
                  <c:v>61</c:v>
                </c:pt>
                <c:pt idx="59">
                  <c:v>62</c:v>
                </c:pt>
                <c:pt idx="60">
                  <c:v>63</c:v>
                </c:pt>
                <c:pt idx="61">
                  <c:v>64</c:v>
                </c:pt>
                <c:pt idx="62">
                  <c:v>65</c:v>
                </c:pt>
                <c:pt idx="63">
                  <c:v>66</c:v>
                </c:pt>
                <c:pt idx="64">
                  <c:v>67</c:v>
                </c:pt>
                <c:pt idx="65">
                  <c:v>68</c:v>
                </c:pt>
                <c:pt idx="66">
                  <c:v>69</c:v>
                </c:pt>
                <c:pt idx="67">
                  <c:v>70</c:v>
                </c:pt>
                <c:pt idx="68">
                  <c:v>71</c:v>
                </c:pt>
                <c:pt idx="69">
                  <c:v>72</c:v>
                </c:pt>
                <c:pt idx="70">
                  <c:v>73</c:v>
                </c:pt>
                <c:pt idx="71">
                  <c:v>74</c:v>
                </c:pt>
                <c:pt idx="72">
                  <c:v>75</c:v>
                </c:pt>
              </c:numCache>
            </c:numRef>
          </c:xVal>
          <c:yVal>
            <c:numRef>
              <c:f>'5.Trend&amp;Season'!$B$4:$B$76</c:f>
              <c:numCache>
                <c:formatCode>0</c:formatCode>
                <c:ptCount val="73"/>
                <c:pt idx="0">
                  <c:v>2618</c:v>
                </c:pt>
                <c:pt idx="1">
                  <c:v>2614</c:v>
                </c:pt>
                <c:pt idx="2">
                  <c:v>3080</c:v>
                </c:pt>
                <c:pt idx="3">
                  <c:v>2404</c:v>
                </c:pt>
                <c:pt idx="4">
                  <c:v>2514</c:v>
                </c:pt>
                <c:pt idx="5">
                  <c:v>2850</c:v>
                </c:pt>
                <c:pt idx="6">
                  <c:v>2948</c:v>
                </c:pt>
                <c:pt idx="7">
                  <c:v>3228</c:v>
                </c:pt>
                <c:pt idx="8">
                  <c:v>2941</c:v>
                </c:pt>
                <c:pt idx="9">
                  <c:v>2754</c:v>
                </c:pt>
                <c:pt idx="10">
                  <c:v>3041</c:v>
                </c:pt>
                <c:pt idx="11">
                  <c:v>3313</c:v>
                </c:pt>
                <c:pt idx="12">
                  <c:v>3819</c:v>
                </c:pt>
                <c:pt idx="13">
                  <c:v>2608</c:v>
                </c:pt>
                <c:pt idx="14">
                  <c:v>2786</c:v>
                </c:pt>
                <c:pt idx="15">
                  <c:v>3790</c:v>
                </c:pt>
                <c:pt idx="16">
                  <c:v>4023</c:v>
                </c:pt>
                <c:pt idx="17">
                  <c:v>3918</c:v>
                </c:pt>
                <c:pt idx="18">
                  <c:v>2864</c:v>
                </c:pt>
                <c:pt idx="19">
                  <c:v>3425</c:v>
                </c:pt>
                <c:pt idx="20">
                  <c:v>4046</c:v>
                </c:pt>
                <c:pt idx="21">
                  <c:v>4663</c:v>
                </c:pt>
                <c:pt idx="22">
                  <c:v>4358</c:v>
                </c:pt>
                <c:pt idx="23">
                  <c:v>3627</c:v>
                </c:pt>
                <c:pt idx="24">
                  <c:v>3773</c:v>
                </c:pt>
                <c:pt idx="25">
                  <c:v>3743</c:v>
                </c:pt>
                <c:pt idx="26">
                  <c:v>4849</c:v>
                </c:pt>
                <c:pt idx="27">
                  <c:v>4975</c:v>
                </c:pt>
                <c:pt idx="28">
                  <c:v>4369</c:v>
                </c:pt>
                <c:pt idx="29">
                  <c:v>4343</c:v>
                </c:pt>
                <c:pt idx="30">
                  <c:v>5091</c:v>
                </c:pt>
                <c:pt idx="31">
                  <c:v>5212</c:v>
                </c:pt>
                <c:pt idx="32">
                  <c:v>5671</c:v>
                </c:pt>
                <c:pt idx="33">
                  <c:v>5115</c:v>
                </c:pt>
                <c:pt idx="34">
                  <c:v>4559</c:v>
                </c:pt>
                <c:pt idx="35">
                  <c:v>4583</c:v>
                </c:pt>
                <c:pt idx="36">
                  <c:v>5359</c:v>
                </c:pt>
                <c:pt idx="37">
                  <c:v>5595</c:v>
                </c:pt>
                <c:pt idx="38">
                  <c:v>4373</c:v>
                </c:pt>
                <c:pt idx="39">
                  <c:v>4558</c:v>
                </c:pt>
                <c:pt idx="40">
                  <c:v>5438</c:v>
                </c:pt>
                <c:pt idx="41">
                  <c:v>6001</c:v>
                </c:pt>
                <c:pt idx="42">
                  <c:v>5971</c:v>
                </c:pt>
                <c:pt idx="43">
                  <c:v>4726</c:v>
                </c:pt>
                <c:pt idx="44">
                  <c:v>5627</c:v>
                </c:pt>
                <c:pt idx="45">
                  <c:v>5108</c:v>
                </c:pt>
                <c:pt idx="46">
                  <c:v>5730</c:v>
                </c:pt>
                <c:pt idx="47">
                  <c:v>6489</c:v>
                </c:pt>
                <c:pt idx="48">
                  <c:v>5159</c:v>
                </c:pt>
                <c:pt idx="49">
                  <c:v>5706</c:v>
                </c:pt>
                <c:pt idx="50">
                  <c:v>5981</c:v>
                </c:pt>
                <c:pt idx="51">
                  <c:v>7179</c:v>
                </c:pt>
                <c:pt idx="52">
                  <c:v>7682</c:v>
                </c:pt>
                <c:pt idx="53">
                  <c:v>5332</c:v>
                </c:pt>
                <c:pt idx="54">
                  <c:v>6476</c:v>
                </c:pt>
                <c:pt idx="55">
                  <c:v>6576</c:v>
                </c:pt>
                <c:pt idx="56">
                  <c:v>6591</c:v>
                </c:pt>
                <c:pt idx="57">
                  <c:v>7549</c:v>
                </c:pt>
                <c:pt idx="58">
                  <c:v>5656</c:v>
                </c:pt>
                <c:pt idx="59">
                  <c:v>6789</c:v>
                </c:pt>
                <c:pt idx="60">
                  <c:v>6953</c:v>
                </c:pt>
                <c:pt idx="61">
                  <c:v>7916</c:v>
                </c:pt>
                <c:pt idx="62">
                  <c:v>8288</c:v>
                </c:pt>
                <c:pt idx="63">
                  <c:v>6527</c:v>
                </c:pt>
                <c:pt idx="64">
                  <c:v>6274</c:v>
                </c:pt>
                <c:pt idx="65">
                  <c:v>7260</c:v>
                </c:pt>
                <c:pt idx="66">
                  <c:v>7915</c:v>
                </c:pt>
                <c:pt idx="67">
                  <c:v>8227</c:v>
                </c:pt>
                <c:pt idx="68">
                  <c:v>7007</c:v>
                </c:pt>
                <c:pt idx="69">
                  <c:v>6464</c:v>
                </c:pt>
                <c:pt idx="70">
                  <c:v>7576</c:v>
                </c:pt>
                <c:pt idx="71">
                  <c:v>7613</c:v>
                </c:pt>
                <c:pt idx="72">
                  <c:v>8685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E3B-45CB-96DE-8D1EC3BC9067}"/>
            </c:ext>
          </c:extLst>
        </c:ser>
        <c:ser>
          <c:idx val="1"/>
          <c:order val="1"/>
          <c:marker>
            <c:symbol val="none"/>
          </c:marker>
          <c:xVal>
            <c:numRef>
              <c:f>'5.Trend&amp;Season'!$A$4:$A$76</c:f>
              <c:numCache>
                <c:formatCode>General</c:formatCode>
                <c:ptCount val="7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53</c:v>
                </c:pt>
                <c:pt idx="51">
                  <c:v>54</c:v>
                </c:pt>
                <c:pt idx="52">
                  <c:v>55</c:v>
                </c:pt>
                <c:pt idx="53">
                  <c:v>56</c:v>
                </c:pt>
                <c:pt idx="54">
                  <c:v>57</c:v>
                </c:pt>
                <c:pt idx="55">
                  <c:v>58</c:v>
                </c:pt>
                <c:pt idx="56">
                  <c:v>59</c:v>
                </c:pt>
                <c:pt idx="57">
                  <c:v>60</c:v>
                </c:pt>
                <c:pt idx="58">
                  <c:v>61</c:v>
                </c:pt>
                <c:pt idx="59">
                  <c:v>62</c:v>
                </c:pt>
                <c:pt idx="60">
                  <c:v>63</c:v>
                </c:pt>
                <c:pt idx="61">
                  <c:v>64</c:v>
                </c:pt>
                <c:pt idx="62">
                  <c:v>65</c:v>
                </c:pt>
                <c:pt idx="63">
                  <c:v>66</c:v>
                </c:pt>
                <c:pt idx="64">
                  <c:v>67</c:v>
                </c:pt>
                <c:pt idx="65">
                  <c:v>68</c:v>
                </c:pt>
                <c:pt idx="66">
                  <c:v>69</c:v>
                </c:pt>
                <c:pt idx="67">
                  <c:v>70</c:v>
                </c:pt>
                <c:pt idx="68">
                  <c:v>71</c:v>
                </c:pt>
                <c:pt idx="69">
                  <c:v>72</c:v>
                </c:pt>
                <c:pt idx="70">
                  <c:v>73</c:v>
                </c:pt>
                <c:pt idx="71">
                  <c:v>74</c:v>
                </c:pt>
                <c:pt idx="72">
                  <c:v>75</c:v>
                </c:pt>
              </c:numCache>
            </c:numRef>
          </c:xVal>
          <c:yVal>
            <c:numRef>
              <c:f>'5.Trend&amp;Season'!$G$4:$G$76</c:f>
              <c:numCache>
                <c:formatCode>General</c:formatCode>
                <c:ptCount val="73"/>
                <c:pt idx="0">
                  <c:v>2392.0312655684702</c:v>
                </c:pt>
                <c:pt idx="1">
                  <c:v>2657.5321182643488</c:v>
                </c:pt>
                <c:pt idx="2">
                  <c:v>2876.6031541355214</c:v>
                </c:pt>
                <c:pt idx="3">
                  <c:v>2323.7865067207822</c:v>
                </c:pt>
                <c:pt idx="4">
                  <c:v>2470.1803453027483</c:v>
                </c:pt>
                <c:pt idx="5">
                  <c:v>2766.0236276693408</c:v>
                </c:pt>
                <c:pt idx="6">
                  <c:v>3060.4365826312319</c:v>
                </c:pt>
                <c:pt idx="7">
                  <c:v>3299.885994653298</c:v>
                </c:pt>
                <c:pt idx="8">
                  <c:v>2655.9488449090441</c:v>
                </c:pt>
                <c:pt idx="9">
                  <c:v>2813.4547013531937</c:v>
                </c:pt>
                <c:pt idx="10">
                  <c:v>3140.0159897702115</c:v>
                </c:pt>
                <c:pt idx="11">
                  <c:v>3463.3410469981154</c:v>
                </c:pt>
                <c:pt idx="12">
                  <c:v>3723.168835171075</c:v>
                </c:pt>
                <c:pt idx="13">
                  <c:v>2988.1111830973059</c:v>
                </c:pt>
                <c:pt idx="14">
                  <c:v>3156.7290574036397</c:v>
                </c:pt>
                <c:pt idx="15">
                  <c:v>3514.0083518710821</c:v>
                </c:pt>
                <c:pt idx="16">
                  <c:v>3866.2455113649985</c:v>
                </c:pt>
                <c:pt idx="17">
                  <c:v>4146.4516756888515</c:v>
                </c:pt>
                <c:pt idx="18">
                  <c:v>3320.2735212855673</c:v>
                </c:pt>
                <c:pt idx="19">
                  <c:v>3500.0034134540851</c:v>
                </c:pt>
                <c:pt idx="20">
                  <c:v>3888.0007139719523</c:v>
                </c:pt>
                <c:pt idx="21">
                  <c:v>4269.1499757318816</c:v>
                </c:pt>
                <c:pt idx="22">
                  <c:v>4569.7345162066285</c:v>
                </c:pt>
                <c:pt idx="23">
                  <c:v>3652.4358594738296</c:v>
                </c:pt>
                <c:pt idx="24">
                  <c:v>3843.2777695045311</c:v>
                </c:pt>
                <c:pt idx="25">
                  <c:v>4261.993076072823</c:v>
                </c:pt>
                <c:pt idx="26">
                  <c:v>4672.0544400987656</c:v>
                </c:pt>
                <c:pt idx="27">
                  <c:v>4993.0173567244046</c:v>
                </c:pt>
                <c:pt idx="28">
                  <c:v>3984.5981976620915</c:v>
                </c:pt>
                <c:pt idx="29">
                  <c:v>4186.5521255549766</c:v>
                </c:pt>
                <c:pt idx="30">
                  <c:v>4635.9854381736932</c:v>
                </c:pt>
                <c:pt idx="31">
                  <c:v>5074.9589044656486</c:v>
                </c:pt>
                <c:pt idx="32">
                  <c:v>5416.3001972421816</c:v>
                </c:pt>
                <c:pt idx="33">
                  <c:v>4316.7605358503533</c:v>
                </c:pt>
                <c:pt idx="34">
                  <c:v>4529.8264816054225</c:v>
                </c:pt>
                <c:pt idx="35">
                  <c:v>5009.9778002745643</c:v>
                </c:pt>
                <c:pt idx="36">
                  <c:v>5477.8633688325317</c:v>
                </c:pt>
                <c:pt idx="37">
                  <c:v>5839.5830377599577</c:v>
                </c:pt>
                <c:pt idx="38">
                  <c:v>4648.9228740386152</c:v>
                </c:pt>
                <c:pt idx="39">
                  <c:v>4873.1008376558684</c:v>
                </c:pt>
                <c:pt idx="40">
                  <c:v>5383.9701623754345</c:v>
                </c:pt>
                <c:pt idx="41">
                  <c:v>5880.7678331994148</c:v>
                </c:pt>
                <c:pt idx="42">
                  <c:v>6262.8658782777356</c:v>
                </c:pt>
                <c:pt idx="43">
                  <c:v>4981.085212226877</c:v>
                </c:pt>
                <c:pt idx="44">
                  <c:v>5216.3751937063143</c:v>
                </c:pt>
                <c:pt idx="45">
                  <c:v>5757.9625244763047</c:v>
                </c:pt>
                <c:pt idx="46">
                  <c:v>6283.6722975662979</c:v>
                </c:pt>
                <c:pt idx="47">
                  <c:v>6686.1487187955127</c:v>
                </c:pt>
                <c:pt idx="48">
                  <c:v>5313.247550415138</c:v>
                </c:pt>
                <c:pt idx="49">
                  <c:v>5559.6495497567594</c:v>
                </c:pt>
                <c:pt idx="50">
                  <c:v>6131.9548865771758</c:v>
                </c:pt>
                <c:pt idx="51">
                  <c:v>6686.5767619331809</c:v>
                </c:pt>
                <c:pt idx="52">
                  <c:v>7109.4315593132878</c:v>
                </c:pt>
                <c:pt idx="53">
                  <c:v>5645.4098886033998</c:v>
                </c:pt>
                <c:pt idx="54">
                  <c:v>5902.9239058072053</c:v>
                </c:pt>
                <c:pt idx="55">
                  <c:v>6505.9472486780469</c:v>
                </c:pt>
                <c:pt idx="56">
                  <c:v>7089.481226300064</c:v>
                </c:pt>
                <c:pt idx="57">
                  <c:v>7532.7143998310648</c:v>
                </c:pt>
                <c:pt idx="58">
                  <c:v>5977.5722267916617</c:v>
                </c:pt>
                <c:pt idx="59">
                  <c:v>6246.1982618576512</c:v>
                </c:pt>
                <c:pt idx="60">
                  <c:v>6879.9396107789171</c:v>
                </c:pt>
                <c:pt idx="61">
                  <c:v>7492.385690666948</c:v>
                </c:pt>
                <c:pt idx="62">
                  <c:v>7955.9972403488418</c:v>
                </c:pt>
                <c:pt idx="63">
                  <c:v>6309.7345649799236</c:v>
                </c:pt>
                <c:pt idx="64">
                  <c:v>6589.4726179080972</c:v>
                </c:pt>
                <c:pt idx="65">
                  <c:v>7253.9319728797882</c:v>
                </c:pt>
                <c:pt idx="66">
                  <c:v>7895.2901550338311</c:v>
                </c:pt>
                <c:pt idx="67">
                  <c:v>8379.2800808666179</c:v>
                </c:pt>
                <c:pt idx="68">
                  <c:v>6641.8969031681854</c:v>
                </c:pt>
                <c:pt idx="69">
                  <c:v>6932.7469739585422</c:v>
                </c:pt>
                <c:pt idx="70">
                  <c:v>7627.9243349806584</c:v>
                </c:pt>
                <c:pt idx="71">
                  <c:v>8298.1946194007141</c:v>
                </c:pt>
                <c:pt idx="72">
                  <c:v>8802.5629213843949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1E3B-45CB-96DE-8D1EC3BC90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3599520"/>
        <c:axId val="228969872"/>
      </c:scatterChart>
      <c:valAx>
        <c:axId val="663599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28969872"/>
        <c:crosses val="autoZero"/>
        <c:crossBetween val="midCat"/>
      </c:valAx>
      <c:valAx>
        <c:axId val="228969872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66359952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'5.Trend&amp;Season'!$B$1</c:f>
              <c:strCache>
                <c:ptCount val="1"/>
                <c:pt idx="0">
                  <c:v>Trend&amp;S</c:v>
                </c:pt>
              </c:strCache>
            </c:strRef>
          </c:tx>
          <c:xVal>
            <c:numRef>
              <c:f>'5.Trend&amp;Season'!$A$2:$A$76</c:f>
              <c:numCache>
                <c:formatCode>General</c:formatCode>
                <c:ptCount val="7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</c:numCache>
            </c:numRef>
          </c:xVal>
          <c:yVal>
            <c:numRef>
              <c:f>'5.Trend&amp;Season'!$B$2:$B$76</c:f>
              <c:numCache>
                <c:formatCode>0</c:formatCode>
                <c:ptCount val="75"/>
                <c:pt idx="0">
                  <c:v>1917</c:v>
                </c:pt>
                <c:pt idx="1">
                  <c:v>2308</c:v>
                </c:pt>
                <c:pt idx="2">
                  <c:v>2618</c:v>
                </c:pt>
                <c:pt idx="3">
                  <c:v>2614</c:v>
                </c:pt>
                <c:pt idx="4">
                  <c:v>3080</c:v>
                </c:pt>
                <c:pt idx="5">
                  <c:v>2404</c:v>
                </c:pt>
                <c:pt idx="6">
                  <c:v>2514</c:v>
                </c:pt>
                <c:pt idx="7">
                  <c:v>2850</c:v>
                </c:pt>
                <c:pt idx="8">
                  <c:v>2948</c:v>
                </c:pt>
                <c:pt idx="9">
                  <c:v>3228</c:v>
                </c:pt>
                <c:pt idx="10">
                  <c:v>2941</c:v>
                </c:pt>
                <c:pt idx="11">
                  <c:v>2754</c:v>
                </c:pt>
                <c:pt idx="12">
                  <c:v>3041</c:v>
                </c:pt>
                <c:pt idx="13">
                  <c:v>3313</c:v>
                </c:pt>
                <c:pt idx="14">
                  <c:v>3819</c:v>
                </c:pt>
                <c:pt idx="15">
                  <c:v>2608</c:v>
                </c:pt>
                <c:pt idx="16">
                  <c:v>2786</c:v>
                </c:pt>
                <c:pt idx="17">
                  <c:v>3790</c:v>
                </c:pt>
                <c:pt idx="18">
                  <c:v>4023</c:v>
                </c:pt>
                <c:pt idx="19">
                  <c:v>3918</c:v>
                </c:pt>
                <c:pt idx="20">
                  <c:v>2864</c:v>
                </c:pt>
                <c:pt idx="21">
                  <c:v>3425</c:v>
                </c:pt>
                <c:pt idx="22">
                  <c:v>4046</c:v>
                </c:pt>
                <c:pt idx="23">
                  <c:v>4663</c:v>
                </c:pt>
                <c:pt idx="24">
                  <c:v>4358</c:v>
                </c:pt>
                <c:pt idx="25">
                  <c:v>3627</c:v>
                </c:pt>
                <c:pt idx="26">
                  <c:v>3773</c:v>
                </c:pt>
                <c:pt idx="27">
                  <c:v>3743</c:v>
                </c:pt>
                <c:pt idx="28">
                  <c:v>4849</c:v>
                </c:pt>
                <c:pt idx="29">
                  <c:v>4975</c:v>
                </c:pt>
                <c:pt idx="30">
                  <c:v>4369</c:v>
                </c:pt>
                <c:pt idx="31">
                  <c:v>4343</c:v>
                </c:pt>
                <c:pt idx="32">
                  <c:v>5091</c:v>
                </c:pt>
                <c:pt idx="33">
                  <c:v>5212</c:v>
                </c:pt>
                <c:pt idx="34">
                  <c:v>5671</c:v>
                </c:pt>
                <c:pt idx="35">
                  <c:v>5115</c:v>
                </c:pt>
                <c:pt idx="36">
                  <c:v>4559</c:v>
                </c:pt>
                <c:pt idx="37">
                  <c:v>4583</c:v>
                </c:pt>
                <c:pt idx="38">
                  <c:v>5359</c:v>
                </c:pt>
                <c:pt idx="39">
                  <c:v>5595</c:v>
                </c:pt>
                <c:pt idx="40">
                  <c:v>4373</c:v>
                </c:pt>
                <c:pt idx="41">
                  <c:v>4558</c:v>
                </c:pt>
                <c:pt idx="42">
                  <c:v>5438</c:v>
                </c:pt>
                <c:pt idx="43">
                  <c:v>6001</c:v>
                </c:pt>
                <c:pt idx="44">
                  <c:v>5971</c:v>
                </c:pt>
                <c:pt idx="45">
                  <c:v>4726</c:v>
                </c:pt>
                <c:pt idx="46">
                  <c:v>5627</c:v>
                </c:pt>
                <c:pt idx="47">
                  <c:v>5108</c:v>
                </c:pt>
                <c:pt idx="48">
                  <c:v>5730</c:v>
                </c:pt>
                <c:pt idx="49">
                  <c:v>6489</c:v>
                </c:pt>
                <c:pt idx="50">
                  <c:v>5159</c:v>
                </c:pt>
                <c:pt idx="51">
                  <c:v>5706</c:v>
                </c:pt>
                <c:pt idx="52">
                  <c:v>5981</c:v>
                </c:pt>
                <c:pt idx="53">
                  <c:v>7179</c:v>
                </c:pt>
                <c:pt idx="54">
                  <c:v>7682</c:v>
                </c:pt>
                <c:pt idx="55">
                  <c:v>5332</c:v>
                </c:pt>
                <c:pt idx="56">
                  <c:v>6476</c:v>
                </c:pt>
                <c:pt idx="57">
                  <c:v>6576</c:v>
                </c:pt>
                <c:pt idx="58">
                  <c:v>6591</c:v>
                </c:pt>
                <c:pt idx="59">
                  <c:v>7549</c:v>
                </c:pt>
                <c:pt idx="60">
                  <c:v>5656</c:v>
                </c:pt>
                <c:pt idx="61">
                  <c:v>6789</c:v>
                </c:pt>
                <c:pt idx="62">
                  <c:v>6953</c:v>
                </c:pt>
                <c:pt idx="63">
                  <c:v>7916</c:v>
                </c:pt>
                <c:pt idx="64">
                  <c:v>8288</c:v>
                </c:pt>
                <c:pt idx="65">
                  <c:v>6527</c:v>
                </c:pt>
                <c:pt idx="66">
                  <c:v>6274</c:v>
                </c:pt>
                <c:pt idx="67">
                  <c:v>7260</c:v>
                </c:pt>
                <c:pt idx="68">
                  <c:v>7915</c:v>
                </c:pt>
                <c:pt idx="69">
                  <c:v>8227</c:v>
                </c:pt>
                <c:pt idx="70">
                  <c:v>7007</c:v>
                </c:pt>
                <c:pt idx="71">
                  <c:v>6464</c:v>
                </c:pt>
                <c:pt idx="72">
                  <c:v>7576</c:v>
                </c:pt>
                <c:pt idx="73">
                  <c:v>7613</c:v>
                </c:pt>
                <c:pt idx="74">
                  <c:v>8685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78D-4DC0-AD53-0DE1DBEDA2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9458544"/>
        <c:axId val="669458936"/>
      </c:scatterChart>
      <c:valAx>
        <c:axId val="669458544"/>
        <c:scaling>
          <c:orientation val="minMax"/>
          <c:max val="75"/>
        </c:scaling>
        <c:delete val="0"/>
        <c:axPos val="b"/>
        <c:numFmt formatCode="General" sourceLinked="1"/>
        <c:majorTickMark val="out"/>
        <c:minorTickMark val="none"/>
        <c:tickLblPos val="nextTo"/>
        <c:crossAx val="669458936"/>
        <c:crosses val="autoZero"/>
        <c:crossBetween val="midCat"/>
      </c:valAx>
      <c:valAx>
        <c:axId val="669458936"/>
        <c:scaling>
          <c:orientation val="minMax"/>
        </c:scaling>
        <c:delete val="0"/>
        <c:axPos val="l"/>
        <c:numFmt formatCode="0" sourceLinked="1"/>
        <c:majorTickMark val="out"/>
        <c:minorTickMark val="none"/>
        <c:tickLblPos val="nextTo"/>
        <c:crossAx val="669458544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'5.Trend&amp;Season'!$B$1</c:f>
              <c:strCache>
                <c:ptCount val="1"/>
                <c:pt idx="0">
                  <c:v>Trend&amp;S</c:v>
                </c:pt>
              </c:strCache>
            </c:strRef>
          </c:tx>
          <c:marker>
            <c:symbol val="none"/>
          </c:marker>
          <c:xVal>
            <c:numRef>
              <c:f>'5.Trend&amp;Season'!$A$2:$A$76</c:f>
              <c:numCache>
                <c:formatCode>General</c:formatCode>
                <c:ptCount val="7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</c:numCache>
            </c:numRef>
          </c:xVal>
          <c:yVal>
            <c:numRef>
              <c:f>'5.Trend&amp;Season'!$C$2:$C$76</c:f>
              <c:numCache>
                <c:formatCode>General</c:formatCode>
                <c:ptCount val="75"/>
                <c:pt idx="2" formatCode="0">
                  <c:v>2507.4</c:v>
                </c:pt>
                <c:pt idx="3" formatCode="0">
                  <c:v>2604.8000000000002</c:v>
                </c:pt>
                <c:pt idx="4" formatCode="0">
                  <c:v>2646</c:v>
                </c:pt>
                <c:pt idx="5" formatCode="0">
                  <c:v>2692.4</c:v>
                </c:pt>
                <c:pt idx="6" formatCode="0">
                  <c:v>2759.2</c:v>
                </c:pt>
                <c:pt idx="7" formatCode="0">
                  <c:v>2788.8</c:v>
                </c:pt>
                <c:pt idx="8" formatCode="0">
                  <c:v>2896.2</c:v>
                </c:pt>
                <c:pt idx="9" formatCode="0">
                  <c:v>2944.2</c:v>
                </c:pt>
                <c:pt idx="10" formatCode="0">
                  <c:v>2982.4</c:v>
                </c:pt>
                <c:pt idx="11" formatCode="0">
                  <c:v>3055.4</c:v>
                </c:pt>
                <c:pt idx="12" formatCode="0">
                  <c:v>3173.6</c:v>
                </c:pt>
                <c:pt idx="13" formatCode="0">
                  <c:v>3107</c:v>
                </c:pt>
                <c:pt idx="14" formatCode="0">
                  <c:v>3113.4</c:v>
                </c:pt>
                <c:pt idx="15" formatCode="0">
                  <c:v>3263.2</c:v>
                </c:pt>
                <c:pt idx="16" formatCode="0">
                  <c:v>3405.2</c:v>
                </c:pt>
                <c:pt idx="17" formatCode="0">
                  <c:v>3425</c:v>
                </c:pt>
                <c:pt idx="18" formatCode="0">
                  <c:v>3476.2</c:v>
                </c:pt>
                <c:pt idx="19" formatCode="0">
                  <c:v>3604</c:v>
                </c:pt>
                <c:pt idx="20" formatCode="0">
                  <c:v>3655.2</c:v>
                </c:pt>
                <c:pt idx="21" formatCode="0">
                  <c:v>3783.2</c:v>
                </c:pt>
                <c:pt idx="22" formatCode="0">
                  <c:v>3871.2</c:v>
                </c:pt>
                <c:pt idx="23" formatCode="0">
                  <c:v>4023.8</c:v>
                </c:pt>
                <c:pt idx="24" formatCode="0">
                  <c:v>4093.4</c:v>
                </c:pt>
                <c:pt idx="25" formatCode="0">
                  <c:v>4032.8</c:v>
                </c:pt>
                <c:pt idx="26" formatCode="0">
                  <c:v>4070</c:v>
                </c:pt>
                <c:pt idx="27" formatCode="0">
                  <c:v>4193.3999999999996</c:v>
                </c:pt>
                <c:pt idx="28" formatCode="0">
                  <c:v>4341.8</c:v>
                </c:pt>
                <c:pt idx="29" formatCode="0">
                  <c:v>4455.8</c:v>
                </c:pt>
                <c:pt idx="30" formatCode="0">
                  <c:v>4725.3999999999996</c:v>
                </c:pt>
                <c:pt idx="31" formatCode="0">
                  <c:v>4798</c:v>
                </c:pt>
                <c:pt idx="32" formatCode="0">
                  <c:v>4937.2</c:v>
                </c:pt>
                <c:pt idx="33" formatCode="0">
                  <c:v>5086.3999999999996</c:v>
                </c:pt>
                <c:pt idx="34" formatCode="0">
                  <c:v>5129.6000000000004</c:v>
                </c:pt>
                <c:pt idx="35" formatCode="0">
                  <c:v>5028</c:v>
                </c:pt>
                <c:pt idx="36" formatCode="0">
                  <c:v>5057.3999999999996</c:v>
                </c:pt>
                <c:pt idx="37" formatCode="0">
                  <c:v>5042.2</c:v>
                </c:pt>
                <c:pt idx="38" formatCode="0">
                  <c:v>4893.8</c:v>
                </c:pt>
                <c:pt idx="39" formatCode="0">
                  <c:v>4893.6000000000004</c:v>
                </c:pt>
                <c:pt idx="40" formatCode="0">
                  <c:v>5064.6000000000004</c:v>
                </c:pt>
                <c:pt idx="41" formatCode="0">
                  <c:v>5193</c:v>
                </c:pt>
                <c:pt idx="42" formatCode="0">
                  <c:v>5268.2</c:v>
                </c:pt>
                <c:pt idx="43" formatCode="0">
                  <c:v>5338.8</c:v>
                </c:pt>
                <c:pt idx="44" formatCode="0">
                  <c:v>5552.6</c:v>
                </c:pt>
                <c:pt idx="45" formatCode="0">
                  <c:v>5486.6</c:v>
                </c:pt>
                <c:pt idx="46" formatCode="0">
                  <c:v>5432.4</c:v>
                </c:pt>
                <c:pt idx="47" formatCode="0">
                  <c:v>5536</c:v>
                </c:pt>
                <c:pt idx="48" formatCode="0">
                  <c:v>5622.6</c:v>
                </c:pt>
                <c:pt idx="49" formatCode="0">
                  <c:v>5638.4</c:v>
                </c:pt>
                <c:pt idx="50" formatCode="0">
                  <c:v>5813</c:v>
                </c:pt>
                <c:pt idx="51" formatCode="0">
                  <c:v>6102.8</c:v>
                </c:pt>
                <c:pt idx="52" formatCode="0">
                  <c:v>6341.4</c:v>
                </c:pt>
                <c:pt idx="53" formatCode="0">
                  <c:v>6376</c:v>
                </c:pt>
                <c:pt idx="54" formatCode="0">
                  <c:v>6530</c:v>
                </c:pt>
                <c:pt idx="55" formatCode="0">
                  <c:v>6649</c:v>
                </c:pt>
                <c:pt idx="56" formatCode="0">
                  <c:v>6531.4</c:v>
                </c:pt>
                <c:pt idx="57" formatCode="0">
                  <c:v>6504.8</c:v>
                </c:pt>
                <c:pt idx="58" formatCode="0">
                  <c:v>6569.6</c:v>
                </c:pt>
                <c:pt idx="59" formatCode="0">
                  <c:v>6632.2</c:v>
                </c:pt>
                <c:pt idx="60" formatCode="0">
                  <c:v>6707.6</c:v>
                </c:pt>
                <c:pt idx="61" formatCode="0">
                  <c:v>6972.6</c:v>
                </c:pt>
                <c:pt idx="62" formatCode="0">
                  <c:v>7120.4</c:v>
                </c:pt>
                <c:pt idx="63" formatCode="0">
                  <c:v>7294.6</c:v>
                </c:pt>
                <c:pt idx="64" formatCode="0">
                  <c:v>7191.6</c:v>
                </c:pt>
                <c:pt idx="65" formatCode="0">
                  <c:v>7253</c:v>
                </c:pt>
                <c:pt idx="66" formatCode="0">
                  <c:v>7252.8</c:v>
                </c:pt>
                <c:pt idx="67" formatCode="0">
                  <c:v>7240.6</c:v>
                </c:pt>
                <c:pt idx="68" formatCode="0">
                  <c:v>7336.6</c:v>
                </c:pt>
                <c:pt idx="69" formatCode="0">
                  <c:v>7374.6</c:v>
                </c:pt>
                <c:pt idx="70" formatCode="0">
                  <c:v>7437.8</c:v>
                </c:pt>
                <c:pt idx="71" formatCode="0">
                  <c:v>7377.4</c:v>
                </c:pt>
                <c:pt idx="72" formatCode="0">
                  <c:v>7469</c:v>
                </c:pt>
                <c:pt idx="73" formatCode="0">
                  <c:v>7584.5</c:v>
                </c:pt>
                <c:pt idx="74" formatCode="0">
                  <c:v>7958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E74-4D2D-BB3C-D57A208D7B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9459720"/>
        <c:axId val="669460112"/>
      </c:scatterChart>
      <c:valAx>
        <c:axId val="669459720"/>
        <c:scaling>
          <c:orientation val="minMax"/>
          <c:max val="75"/>
        </c:scaling>
        <c:delete val="0"/>
        <c:axPos val="b"/>
        <c:numFmt formatCode="General" sourceLinked="1"/>
        <c:majorTickMark val="out"/>
        <c:minorTickMark val="none"/>
        <c:tickLblPos val="nextTo"/>
        <c:crossAx val="669460112"/>
        <c:crosses val="autoZero"/>
        <c:crossBetween val="midCat"/>
      </c:valAx>
      <c:valAx>
        <c:axId val="66946011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669459720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BookData!$B$1</c:f>
          <c:strCache>
            <c:ptCount val="1"/>
            <c:pt idx="0">
              <c:v>Office 1</c:v>
            </c:pt>
          </c:strCache>
        </c:strRef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BookData!$K$1</c:f>
              <c:strCache>
                <c:ptCount val="1"/>
                <c:pt idx="0">
                  <c:v>Freq</c:v>
                </c:pt>
              </c:strCache>
            </c:strRef>
          </c:tx>
          <c:invertIfNegative val="0"/>
          <c:val>
            <c:numRef>
              <c:f>BookData!$K$2:$K$14</c:f>
              <c:numCache>
                <c:formatCode>0.00</c:formatCode>
                <c:ptCount val="13"/>
                <c:pt idx="0">
                  <c:v>1.3333333333333334E-2</c:v>
                </c:pt>
                <c:pt idx="1">
                  <c:v>0.13333333333333333</c:v>
                </c:pt>
                <c:pt idx="2">
                  <c:v>0.17333333333333334</c:v>
                </c:pt>
                <c:pt idx="3">
                  <c:v>0.12</c:v>
                </c:pt>
                <c:pt idx="4">
                  <c:v>0.21333333333333335</c:v>
                </c:pt>
                <c:pt idx="5">
                  <c:v>6.6666666666666666E-2</c:v>
                </c:pt>
                <c:pt idx="6">
                  <c:v>9.3333333333333338E-2</c:v>
                </c:pt>
                <c:pt idx="7">
                  <c:v>0.10666666666666667</c:v>
                </c:pt>
                <c:pt idx="8">
                  <c:v>2.6666666666666668E-2</c:v>
                </c:pt>
                <c:pt idx="9">
                  <c:v>2.6666666666666668E-2</c:v>
                </c:pt>
                <c:pt idx="10">
                  <c:v>1.3333333333333334E-2</c:v>
                </c:pt>
                <c:pt idx="11">
                  <c:v>0</c:v>
                </c:pt>
                <c:pt idx="12">
                  <c:v>1.3333333333333334E-2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BA-423D-A506-AB199EC6FF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663241480"/>
        <c:axId val="663241872"/>
      </c:barChart>
      <c:catAx>
        <c:axId val="663241480"/>
        <c:scaling>
          <c:orientation val="minMax"/>
        </c:scaling>
        <c:delete val="0"/>
        <c:axPos val="b"/>
        <c:majorTickMark val="out"/>
        <c:minorTickMark val="none"/>
        <c:tickLblPos val="nextTo"/>
        <c:crossAx val="663241872"/>
        <c:crosses val="autoZero"/>
        <c:auto val="1"/>
        <c:lblAlgn val="ctr"/>
        <c:lblOffset val="100"/>
        <c:noMultiLvlLbl val="0"/>
      </c:catAx>
      <c:valAx>
        <c:axId val="663241872"/>
        <c:scaling>
          <c:orientation val="minMax"/>
        </c:scaling>
        <c:delete val="0"/>
        <c:axPos val="l"/>
        <c:numFmt formatCode="0.00" sourceLinked="1"/>
        <c:majorTickMark val="out"/>
        <c:minorTickMark val="none"/>
        <c:tickLblPos val="nextTo"/>
        <c:crossAx val="6632414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strRef>
          <c:f>BookData!$C$1</c:f>
          <c:strCache>
            <c:ptCount val="1"/>
            <c:pt idx="0">
              <c:v>Office 2</c:v>
            </c:pt>
          </c:strCache>
        </c:strRef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BookData!$K$1</c:f>
              <c:strCache>
                <c:ptCount val="1"/>
                <c:pt idx="0">
                  <c:v>Freq</c:v>
                </c:pt>
              </c:strCache>
            </c:strRef>
          </c:tx>
          <c:invertIfNegative val="0"/>
          <c:val>
            <c:numRef>
              <c:f>BookData!$K$2:$K$14</c:f>
              <c:numCache>
                <c:formatCode>0.00</c:formatCode>
                <c:ptCount val="13"/>
                <c:pt idx="0">
                  <c:v>1.3333333333333334E-2</c:v>
                </c:pt>
                <c:pt idx="1">
                  <c:v>0.13333333333333333</c:v>
                </c:pt>
                <c:pt idx="2">
                  <c:v>0.17333333333333334</c:v>
                </c:pt>
                <c:pt idx="3">
                  <c:v>0.12</c:v>
                </c:pt>
                <c:pt idx="4">
                  <c:v>0.21333333333333335</c:v>
                </c:pt>
                <c:pt idx="5">
                  <c:v>6.6666666666666666E-2</c:v>
                </c:pt>
                <c:pt idx="6">
                  <c:v>9.3333333333333338E-2</c:v>
                </c:pt>
                <c:pt idx="7">
                  <c:v>0.10666666666666667</c:v>
                </c:pt>
                <c:pt idx="8">
                  <c:v>2.6666666666666668E-2</c:v>
                </c:pt>
                <c:pt idx="9">
                  <c:v>2.6666666666666668E-2</c:v>
                </c:pt>
                <c:pt idx="10">
                  <c:v>1.3333333333333334E-2</c:v>
                </c:pt>
                <c:pt idx="11">
                  <c:v>0</c:v>
                </c:pt>
                <c:pt idx="12">
                  <c:v>1.3333333333333334E-2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B0-4F9C-A4D8-A042C346B5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663242656"/>
        <c:axId val="663243048"/>
      </c:barChart>
      <c:catAx>
        <c:axId val="663242656"/>
        <c:scaling>
          <c:orientation val="minMax"/>
        </c:scaling>
        <c:delete val="0"/>
        <c:axPos val="b"/>
        <c:majorTickMark val="out"/>
        <c:minorTickMark val="none"/>
        <c:tickLblPos val="nextTo"/>
        <c:crossAx val="663243048"/>
        <c:crosses val="autoZero"/>
        <c:auto val="1"/>
        <c:lblAlgn val="ctr"/>
        <c:lblOffset val="100"/>
        <c:noMultiLvlLbl val="0"/>
      </c:catAx>
      <c:valAx>
        <c:axId val="663243048"/>
        <c:scaling>
          <c:orientation val="minMax"/>
        </c:scaling>
        <c:delete val="0"/>
        <c:axPos val="l"/>
        <c:numFmt formatCode="0.00" sourceLinked="1"/>
        <c:majorTickMark val="out"/>
        <c:minorTickMark val="none"/>
        <c:tickLblPos val="nextTo"/>
        <c:crossAx val="6632426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strRef>
          <c:f>BookData!$D$1</c:f>
          <c:strCache>
            <c:ptCount val="1"/>
            <c:pt idx="0">
              <c:v>Office 3</c:v>
            </c:pt>
          </c:strCache>
        </c:strRef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BookData!$K$1</c:f>
              <c:strCache>
                <c:ptCount val="1"/>
                <c:pt idx="0">
                  <c:v>Freq</c:v>
                </c:pt>
              </c:strCache>
            </c:strRef>
          </c:tx>
          <c:invertIfNegative val="0"/>
          <c:val>
            <c:numRef>
              <c:f>BookData!$K$2:$K$14</c:f>
              <c:numCache>
                <c:formatCode>0.00</c:formatCode>
                <c:ptCount val="13"/>
                <c:pt idx="0">
                  <c:v>1.3333333333333334E-2</c:v>
                </c:pt>
                <c:pt idx="1">
                  <c:v>0.13333333333333333</c:v>
                </c:pt>
                <c:pt idx="2">
                  <c:v>0.17333333333333334</c:v>
                </c:pt>
                <c:pt idx="3">
                  <c:v>0.12</c:v>
                </c:pt>
                <c:pt idx="4">
                  <c:v>0.21333333333333335</c:v>
                </c:pt>
                <c:pt idx="5">
                  <c:v>6.6666666666666666E-2</c:v>
                </c:pt>
                <c:pt idx="6">
                  <c:v>9.3333333333333338E-2</c:v>
                </c:pt>
                <c:pt idx="7">
                  <c:v>0.10666666666666667</c:v>
                </c:pt>
                <c:pt idx="8">
                  <c:v>2.6666666666666668E-2</c:v>
                </c:pt>
                <c:pt idx="9">
                  <c:v>2.6666666666666668E-2</c:v>
                </c:pt>
                <c:pt idx="10">
                  <c:v>1.3333333333333334E-2</c:v>
                </c:pt>
                <c:pt idx="11">
                  <c:v>0</c:v>
                </c:pt>
                <c:pt idx="12">
                  <c:v>1.3333333333333334E-2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AF-4DA7-94EB-870607BEFA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663243832"/>
        <c:axId val="666687416"/>
      </c:barChart>
      <c:catAx>
        <c:axId val="663243832"/>
        <c:scaling>
          <c:orientation val="minMax"/>
        </c:scaling>
        <c:delete val="0"/>
        <c:axPos val="b"/>
        <c:majorTickMark val="out"/>
        <c:minorTickMark val="none"/>
        <c:tickLblPos val="nextTo"/>
        <c:crossAx val="666687416"/>
        <c:crosses val="autoZero"/>
        <c:auto val="1"/>
        <c:lblAlgn val="ctr"/>
        <c:lblOffset val="100"/>
        <c:noMultiLvlLbl val="0"/>
      </c:catAx>
      <c:valAx>
        <c:axId val="666687416"/>
        <c:scaling>
          <c:orientation val="minMax"/>
        </c:scaling>
        <c:delete val="0"/>
        <c:axPos val="l"/>
        <c:numFmt formatCode="0.00" sourceLinked="1"/>
        <c:majorTickMark val="out"/>
        <c:minorTickMark val="none"/>
        <c:tickLblPos val="nextTo"/>
        <c:crossAx val="6632438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chart" Target="../charts/chart6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6" Type="http://schemas.openxmlformats.org/officeDocument/2006/relationships/chart" Target="../charts/chart12.xml"/><Relationship Id="rId5" Type="http://schemas.openxmlformats.org/officeDocument/2006/relationships/chart" Target="../charts/chart11.xml"/><Relationship Id="rId4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603250</xdr:colOff>
      <xdr:row>0</xdr:row>
      <xdr:rowOff>114300</xdr:rowOff>
    </xdr:from>
    <xdr:to>
      <xdr:col>12</xdr:col>
      <xdr:colOff>298450</xdr:colOff>
      <xdr:row>14</xdr:row>
      <xdr:rowOff>190500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A05C0AC-64DC-4BDB-AEC1-92A39EA5EA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596900</xdr:colOff>
      <xdr:row>15</xdr:row>
      <xdr:rowOff>95250</xdr:rowOff>
    </xdr:from>
    <xdr:to>
      <xdr:col>12</xdr:col>
      <xdr:colOff>292100</xdr:colOff>
      <xdr:row>29</xdr:row>
      <xdr:rowOff>171450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236A480-5B63-4673-8D4C-E23BDF935E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466725</xdr:colOff>
      <xdr:row>16</xdr:row>
      <xdr:rowOff>138112</xdr:rowOff>
    </xdr:from>
    <xdr:to>
      <xdr:col>16</xdr:col>
      <xdr:colOff>123825</xdr:colOff>
      <xdr:row>33</xdr:row>
      <xdr:rowOff>128587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314325</xdr:colOff>
      <xdr:row>17</xdr:row>
      <xdr:rowOff>14287</xdr:rowOff>
    </xdr:from>
    <xdr:to>
      <xdr:col>24</xdr:col>
      <xdr:colOff>9525</xdr:colOff>
      <xdr:row>34</xdr:row>
      <xdr:rowOff>4762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133350</xdr:colOff>
      <xdr:row>0</xdr:row>
      <xdr:rowOff>123825</xdr:rowOff>
    </xdr:from>
    <xdr:to>
      <xdr:col>17</xdr:col>
      <xdr:colOff>400050</xdr:colOff>
      <xdr:row>16</xdr:row>
      <xdr:rowOff>114300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466725</xdr:colOff>
      <xdr:row>0</xdr:row>
      <xdr:rowOff>114300</xdr:rowOff>
    </xdr:from>
    <xdr:to>
      <xdr:col>24</xdr:col>
      <xdr:colOff>123825</xdr:colOff>
      <xdr:row>16</xdr:row>
      <xdr:rowOff>104775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571500</xdr:colOff>
      <xdr:row>14</xdr:row>
      <xdr:rowOff>114299</xdr:rowOff>
    </xdr:from>
    <xdr:to>
      <xdr:col>12</xdr:col>
      <xdr:colOff>523875</xdr:colOff>
      <xdr:row>27</xdr:row>
      <xdr:rowOff>61911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47625</xdr:colOff>
      <xdr:row>14</xdr:row>
      <xdr:rowOff>123825</xdr:rowOff>
    </xdr:from>
    <xdr:to>
      <xdr:col>19</xdr:col>
      <xdr:colOff>257175</xdr:colOff>
      <xdr:row>27</xdr:row>
      <xdr:rowOff>71437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371475</xdr:colOff>
      <xdr:row>14</xdr:row>
      <xdr:rowOff>123825</xdr:rowOff>
    </xdr:from>
    <xdr:to>
      <xdr:col>25</xdr:col>
      <xdr:colOff>581025</xdr:colOff>
      <xdr:row>27</xdr:row>
      <xdr:rowOff>71437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571500</xdr:colOff>
      <xdr:row>27</xdr:row>
      <xdr:rowOff>157162</xdr:rowOff>
    </xdr:from>
    <xdr:to>
      <xdr:col>12</xdr:col>
      <xdr:colOff>552450</xdr:colOff>
      <xdr:row>43</xdr:row>
      <xdr:rowOff>66675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1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76200</xdr:colOff>
      <xdr:row>28</xdr:row>
      <xdr:rowOff>0</xdr:rowOff>
    </xdr:from>
    <xdr:to>
      <xdr:col>19</xdr:col>
      <xdr:colOff>314325</xdr:colOff>
      <xdr:row>43</xdr:row>
      <xdr:rowOff>71438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1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19</xdr:col>
      <xdr:colOff>438150</xdr:colOff>
      <xdr:row>28</xdr:row>
      <xdr:rowOff>19050</xdr:rowOff>
    </xdr:from>
    <xdr:to>
      <xdr:col>26</xdr:col>
      <xdr:colOff>66675</xdr:colOff>
      <xdr:row>43</xdr:row>
      <xdr:rowOff>90488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1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sun.edu/public_html/CourseBase/Probability/S-Regression/BaseStatRegSe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diData"/>
      <sheetName val="Trend&amp;Season"/>
    </sheetNames>
    <sheetDataSet>
      <sheetData sheetId="0">
        <row r="2">
          <cell r="A2" t="str">
            <v>Per.</v>
          </cell>
          <cell r="D2" t="str">
            <v>Trend&amp;S</v>
          </cell>
        </row>
        <row r="3">
          <cell r="A3">
            <v>1</v>
          </cell>
        </row>
        <row r="4">
          <cell r="A4">
            <v>2</v>
          </cell>
        </row>
        <row r="5">
          <cell r="A5">
            <v>3</v>
          </cell>
        </row>
        <row r="6">
          <cell r="A6">
            <v>4</v>
          </cell>
        </row>
        <row r="7">
          <cell r="A7">
            <v>5</v>
          </cell>
        </row>
        <row r="8">
          <cell r="A8">
            <v>6</v>
          </cell>
        </row>
        <row r="9">
          <cell r="A9">
            <v>7</v>
          </cell>
        </row>
        <row r="10">
          <cell r="A10">
            <v>8</v>
          </cell>
        </row>
        <row r="11">
          <cell r="A11">
            <v>9</v>
          </cell>
        </row>
        <row r="12">
          <cell r="A12">
            <v>10</v>
          </cell>
        </row>
        <row r="13">
          <cell r="A13">
            <v>11</v>
          </cell>
        </row>
        <row r="14">
          <cell r="A14">
            <v>12</v>
          </cell>
        </row>
        <row r="15">
          <cell r="A15">
            <v>13</v>
          </cell>
        </row>
        <row r="16">
          <cell r="A16">
            <v>14</v>
          </cell>
        </row>
        <row r="17">
          <cell r="A17">
            <v>15</v>
          </cell>
        </row>
        <row r="18">
          <cell r="A18">
            <v>16</v>
          </cell>
        </row>
        <row r="19">
          <cell r="A19">
            <v>17</v>
          </cell>
        </row>
        <row r="20">
          <cell r="A20">
            <v>18</v>
          </cell>
        </row>
        <row r="21">
          <cell r="A21">
            <v>19</v>
          </cell>
        </row>
        <row r="22">
          <cell r="A22">
            <v>20</v>
          </cell>
        </row>
        <row r="23">
          <cell r="A23">
            <v>21</v>
          </cell>
        </row>
        <row r="24">
          <cell r="A24">
            <v>22</v>
          </cell>
        </row>
        <row r="25">
          <cell r="A25">
            <v>23</v>
          </cell>
        </row>
        <row r="26">
          <cell r="A26">
            <v>24</v>
          </cell>
        </row>
        <row r="27">
          <cell r="A27">
            <v>25</v>
          </cell>
        </row>
        <row r="28">
          <cell r="A28">
            <v>26</v>
          </cell>
        </row>
        <row r="29">
          <cell r="A29">
            <v>27</v>
          </cell>
        </row>
        <row r="30">
          <cell r="A30">
            <v>28</v>
          </cell>
        </row>
        <row r="31">
          <cell r="A31">
            <v>29</v>
          </cell>
        </row>
        <row r="32">
          <cell r="A32">
            <v>30</v>
          </cell>
        </row>
        <row r="33">
          <cell r="A33">
            <v>31</v>
          </cell>
        </row>
        <row r="34">
          <cell r="A34">
            <v>32</v>
          </cell>
        </row>
        <row r="35">
          <cell r="A35">
            <v>33</v>
          </cell>
        </row>
        <row r="36">
          <cell r="A36">
            <v>34</v>
          </cell>
        </row>
        <row r="37">
          <cell r="A37">
            <v>35</v>
          </cell>
        </row>
        <row r="38">
          <cell r="A38">
            <v>36</v>
          </cell>
        </row>
        <row r="39">
          <cell r="A39">
            <v>37</v>
          </cell>
        </row>
        <row r="40">
          <cell r="A40">
            <v>38</v>
          </cell>
        </row>
        <row r="41">
          <cell r="A41">
            <v>39</v>
          </cell>
        </row>
        <row r="42">
          <cell r="A42">
            <v>40</v>
          </cell>
        </row>
        <row r="43">
          <cell r="A43">
            <v>41</v>
          </cell>
        </row>
        <row r="44">
          <cell r="A44">
            <v>42</v>
          </cell>
        </row>
        <row r="45">
          <cell r="A45">
            <v>43</v>
          </cell>
        </row>
        <row r="46">
          <cell r="A46">
            <v>44</v>
          </cell>
        </row>
        <row r="47">
          <cell r="A47">
            <v>45</v>
          </cell>
        </row>
        <row r="48">
          <cell r="A48">
            <v>46</v>
          </cell>
        </row>
        <row r="49">
          <cell r="A49">
            <v>47</v>
          </cell>
        </row>
        <row r="50">
          <cell r="A50">
            <v>48</v>
          </cell>
        </row>
        <row r="51">
          <cell r="A51">
            <v>49</v>
          </cell>
        </row>
        <row r="52">
          <cell r="A52">
            <v>50</v>
          </cell>
        </row>
        <row r="53">
          <cell r="A53">
            <v>51</v>
          </cell>
        </row>
        <row r="54">
          <cell r="A54">
            <v>52</v>
          </cell>
        </row>
        <row r="55">
          <cell r="A55">
            <v>53</v>
          </cell>
        </row>
        <row r="56">
          <cell r="A56">
            <v>54</v>
          </cell>
        </row>
        <row r="57">
          <cell r="A57">
            <v>55</v>
          </cell>
        </row>
        <row r="58">
          <cell r="A58">
            <v>56</v>
          </cell>
        </row>
        <row r="59">
          <cell r="A59">
            <v>57</v>
          </cell>
        </row>
        <row r="60">
          <cell r="A60">
            <v>58</v>
          </cell>
        </row>
        <row r="61">
          <cell r="A61">
            <v>59</v>
          </cell>
        </row>
        <row r="62">
          <cell r="A62">
            <v>60</v>
          </cell>
        </row>
        <row r="63">
          <cell r="A63">
            <v>61</v>
          </cell>
        </row>
        <row r="64">
          <cell r="A64">
            <v>62</v>
          </cell>
        </row>
        <row r="65">
          <cell r="A65">
            <v>63</v>
          </cell>
        </row>
        <row r="66">
          <cell r="A66">
            <v>64</v>
          </cell>
        </row>
        <row r="67">
          <cell r="A67">
            <v>65</v>
          </cell>
        </row>
        <row r="68">
          <cell r="A68">
            <v>66</v>
          </cell>
        </row>
        <row r="69">
          <cell r="A69">
            <v>67</v>
          </cell>
        </row>
        <row r="70">
          <cell r="A70">
            <v>68</v>
          </cell>
        </row>
        <row r="71">
          <cell r="A71">
            <v>69</v>
          </cell>
        </row>
        <row r="72">
          <cell r="A72">
            <v>70</v>
          </cell>
        </row>
        <row r="73">
          <cell r="A73">
            <v>71</v>
          </cell>
        </row>
        <row r="74">
          <cell r="A74">
            <v>72</v>
          </cell>
        </row>
        <row r="75">
          <cell r="A75">
            <v>73</v>
          </cell>
        </row>
        <row r="76">
          <cell r="A76">
            <v>74</v>
          </cell>
        </row>
        <row r="77">
          <cell r="A77">
            <v>75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B66B43-3FB9-4BB8-901B-4B2278E8B02F}">
  <sheetPr>
    <tabColor rgb="FFFFFF00"/>
  </sheetPr>
  <dimension ref="A1:F24"/>
  <sheetViews>
    <sheetView zoomScale="150" zoomScaleNormal="150" workbookViewId="0">
      <selection sqref="A1:XFD1048576"/>
    </sheetView>
  </sheetViews>
  <sheetFormatPr defaultRowHeight="16.5" x14ac:dyDescent="0.3"/>
  <cols>
    <col min="1" max="1" width="11.5703125" style="81" bestFit="1" customWidth="1"/>
    <col min="2" max="2" width="13.85546875" style="81" bestFit="1" customWidth="1"/>
    <col min="3" max="16384" width="9.140625" style="81"/>
  </cols>
  <sheetData>
    <row r="1" spans="1:6" x14ac:dyDescent="0.3">
      <c r="A1" s="85" t="s">
        <v>64</v>
      </c>
      <c r="B1" s="85" t="s">
        <v>63</v>
      </c>
      <c r="C1" s="85" t="s">
        <v>62</v>
      </c>
    </row>
    <row r="2" spans="1:6" x14ac:dyDescent="0.3">
      <c r="A2" s="83" t="s">
        <v>61</v>
      </c>
      <c r="B2" s="82">
        <v>1</v>
      </c>
      <c r="C2" s="82">
        <v>6464</v>
      </c>
      <c r="D2" s="84"/>
      <c r="E2" s="84"/>
      <c r="F2" s="84">
        <f>C2/2</f>
        <v>3232</v>
      </c>
    </row>
    <row r="3" spans="1:6" x14ac:dyDescent="0.3">
      <c r="A3" s="83" t="s">
        <v>60</v>
      </c>
      <c r="B3" s="82">
        <v>2</v>
      </c>
      <c r="C3" s="82">
        <v>7475</v>
      </c>
    </row>
    <row r="4" spans="1:6" x14ac:dyDescent="0.3">
      <c r="A4" s="83" t="s">
        <v>59</v>
      </c>
      <c r="B4" s="82">
        <v>3</v>
      </c>
      <c r="C4" s="82">
        <v>8237</v>
      </c>
    </row>
    <row r="5" spans="1:6" x14ac:dyDescent="0.3">
      <c r="A5" s="83" t="s">
        <v>58</v>
      </c>
      <c r="B5" s="82">
        <v>4</v>
      </c>
      <c r="C5" s="82">
        <v>9480</v>
      </c>
    </row>
    <row r="6" spans="1:6" x14ac:dyDescent="0.3">
      <c r="A6" s="83" t="s">
        <v>57</v>
      </c>
      <c r="B6" s="82">
        <v>5</v>
      </c>
      <c r="C6" s="82">
        <v>11642</v>
      </c>
    </row>
    <row r="7" spans="1:6" x14ac:dyDescent="0.3">
      <c r="A7" s="83" t="s">
        <v>56</v>
      </c>
      <c r="B7" s="82">
        <v>6</v>
      </c>
      <c r="C7" s="82">
        <v>11705</v>
      </c>
    </row>
    <row r="8" spans="1:6" x14ac:dyDescent="0.3">
      <c r="A8" s="83" t="s">
        <v>55</v>
      </c>
      <c r="B8" s="82">
        <v>7</v>
      </c>
      <c r="C8" s="82">
        <v>11837</v>
      </c>
    </row>
    <row r="9" spans="1:6" x14ac:dyDescent="0.3">
      <c r="A9" s="83" t="s">
        <v>54</v>
      </c>
      <c r="B9" s="82">
        <v>8</v>
      </c>
      <c r="C9" s="82">
        <v>13101</v>
      </c>
    </row>
    <row r="10" spans="1:6" x14ac:dyDescent="0.3">
      <c r="A10" s="83" t="s">
        <v>53</v>
      </c>
      <c r="B10" s="82">
        <v>9</v>
      </c>
      <c r="C10" s="82">
        <v>14194</v>
      </c>
    </row>
    <row r="11" spans="1:6" x14ac:dyDescent="0.3">
      <c r="A11" s="83" t="s">
        <v>52</v>
      </c>
      <c r="B11" s="82">
        <v>10</v>
      </c>
      <c r="C11" s="82">
        <v>15760</v>
      </c>
    </row>
    <row r="12" spans="1:6" x14ac:dyDescent="0.3">
      <c r="A12" s="83" t="s">
        <v>51</v>
      </c>
      <c r="B12" s="82">
        <v>11</v>
      </c>
      <c r="C12" s="82">
        <v>15667</v>
      </c>
    </row>
    <row r="13" spans="1:6" x14ac:dyDescent="0.3">
      <c r="A13" s="83" t="s">
        <v>50</v>
      </c>
      <c r="B13" s="82">
        <v>12</v>
      </c>
      <c r="C13" s="82">
        <v>14338</v>
      </c>
    </row>
    <row r="14" spans="1:6" x14ac:dyDescent="0.3">
      <c r="A14" s="83" t="s">
        <v>49</v>
      </c>
      <c r="B14" s="82">
        <v>13</v>
      </c>
      <c r="C14" s="82">
        <v>11816</v>
      </c>
    </row>
    <row r="15" spans="1:6" x14ac:dyDescent="0.3">
      <c r="A15" s="83" t="s">
        <v>48</v>
      </c>
      <c r="B15" s="82">
        <v>14</v>
      </c>
      <c r="C15" s="82">
        <v>14095</v>
      </c>
    </row>
    <row r="16" spans="1:6" x14ac:dyDescent="0.3">
      <c r="A16" s="83" t="s">
        <v>47</v>
      </c>
      <c r="B16" s="82">
        <v>15</v>
      </c>
      <c r="C16" s="82">
        <v>14001</v>
      </c>
    </row>
    <row r="17" spans="1:3" x14ac:dyDescent="0.3">
      <c r="A17" s="83" t="s">
        <v>46</v>
      </c>
      <c r="B17" s="82">
        <v>16</v>
      </c>
      <c r="C17" s="82">
        <v>14123</v>
      </c>
    </row>
    <row r="18" spans="1:3" x14ac:dyDescent="0.3">
      <c r="A18" s="83" t="s">
        <v>45</v>
      </c>
      <c r="B18" s="82">
        <v>17</v>
      </c>
      <c r="C18" s="82">
        <v>14599</v>
      </c>
    </row>
    <row r="19" spans="1:3" x14ac:dyDescent="0.3">
      <c r="A19" s="83" t="s">
        <v>44</v>
      </c>
      <c r="B19" s="82">
        <v>18</v>
      </c>
      <c r="C19" s="82">
        <v>15160</v>
      </c>
    </row>
    <row r="20" spans="1:3" x14ac:dyDescent="0.3">
      <c r="A20" s="83" t="s">
        <v>43</v>
      </c>
      <c r="B20" s="82">
        <v>19</v>
      </c>
      <c r="C20" s="82">
        <v>15352</v>
      </c>
    </row>
    <row r="21" spans="1:3" x14ac:dyDescent="0.3">
      <c r="A21" s="83" t="s">
        <v>42</v>
      </c>
      <c r="B21" s="82">
        <v>20</v>
      </c>
      <c r="C21" s="82">
        <v>15631</v>
      </c>
    </row>
    <row r="22" spans="1:3" x14ac:dyDescent="0.3">
      <c r="A22" s="83" t="s">
        <v>41</v>
      </c>
      <c r="B22" s="82">
        <v>21</v>
      </c>
      <c r="C22" s="82">
        <v>16887</v>
      </c>
    </row>
    <row r="23" spans="1:3" x14ac:dyDescent="0.3">
      <c r="A23" s="83" t="s">
        <v>40</v>
      </c>
      <c r="B23" s="82">
        <v>22</v>
      </c>
      <c r="C23" s="82">
        <v>17549</v>
      </c>
    </row>
    <row r="24" spans="1:3" x14ac:dyDescent="0.3">
      <c r="A24" s="83" t="s">
        <v>39</v>
      </c>
      <c r="B24" s="82">
        <v>23</v>
      </c>
      <c r="C24" s="82">
        <v>17090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B050"/>
  </sheetPr>
  <dimension ref="A1:J76"/>
  <sheetViews>
    <sheetView workbookViewId="0">
      <selection activeCell="I12" sqref="I12"/>
    </sheetView>
  </sheetViews>
  <sheetFormatPr defaultRowHeight="12.75" x14ac:dyDescent="0.2"/>
  <cols>
    <col min="1" max="1" width="4" style="2" customWidth="1"/>
    <col min="2" max="2" width="8.140625" style="2" bestFit="1" customWidth="1"/>
    <col min="3" max="5" width="9.140625" style="2"/>
    <col min="6" max="6" width="5.42578125" style="2" customWidth="1"/>
    <col min="7" max="9" width="9.140625" style="2"/>
    <col min="10" max="10" width="10.28515625" style="2" customWidth="1"/>
    <col min="11" max="16384" width="9.140625" style="2"/>
  </cols>
  <sheetData>
    <row r="1" spans="1:10" x14ac:dyDescent="0.2">
      <c r="A1" s="1" t="str">
        <f>[1]ArdiData!A2</f>
        <v>Per.</v>
      </c>
      <c r="B1" s="18" t="str">
        <f>[1]ArdiData!D2</f>
        <v>Trend&amp;S</v>
      </c>
      <c r="H1" s="2">
        <v>1</v>
      </c>
      <c r="I1" s="63">
        <f ca="1">AVERAGEIF($F$4:$F$76,"="&amp;H1,$E$4:$E$76)</f>
        <v>0.88497783852946466</v>
      </c>
      <c r="J1" s="2">
        <f ca="1">I1/$I$6</f>
        <v>0.88547515647457686</v>
      </c>
    </row>
    <row r="2" spans="1:10" x14ac:dyDescent="0.2">
      <c r="A2" s="1">
        <f>[1]ArdiData!A3</f>
        <v>1</v>
      </c>
      <c r="B2" s="18">
        <f ca="1">'0.ArdiData&amp;FixedData'!D3</f>
        <v>1917</v>
      </c>
      <c r="D2" s="63"/>
      <c r="E2" s="63"/>
      <c r="F2" s="63"/>
      <c r="H2" s="2">
        <v>2</v>
      </c>
      <c r="I2" s="63">
        <f ca="1">AVERAGEIF($F$4:$F$76,"="&amp;H2,$E$4:$E$76)</f>
        <v>0.9145835114754528</v>
      </c>
      <c r="J2" s="2">
        <f ca="1">I2/$I$6</f>
        <v>0.91509746648399437</v>
      </c>
    </row>
    <row r="3" spans="1:10" x14ac:dyDescent="0.2">
      <c r="A3" s="1">
        <f>[1]ArdiData!A4</f>
        <v>2</v>
      </c>
      <c r="B3" s="18">
        <f ca="1">'0.ArdiData&amp;FixedData'!D4</f>
        <v>2308</v>
      </c>
      <c r="D3" s="63"/>
      <c r="E3" s="63"/>
      <c r="F3" s="63"/>
      <c r="H3" s="2">
        <v>3</v>
      </c>
      <c r="I3" s="63">
        <f ca="1">AVERAGEIF($F$4:$F$76,"="&amp;H3,$E$4:$E$76)</f>
        <v>0.99642528422643895</v>
      </c>
      <c r="J3" s="2">
        <f ca="1">I3/$I$6</f>
        <v>0.99698523064908928</v>
      </c>
    </row>
    <row r="4" spans="1:10" x14ac:dyDescent="0.2">
      <c r="A4" s="1">
        <f>[1]ArdiData!A5</f>
        <v>3</v>
      </c>
      <c r="B4" s="18">
        <f ca="1">'0.ArdiData&amp;FixedData'!D5</f>
        <v>2618</v>
      </c>
      <c r="C4" s="61">
        <f t="shared" ref="C4" ca="1" si="0">AVERAGE(B2:B6)</f>
        <v>2507.4</v>
      </c>
      <c r="D4" s="63">
        <f t="shared" ref="D4:D35" ca="1" si="1">TREND($C$4:$C$76,$A$4:$A$76,A4)</f>
        <v>2399.2644946316141</v>
      </c>
      <c r="E4" s="63">
        <f t="shared" ref="E4:E35" ca="1" si="2">B4/D4</f>
        <v>1.0911677332189966</v>
      </c>
      <c r="F4" s="62">
        <f t="shared" ref="F4:F35" si="3">IF(MOD(A4,5)&lt;&gt;0,MOD(A4,5),5)</f>
        <v>3</v>
      </c>
      <c r="G4" s="2">
        <f t="shared" ref="G4:G35" ca="1" si="4">VLOOKUP(F4,$H$1:$J$5,3)*D4</f>
        <v>2392.0312655684702</v>
      </c>
      <c r="H4" s="2">
        <v>4</v>
      </c>
      <c r="I4" s="63">
        <f ca="1">AVERAGEIF($F$4:$F$76,"="&amp;H4,$E$4:$E$76)</f>
        <v>1.0734555999156816</v>
      </c>
      <c r="J4" s="2">
        <f ca="1">I4/$I$6</f>
        <v>1.0740588339288704</v>
      </c>
    </row>
    <row r="5" spans="1:10" x14ac:dyDescent="0.2">
      <c r="A5" s="1">
        <f>[1]ArdiData!A6</f>
        <v>4</v>
      </c>
      <c r="B5" s="18">
        <f ca="1">'0.ArdiData&amp;FixedData'!D6</f>
        <v>2614</v>
      </c>
      <c r="C5" s="61">
        <f t="shared" ref="C5:C36" ca="1" si="5">AVERAGE(B3:B7)</f>
        <v>2604.8000000000002</v>
      </c>
      <c r="D5" s="63">
        <f t="shared" ca="1" si="1"/>
        <v>2474.2891490805837</v>
      </c>
      <c r="E5" s="63">
        <f t="shared" ca="1" si="2"/>
        <v>1.0564650461209562</v>
      </c>
      <c r="F5" s="62">
        <f t="shared" si="3"/>
        <v>4</v>
      </c>
      <c r="G5" s="2">
        <f t="shared" ca="1" si="4"/>
        <v>2657.5321182643488</v>
      </c>
      <c r="H5" s="2">
        <v>5</v>
      </c>
      <c r="I5" s="63">
        <f ca="1">AVERAGEIF($F$4:$F$76,"="&amp;H5,$E$4:$E$76)</f>
        <v>1.1277495676698963</v>
      </c>
      <c r="J5" s="2">
        <f ca="1">I5/$I$6</f>
        <v>1.1283833124634686</v>
      </c>
    </row>
    <row r="6" spans="1:10" x14ac:dyDescent="0.2">
      <c r="A6" s="1">
        <f>[1]ArdiData!A7</f>
        <v>5</v>
      </c>
      <c r="B6" s="18">
        <f ca="1">'0.ArdiData&amp;FixedData'!D7</f>
        <v>3080</v>
      </c>
      <c r="C6" s="61">
        <f t="shared" ca="1" si="5"/>
        <v>2646</v>
      </c>
      <c r="D6" s="63">
        <f t="shared" ca="1" si="1"/>
        <v>2549.3138035295533</v>
      </c>
      <c r="E6" s="63">
        <f t="shared" ca="1" si="2"/>
        <v>1.2081682512900944</v>
      </c>
      <c r="F6" s="62">
        <f t="shared" si="3"/>
        <v>5</v>
      </c>
      <c r="G6" s="2">
        <f t="shared" ca="1" si="4"/>
        <v>2876.6031541355214</v>
      </c>
      <c r="I6" s="64">
        <f ca="1">AVERAGE(I1:I5)</f>
        <v>0.99943836036338696</v>
      </c>
      <c r="J6" s="64">
        <f ca="1">AVERAGE(J1:J5)</f>
        <v>0.99999999999999978</v>
      </c>
    </row>
    <row r="7" spans="1:10" x14ac:dyDescent="0.2">
      <c r="A7" s="1">
        <f>[1]ArdiData!A8</f>
        <v>6</v>
      </c>
      <c r="B7" s="18">
        <f ca="1">'0.ArdiData&amp;FixedData'!D8</f>
        <v>2404</v>
      </c>
      <c r="C7" s="61">
        <f t="shared" ca="1" si="5"/>
        <v>2692.4</v>
      </c>
      <c r="D7" s="63">
        <f t="shared" ca="1" si="1"/>
        <v>2624.3384579785229</v>
      </c>
      <c r="E7" s="63">
        <f t="shared" ca="1" si="2"/>
        <v>0.91604038064958837</v>
      </c>
      <c r="F7" s="62">
        <f t="shared" si="3"/>
        <v>1</v>
      </c>
      <c r="G7" s="2">
        <f t="shared" ca="1" si="4"/>
        <v>2323.7865067207822</v>
      </c>
    </row>
    <row r="8" spans="1:10" x14ac:dyDescent="0.2">
      <c r="A8" s="1">
        <f>[1]ArdiData!A9</f>
        <v>7</v>
      </c>
      <c r="B8" s="18">
        <f ca="1">'0.ArdiData&amp;FixedData'!D9</f>
        <v>2514</v>
      </c>
      <c r="C8" s="61">
        <f t="shared" ca="1" si="5"/>
        <v>2759.2</v>
      </c>
      <c r="D8" s="63">
        <f t="shared" ca="1" si="1"/>
        <v>2699.3631124274925</v>
      </c>
      <c r="E8" s="63">
        <f t="shared" ca="1" si="2"/>
        <v>0.93133079741139435</v>
      </c>
      <c r="F8" s="62">
        <f t="shared" si="3"/>
        <v>2</v>
      </c>
      <c r="G8" s="2">
        <f t="shared" ca="1" si="4"/>
        <v>2470.1803453027483</v>
      </c>
    </row>
    <row r="9" spans="1:10" x14ac:dyDescent="0.2">
      <c r="A9" s="1">
        <f>[1]ArdiData!A10</f>
        <v>8</v>
      </c>
      <c r="B9" s="18">
        <f ca="1">'0.ArdiData&amp;FixedData'!D10</f>
        <v>2850</v>
      </c>
      <c r="C9" s="61">
        <f t="shared" ca="1" si="5"/>
        <v>2788.8</v>
      </c>
      <c r="D9" s="63">
        <f t="shared" ca="1" si="1"/>
        <v>2774.3877668764617</v>
      </c>
      <c r="E9" s="63">
        <f t="shared" ca="1" si="2"/>
        <v>1.027253664403468</v>
      </c>
      <c r="F9" s="62">
        <f t="shared" si="3"/>
        <v>3</v>
      </c>
      <c r="G9" s="2">
        <f t="shared" ca="1" si="4"/>
        <v>2766.0236276693408</v>
      </c>
    </row>
    <row r="10" spans="1:10" x14ac:dyDescent="0.2">
      <c r="A10" s="1">
        <f>[1]ArdiData!A11</f>
        <v>9</v>
      </c>
      <c r="B10" s="18">
        <f ca="1">'0.ArdiData&amp;FixedData'!D11</f>
        <v>2948</v>
      </c>
      <c r="C10" s="61">
        <f t="shared" ca="1" si="5"/>
        <v>2896.2</v>
      </c>
      <c r="D10" s="63">
        <f t="shared" ca="1" si="1"/>
        <v>2849.4124213254313</v>
      </c>
      <c r="E10" s="63">
        <f t="shared" ca="1" si="2"/>
        <v>1.0345992661282462</v>
      </c>
      <c r="F10" s="62">
        <f t="shared" si="3"/>
        <v>4</v>
      </c>
      <c r="G10" s="2">
        <f t="shared" ca="1" si="4"/>
        <v>3060.4365826312319</v>
      </c>
    </row>
    <row r="11" spans="1:10" x14ac:dyDescent="0.2">
      <c r="A11" s="1">
        <f>[1]ArdiData!A12</f>
        <v>10</v>
      </c>
      <c r="B11" s="18">
        <f ca="1">'0.ArdiData&amp;FixedData'!D12</f>
        <v>3228</v>
      </c>
      <c r="C11" s="61">
        <f t="shared" ca="1" si="5"/>
        <v>2944.2</v>
      </c>
      <c r="D11" s="63">
        <f t="shared" ca="1" si="1"/>
        <v>2924.4370757744009</v>
      </c>
      <c r="E11" s="63">
        <f t="shared" ca="1" si="2"/>
        <v>1.1038021733277386</v>
      </c>
      <c r="F11" s="62">
        <f t="shared" si="3"/>
        <v>5</v>
      </c>
      <c r="G11" s="2">
        <f t="shared" ca="1" si="4"/>
        <v>3299.885994653298</v>
      </c>
    </row>
    <row r="12" spans="1:10" x14ac:dyDescent="0.2">
      <c r="A12" s="1">
        <f>[1]ArdiData!A13</f>
        <v>11</v>
      </c>
      <c r="B12" s="18">
        <f ca="1">'0.ArdiData&amp;FixedData'!D13</f>
        <v>2941</v>
      </c>
      <c r="C12" s="61">
        <f t="shared" ca="1" si="5"/>
        <v>2982.4</v>
      </c>
      <c r="D12" s="63">
        <f t="shared" ca="1" si="1"/>
        <v>2999.4617302233705</v>
      </c>
      <c r="E12" s="63">
        <f t="shared" ca="1" si="2"/>
        <v>0.98050925950003143</v>
      </c>
      <c r="F12" s="62">
        <f t="shared" si="3"/>
        <v>1</v>
      </c>
      <c r="G12" s="2">
        <f t="shared" ca="1" si="4"/>
        <v>2655.9488449090441</v>
      </c>
    </row>
    <row r="13" spans="1:10" x14ac:dyDescent="0.2">
      <c r="A13" s="1">
        <f>[1]ArdiData!A14</f>
        <v>12</v>
      </c>
      <c r="B13" s="18">
        <f ca="1">'0.ArdiData&amp;FixedData'!D14</f>
        <v>2754</v>
      </c>
      <c r="C13" s="61">
        <f t="shared" ca="1" si="5"/>
        <v>3055.4</v>
      </c>
      <c r="D13" s="63">
        <f t="shared" ca="1" si="1"/>
        <v>3074.4863846723401</v>
      </c>
      <c r="E13" s="63">
        <f t="shared" ca="1" si="2"/>
        <v>0.89575937422585283</v>
      </c>
      <c r="F13" s="62">
        <f t="shared" si="3"/>
        <v>2</v>
      </c>
      <c r="G13" s="2">
        <f t="shared" ca="1" si="4"/>
        <v>2813.4547013531937</v>
      </c>
    </row>
    <row r="14" spans="1:10" x14ac:dyDescent="0.2">
      <c r="A14" s="1">
        <f>[1]ArdiData!A15</f>
        <v>13</v>
      </c>
      <c r="B14" s="18">
        <f ca="1">'0.ArdiData&amp;FixedData'!D15</f>
        <v>3041</v>
      </c>
      <c r="C14" s="61">
        <f t="shared" ca="1" si="5"/>
        <v>3173.6</v>
      </c>
      <c r="D14" s="63">
        <f t="shared" ca="1" si="1"/>
        <v>3149.5110391213093</v>
      </c>
      <c r="E14" s="63">
        <f t="shared" ca="1" si="2"/>
        <v>0.96554670303629642</v>
      </c>
      <c r="F14" s="62">
        <f t="shared" si="3"/>
        <v>3</v>
      </c>
      <c r="G14" s="2">
        <f t="shared" ca="1" si="4"/>
        <v>3140.0159897702115</v>
      </c>
    </row>
    <row r="15" spans="1:10" x14ac:dyDescent="0.2">
      <c r="A15" s="1">
        <f>[1]ArdiData!A16</f>
        <v>14</v>
      </c>
      <c r="B15" s="18">
        <f ca="1">'0.ArdiData&amp;FixedData'!D16</f>
        <v>3313</v>
      </c>
      <c r="C15" s="61">
        <f t="shared" ca="1" si="5"/>
        <v>3107</v>
      </c>
      <c r="D15" s="63">
        <f t="shared" ca="1" si="1"/>
        <v>3224.5356935702794</v>
      </c>
      <c r="E15" s="63">
        <f t="shared" ca="1" si="2"/>
        <v>1.0274347424983132</v>
      </c>
      <c r="F15" s="62">
        <f t="shared" si="3"/>
        <v>4</v>
      </c>
      <c r="G15" s="2">
        <f t="shared" ca="1" si="4"/>
        <v>3463.3410469981154</v>
      </c>
    </row>
    <row r="16" spans="1:10" x14ac:dyDescent="0.2">
      <c r="A16" s="1">
        <f>[1]ArdiData!A17</f>
        <v>15</v>
      </c>
      <c r="B16" s="18">
        <f ca="1">'0.ArdiData&amp;FixedData'!D17</f>
        <v>3819</v>
      </c>
      <c r="C16" s="61">
        <f t="shared" ca="1" si="5"/>
        <v>3113.4</v>
      </c>
      <c r="D16" s="63">
        <f t="shared" ca="1" si="1"/>
        <v>3299.5603480192485</v>
      </c>
      <c r="E16" s="63">
        <f t="shared" ca="1" si="2"/>
        <v>1.1574269288005521</v>
      </c>
      <c r="F16" s="62">
        <f t="shared" si="3"/>
        <v>5</v>
      </c>
      <c r="G16" s="2">
        <f t="shared" ca="1" si="4"/>
        <v>3723.168835171075</v>
      </c>
    </row>
    <row r="17" spans="1:7" x14ac:dyDescent="0.2">
      <c r="A17" s="1">
        <f>[1]ArdiData!A18</f>
        <v>16</v>
      </c>
      <c r="B17" s="18">
        <f ca="1">'0.ArdiData&amp;FixedData'!D18</f>
        <v>2608</v>
      </c>
      <c r="C17" s="61">
        <f t="shared" ca="1" si="5"/>
        <v>3263.2</v>
      </c>
      <c r="D17" s="63">
        <f t="shared" ca="1" si="1"/>
        <v>3374.5850024682181</v>
      </c>
      <c r="E17" s="63">
        <f t="shared" ca="1" si="2"/>
        <v>0.77283577035175366</v>
      </c>
      <c r="F17" s="62">
        <f t="shared" si="3"/>
        <v>1</v>
      </c>
      <c r="G17" s="2">
        <f t="shared" ca="1" si="4"/>
        <v>2988.1111830973059</v>
      </c>
    </row>
    <row r="18" spans="1:7" x14ac:dyDescent="0.2">
      <c r="A18" s="1">
        <f>[1]ArdiData!A19</f>
        <v>17</v>
      </c>
      <c r="B18" s="18">
        <f ca="1">'0.ArdiData&amp;FixedData'!D19</f>
        <v>2786</v>
      </c>
      <c r="C18" s="61">
        <f t="shared" ca="1" si="5"/>
        <v>3405.2</v>
      </c>
      <c r="D18" s="63">
        <f t="shared" ca="1" si="1"/>
        <v>3449.6096569171877</v>
      </c>
      <c r="E18" s="63">
        <f t="shared" ca="1" si="2"/>
        <v>0.80762760923210197</v>
      </c>
      <c r="F18" s="62">
        <f t="shared" si="3"/>
        <v>2</v>
      </c>
      <c r="G18" s="2">
        <f t="shared" ca="1" si="4"/>
        <v>3156.7290574036397</v>
      </c>
    </row>
    <row r="19" spans="1:7" x14ac:dyDescent="0.2">
      <c r="A19" s="1">
        <f>[1]ArdiData!A20</f>
        <v>18</v>
      </c>
      <c r="B19" s="18">
        <f ca="1">'0.ArdiData&amp;FixedData'!D20</f>
        <v>3790</v>
      </c>
      <c r="C19" s="61">
        <f t="shared" ca="1" si="5"/>
        <v>3425</v>
      </c>
      <c r="D19" s="63">
        <f t="shared" ca="1" si="1"/>
        <v>3524.6343113661569</v>
      </c>
      <c r="E19" s="63">
        <f t="shared" ca="1" si="2"/>
        <v>1.0752888569966246</v>
      </c>
      <c r="F19" s="62">
        <f t="shared" si="3"/>
        <v>3</v>
      </c>
      <c r="G19" s="2">
        <f t="shared" ca="1" si="4"/>
        <v>3514.0083518710821</v>
      </c>
    </row>
    <row r="20" spans="1:7" x14ac:dyDescent="0.2">
      <c r="A20" s="1">
        <f>[1]ArdiData!A21</f>
        <v>19</v>
      </c>
      <c r="B20" s="18">
        <f ca="1">'0.ArdiData&amp;FixedData'!D21</f>
        <v>4023</v>
      </c>
      <c r="C20" s="61">
        <f t="shared" ca="1" si="5"/>
        <v>3476.2</v>
      </c>
      <c r="D20" s="63">
        <f t="shared" ca="1" si="1"/>
        <v>3599.658965815127</v>
      </c>
      <c r="E20" s="63">
        <f t="shared" ca="1" si="2"/>
        <v>1.1176058727243927</v>
      </c>
      <c r="F20" s="62">
        <f t="shared" si="3"/>
        <v>4</v>
      </c>
      <c r="G20" s="2">
        <f t="shared" ca="1" si="4"/>
        <v>3866.2455113649985</v>
      </c>
    </row>
    <row r="21" spans="1:7" x14ac:dyDescent="0.2">
      <c r="A21" s="1">
        <f>[1]ArdiData!A22</f>
        <v>20</v>
      </c>
      <c r="B21" s="18">
        <f ca="1">'0.ArdiData&amp;FixedData'!D22</f>
        <v>3918</v>
      </c>
      <c r="C21" s="61">
        <f t="shared" ca="1" si="5"/>
        <v>3604</v>
      </c>
      <c r="D21" s="63">
        <f t="shared" ca="1" si="1"/>
        <v>3674.6836202640961</v>
      </c>
      <c r="E21" s="63">
        <f t="shared" ca="1" si="2"/>
        <v>1.0662142390692173</v>
      </c>
      <c r="F21" s="62">
        <f t="shared" si="3"/>
        <v>5</v>
      </c>
      <c r="G21" s="2">
        <f t="shared" ca="1" si="4"/>
        <v>4146.4516756888515</v>
      </c>
    </row>
    <row r="22" spans="1:7" x14ac:dyDescent="0.2">
      <c r="A22" s="1">
        <f>[1]ArdiData!A23</f>
        <v>21</v>
      </c>
      <c r="B22" s="18">
        <f ca="1">'0.ArdiData&amp;FixedData'!D23</f>
        <v>2864</v>
      </c>
      <c r="C22" s="61">
        <f t="shared" ca="1" si="5"/>
        <v>3655.2</v>
      </c>
      <c r="D22" s="63">
        <f t="shared" ca="1" si="1"/>
        <v>3749.7082747130657</v>
      </c>
      <c r="E22" s="63">
        <f t="shared" ca="1" si="2"/>
        <v>0.76379275137588087</v>
      </c>
      <c r="F22" s="62">
        <f t="shared" si="3"/>
        <v>1</v>
      </c>
      <c r="G22" s="2">
        <f t="shared" ca="1" si="4"/>
        <v>3320.2735212855673</v>
      </c>
    </row>
    <row r="23" spans="1:7" x14ac:dyDescent="0.2">
      <c r="A23" s="1">
        <f>[1]ArdiData!A24</f>
        <v>22</v>
      </c>
      <c r="B23" s="18">
        <f ca="1">'0.ArdiData&amp;FixedData'!D24</f>
        <v>3425</v>
      </c>
      <c r="C23" s="61">
        <f t="shared" ca="1" si="5"/>
        <v>3783.2</v>
      </c>
      <c r="D23" s="63">
        <f t="shared" ca="1" si="1"/>
        <v>3824.7329291620354</v>
      </c>
      <c r="E23" s="63">
        <f t="shared" ca="1" si="2"/>
        <v>0.89548736171505361</v>
      </c>
      <c r="F23" s="62">
        <f t="shared" si="3"/>
        <v>2</v>
      </c>
      <c r="G23" s="2">
        <f t="shared" ca="1" si="4"/>
        <v>3500.0034134540851</v>
      </c>
    </row>
    <row r="24" spans="1:7" x14ac:dyDescent="0.2">
      <c r="A24" s="1">
        <f>[1]ArdiData!A25</f>
        <v>23</v>
      </c>
      <c r="B24" s="18">
        <f ca="1">'0.ArdiData&amp;FixedData'!D25</f>
        <v>4046</v>
      </c>
      <c r="C24" s="61">
        <f t="shared" ca="1" si="5"/>
        <v>3871.2</v>
      </c>
      <c r="D24" s="63">
        <f t="shared" ca="1" si="1"/>
        <v>3899.7575836110045</v>
      </c>
      <c r="E24" s="63">
        <f t="shared" ca="1" si="2"/>
        <v>1.037500386435195</v>
      </c>
      <c r="F24" s="62">
        <f t="shared" si="3"/>
        <v>3</v>
      </c>
      <c r="G24" s="2">
        <f t="shared" ca="1" si="4"/>
        <v>3888.0007139719523</v>
      </c>
    </row>
    <row r="25" spans="1:7" x14ac:dyDescent="0.2">
      <c r="A25" s="1">
        <f>[1]ArdiData!A26</f>
        <v>24</v>
      </c>
      <c r="B25" s="18">
        <f ca="1">'0.ArdiData&amp;FixedData'!D26</f>
        <v>4663</v>
      </c>
      <c r="C25" s="61">
        <f t="shared" ca="1" si="5"/>
        <v>4023.8</v>
      </c>
      <c r="D25" s="63">
        <f t="shared" ca="1" si="1"/>
        <v>3974.7822380599746</v>
      </c>
      <c r="E25" s="63">
        <f t="shared" ca="1" si="2"/>
        <v>1.1731460293220826</v>
      </c>
      <c r="F25" s="62">
        <f t="shared" si="3"/>
        <v>4</v>
      </c>
      <c r="G25" s="2">
        <f t="shared" ca="1" si="4"/>
        <v>4269.1499757318816</v>
      </c>
    </row>
    <row r="26" spans="1:7" x14ac:dyDescent="0.2">
      <c r="A26" s="1">
        <f>[1]ArdiData!A27</f>
        <v>25</v>
      </c>
      <c r="B26" s="18">
        <f ca="1">'0.ArdiData&amp;FixedData'!D27</f>
        <v>4358</v>
      </c>
      <c r="C26" s="61">
        <f t="shared" ca="1" si="5"/>
        <v>4093.4</v>
      </c>
      <c r="D26" s="63">
        <f t="shared" ca="1" si="1"/>
        <v>4049.8068925089437</v>
      </c>
      <c r="E26" s="63">
        <f t="shared" ca="1" si="2"/>
        <v>1.076100692124637</v>
      </c>
      <c r="F26" s="62">
        <f t="shared" si="3"/>
        <v>5</v>
      </c>
      <c r="G26" s="2">
        <f t="shared" ca="1" si="4"/>
        <v>4569.7345162066285</v>
      </c>
    </row>
    <row r="27" spans="1:7" x14ac:dyDescent="0.2">
      <c r="A27" s="1">
        <f>[1]ArdiData!A28</f>
        <v>26</v>
      </c>
      <c r="B27" s="18">
        <f ca="1">'0.ArdiData&amp;FixedData'!D28</f>
        <v>3627</v>
      </c>
      <c r="C27" s="61">
        <f t="shared" ca="1" si="5"/>
        <v>4032.8</v>
      </c>
      <c r="D27" s="63">
        <f t="shared" ca="1" si="1"/>
        <v>4124.8315469579138</v>
      </c>
      <c r="E27" s="63">
        <f t="shared" ca="1" si="2"/>
        <v>0.87930863568839135</v>
      </c>
      <c r="F27" s="62">
        <f t="shared" si="3"/>
        <v>1</v>
      </c>
      <c r="G27" s="2">
        <f t="shared" ca="1" si="4"/>
        <v>3652.4358594738296</v>
      </c>
    </row>
    <row r="28" spans="1:7" x14ac:dyDescent="0.2">
      <c r="A28" s="1">
        <f>[1]ArdiData!A29</f>
        <v>27</v>
      </c>
      <c r="B28" s="18">
        <f ca="1">'0.ArdiData&amp;FixedData'!D29</f>
        <v>3773</v>
      </c>
      <c r="C28" s="61">
        <f t="shared" ca="1" si="5"/>
        <v>4070</v>
      </c>
      <c r="D28" s="63">
        <f t="shared" ca="1" si="1"/>
        <v>4199.856201406883</v>
      </c>
      <c r="E28" s="63">
        <f t="shared" ca="1" si="2"/>
        <v>0.8983640913077231</v>
      </c>
      <c r="F28" s="62">
        <f t="shared" si="3"/>
        <v>2</v>
      </c>
      <c r="G28" s="2">
        <f t="shared" ca="1" si="4"/>
        <v>3843.2777695045311</v>
      </c>
    </row>
    <row r="29" spans="1:7" x14ac:dyDescent="0.2">
      <c r="A29" s="1">
        <f>[1]ArdiData!A30</f>
        <v>28</v>
      </c>
      <c r="B29" s="18">
        <f ca="1">'0.ArdiData&amp;FixedData'!D30</f>
        <v>3743</v>
      </c>
      <c r="C29" s="61">
        <f t="shared" ca="1" si="5"/>
        <v>4193.3999999999996</v>
      </c>
      <c r="D29" s="63">
        <f t="shared" ca="1" si="1"/>
        <v>4274.8808558558521</v>
      </c>
      <c r="E29" s="63">
        <f t="shared" ca="1" si="2"/>
        <v>0.87557995794730359</v>
      </c>
      <c r="F29" s="62">
        <f t="shared" si="3"/>
        <v>3</v>
      </c>
      <c r="G29" s="2">
        <f t="shared" ca="1" si="4"/>
        <v>4261.993076072823</v>
      </c>
    </row>
    <row r="30" spans="1:7" x14ac:dyDescent="0.2">
      <c r="A30" s="1">
        <f>[1]ArdiData!A31</f>
        <v>29</v>
      </c>
      <c r="B30" s="18">
        <f ca="1">'0.ArdiData&amp;FixedData'!D31</f>
        <v>4849</v>
      </c>
      <c r="C30" s="61">
        <f t="shared" ca="1" si="5"/>
        <v>4341.8</v>
      </c>
      <c r="D30" s="63">
        <f t="shared" ca="1" si="1"/>
        <v>4349.9055103048222</v>
      </c>
      <c r="E30" s="63">
        <f t="shared" ca="1" si="2"/>
        <v>1.1147368577346874</v>
      </c>
      <c r="F30" s="62">
        <f t="shared" si="3"/>
        <v>4</v>
      </c>
      <c r="G30" s="2">
        <f t="shared" ca="1" si="4"/>
        <v>4672.0544400987656</v>
      </c>
    </row>
    <row r="31" spans="1:7" x14ac:dyDescent="0.2">
      <c r="A31" s="1">
        <f>[1]ArdiData!A32</f>
        <v>30</v>
      </c>
      <c r="B31" s="18">
        <f ca="1">'0.ArdiData&amp;FixedData'!D32</f>
        <v>4975</v>
      </c>
      <c r="C31" s="61">
        <f t="shared" ca="1" si="5"/>
        <v>4455.8</v>
      </c>
      <c r="D31" s="63">
        <f t="shared" ca="1" si="1"/>
        <v>4424.9301647537914</v>
      </c>
      <c r="E31" s="63">
        <f t="shared" ca="1" si="2"/>
        <v>1.1243115291689163</v>
      </c>
      <c r="F31" s="62">
        <f t="shared" si="3"/>
        <v>5</v>
      </c>
      <c r="G31" s="2">
        <f t="shared" ca="1" si="4"/>
        <v>4993.0173567244046</v>
      </c>
    </row>
    <row r="32" spans="1:7" x14ac:dyDescent="0.2">
      <c r="A32" s="1">
        <f>[1]ArdiData!A33</f>
        <v>31</v>
      </c>
      <c r="B32" s="18">
        <f ca="1">'0.ArdiData&amp;FixedData'!D33</f>
        <v>4369</v>
      </c>
      <c r="C32" s="61">
        <f t="shared" ca="1" si="5"/>
        <v>4725.3999999999996</v>
      </c>
      <c r="D32" s="63">
        <f t="shared" ca="1" si="1"/>
        <v>4499.9548192027614</v>
      </c>
      <c r="E32" s="63">
        <f t="shared" ca="1" si="2"/>
        <v>0.97089863688321165</v>
      </c>
      <c r="F32" s="62">
        <f t="shared" si="3"/>
        <v>1</v>
      </c>
      <c r="G32" s="2">
        <f t="shared" ca="1" si="4"/>
        <v>3984.5981976620915</v>
      </c>
    </row>
    <row r="33" spans="1:7" x14ac:dyDescent="0.2">
      <c r="A33" s="1">
        <f>[1]ArdiData!A34</f>
        <v>32</v>
      </c>
      <c r="B33" s="18">
        <f ca="1">'0.ArdiData&amp;FixedData'!D34</f>
        <v>4343</v>
      </c>
      <c r="C33" s="61">
        <f t="shared" ca="1" si="5"/>
        <v>4798</v>
      </c>
      <c r="D33" s="63">
        <f t="shared" ca="1" si="1"/>
        <v>4574.9794736517306</v>
      </c>
      <c r="E33" s="63">
        <f t="shared" ca="1" si="2"/>
        <v>0.94929387662004838</v>
      </c>
      <c r="F33" s="62">
        <f t="shared" si="3"/>
        <v>2</v>
      </c>
      <c r="G33" s="2">
        <f t="shared" ca="1" si="4"/>
        <v>4186.5521255549766</v>
      </c>
    </row>
    <row r="34" spans="1:7" x14ac:dyDescent="0.2">
      <c r="A34" s="1">
        <f>[1]ArdiData!A35</f>
        <v>33</v>
      </c>
      <c r="B34" s="18">
        <f ca="1">'0.ArdiData&amp;FixedData'!D35</f>
        <v>5091</v>
      </c>
      <c r="C34" s="61">
        <f t="shared" ca="1" si="5"/>
        <v>4937.2</v>
      </c>
      <c r="D34" s="63">
        <f t="shared" ca="1" si="1"/>
        <v>4650.0041281006997</v>
      </c>
      <c r="E34" s="63">
        <f t="shared" ca="1" si="2"/>
        <v>1.0948377377203373</v>
      </c>
      <c r="F34" s="62">
        <f t="shared" si="3"/>
        <v>3</v>
      </c>
      <c r="G34" s="2">
        <f t="shared" ca="1" si="4"/>
        <v>4635.9854381736932</v>
      </c>
    </row>
    <row r="35" spans="1:7" x14ac:dyDescent="0.2">
      <c r="A35" s="1">
        <f>[1]ArdiData!A36</f>
        <v>34</v>
      </c>
      <c r="B35" s="18">
        <f ca="1">'0.ArdiData&amp;FixedData'!D36</f>
        <v>5212</v>
      </c>
      <c r="C35" s="61">
        <f t="shared" ca="1" si="5"/>
        <v>5086.3999999999996</v>
      </c>
      <c r="D35" s="63">
        <f t="shared" ca="1" si="1"/>
        <v>4725.0287825496698</v>
      </c>
      <c r="E35" s="63">
        <f t="shared" ca="1" si="2"/>
        <v>1.1030620637166904</v>
      </c>
      <c r="F35" s="62">
        <f t="shared" si="3"/>
        <v>4</v>
      </c>
      <c r="G35" s="2">
        <f t="shared" ca="1" si="4"/>
        <v>5074.9589044656486</v>
      </c>
    </row>
    <row r="36" spans="1:7" x14ac:dyDescent="0.2">
      <c r="A36" s="1">
        <f>[1]ArdiData!A37</f>
        <v>35</v>
      </c>
      <c r="B36" s="18">
        <f ca="1">'0.ArdiData&amp;FixedData'!D37</f>
        <v>5671</v>
      </c>
      <c r="C36" s="61">
        <f t="shared" ca="1" si="5"/>
        <v>5129.6000000000004</v>
      </c>
      <c r="D36" s="63">
        <f t="shared" ref="D36:D67" ca="1" si="6">TREND($C$4:$C$76,$A$4:$A$76,A36)</f>
        <v>4800.053436998639</v>
      </c>
      <c r="E36" s="63">
        <f t="shared" ref="E36:E67" ca="1" si="7">B36/D36</f>
        <v>1.1814451806490602</v>
      </c>
      <c r="F36" s="62">
        <f t="shared" ref="F36:F67" si="8">IF(MOD(A36,5)&lt;&gt;0,MOD(A36,5),5)</f>
        <v>5</v>
      </c>
      <c r="G36" s="2">
        <f t="shared" ref="G36:G67" ca="1" si="9">VLOOKUP(F36,$H$1:$J$5,3)*D36</f>
        <v>5416.3001972421816</v>
      </c>
    </row>
    <row r="37" spans="1:7" x14ac:dyDescent="0.2">
      <c r="A37" s="1">
        <f>[1]ArdiData!A38</f>
        <v>36</v>
      </c>
      <c r="B37" s="18">
        <f ca="1">'0.ArdiData&amp;FixedData'!D38</f>
        <v>5115</v>
      </c>
      <c r="C37" s="61">
        <f t="shared" ref="C37:C68" ca="1" si="10">AVERAGE(B35:B39)</f>
        <v>5028</v>
      </c>
      <c r="D37" s="63">
        <f t="shared" ca="1" si="6"/>
        <v>4875.078091447609</v>
      </c>
      <c r="E37" s="63">
        <f t="shared" ca="1" si="7"/>
        <v>1.0492139621257119</v>
      </c>
      <c r="F37" s="62">
        <f t="shared" si="8"/>
        <v>1</v>
      </c>
      <c r="G37" s="2">
        <f t="shared" ca="1" si="9"/>
        <v>4316.7605358503533</v>
      </c>
    </row>
    <row r="38" spans="1:7" x14ac:dyDescent="0.2">
      <c r="A38" s="1">
        <f>[1]ArdiData!A39</f>
        <v>37</v>
      </c>
      <c r="B38" s="18">
        <f ca="1">'0.ArdiData&amp;FixedData'!D39</f>
        <v>4559</v>
      </c>
      <c r="C38" s="61">
        <f t="shared" ca="1" si="10"/>
        <v>5057.3999999999996</v>
      </c>
      <c r="D38" s="63">
        <f t="shared" ca="1" si="6"/>
        <v>4950.1027458965782</v>
      </c>
      <c r="E38" s="63">
        <f t="shared" ca="1" si="7"/>
        <v>0.92099098423345138</v>
      </c>
      <c r="F38" s="62">
        <f t="shared" si="8"/>
        <v>2</v>
      </c>
      <c r="G38" s="2">
        <f t="shared" ca="1" si="9"/>
        <v>4529.8264816054225</v>
      </c>
    </row>
    <row r="39" spans="1:7" x14ac:dyDescent="0.2">
      <c r="A39" s="1">
        <f>[1]ArdiData!A40</f>
        <v>38</v>
      </c>
      <c r="B39" s="18">
        <f ca="1">'0.ArdiData&amp;FixedData'!D40</f>
        <v>4583</v>
      </c>
      <c r="C39" s="61">
        <f t="shared" ca="1" si="10"/>
        <v>5042.2</v>
      </c>
      <c r="D39" s="63">
        <f t="shared" ca="1" si="6"/>
        <v>5025.1274003455474</v>
      </c>
      <c r="E39" s="63">
        <f t="shared" ca="1" si="7"/>
        <v>0.91201667836020539</v>
      </c>
      <c r="F39" s="62">
        <f t="shared" si="8"/>
        <v>3</v>
      </c>
      <c r="G39" s="2">
        <f t="shared" ca="1" si="9"/>
        <v>5009.9778002745643</v>
      </c>
    </row>
    <row r="40" spans="1:7" x14ac:dyDescent="0.2">
      <c r="A40" s="1">
        <f>[1]ArdiData!A41</f>
        <v>39</v>
      </c>
      <c r="B40" s="18">
        <f ca="1">'0.ArdiData&amp;FixedData'!D41</f>
        <v>5359</v>
      </c>
      <c r="C40" s="61">
        <f t="shared" ca="1" si="10"/>
        <v>4893.8</v>
      </c>
      <c r="D40" s="63">
        <f t="shared" ca="1" si="6"/>
        <v>5100.1520547945174</v>
      </c>
      <c r="E40" s="63">
        <f t="shared" ca="1" si="7"/>
        <v>1.0507529858765969</v>
      </c>
      <c r="F40" s="62">
        <f t="shared" si="8"/>
        <v>4</v>
      </c>
      <c r="G40" s="2">
        <f t="shared" ca="1" si="9"/>
        <v>5477.8633688325317</v>
      </c>
    </row>
    <row r="41" spans="1:7" x14ac:dyDescent="0.2">
      <c r="A41" s="1">
        <f>[1]ArdiData!A42</f>
        <v>40</v>
      </c>
      <c r="B41" s="18">
        <f ca="1">'0.ArdiData&amp;FixedData'!D42</f>
        <v>5595</v>
      </c>
      <c r="C41" s="61">
        <f t="shared" ca="1" si="10"/>
        <v>4893.6000000000004</v>
      </c>
      <c r="D41" s="63">
        <f t="shared" ca="1" si="6"/>
        <v>5175.1767092434866</v>
      </c>
      <c r="E41" s="63">
        <f t="shared" ca="1" si="7"/>
        <v>1.0811225035092344</v>
      </c>
      <c r="F41" s="62">
        <f t="shared" si="8"/>
        <v>5</v>
      </c>
      <c r="G41" s="2">
        <f t="shared" ca="1" si="9"/>
        <v>5839.5830377599577</v>
      </c>
    </row>
    <row r="42" spans="1:7" x14ac:dyDescent="0.2">
      <c r="A42" s="1">
        <f>[1]ArdiData!A43</f>
        <v>41</v>
      </c>
      <c r="B42" s="18">
        <f ca="1">'0.ArdiData&amp;FixedData'!D43</f>
        <v>4373</v>
      </c>
      <c r="C42" s="61">
        <f t="shared" ca="1" si="10"/>
        <v>5064.6000000000004</v>
      </c>
      <c r="D42" s="63">
        <f t="shared" ca="1" si="6"/>
        <v>5250.2013636924567</v>
      </c>
      <c r="E42" s="63">
        <f t="shared" ca="1" si="7"/>
        <v>0.8329204342982528</v>
      </c>
      <c r="F42" s="62">
        <f t="shared" si="8"/>
        <v>1</v>
      </c>
      <c r="G42" s="2">
        <f t="shared" ca="1" si="9"/>
        <v>4648.9228740386152</v>
      </c>
    </row>
    <row r="43" spans="1:7" x14ac:dyDescent="0.2">
      <c r="A43" s="1">
        <f>[1]ArdiData!A44</f>
        <v>42</v>
      </c>
      <c r="B43" s="18">
        <f ca="1">'0.ArdiData&amp;FixedData'!D44</f>
        <v>4558</v>
      </c>
      <c r="C43" s="61">
        <f t="shared" ca="1" si="10"/>
        <v>5193</v>
      </c>
      <c r="D43" s="63">
        <f t="shared" ca="1" si="6"/>
        <v>5325.2260181414258</v>
      </c>
      <c r="E43" s="63">
        <f t="shared" ca="1" si="7"/>
        <v>0.85592611176920563</v>
      </c>
      <c r="F43" s="62">
        <f t="shared" si="8"/>
        <v>2</v>
      </c>
      <c r="G43" s="2">
        <f t="shared" ca="1" si="9"/>
        <v>4873.1008376558684</v>
      </c>
    </row>
    <row r="44" spans="1:7" x14ac:dyDescent="0.2">
      <c r="A44" s="1">
        <f>[1]ArdiData!A45</f>
        <v>43</v>
      </c>
      <c r="B44" s="18">
        <f ca="1">'0.ArdiData&amp;FixedData'!D45</f>
        <v>5438</v>
      </c>
      <c r="C44" s="61">
        <f t="shared" ca="1" si="10"/>
        <v>5268.2</v>
      </c>
      <c r="D44" s="63">
        <f t="shared" ca="1" si="6"/>
        <v>5400.250672590395</v>
      </c>
      <c r="E44" s="63">
        <f t="shared" ca="1" si="7"/>
        <v>1.0069902916916813</v>
      </c>
      <c r="F44" s="62">
        <f t="shared" si="8"/>
        <v>3</v>
      </c>
      <c r="G44" s="2">
        <f t="shared" ca="1" si="9"/>
        <v>5383.9701623754345</v>
      </c>
    </row>
    <row r="45" spans="1:7" x14ac:dyDescent="0.2">
      <c r="A45" s="1">
        <f>[1]ArdiData!A46</f>
        <v>44</v>
      </c>
      <c r="B45" s="18">
        <f ca="1">'0.ArdiData&amp;FixedData'!D46</f>
        <v>6001</v>
      </c>
      <c r="C45" s="61">
        <f t="shared" ca="1" si="10"/>
        <v>5338.8</v>
      </c>
      <c r="D45" s="63">
        <f t="shared" ca="1" si="6"/>
        <v>5475.275327039365</v>
      </c>
      <c r="E45" s="63">
        <f t="shared" ca="1" si="7"/>
        <v>1.0960179427625074</v>
      </c>
      <c r="F45" s="62">
        <f t="shared" si="8"/>
        <v>4</v>
      </c>
      <c r="G45" s="2">
        <f t="shared" ca="1" si="9"/>
        <v>5880.7678331994148</v>
      </c>
    </row>
    <row r="46" spans="1:7" x14ac:dyDescent="0.2">
      <c r="A46" s="1">
        <f>[1]ArdiData!A47</f>
        <v>45</v>
      </c>
      <c r="B46" s="18">
        <f ca="1">'0.ArdiData&amp;FixedData'!D47</f>
        <v>5971</v>
      </c>
      <c r="C46" s="61">
        <f t="shared" ca="1" si="10"/>
        <v>5552.6</v>
      </c>
      <c r="D46" s="63">
        <f t="shared" ca="1" si="6"/>
        <v>5550.2999814883351</v>
      </c>
      <c r="E46" s="63">
        <f t="shared" ca="1" si="7"/>
        <v>1.0757977082166381</v>
      </c>
      <c r="F46" s="62">
        <f t="shared" si="8"/>
        <v>5</v>
      </c>
      <c r="G46" s="2">
        <f t="shared" ca="1" si="9"/>
        <v>6262.8658782777356</v>
      </c>
    </row>
    <row r="47" spans="1:7" x14ac:dyDescent="0.2">
      <c r="A47" s="1">
        <f>[1]ArdiData!A48</f>
        <v>46</v>
      </c>
      <c r="B47" s="18">
        <f ca="1">'0.ArdiData&amp;FixedData'!D48</f>
        <v>4726</v>
      </c>
      <c r="C47" s="61">
        <f t="shared" ca="1" si="10"/>
        <v>5486.6</v>
      </c>
      <c r="D47" s="63">
        <f t="shared" ca="1" si="6"/>
        <v>5625.3246359373043</v>
      </c>
      <c r="E47" s="63">
        <f t="shared" ca="1" si="7"/>
        <v>0.84012929134934156</v>
      </c>
      <c r="F47" s="62">
        <f t="shared" si="8"/>
        <v>1</v>
      </c>
      <c r="G47" s="2">
        <f t="shared" ca="1" si="9"/>
        <v>4981.085212226877</v>
      </c>
    </row>
    <row r="48" spans="1:7" x14ac:dyDescent="0.2">
      <c r="A48" s="1">
        <f>[1]ArdiData!A49</f>
        <v>47</v>
      </c>
      <c r="B48" s="18">
        <f ca="1">'0.ArdiData&amp;FixedData'!D49</f>
        <v>5627</v>
      </c>
      <c r="C48" s="61">
        <f t="shared" ca="1" si="10"/>
        <v>5432.4</v>
      </c>
      <c r="D48" s="63">
        <f t="shared" ca="1" si="6"/>
        <v>5700.3492903862734</v>
      </c>
      <c r="E48" s="63">
        <f t="shared" ca="1" si="7"/>
        <v>0.98713249194922525</v>
      </c>
      <c r="F48" s="62">
        <f t="shared" si="8"/>
        <v>2</v>
      </c>
      <c r="G48" s="2">
        <f t="shared" ca="1" si="9"/>
        <v>5216.3751937063143</v>
      </c>
    </row>
    <row r="49" spans="1:7" x14ac:dyDescent="0.2">
      <c r="A49" s="1">
        <f>[1]ArdiData!A50</f>
        <v>48</v>
      </c>
      <c r="B49" s="18">
        <f ca="1">'0.ArdiData&amp;FixedData'!D50</f>
        <v>5108</v>
      </c>
      <c r="C49" s="61">
        <f t="shared" ca="1" si="10"/>
        <v>5536</v>
      </c>
      <c r="D49" s="63">
        <f t="shared" ca="1" si="6"/>
        <v>5775.3739448352426</v>
      </c>
      <c r="E49" s="63">
        <f t="shared" ca="1" si="7"/>
        <v>0.8844448946146497</v>
      </c>
      <c r="F49" s="62">
        <f t="shared" si="8"/>
        <v>3</v>
      </c>
      <c r="G49" s="2">
        <f t="shared" ca="1" si="9"/>
        <v>5757.9625244763047</v>
      </c>
    </row>
    <row r="50" spans="1:7" x14ac:dyDescent="0.2">
      <c r="A50" s="1">
        <f>[1]ArdiData!A51</f>
        <v>49</v>
      </c>
      <c r="B50" s="18">
        <f ca="1">'0.ArdiData&amp;FixedData'!D51</f>
        <v>5730</v>
      </c>
      <c r="C50" s="61">
        <f t="shared" ca="1" si="10"/>
        <v>5622.6</v>
      </c>
      <c r="D50" s="63">
        <f t="shared" ca="1" si="6"/>
        <v>5850.3985992842127</v>
      </c>
      <c r="E50" s="63">
        <f t="shared" ca="1" si="7"/>
        <v>0.97942044507891424</v>
      </c>
      <c r="F50" s="62">
        <f t="shared" si="8"/>
        <v>4</v>
      </c>
      <c r="G50" s="2">
        <f t="shared" ca="1" si="9"/>
        <v>6283.6722975662979</v>
      </c>
    </row>
    <row r="51" spans="1:7" x14ac:dyDescent="0.2">
      <c r="A51" s="1">
        <f>[1]ArdiData!A52</f>
        <v>50</v>
      </c>
      <c r="B51" s="18">
        <f ca="1">'0.ArdiData&amp;FixedData'!D52</f>
        <v>6489</v>
      </c>
      <c r="C51" s="61">
        <f t="shared" ca="1" si="10"/>
        <v>5638.4</v>
      </c>
      <c r="D51" s="63">
        <f t="shared" ca="1" si="6"/>
        <v>5925.4232537331827</v>
      </c>
      <c r="E51" s="63">
        <f t="shared" ca="1" si="7"/>
        <v>1.0951116438664104</v>
      </c>
      <c r="F51" s="62">
        <f t="shared" si="8"/>
        <v>5</v>
      </c>
      <c r="G51" s="2">
        <f t="shared" ca="1" si="9"/>
        <v>6686.1487187955127</v>
      </c>
    </row>
    <row r="52" spans="1:7" x14ac:dyDescent="0.2">
      <c r="A52" s="1">
        <f>[1]ArdiData!A53</f>
        <v>51</v>
      </c>
      <c r="B52" s="18">
        <f ca="1">'0.ArdiData&amp;FixedData'!D53</f>
        <v>5159</v>
      </c>
      <c r="C52" s="61">
        <f t="shared" ca="1" si="10"/>
        <v>5813</v>
      </c>
      <c r="D52" s="63">
        <f t="shared" ca="1" si="6"/>
        <v>6000.4479081821519</v>
      </c>
      <c r="E52" s="63">
        <f t="shared" ca="1" si="7"/>
        <v>0.85976915039379609</v>
      </c>
      <c r="F52" s="62">
        <f t="shared" si="8"/>
        <v>1</v>
      </c>
      <c r="G52" s="2">
        <f t="shared" ca="1" si="9"/>
        <v>5313.247550415138</v>
      </c>
    </row>
    <row r="53" spans="1:7" x14ac:dyDescent="0.2">
      <c r="A53" s="1">
        <f>[1]ArdiData!A54</f>
        <v>52</v>
      </c>
      <c r="B53" s="18">
        <f ca="1">'0.ArdiData&amp;FixedData'!D54</f>
        <v>5706</v>
      </c>
      <c r="C53" s="61">
        <f t="shared" ca="1" si="10"/>
        <v>6102.8</v>
      </c>
      <c r="D53" s="63">
        <f t="shared" ca="1" si="6"/>
        <v>6075.472562631121</v>
      </c>
      <c r="E53" s="63">
        <f t="shared" ca="1" si="7"/>
        <v>0.93918620176088619</v>
      </c>
      <c r="F53" s="62">
        <f t="shared" si="8"/>
        <v>2</v>
      </c>
      <c r="G53" s="2">
        <f t="shared" ca="1" si="9"/>
        <v>5559.6495497567594</v>
      </c>
    </row>
    <row r="54" spans="1:7" x14ac:dyDescent="0.2">
      <c r="A54" s="1">
        <f>[1]ArdiData!A55</f>
        <v>53</v>
      </c>
      <c r="B54" s="18">
        <f ca="1">'0.ArdiData&amp;FixedData'!D55</f>
        <v>5981</v>
      </c>
      <c r="C54" s="61">
        <f t="shared" ca="1" si="10"/>
        <v>6341.4</v>
      </c>
      <c r="D54" s="63">
        <f t="shared" ca="1" si="6"/>
        <v>6150.4972170800902</v>
      </c>
      <c r="E54" s="63">
        <f t="shared" ca="1" si="7"/>
        <v>0.97244170493901017</v>
      </c>
      <c r="F54" s="62">
        <f t="shared" si="8"/>
        <v>3</v>
      </c>
      <c r="G54" s="2">
        <f t="shared" ca="1" si="9"/>
        <v>6131.9548865771758</v>
      </c>
    </row>
    <row r="55" spans="1:7" x14ac:dyDescent="0.2">
      <c r="A55" s="1">
        <f>[1]ArdiData!A56</f>
        <v>54</v>
      </c>
      <c r="B55" s="18">
        <f ca="1">'0.ArdiData&amp;FixedData'!D56</f>
        <v>7179</v>
      </c>
      <c r="C55" s="61">
        <f t="shared" ca="1" si="10"/>
        <v>6376</v>
      </c>
      <c r="D55" s="63">
        <f t="shared" ca="1" si="6"/>
        <v>6225.5218715290603</v>
      </c>
      <c r="E55" s="63">
        <f t="shared" ca="1" si="7"/>
        <v>1.1531563374359737</v>
      </c>
      <c r="F55" s="62">
        <f t="shared" si="8"/>
        <v>4</v>
      </c>
      <c r="G55" s="2">
        <f t="shared" ca="1" si="9"/>
        <v>6686.5767619331809</v>
      </c>
    </row>
    <row r="56" spans="1:7" x14ac:dyDescent="0.2">
      <c r="A56" s="1">
        <f>[1]ArdiData!A57</f>
        <v>55</v>
      </c>
      <c r="B56" s="18">
        <f ca="1">'0.ArdiData&amp;FixedData'!D57</f>
        <v>7682</v>
      </c>
      <c r="C56" s="61">
        <f t="shared" ca="1" si="10"/>
        <v>6530</v>
      </c>
      <c r="D56" s="63">
        <f t="shared" ca="1" si="6"/>
        <v>6300.5465259780294</v>
      </c>
      <c r="E56" s="63">
        <f t="shared" ca="1" si="7"/>
        <v>1.2192593084307919</v>
      </c>
      <c r="F56" s="62">
        <f t="shared" si="8"/>
        <v>5</v>
      </c>
      <c r="G56" s="2">
        <f t="shared" ca="1" si="9"/>
        <v>7109.4315593132878</v>
      </c>
    </row>
    <row r="57" spans="1:7" x14ac:dyDescent="0.2">
      <c r="A57" s="1">
        <f>[1]ArdiData!A58</f>
        <v>56</v>
      </c>
      <c r="B57" s="18">
        <f ca="1">'0.ArdiData&amp;FixedData'!D58</f>
        <v>5332</v>
      </c>
      <c r="C57" s="61">
        <f t="shared" ca="1" si="10"/>
        <v>6649</v>
      </c>
      <c r="D57" s="63">
        <f t="shared" ca="1" si="6"/>
        <v>6375.5711804269995</v>
      </c>
      <c r="E57" s="63">
        <f t="shared" ca="1" si="7"/>
        <v>0.8363172254070721</v>
      </c>
      <c r="F57" s="62">
        <f t="shared" si="8"/>
        <v>1</v>
      </c>
      <c r="G57" s="2">
        <f t="shared" ca="1" si="9"/>
        <v>5645.4098886033998</v>
      </c>
    </row>
    <row r="58" spans="1:7" x14ac:dyDescent="0.2">
      <c r="A58" s="1">
        <f>[1]ArdiData!A59</f>
        <v>57</v>
      </c>
      <c r="B58" s="18">
        <f ca="1">'0.ArdiData&amp;FixedData'!D59</f>
        <v>6476</v>
      </c>
      <c r="C58" s="61">
        <f t="shared" ca="1" si="10"/>
        <v>6531.4</v>
      </c>
      <c r="D58" s="63">
        <f t="shared" ca="1" si="6"/>
        <v>6450.5958348759686</v>
      </c>
      <c r="E58" s="63">
        <f t="shared" ca="1" si="7"/>
        <v>1.0039382664445788</v>
      </c>
      <c r="F58" s="62">
        <f t="shared" si="8"/>
        <v>2</v>
      </c>
      <c r="G58" s="2">
        <f t="shared" ca="1" si="9"/>
        <v>5902.9239058072053</v>
      </c>
    </row>
    <row r="59" spans="1:7" x14ac:dyDescent="0.2">
      <c r="A59" s="1">
        <f>[1]ArdiData!A60</f>
        <v>58</v>
      </c>
      <c r="B59" s="18">
        <f ca="1">'0.ArdiData&amp;FixedData'!D60</f>
        <v>6576</v>
      </c>
      <c r="C59" s="61">
        <f t="shared" ca="1" si="10"/>
        <v>6504.8</v>
      </c>
      <c r="D59" s="63">
        <f t="shared" ca="1" si="6"/>
        <v>6525.6204893249387</v>
      </c>
      <c r="E59" s="63">
        <f t="shared" ca="1" si="7"/>
        <v>1.0077202636527018</v>
      </c>
      <c r="F59" s="62">
        <f t="shared" si="8"/>
        <v>3</v>
      </c>
      <c r="G59" s="2">
        <f t="shared" ca="1" si="9"/>
        <v>6505.9472486780469</v>
      </c>
    </row>
    <row r="60" spans="1:7" x14ac:dyDescent="0.2">
      <c r="A60" s="1">
        <f>[1]ArdiData!A61</f>
        <v>59</v>
      </c>
      <c r="B60" s="18">
        <f ca="1">'0.ArdiData&amp;FixedData'!D61</f>
        <v>6591</v>
      </c>
      <c r="C60" s="61">
        <f t="shared" ca="1" si="10"/>
        <v>6569.6</v>
      </c>
      <c r="D60" s="63">
        <f t="shared" ca="1" si="6"/>
        <v>6600.6451437739079</v>
      </c>
      <c r="E60" s="63">
        <f t="shared" ca="1" si="7"/>
        <v>0.99853875741479514</v>
      </c>
      <c r="F60" s="62">
        <f t="shared" si="8"/>
        <v>4</v>
      </c>
      <c r="G60" s="2">
        <f t="shared" ca="1" si="9"/>
        <v>7089.481226300064</v>
      </c>
    </row>
    <row r="61" spans="1:7" x14ac:dyDescent="0.2">
      <c r="A61" s="1">
        <f>[1]ArdiData!A62</f>
        <v>60</v>
      </c>
      <c r="B61" s="18">
        <f ca="1">'0.ArdiData&amp;FixedData'!D62</f>
        <v>7549</v>
      </c>
      <c r="C61" s="61">
        <f t="shared" ca="1" si="10"/>
        <v>6632.2</v>
      </c>
      <c r="D61" s="63">
        <f t="shared" ca="1" si="6"/>
        <v>6675.669798222877</v>
      </c>
      <c r="E61" s="63">
        <f t="shared" ca="1" si="7"/>
        <v>1.1308228579564572</v>
      </c>
      <c r="F61" s="62">
        <f t="shared" si="8"/>
        <v>5</v>
      </c>
      <c r="G61" s="2">
        <f t="shared" ca="1" si="9"/>
        <v>7532.7143998310648</v>
      </c>
    </row>
    <row r="62" spans="1:7" x14ac:dyDescent="0.2">
      <c r="A62" s="1">
        <f>[1]ArdiData!A63</f>
        <v>61</v>
      </c>
      <c r="B62" s="18">
        <f ca="1">'0.ArdiData&amp;FixedData'!D63</f>
        <v>5656</v>
      </c>
      <c r="C62" s="61">
        <f t="shared" ca="1" si="10"/>
        <v>6707.6</v>
      </c>
      <c r="D62" s="63">
        <f t="shared" ca="1" si="6"/>
        <v>6750.6944526718471</v>
      </c>
      <c r="E62" s="63">
        <f t="shared" ca="1" si="7"/>
        <v>0.83783972740188539</v>
      </c>
      <c r="F62" s="62">
        <f t="shared" si="8"/>
        <v>1</v>
      </c>
      <c r="G62" s="2">
        <f t="shared" ca="1" si="9"/>
        <v>5977.5722267916617</v>
      </c>
    </row>
    <row r="63" spans="1:7" x14ac:dyDescent="0.2">
      <c r="A63" s="1">
        <f>[1]ArdiData!A64</f>
        <v>62</v>
      </c>
      <c r="B63" s="18">
        <f ca="1">'0.ArdiData&amp;FixedData'!D64</f>
        <v>6789</v>
      </c>
      <c r="C63" s="61">
        <f t="shared" ca="1" si="10"/>
        <v>6972.6</v>
      </c>
      <c r="D63" s="63">
        <f t="shared" ca="1" si="6"/>
        <v>6825.7191071208163</v>
      </c>
      <c r="E63" s="63">
        <f t="shared" ca="1" si="7"/>
        <v>0.99462047785082308</v>
      </c>
      <c r="F63" s="62">
        <f t="shared" si="8"/>
        <v>2</v>
      </c>
      <c r="G63" s="2">
        <f t="shared" ca="1" si="9"/>
        <v>6246.1982618576512</v>
      </c>
    </row>
    <row r="64" spans="1:7" x14ac:dyDescent="0.2">
      <c r="A64" s="1">
        <f>[1]ArdiData!A65</f>
        <v>63</v>
      </c>
      <c r="B64" s="18">
        <f ca="1">'0.ArdiData&amp;FixedData'!D65</f>
        <v>6953</v>
      </c>
      <c r="C64" s="61">
        <f t="shared" ca="1" si="10"/>
        <v>7120.4</v>
      </c>
      <c r="D64" s="63">
        <f t="shared" ca="1" si="6"/>
        <v>6900.7437615697863</v>
      </c>
      <c r="E64" s="63">
        <f t="shared" ca="1" si="7"/>
        <v>1.0075725516314964</v>
      </c>
      <c r="F64" s="62">
        <f t="shared" si="8"/>
        <v>3</v>
      </c>
      <c r="G64" s="2">
        <f t="shared" ca="1" si="9"/>
        <v>6879.9396107789171</v>
      </c>
    </row>
    <row r="65" spans="1:7" x14ac:dyDescent="0.2">
      <c r="A65" s="1">
        <f>[1]ArdiData!A66</f>
        <v>64</v>
      </c>
      <c r="B65" s="18">
        <f ca="1">'0.ArdiData&amp;FixedData'!D66</f>
        <v>7916</v>
      </c>
      <c r="C65" s="61">
        <f t="shared" ca="1" si="10"/>
        <v>7294.6</v>
      </c>
      <c r="D65" s="63">
        <f t="shared" ca="1" si="6"/>
        <v>6975.7684160187555</v>
      </c>
      <c r="E65" s="63">
        <f t="shared" ca="1" si="7"/>
        <v>1.1347853781702602</v>
      </c>
      <c r="F65" s="62">
        <f t="shared" si="8"/>
        <v>4</v>
      </c>
      <c r="G65" s="2">
        <f t="shared" ca="1" si="9"/>
        <v>7492.385690666948</v>
      </c>
    </row>
    <row r="66" spans="1:7" x14ac:dyDescent="0.2">
      <c r="A66" s="1">
        <f>[1]ArdiData!A67</f>
        <v>65</v>
      </c>
      <c r="B66" s="18">
        <f ca="1">'0.ArdiData&amp;FixedData'!D67</f>
        <v>8288</v>
      </c>
      <c r="C66" s="61">
        <f t="shared" ca="1" si="10"/>
        <v>7191.6</v>
      </c>
      <c r="D66" s="63">
        <f t="shared" ca="1" si="6"/>
        <v>7050.7930704677246</v>
      </c>
      <c r="E66" s="63">
        <f t="shared" ca="1" si="7"/>
        <v>1.1754706055286634</v>
      </c>
      <c r="F66" s="62">
        <f t="shared" si="8"/>
        <v>5</v>
      </c>
      <c r="G66" s="2">
        <f t="shared" ca="1" si="9"/>
        <v>7955.9972403488418</v>
      </c>
    </row>
    <row r="67" spans="1:7" x14ac:dyDescent="0.2">
      <c r="A67" s="1">
        <f>[1]ArdiData!A68</f>
        <v>66</v>
      </c>
      <c r="B67" s="18">
        <f ca="1">'0.ArdiData&amp;FixedData'!D68</f>
        <v>6527</v>
      </c>
      <c r="C67" s="61">
        <f t="shared" ca="1" si="10"/>
        <v>7253</v>
      </c>
      <c r="D67" s="63">
        <f t="shared" ca="1" si="6"/>
        <v>7125.8177249166947</v>
      </c>
      <c r="E67" s="63">
        <f t="shared" ca="1" si="7"/>
        <v>0.91596505158659591</v>
      </c>
      <c r="F67" s="62">
        <f t="shared" si="8"/>
        <v>1</v>
      </c>
      <c r="G67" s="2">
        <f t="shared" ca="1" si="9"/>
        <v>6309.7345649799236</v>
      </c>
    </row>
    <row r="68" spans="1:7" x14ac:dyDescent="0.2">
      <c r="A68" s="1">
        <f>[1]ArdiData!A69</f>
        <v>67</v>
      </c>
      <c r="B68" s="18">
        <f ca="1">'0.ArdiData&amp;FixedData'!D69</f>
        <v>6274</v>
      </c>
      <c r="C68" s="61">
        <f t="shared" ca="1" si="10"/>
        <v>7252.8</v>
      </c>
      <c r="D68" s="63">
        <f t="shared" ref="D68:D76" ca="1" si="11">TREND($C$4:$C$76,$A$4:$A$76,A68)</f>
        <v>7200.8423793656639</v>
      </c>
      <c r="E68" s="63">
        <f t="shared" ref="E68:E76" ca="1" si="12">B68/D68</f>
        <v>0.87128695081264762</v>
      </c>
      <c r="F68" s="62">
        <f t="shared" ref="F68:F76" si="13">IF(MOD(A68,5)&lt;&gt;0,MOD(A68,5),5)</f>
        <v>2</v>
      </c>
      <c r="G68" s="2">
        <f t="shared" ref="G68:G76" ca="1" si="14">VLOOKUP(F68,$H$1:$J$5,3)*D68</f>
        <v>6589.4726179080972</v>
      </c>
    </row>
    <row r="69" spans="1:7" x14ac:dyDescent="0.2">
      <c r="A69" s="1">
        <f>[1]ArdiData!A70</f>
        <v>68</v>
      </c>
      <c r="B69" s="18">
        <f ca="1">'0.ArdiData&amp;FixedData'!D70</f>
        <v>7260</v>
      </c>
      <c r="C69" s="61">
        <f t="shared" ref="C69:C76" ca="1" si="15">AVERAGE(B67:B71)</f>
        <v>7240.6</v>
      </c>
      <c r="D69" s="63">
        <f t="shared" ca="1" si="11"/>
        <v>7275.8670338146339</v>
      </c>
      <c r="E69" s="63">
        <f t="shared" ca="1" si="12"/>
        <v>0.99781922432874437</v>
      </c>
      <c r="F69" s="62">
        <f t="shared" si="13"/>
        <v>3</v>
      </c>
      <c r="G69" s="2">
        <f t="shared" ca="1" si="14"/>
        <v>7253.9319728797882</v>
      </c>
    </row>
    <row r="70" spans="1:7" x14ac:dyDescent="0.2">
      <c r="A70" s="1">
        <f>[1]ArdiData!A71</f>
        <v>69</v>
      </c>
      <c r="B70" s="18">
        <f ca="1">'0.ArdiData&amp;FixedData'!D71</f>
        <v>7915</v>
      </c>
      <c r="C70" s="61">
        <f t="shared" ca="1" si="15"/>
        <v>7336.6</v>
      </c>
      <c r="D70" s="63">
        <f t="shared" ca="1" si="11"/>
        <v>7350.8916882636031</v>
      </c>
      <c r="E70" s="63">
        <f t="shared" ca="1" si="12"/>
        <v>1.076740120200254</v>
      </c>
      <c r="F70" s="62">
        <f t="shared" si="13"/>
        <v>4</v>
      </c>
      <c r="G70" s="2">
        <f t="shared" ca="1" si="14"/>
        <v>7895.2901550338311</v>
      </c>
    </row>
    <row r="71" spans="1:7" x14ac:dyDescent="0.2">
      <c r="A71" s="1">
        <f>[1]ArdiData!A72</f>
        <v>70</v>
      </c>
      <c r="B71" s="18">
        <f ca="1">'0.ArdiData&amp;FixedData'!D72</f>
        <v>8227</v>
      </c>
      <c r="C71" s="61">
        <f t="shared" ca="1" si="15"/>
        <v>7374.6</v>
      </c>
      <c r="D71" s="63">
        <f t="shared" ca="1" si="11"/>
        <v>7425.9163427125723</v>
      </c>
      <c r="E71" s="63">
        <f t="shared" ca="1" si="12"/>
        <v>1.1078767414439796</v>
      </c>
      <c r="F71" s="62">
        <f t="shared" si="13"/>
        <v>5</v>
      </c>
      <c r="G71" s="2">
        <f t="shared" ca="1" si="14"/>
        <v>8379.2800808666179</v>
      </c>
    </row>
    <row r="72" spans="1:7" x14ac:dyDescent="0.2">
      <c r="A72" s="1">
        <f>[1]ArdiData!A73</f>
        <v>71</v>
      </c>
      <c r="B72" s="18">
        <f ca="1">'0.ArdiData&amp;FixedData'!D73</f>
        <v>7007</v>
      </c>
      <c r="C72" s="61">
        <f t="shared" ca="1" si="15"/>
        <v>7437.8</v>
      </c>
      <c r="D72" s="63">
        <f t="shared" ca="1" si="11"/>
        <v>7500.9409971615423</v>
      </c>
      <c r="E72" s="63">
        <f t="shared" ca="1" si="12"/>
        <v>0.93414946240098995</v>
      </c>
      <c r="F72" s="62">
        <f t="shared" si="13"/>
        <v>1</v>
      </c>
      <c r="G72" s="2">
        <f t="shared" ca="1" si="14"/>
        <v>6641.8969031681854</v>
      </c>
    </row>
    <row r="73" spans="1:7" x14ac:dyDescent="0.2">
      <c r="A73" s="1">
        <f>[1]ArdiData!A74</f>
        <v>72</v>
      </c>
      <c r="B73" s="18">
        <f ca="1">'0.ArdiData&amp;FixedData'!D74</f>
        <v>6464</v>
      </c>
      <c r="C73" s="61">
        <f t="shared" ca="1" si="15"/>
        <v>7377.4</v>
      </c>
      <c r="D73" s="63">
        <f t="shared" ca="1" si="11"/>
        <v>7575.9656516105115</v>
      </c>
      <c r="E73" s="63">
        <f t="shared" ca="1" si="12"/>
        <v>0.85322456532334889</v>
      </c>
      <c r="F73" s="62">
        <f t="shared" si="13"/>
        <v>2</v>
      </c>
      <c r="G73" s="2">
        <f t="shared" ca="1" si="14"/>
        <v>6932.7469739585422</v>
      </c>
    </row>
    <row r="74" spans="1:7" x14ac:dyDescent="0.2">
      <c r="A74" s="1">
        <f>[1]ArdiData!A75</f>
        <v>73</v>
      </c>
      <c r="B74" s="18">
        <f ca="1">'0.ArdiData&amp;FixedData'!D75</f>
        <v>7576</v>
      </c>
      <c r="C74" s="61">
        <f t="shared" ca="1" si="15"/>
        <v>7469</v>
      </c>
      <c r="D74" s="63">
        <f t="shared" ca="1" si="11"/>
        <v>7650.9903060594816</v>
      </c>
      <c r="E74" s="63">
        <f t="shared" ca="1" si="12"/>
        <v>0.99019861441987578</v>
      </c>
      <c r="F74" s="62">
        <f t="shared" si="13"/>
        <v>3</v>
      </c>
      <c r="G74" s="2">
        <f t="shared" ca="1" si="14"/>
        <v>7627.9243349806584</v>
      </c>
    </row>
    <row r="75" spans="1:7" x14ac:dyDescent="0.2">
      <c r="A75" s="1">
        <f>[1]ArdiData!A76</f>
        <v>74</v>
      </c>
      <c r="B75" s="18">
        <f ca="1">'0.ArdiData&amp;FixedData'!D76</f>
        <v>7613</v>
      </c>
      <c r="C75" s="61">
        <f t="shared" ca="1" si="15"/>
        <v>7584.5</v>
      </c>
      <c r="D75" s="63">
        <f t="shared" ca="1" si="11"/>
        <v>7726.0149605084507</v>
      </c>
      <c r="E75" s="63">
        <f t="shared" ca="1" si="12"/>
        <v>0.98537215355055263</v>
      </c>
      <c r="F75" s="62">
        <f t="shared" si="13"/>
        <v>4</v>
      </c>
      <c r="G75" s="2">
        <f t="shared" ca="1" si="14"/>
        <v>8298.1946194007141</v>
      </c>
    </row>
    <row r="76" spans="1:7" x14ac:dyDescent="0.2">
      <c r="A76" s="1">
        <f>[1]ArdiData!A77</f>
        <v>75</v>
      </c>
      <c r="B76" s="18">
        <f ca="1">'0.ArdiData&amp;FixedData'!D77</f>
        <v>8685</v>
      </c>
      <c r="C76" s="61">
        <f t="shared" ca="1" si="15"/>
        <v>7958</v>
      </c>
      <c r="D76" s="63">
        <f t="shared" ca="1" si="11"/>
        <v>7801.0396149574199</v>
      </c>
      <c r="E76" s="63">
        <f t="shared" ca="1" si="12"/>
        <v>1.1133131516660559</v>
      </c>
      <c r="F76" s="62">
        <f t="shared" si="13"/>
        <v>5</v>
      </c>
      <c r="G76" s="2">
        <f t="shared" ca="1" si="14"/>
        <v>8802.5629213843949</v>
      </c>
    </row>
  </sheetData>
  <pageMargins left="0.75" right="0.75" top="1" bottom="1" header="0.5" footer="0.5"/>
  <pageSetup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V89"/>
  <sheetViews>
    <sheetView workbookViewId="0">
      <selection activeCell="S16" sqref="S16"/>
    </sheetView>
  </sheetViews>
  <sheetFormatPr defaultRowHeight="12.75" x14ac:dyDescent="0.2"/>
  <cols>
    <col min="1" max="1" width="4.42578125" style="2" bestFit="1" customWidth="1"/>
    <col min="2" max="2" width="9.5703125" style="2" bestFit="1" customWidth="1"/>
    <col min="3" max="3" width="6.140625" style="2" bestFit="1" customWidth="1"/>
    <col min="4" max="4" width="11.5703125" style="2" bestFit="1" customWidth="1"/>
    <col min="5" max="5" width="9.140625" style="54" customWidth="1"/>
    <col min="6" max="6" width="4.42578125" style="2" bestFit="1" customWidth="1"/>
    <col min="7" max="14" width="9.140625" style="2"/>
    <col min="15" max="15" width="12.28515625" style="2" customWidth="1"/>
    <col min="16" max="16384" width="9.140625" style="2"/>
  </cols>
  <sheetData>
    <row r="1" spans="1:21" ht="15.75" thickBot="1" x14ac:dyDescent="0.3">
      <c r="A1" s="37" t="s">
        <v>25</v>
      </c>
      <c r="B1" s="38"/>
      <c r="C1" s="39"/>
      <c r="D1" s="38"/>
      <c r="E1" s="60"/>
      <c r="G1" s="2" t="s">
        <v>26</v>
      </c>
      <c r="L1" s="40"/>
      <c r="M1" s="42" t="s">
        <v>18</v>
      </c>
      <c r="N1" s="42"/>
      <c r="O1" s="42"/>
      <c r="P1" s="40"/>
      <c r="Q1" s="40"/>
      <c r="R1" s="43">
        <f ca="1">RANDBETWEEN(100,150)</f>
        <v>146</v>
      </c>
      <c r="S1" s="44">
        <f ca="1">RANDBETWEEN(5,15)</f>
        <v>5</v>
      </c>
      <c r="T1" s="43">
        <v>0.1</v>
      </c>
      <c r="U1" s="40"/>
    </row>
    <row r="2" spans="1:21" ht="15.75" thickBot="1" x14ac:dyDescent="0.3">
      <c r="A2" s="45" t="s">
        <v>0</v>
      </c>
      <c r="B2" s="59" t="s">
        <v>24</v>
      </c>
      <c r="C2" s="46" t="s">
        <v>19</v>
      </c>
      <c r="D2" s="56" t="s">
        <v>22</v>
      </c>
      <c r="F2" s="13" t="s">
        <v>0</v>
      </c>
      <c r="G2" s="35" t="s">
        <v>24</v>
      </c>
      <c r="H2" s="35" t="s">
        <v>19</v>
      </c>
      <c r="I2" s="35" t="s">
        <v>22</v>
      </c>
      <c r="L2" s="40"/>
      <c r="M2" s="43"/>
      <c r="N2" s="43"/>
      <c r="O2" s="57" t="s">
        <v>23</v>
      </c>
      <c r="P2" s="41" t="s">
        <v>20</v>
      </c>
      <c r="Q2" s="41" t="s">
        <v>21</v>
      </c>
      <c r="R2" s="58"/>
      <c r="S2" s="47"/>
      <c r="T2" s="40"/>
      <c r="U2" s="40"/>
    </row>
    <row r="3" spans="1:21" ht="15" x14ac:dyDescent="0.25">
      <c r="A3" s="48">
        <v>1</v>
      </c>
      <c r="B3" s="49">
        <f t="shared" ref="B3:B66" ca="1" si="0">INDEX($Q$3:$Q$77,RANK(L3,$L$3:$L$77))</f>
        <v>3313</v>
      </c>
      <c r="C3" s="50">
        <f ca="1">SMALL($Q$3:$Q$77,M3)</f>
        <v>1917</v>
      </c>
      <c r="D3" s="51">
        <f ca="1">Q3</f>
        <v>1917</v>
      </c>
      <c r="E3" s="53"/>
      <c r="F3" s="13">
        <v>1</v>
      </c>
      <c r="G3" s="35">
        <v>10208</v>
      </c>
      <c r="H3" s="35">
        <v>1436</v>
      </c>
      <c r="I3" s="35">
        <v>1436</v>
      </c>
      <c r="L3" s="40">
        <f t="shared" ref="L3:L66" ca="1" si="1">RAND()</f>
        <v>0.8585331118816083</v>
      </c>
      <c r="M3" s="43">
        <v>1</v>
      </c>
      <c r="N3" s="43">
        <v>1</v>
      </c>
      <c r="O3" s="43">
        <f ca="1">INT($R$1+$S$1*N3)</f>
        <v>151</v>
      </c>
      <c r="P3" s="52">
        <f ca="1">(((IF(MOD(N3,5)&lt;&gt;0,MOD(N3,5),5))+12)+_xlfn.NORM.S.INV(RAND()))</f>
        <v>12.693890931646886</v>
      </c>
      <c r="Q3" s="40">
        <f ca="1">ROUND(O3*P3,0)</f>
        <v>1917</v>
      </c>
      <c r="R3" s="40"/>
      <c r="S3" s="47"/>
      <c r="T3" s="40"/>
      <c r="U3" s="40"/>
    </row>
    <row r="4" spans="1:21" ht="15" x14ac:dyDescent="0.25">
      <c r="A4" s="48">
        <v>2</v>
      </c>
      <c r="B4" s="49">
        <f t="shared" ca="1" si="0"/>
        <v>3080</v>
      </c>
      <c r="C4" s="50">
        <f t="shared" ref="C4:C67" ca="1" si="2">SMALL($Q$3:$Q$77,M4)</f>
        <v>2308</v>
      </c>
      <c r="D4" s="51">
        <f t="shared" ref="D4:D67" ca="1" si="3">Q4</f>
        <v>2308</v>
      </c>
      <c r="E4" s="53"/>
      <c r="F4" s="13">
        <v>2</v>
      </c>
      <c r="G4" s="35">
        <v>7226</v>
      </c>
      <c r="H4" s="35">
        <v>1690</v>
      </c>
      <c r="I4" s="35">
        <v>1690</v>
      </c>
      <c r="L4" s="40">
        <f t="shared" ca="1" si="1"/>
        <v>0.98138419943344091</v>
      </c>
      <c r="M4" s="43">
        <v>2</v>
      </c>
      <c r="N4" s="43">
        <v>2</v>
      </c>
      <c r="O4" s="43">
        <f t="shared" ref="O4:O67" ca="1" si="4">INT($R$1+$S$1*N4)</f>
        <v>156</v>
      </c>
      <c r="P4" s="52">
        <f t="shared" ref="P4:P67" ca="1" si="5">(((IF(MOD(N4,5)&lt;&gt;0,MOD(N4,5),5))+12)+_xlfn.NORM.S.INV(RAND()))</f>
        <v>14.792790915028499</v>
      </c>
      <c r="Q4" s="40">
        <f t="shared" ref="Q4:Q67" ca="1" si="6">ROUND(O4*P4,0)</f>
        <v>2308</v>
      </c>
      <c r="R4" s="40"/>
      <c r="S4" s="47"/>
      <c r="T4" s="40"/>
      <c r="U4" s="40"/>
    </row>
    <row r="5" spans="1:21" ht="15" x14ac:dyDescent="0.25">
      <c r="A5" s="48">
        <v>3</v>
      </c>
      <c r="B5" s="49">
        <f t="shared" ca="1" si="0"/>
        <v>4663</v>
      </c>
      <c r="C5" s="50">
        <f t="shared" ca="1" si="2"/>
        <v>2404</v>
      </c>
      <c r="D5" s="51">
        <f t="shared" ca="1" si="3"/>
        <v>2618</v>
      </c>
      <c r="E5" s="53"/>
      <c r="F5" s="13">
        <v>3</v>
      </c>
      <c r="G5" s="35">
        <v>3498</v>
      </c>
      <c r="H5" s="35">
        <v>1909</v>
      </c>
      <c r="I5" s="35">
        <v>1909</v>
      </c>
      <c r="L5" s="40">
        <f t="shared" ca="1" si="1"/>
        <v>0.72120813863117339</v>
      </c>
      <c r="M5" s="43">
        <v>3</v>
      </c>
      <c r="N5" s="43">
        <v>3</v>
      </c>
      <c r="O5" s="43">
        <f t="shared" ca="1" si="4"/>
        <v>161</v>
      </c>
      <c r="P5" s="52">
        <f t="shared" ca="1" si="5"/>
        <v>16.260400662244393</v>
      </c>
      <c r="Q5" s="40">
        <f t="shared" ca="1" si="6"/>
        <v>2618</v>
      </c>
      <c r="R5" s="40"/>
      <c r="S5" s="47"/>
      <c r="T5" s="40"/>
      <c r="U5" s="40"/>
    </row>
    <row r="6" spans="1:21" ht="15" x14ac:dyDescent="0.25">
      <c r="A6" s="48">
        <v>4</v>
      </c>
      <c r="B6" s="49">
        <f t="shared" ca="1" si="0"/>
        <v>2948</v>
      </c>
      <c r="C6" s="50">
        <f t="shared" ca="1" si="2"/>
        <v>2514</v>
      </c>
      <c r="D6" s="51">
        <f t="shared" ca="1" si="3"/>
        <v>2614</v>
      </c>
      <c r="E6" s="53"/>
      <c r="F6" s="13">
        <v>4</v>
      </c>
      <c r="G6" s="35">
        <v>5654</v>
      </c>
      <c r="H6" s="35">
        <v>1984</v>
      </c>
      <c r="I6" s="35">
        <v>2078</v>
      </c>
      <c r="L6" s="40">
        <f t="shared" ca="1" si="1"/>
        <v>0.94563973221673736</v>
      </c>
      <c r="M6" s="43">
        <v>4</v>
      </c>
      <c r="N6" s="43">
        <v>4</v>
      </c>
      <c r="O6" s="43">
        <f t="shared" ca="1" si="4"/>
        <v>166</v>
      </c>
      <c r="P6" s="52">
        <f t="shared" ca="1" si="5"/>
        <v>15.74993637730128</v>
      </c>
      <c r="Q6" s="40">
        <f t="shared" ca="1" si="6"/>
        <v>2614</v>
      </c>
      <c r="R6" s="40"/>
      <c r="S6" s="47"/>
      <c r="T6" s="40"/>
      <c r="U6" s="40"/>
    </row>
    <row r="7" spans="1:21" ht="15" x14ac:dyDescent="0.25">
      <c r="A7" s="48">
        <v>5</v>
      </c>
      <c r="B7" s="49">
        <f t="shared" ca="1" si="0"/>
        <v>6489</v>
      </c>
      <c r="C7" s="50">
        <f t="shared" ca="1" si="2"/>
        <v>2608</v>
      </c>
      <c r="D7" s="51">
        <f t="shared" ca="1" si="3"/>
        <v>3080</v>
      </c>
      <c r="E7" s="53"/>
      <c r="F7" s="13">
        <v>5</v>
      </c>
      <c r="G7" s="35">
        <v>7172</v>
      </c>
      <c r="H7" s="35">
        <v>2078</v>
      </c>
      <c r="I7" s="35">
        <v>2490</v>
      </c>
      <c r="L7" s="40">
        <f t="shared" ca="1" si="1"/>
        <v>0.34283978675697113</v>
      </c>
      <c r="M7" s="43">
        <v>5</v>
      </c>
      <c r="N7" s="43">
        <v>5</v>
      </c>
      <c r="O7" s="43">
        <f t="shared" ca="1" si="4"/>
        <v>171</v>
      </c>
      <c r="P7" s="52">
        <f t="shared" ca="1" si="5"/>
        <v>18.010065929591786</v>
      </c>
      <c r="Q7" s="40">
        <f t="shared" ca="1" si="6"/>
        <v>3080</v>
      </c>
      <c r="R7" s="40"/>
      <c r="S7" s="47"/>
      <c r="T7" s="40"/>
      <c r="U7" s="40"/>
    </row>
    <row r="8" spans="1:21" ht="15" x14ac:dyDescent="0.25">
      <c r="A8" s="48">
        <v>6</v>
      </c>
      <c r="B8" s="49">
        <f t="shared" ca="1" si="0"/>
        <v>2308</v>
      </c>
      <c r="C8" s="50">
        <f t="shared" ca="1" si="2"/>
        <v>2614</v>
      </c>
      <c r="D8" s="51">
        <f t="shared" ca="1" si="3"/>
        <v>2404</v>
      </c>
      <c r="E8" s="53"/>
      <c r="F8" s="13">
        <v>6</v>
      </c>
      <c r="G8" s="35">
        <v>6532</v>
      </c>
      <c r="H8" s="35">
        <v>2216</v>
      </c>
      <c r="I8" s="35">
        <v>1984</v>
      </c>
      <c r="L8" s="40">
        <f t="shared" ca="1" si="1"/>
        <v>0.98547636529830773</v>
      </c>
      <c r="M8" s="43">
        <v>6</v>
      </c>
      <c r="N8" s="43">
        <v>6</v>
      </c>
      <c r="O8" s="43">
        <f t="shared" ca="1" si="4"/>
        <v>176</v>
      </c>
      <c r="P8" s="52">
        <f t="shared" ca="1" si="5"/>
        <v>13.658772326446279</v>
      </c>
      <c r="Q8" s="40">
        <f t="shared" ca="1" si="6"/>
        <v>2404</v>
      </c>
      <c r="R8" s="40"/>
      <c r="S8" s="47"/>
      <c r="T8" s="40"/>
      <c r="U8" s="40"/>
    </row>
    <row r="9" spans="1:21" ht="15" x14ac:dyDescent="0.25">
      <c r="A9" s="48">
        <v>7</v>
      </c>
      <c r="B9" s="49">
        <f t="shared" ca="1" si="0"/>
        <v>8227</v>
      </c>
      <c r="C9" s="50">
        <f t="shared" ca="1" si="2"/>
        <v>2754</v>
      </c>
      <c r="D9" s="51">
        <f t="shared" ca="1" si="3"/>
        <v>2514</v>
      </c>
      <c r="E9" s="53"/>
      <c r="F9" s="13">
        <v>7</v>
      </c>
      <c r="G9" s="35">
        <v>6032</v>
      </c>
      <c r="H9" s="35">
        <v>2452</v>
      </c>
      <c r="I9" s="35">
        <v>2216</v>
      </c>
      <c r="L9" s="40">
        <f t="shared" ca="1" si="1"/>
        <v>9.951605998011015E-2</v>
      </c>
      <c r="M9" s="43">
        <v>8</v>
      </c>
      <c r="N9" s="43">
        <v>7</v>
      </c>
      <c r="O9" s="43">
        <f t="shared" ca="1" si="4"/>
        <v>181</v>
      </c>
      <c r="P9" s="52">
        <f t="shared" ca="1" si="5"/>
        <v>13.889458542413836</v>
      </c>
      <c r="Q9" s="40">
        <f t="shared" ca="1" si="6"/>
        <v>2514</v>
      </c>
      <c r="R9" s="40"/>
      <c r="S9" s="47"/>
      <c r="T9" s="40"/>
      <c r="U9" s="40"/>
    </row>
    <row r="10" spans="1:21" ht="15" x14ac:dyDescent="0.25">
      <c r="A10" s="48">
        <v>8</v>
      </c>
      <c r="B10" s="49">
        <f t="shared" ca="1" si="0"/>
        <v>5971</v>
      </c>
      <c r="C10" s="50">
        <f t="shared" ca="1" si="2"/>
        <v>2618</v>
      </c>
      <c r="D10" s="51">
        <f t="shared" ca="1" si="3"/>
        <v>2850</v>
      </c>
      <c r="E10" s="53"/>
      <c r="F10" s="13">
        <v>8</v>
      </c>
      <c r="G10" s="35">
        <v>7472</v>
      </c>
      <c r="H10" s="35">
        <v>2323</v>
      </c>
      <c r="I10" s="35">
        <v>2528</v>
      </c>
      <c r="L10" s="40">
        <f t="shared" ca="1" si="1"/>
        <v>0.38783456328768051</v>
      </c>
      <c r="M10" s="43">
        <v>7</v>
      </c>
      <c r="N10" s="43">
        <v>8</v>
      </c>
      <c r="O10" s="43">
        <f ca="1">INT($R$1+$S$1*N10)</f>
        <v>186</v>
      </c>
      <c r="P10" s="52">
        <f t="shared" ca="1" si="5"/>
        <v>15.321350810036046</v>
      </c>
      <c r="Q10" s="40">
        <f t="shared" ca="1" si="6"/>
        <v>2850</v>
      </c>
      <c r="R10" s="40"/>
      <c r="S10" s="47"/>
      <c r="T10" s="40"/>
      <c r="U10" s="40"/>
    </row>
    <row r="11" spans="1:21" ht="15" x14ac:dyDescent="0.25">
      <c r="A11" s="48">
        <v>9</v>
      </c>
      <c r="B11" s="49">
        <f t="shared" ca="1" si="0"/>
        <v>2864</v>
      </c>
      <c r="C11" s="50">
        <f t="shared" ca="1" si="2"/>
        <v>2941</v>
      </c>
      <c r="D11" s="51">
        <f t="shared" ca="1" si="3"/>
        <v>2948</v>
      </c>
      <c r="E11" s="53"/>
      <c r="F11" s="13">
        <v>9</v>
      </c>
      <c r="G11" s="35">
        <v>5714</v>
      </c>
      <c r="H11" s="35">
        <v>2946</v>
      </c>
      <c r="I11" s="35">
        <v>3018</v>
      </c>
      <c r="L11" s="40">
        <f t="shared" ca="1" si="1"/>
        <v>0.74517536696144582</v>
      </c>
      <c r="M11" s="43">
        <v>12</v>
      </c>
      <c r="N11" s="43">
        <v>9</v>
      </c>
      <c r="O11" s="43">
        <f t="shared" ca="1" si="4"/>
        <v>191</v>
      </c>
      <c r="P11" s="52">
        <f t="shared" ca="1" si="5"/>
        <v>15.432088868289568</v>
      </c>
      <c r="Q11" s="40">
        <f t="shared" ca="1" si="6"/>
        <v>2948</v>
      </c>
      <c r="R11" s="40"/>
      <c r="S11" s="47"/>
      <c r="T11" s="40"/>
      <c r="U11" s="40"/>
    </row>
    <row r="12" spans="1:21" ht="15" x14ac:dyDescent="0.25">
      <c r="A12" s="48">
        <v>10</v>
      </c>
      <c r="B12" s="49">
        <f t="shared" ca="1" si="0"/>
        <v>7179</v>
      </c>
      <c r="C12" s="50">
        <f t="shared" ca="1" si="2"/>
        <v>2786</v>
      </c>
      <c r="D12" s="51">
        <f t="shared" ca="1" si="3"/>
        <v>3228</v>
      </c>
      <c r="E12" s="53"/>
      <c r="F12" s="13">
        <v>10</v>
      </c>
      <c r="G12" s="35">
        <v>12275</v>
      </c>
      <c r="H12" s="35">
        <v>2490</v>
      </c>
      <c r="I12" s="35">
        <v>2946</v>
      </c>
      <c r="L12" s="40">
        <f t="shared" ca="1" si="1"/>
        <v>0.27040300731438538</v>
      </c>
      <c r="M12" s="43">
        <v>9</v>
      </c>
      <c r="N12" s="43">
        <v>10</v>
      </c>
      <c r="O12" s="43">
        <f t="shared" ca="1" si="4"/>
        <v>196</v>
      </c>
      <c r="P12" s="52">
        <f t="shared" ca="1" si="5"/>
        <v>16.471562276491866</v>
      </c>
      <c r="Q12" s="40">
        <f t="shared" ca="1" si="6"/>
        <v>3228</v>
      </c>
      <c r="R12" s="40"/>
      <c r="S12" s="47"/>
      <c r="T12" s="40"/>
      <c r="U12" s="40"/>
    </row>
    <row r="13" spans="1:21" ht="15" x14ac:dyDescent="0.25">
      <c r="A13" s="48">
        <v>11</v>
      </c>
      <c r="B13" s="49">
        <f t="shared" ca="1" si="0"/>
        <v>8288</v>
      </c>
      <c r="C13" s="50">
        <f t="shared" ca="1" si="2"/>
        <v>2850</v>
      </c>
      <c r="D13" s="51">
        <f t="shared" ca="1" si="3"/>
        <v>2941</v>
      </c>
      <c r="E13" s="53"/>
      <c r="F13" s="13">
        <v>11</v>
      </c>
      <c r="G13" s="35">
        <v>3747</v>
      </c>
      <c r="H13" s="35">
        <v>2528</v>
      </c>
      <c r="I13" s="35">
        <v>2323</v>
      </c>
      <c r="L13" s="40">
        <f t="shared" ca="1" si="1"/>
        <v>0.14666308136436801</v>
      </c>
      <c r="M13" s="43">
        <v>10</v>
      </c>
      <c r="N13" s="43">
        <v>11</v>
      </c>
      <c r="O13" s="43">
        <f t="shared" ca="1" si="4"/>
        <v>201</v>
      </c>
      <c r="P13" s="52">
        <f t="shared" ca="1" si="5"/>
        <v>14.63136916680814</v>
      </c>
      <c r="Q13" s="40">
        <f t="shared" ca="1" si="6"/>
        <v>2941</v>
      </c>
      <c r="R13" s="40"/>
      <c r="S13" s="47"/>
      <c r="T13" s="40"/>
      <c r="U13" s="40"/>
    </row>
    <row r="14" spans="1:21" ht="15" x14ac:dyDescent="0.25">
      <c r="A14" s="48">
        <v>12</v>
      </c>
      <c r="B14" s="49">
        <f t="shared" ca="1" si="0"/>
        <v>5212</v>
      </c>
      <c r="C14" s="50">
        <f t="shared" ca="1" si="2"/>
        <v>2864</v>
      </c>
      <c r="D14" s="51">
        <f t="shared" ca="1" si="3"/>
        <v>2754</v>
      </c>
      <c r="E14" s="53"/>
      <c r="F14" s="13">
        <v>12</v>
      </c>
      <c r="G14" s="35">
        <v>2323</v>
      </c>
      <c r="H14" s="35">
        <v>2877</v>
      </c>
      <c r="I14" s="35">
        <v>2452</v>
      </c>
      <c r="L14" s="40">
        <f t="shared" ca="1" si="1"/>
        <v>0.62414658166825077</v>
      </c>
      <c r="M14" s="43">
        <v>11</v>
      </c>
      <c r="N14" s="43">
        <v>12</v>
      </c>
      <c r="O14" s="43">
        <f t="shared" ca="1" si="4"/>
        <v>206</v>
      </c>
      <c r="P14" s="52">
        <f t="shared" ca="1" si="5"/>
        <v>13.371110038381516</v>
      </c>
      <c r="Q14" s="40">
        <f t="shared" ca="1" si="6"/>
        <v>2754</v>
      </c>
      <c r="R14" s="40"/>
      <c r="S14" s="47"/>
      <c r="T14" s="40"/>
      <c r="U14" s="40"/>
    </row>
    <row r="15" spans="1:21" ht="15" x14ac:dyDescent="0.25">
      <c r="A15" s="48">
        <v>13</v>
      </c>
      <c r="B15" s="49">
        <f t="shared" ca="1" si="0"/>
        <v>7576</v>
      </c>
      <c r="C15" s="50">
        <f t="shared" ca="1" si="2"/>
        <v>3041</v>
      </c>
      <c r="D15" s="51">
        <f t="shared" ca="1" si="3"/>
        <v>3041</v>
      </c>
      <c r="E15" s="53"/>
      <c r="F15" s="13">
        <v>13</v>
      </c>
      <c r="G15" s="35">
        <v>2216</v>
      </c>
      <c r="H15" s="35">
        <v>3019</v>
      </c>
      <c r="I15" s="35">
        <v>3019</v>
      </c>
      <c r="L15" s="40">
        <f t="shared" ca="1" si="1"/>
        <v>5.8613315080347173E-2</v>
      </c>
      <c r="M15" s="43">
        <v>14</v>
      </c>
      <c r="N15" s="43">
        <v>13</v>
      </c>
      <c r="O15" s="43">
        <f t="shared" ca="1" si="4"/>
        <v>211</v>
      </c>
      <c r="P15" s="52">
        <f t="shared" ca="1" si="5"/>
        <v>14.411521765953559</v>
      </c>
      <c r="Q15" s="40">
        <f t="shared" ca="1" si="6"/>
        <v>3041</v>
      </c>
      <c r="R15" s="40"/>
      <c r="S15" s="47"/>
      <c r="T15" s="40"/>
      <c r="U15" s="40"/>
    </row>
    <row r="16" spans="1:21" ht="15" x14ac:dyDescent="0.25">
      <c r="A16" s="48">
        <v>14</v>
      </c>
      <c r="B16" s="49">
        <f t="shared" ca="1" si="0"/>
        <v>4343</v>
      </c>
      <c r="C16" s="50">
        <f t="shared" ca="1" si="2"/>
        <v>3228</v>
      </c>
      <c r="D16" s="51">
        <f t="shared" ca="1" si="3"/>
        <v>3313</v>
      </c>
      <c r="E16" s="53"/>
      <c r="F16" s="13">
        <v>14</v>
      </c>
      <c r="G16" s="35">
        <v>6894</v>
      </c>
      <c r="H16" s="35">
        <v>3498</v>
      </c>
      <c r="I16" s="35">
        <v>3498</v>
      </c>
      <c r="L16" s="40">
        <f t="shared" ca="1" si="1"/>
        <v>0.62939916612612856</v>
      </c>
      <c r="M16" s="43">
        <v>16</v>
      </c>
      <c r="N16" s="43">
        <v>14</v>
      </c>
      <c r="O16" s="43">
        <f t="shared" ca="1" si="4"/>
        <v>216</v>
      </c>
      <c r="P16" s="52">
        <f t="shared" ca="1" si="5"/>
        <v>15.338075279020369</v>
      </c>
      <c r="Q16" s="40">
        <f t="shared" ca="1" si="6"/>
        <v>3313</v>
      </c>
      <c r="R16" s="40"/>
      <c r="S16" s="47"/>
      <c r="T16" s="40"/>
      <c r="U16" s="40"/>
    </row>
    <row r="17" spans="1:21" ht="15" x14ac:dyDescent="0.25">
      <c r="A17" s="48">
        <v>15</v>
      </c>
      <c r="B17" s="49">
        <f t="shared" ca="1" si="0"/>
        <v>6576</v>
      </c>
      <c r="C17" s="50">
        <f t="shared" ca="1" si="2"/>
        <v>3425</v>
      </c>
      <c r="D17" s="51">
        <f t="shared" ca="1" si="3"/>
        <v>3819</v>
      </c>
      <c r="E17" s="53"/>
      <c r="F17" s="13">
        <v>15</v>
      </c>
      <c r="G17" s="35">
        <v>10359</v>
      </c>
      <c r="H17" s="35">
        <v>3743</v>
      </c>
      <c r="I17" s="35">
        <v>3747</v>
      </c>
      <c r="L17" s="40">
        <f t="shared" ca="1" si="1"/>
        <v>0.23065976027957491</v>
      </c>
      <c r="M17" s="43">
        <v>18</v>
      </c>
      <c r="N17" s="43">
        <v>15</v>
      </c>
      <c r="O17" s="43">
        <f t="shared" ca="1" si="4"/>
        <v>221</v>
      </c>
      <c r="P17" s="52">
        <f t="shared" ca="1" si="5"/>
        <v>17.28014426671626</v>
      </c>
      <c r="Q17" s="40">
        <f t="shared" ca="1" si="6"/>
        <v>3819</v>
      </c>
      <c r="R17" s="40"/>
      <c r="S17" s="47"/>
      <c r="T17" s="40"/>
      <c r="U17" s="40"/>
    </row>
    <row r="18" spans="1:21" ht="15" x14ac:dyDescent="0.25">
      <c r="A18" s="48">
        <v>16</v>
      </c>
      <c r="B18" s="49">
        <f t="shared" ca="1" si="0"/>
        <v>7613</v>
      </c>
      <c r="C18" s="50">
        <f t="shared" ca="1" si="2"/>
        <v>2948</v>
      </c>
      <c r="D18" s="51">
        <f t="shared" ca="1" si="3"/>
        <v>2608</v>
      </c>
      <c r="E18" s="53"/>
      <c r="F18" s="13">
        <v>16</v>
      </c>
      <c r="G18" s="35">
        <v>4421</v>
      </c>
      <c r="H18" s="35">
        <v>3018</v>
      </c>
      <c r="I18" s="35">
        <v>3099</v>
      </c>
      <c r="L18" s="40">
        <f t="shared" ca="1" si="1"/>
        <v>4.190485585921E-2</v>
      </c>
      <c r="M18" s="43">
        <v>13</v>
      </c>
      <c r="N18" s="43">
        <v>16</v>
      </c>
      <c r="O18" s="43">
        <f t="shared" ca="1" si="4"/>
        <v>226</v>
      </c>
      <c r="P18" s="52">
        <f t="shared" ca="1" si="5"/>
        <v>11.537638131991677</v>
      </c>
      <c r="Q18" s="40">
        <f t="shared" ca="1" si="6"/>
        <v>2608</v>
      </c>
      <c r="R18" s="40"/>
      <c r="S18" s="47"/>
      <c r="T18" s="40"/>
      <c r="U18" s="40"/>
    </row>
    <row r="19" spans="1:21" ht="15" x14ac:dyDescent="0.25">
      <c r="A19" s="48">
        <v>17</v>
      </c>
      <c r="B19" s="49">
        <f t="shared" ca="1" si="0"/>
        <v>4558</v>
      </c>
      <c r="C19" s="50">
        <f t="shared" ca="1" si="2"/>
        <v>3313</v>
      </c>
      <c r="D19" s="51">
        <f t="shared" ca="1" si="3"/>
        <v>2786</v>
      </c>
      <c r="E19" s="53"/>
      <c r="F19" s="13">
        <v>17</v>
      </c>
      <c r="G19" s="35">
        <v>8720</v>
      </c>
      <c r="H19" s="35">
        <v>3578</v>
      </c>
      <c r="I19" s="35">
        <v>2877</v>
      </c>
      <c r="L19" s="40">
        <f t="shared" ca="1" si="1"/>
        <v>0.49818829303065026</v>
      </c>
      <c r="M19" s="43">
        <v>17</v>
      </c>
      <c r="N19" s="43">
        <v>17</v>
      </c>
      <c r="O19" s="43">
        <f t="shared" ca="1" si="4"/>
        <v>231</v>
      </c>
      <c r="P19" s="52">
        <f t="shared" ca="1" si="5"/>
        <v>12.062234108564301</v>
      </c>
      <c r="Q19" s="40">
        <f t="shared" ca="1" si="6"/>
        <v>2786</v>
      </c>
      <c r="R19" s="40"/>
      <c r="S19" s="47"/>
      <c r="T19" s="40"/>
      <c r="U19" s="40"/>
    </row>
    <row r="20" spans="1:21" ht="15" x14ac:dyDescent="0.25">
      <c r="A20" s="48">
        <v>18</v>
      </c>
      <c r="B20" s="49">
        <f t="shared" ca="1" si="0"/>
        <v>3790</v>
      </c>
      <c r="C20" s="50">
        <f t="shared" ca="1" si="2"/>
        <v>3080</v>
      </c>
      <c r="D20" s="51">
        <f t="shared" ca="1" si="3"/>
        <v>3790</v>
      </c>
      <c r="E20" s="53"/>
      <c r="F20" s="13">
        <v>18</v>
      </c>
      <c r="G20" s="35">
        <v>6526</v>
      </c>
      <c r="H20" s="35">
        <v>3099</v>
      </c>
      <c r="I20" s="35">
        <v>3779</v>
      </c>
      <c r="L20" s="40">
        <f t="shared" ca="1" si="1"/>
        <v>0.77633286292338954</v>
      </c>
      <c r="M20" s="43">
        <v>15</v>
      </c>
      <c r="N20" s="43">
        <v>18</v>
      </c>
      <c r="O20" s="43">
        <f t="shared" ca="1" si="4"/>
        <v>236</v>
      </c>
      <c r="P20" s="52">
        <f t="shared" ca="1" si="5"/>
        <v>16.057971171235423</v>
      </c>
      <c r="Q20" s="40">
        <f t="shared" ca="1" si="6"/>
        <v>3790</v>
      </c>
      <c r="R20" s="40"/>
      <c r="S20" s="47"/>
      <c r="T20" s="40"/>
      <c r="U20" s="40"/>
    </row>
    <row r="21" spans="1:21" ht="15" x14ac:dyDescent="0.25">
      <c r="A21" s="48">
        <v>19</v>
      </c>
      <c r="B21" s="49">
        <f t="shared" ca="1" si="0"/>
        <v>8685</v>
      </c>
      <c r="C21" s="50">
        <f t="shared" ca="1" si="2"/>
        <v>3627</v>
      </c>
      <c r="D21" s="51">
        <f t="shared" ca="1" si="3"/>
        <v>4023</v>
      </c>
      <c r="E21" s="53"/>
      <c r="F21" s="13">
        <v>19</v>
      </c>
      <c r="G21" s="35">
        <v>12037</v>
      </c>
      <c r="H21" s="35">
        <v>3747</v>
      </c>
      <c r="I21" s="35">
        <v>4336</v>
      </c>
      <c r="L21" s="40">
        <f t="shared" ca="1" si="1"/>
        <v>3.0448459537043449E-2</v>
      </c>
      <c r="M21" s="43">
        <v>19</v>
      </c>
      <c r="N21" s="43">
        <v>19</v>
      </c>
      <c r="O21" s="43">
        <f t="shared" ca="1" si="4"/>
        <v>241</v>
      </c>
      <c r="P21" s="52">
        <f t="shared" ca="1" si="5"/>
        <v>16.69403443244633</v>
      </c>
      <c r="Q21" s="40">
        <f t="shared" ca="1" si="6"/>
        <v>4023</v>
      </c>
      <c r="R21" s="40"/>
      <c r="S21" s="47"/>
      <c r="T21" s="40"/>
      <c r="U21" s="40"/>
    </row>
    <row r="22" spans="1:21" ht="15" x14ac:dyDescent="0.25">
      <c r="A22" s="48">
        <v>20</v>
      </c>
      <c r="B22" s="49">
        <f t="shared" ca="1" si="0"/>
        <v>4726</v>
      </c>
      <c r="C22" s="50">
        <f t="shared" ca="1" si="2"/>
        <v>3743</v>
      </c>
      <c r="D22" s="51">
        <f t="shared" ca="1" si="3"/>
        <v>3918</v>
      </c>
      <c r="E22" s="53"/>
      <c r="F22" s="13">
        <v>20</v>
      </c>
      <c r="G22" s="35">
        <v>8593</v>
      </c>
      <c r="H22" s="35">
        <v>3779</v>
      </c>
      <c r="I22" s="35">
        <v>4492</v>
      </c>
      <c r="L22" s="40">
        <f t="shared" ca="1" si="1"/>
        <v>0.38354924586168171</v>
      </c>
      <c r="M22" s="43">
        <v>20</v>
      </c>
      <c r="N22" s="43">
        <v>20</v>
      </c>
      <c r="O22" s="43">
        <f t="shared" ca="1" si="4"/>
        <v>246</v>
      </c>
      <c r="P22" s="52">
        <f t="shared" ca="1" si="5"/>
        <v>15.92779609058196</v>
      </c>
      <c r="Q22" s="40">
        <f t="shared" ca="1" si="6"/>
        <v>3918</v>
      </c>
      <c r="R22" s="40"/>
      <c r="S22" s="47"/>
      <c r="T22" s="40"/>
      <c r="U22" s="40"/>
    </row>
    <row r="23" spans="1:21" ht="15" x14ac:dyDescent="0.25">
      <c r="A23" s="48">
        <v>21</v>
      </c>
      <c r="B23" s="49">
        <f t="shared" ca="1" si="0"/>
        <v>6527</v>
      </c>
      <c r="C23" s="50">
        <f t="shared" ca="1" si="2"/>
        <v>3918</v>
      </c>
      <c r="D23" s="51">
        <f t="shared" ca="1" si="3"/>
        <v>2864</v>
      </c>
      <c r="E23" s="53"/>
      <c r="F23" s="13">
        <v>21</v>
      </c>
      <c r="G23" s="35">
        <v>3578</v>
      </c>
      <c r="H23" s="35">
        <v>4336</v>
      </c>
      <c r="I23" s="35">
        <v>3578</v>
      </c>
      <c r="L23" s="40">
        <f t="shared" ca="1" si="1"/>
        <v>0.14273683020858141</v>
      </c>
      <c r="M23" s="43">
        <v>24</v>
      </c>
      <c r="N23" s="43">
        <v>21</v>
      </c>
      <c r="O23" s="43">
        <f t="shared" ca="1" si="4"/>
        <v>251</v>
      </c>
      <c r="P23" s="52">
        <f t="shared" ca="1" si="5"/>
        <v>11.410225960946118</v>
      </c>
      <c r="Q23" s="40">
        <f t="shared" ca="1" si="6"/>
        <v>2864</v>
      </c>
      <c r="R23" s="40"/>
      <c r="S23" s="47"/>
      <c r="T23" s="40"/>
      <c r="U23" s="40"/>
    </row>
    <row r="24" spans="1:21" ht="15" x14ac:dyDescent="0.25">
      <c r="A24" s="48">
        <v>22</v>
      </c>
      <c r="B24" s="49">
        <f t="shared" ca="1" si="0"/>
        <v>7682</v>
      </c>
      <c r="C24" s="50">
        <f t="shared" ca="1" si="2"/>
        <v>3790</v>
      </c>
      <c r="D24" s="51">
        <f t="shared" ca="1" si="3"/>
        <v>3425</v>
      </c>
      <c r="E24" s="53"/>
      <c r="F24" s="13">
        <v>22</v>
      </c>
      <c r="G24" s="35">
        <v>3018</v>
      </c>
      <c r="H24" s="35">
        <v>4185</v>
      </c>
      <c r="I24" s="35">
        <v>4185</v>
      </c>
      <c r="L24" s="40">
        <f t="shared" ca="1" si="1"/>
        <v>0.26727191269141493</v>
      </c>
      <c r="M24" s="43">
        <v>22</v>
      </c>
      <c r="N24" s="43">
        <v>22</v>
      </c>
      <c r="O24" s="43">
        <f t="shared" ca="1" si="4"/>
        <v>256</v>
      </c>
      <c r="P24" s="52">
        <f t="shared" ca="1" si="5"/>
        <v>13.379639044615264</v>
      </c>
      <c r="Q24" s="40">
        <f t="shared" ca="1" si="6"/>
        <v>3425</v>
      </c>
      <c r="R24" s="40"/>
      <c r="S24" s="47"/>
      <c r="T24" s="40"/>
      <c r="U24" s="40"/>
    </row>
    <row r="25" spans="1:21" ht="15" x14ac:dyDescent="0.25">
      <c r="A25" s="48">
        <v>23</v>
      </c>
      <c r="B25" s="49">
        <f t="shared" ca="1" si="0"/>
        <v>2404</v>
      </c>
      <c r="C25" s="50">
        <f t="shared" ca="1" si="2"/>
        <v>3819</v>
      </c>
      <c r="D25" s="51">
        <f t="shared" ca="1" si="3"/>
        <v>4046</v>
      </c>
      <c r="E25" s="53"/>
      <c r="F25" s="13">
        <v>23</v>
      </c>
      <c r="G25" s="35">
        <v>4185</v>
      </c>
      <c r="H25" s="35">
        <v>4254</v>
      </c>
      <c r="I25" s="35">
        <v>4523</v>
      </c>
      <c r="L25" s="40">
        <f t="shared" ca="1" si="1"/>
        <v>0.972920219560786</v>
      </c>
      <c r="M25" s="43">
        <v>23</v>
      </c>
      <c r="N25" s="43">
        <v>23</v>
      </c>
      <c r="O25" s="43">
        <f t="shared" ca="1" si="4"/>
        <v>261</v>
      </c>
      <c r="P25" s="52">
        <f t="shared" ca="1" si="5"/>
        <v>15.500258815131339</v>
      </c>
      <c r="Q25" s="40">
        <f t="shared" ca="1" si="6"/>
        <v>4046</v>
      </c>
      <c r="R25" s="40"/>
      <c r="S25" s="47"/>
      <c r="T25" s="40"/>
      <c r="U25" s="40"/>
    </row>
    <row r="26" spans="1:21" ht="15" x14ac:dyDescent="0.25">
      <c r="A26" s="48">
        <v>24</v>
      </c>
      <c r="B26" s="49">
        <f t="shared" ca="1" si="0"/>
        <v>6274</v>
      </c>
      <c r="C26" s="50">
        <f t="shared" ca="1" si="2"/>
        <v>4023</v>
      </c>
      <c r="D26" s="51">
        <f t="shared" ca="1" si="3"/>
        <v>4663</v>
      </c>
      <c r="E26" s="53"/>
      <c r="F26" s="13">
        <v>24</v>
      </c>
      <c r="G26" s="35">
        <v>9678</v>
      </c>
      <c r="H26" s="35">
        <v>4421</v>
      </c>
      <c r="I26" s="35">
        <v>5005</v>
      </c>
      <c r="L26" s="40">
        <f t="shared" ca="1" si="1"/>
        <v>0.10715986077073203</v>
      </c>
      <c r="M26" s="43">
        <v>25</v>
      </c>
      <c r="N26" s="43">
        <v>24</v>
      </c>
      <c r="O26" s="43">
        <f t="shared" ca="1" si="4"/>
        <v>266</v>
      </c>
      <c r="P26" s="52">
        <f t="shared" ca="1" si="5"/>
        <v>17.531113016772693</v>
      </c>
      <c r="Q26" s="40">
        <f t="shared" ca="1" si="6"/>
        <v>4663</v>
      </c>
      <c r="R26" s="40"/>
      <c r="S26" s="47"/>
      <c r="T26" s="40"/>
      <c r="U26" s="40"/>
    </row>
    <row r="27" spans="1:21" ht="15" x14ac:dyDescent="0.25">
      <c r="A27" s="48">
        <v>25</v>
      </c>
      <c r="B27" s="49">
        <f t="shared" ca="1" si="0"/>
        <v>2786</v>
      </c>
      <c r="C27" s="50">
        <f t="shared" ca="1" si="2"/>
        <v>3773</v>
      </c>
      <c r="D27" s="51">
        <f t="shared" ca="1" si="3"/>
        <v>4358</v>
      </c>
      <c r="E27" s="53"/>
      <c r="F27" s="13">
        <v>25</v>
      </c>
      <c r="G27" s="35">
        <v>9442</v>
      </c>
      <c r="H27" s="35">
        <v>3935</v>
      </c>
      <c r="I27" s="35">
        <v>5417</v>
      </c>
      <c r="L27" s="40">
        <f t="shared" ca="1" si="1"/>
        <v>0.79884964260642566</v>
      </c>
      <c r="M27" s="43">
        <v>21</v>
      </c>
      <c r="N27" s="43">
        <v>25</v>
      </c>
      <c r="O27" s="43">
        <f t="shared" ca="1" si="4"/>
        <v>271</v>
      </c>
      <c r="P27" s="52">
        <f t="shared" ca="1" si="5"/>
        <v>16.081224778816509</v>
      </c>
      <c r="Q27" s="40">
        <f t="shared" ca="1" si="6"/>
        <v>4358</v>
      </c>
      <c r="R27" s="40"/>
      <c r="S27" s="47"/>
      <c r="T27" s="40"/>
      <c r="U27" s="40"/>
    </row>
    <row r="28" spans="1:21" ht="15" x14ac:dyDescent="0.25">
      <c r="A28" s="48">
        <v>26</v>
      </c>
      <c r="B28" s="49">
        <f t="shared" ca="1" si="0"/>
        <v>5656</v>
      </c>
      <c r="C28" s="50">
        <f t="shared" ca="1" si="2"/>
        <v>4343</v>
      </c>
      <c r="D28" s="51">
        <f t="shared" ca="1" si="3"/>
        <v>3627</v>
      </c>
      <c r="E28" s="53"/>
      <c r="F28" s="13">
        <v>26</v>
      </c>
      <c r="G28" s="35">
        <v>9895</v>
      </c>
      <c r="H28" s="35">
        <v>4523</v>
      </c>
      <c r="I28" s="35">
        <v>3935</v>
      </c>
      <c r="L28" s="40">
        <f t="shared" ca="1" si="1"/>
        <v>0.20855945624312033</v>
      </c>
      <c r="M28" s="43">
        <v>27</v>
      </c>
      <c r="N28" s="43">
        <v>26</v>
      </c>
      <c r="O28" s="43">
        <f t="shared" ca="1" si="4"/>
        <v>276</v>
      </c>
      <c r="P28" s="52">
        <f t="shared" ca="1" si="5"/>
        <v>13.13978233845066</v>
      </c>
      <c r="Q28" s="40">
        <f t="shared" ca="1" si="6"/>
        <v>3627</v>
      </c>
      <c r="R28" s="40"/>
      <c r="S28" s="47"/>
      <c r="T28" s="40"/>
      <c r="U28" s="40"/>
    </row>
    <row r="29" spans="1:21" ht="15" x14ac:dyDescent="0.25">
      <c r="A29" s="48">
        <v>27</v>
      </c>
      <c r="B29" s="49">
        <f t="shared" ca="1" si="0"/>
        <v>5671</v>
      </c>
      <c r="C29" s="50">
        <f t="shared" ca="1" si="2"/>
        <v>4046</v>
      </c>
      <c r="D29" s="51">
        <f t="shared" ca="1" si="3"/>
        <v>3773</v>
      </c>
      <c r="E29" s="53"/>
      <c r="F29" s="13">
        <v>27</v>
      </c>
      <c r="G29" s="35">
        <v>5005</v>
      </c>
      <c r="H29" s="35">
        <v>4492</v>
      </c>
      <c r="I29" s="35">
        <v>4254</v>
      </c>
      <c r="L29" s="40">
        <f t="shared" ca="1" si="1"/>
        <v>0.58863287139795362</v>
      </c>
      <c r="M29" s="43">
        <v>26</v>
      </c>
      <c r="N29" s="43">
        <v>27</v>
      </c>
      <c r="O29" s="43">
        <f t="shared" ca="1" si="4"/>
        <v>281</v>
      </c>
      <c r="P29" s="52">
        <f t="shared" ca="1" si="5"/>
        <v>13.428600692146301</v>
      </c>
      <c r="Q29" s="40">
        <f t="shared" ca="1" si="6"/>
        <v>3773</v>
      </c>
      <c r="R29" s="40"/>
      <c r="S29" s="47"/>
      <c r="T29" s="40"/>
      <c r="U29" s="40"/>
    </row>
    <row r="30" spans="1:21" ht="15" x14ac:dyDescent="0.25">
      <c r="A30" s="48">
        <v>28</v>
      </c>
      <c r="B30" s="49">
        <f t="shared" ca="1" si="0"/>
        <v>3041</v>
      </c>
      <c r="C30" s="50">
        <f t="shared" ca="1" si="2"/>
        <v>4583</v>
      </c>
      <c r="D30" s="51">
        <f t="shared" ca="1" si="3"/>
        <v>3743</v>
      </c>
      <c r="E30" s="53"/>
      <c r="F30" s="13">
        <v>28</v>
      </c>
      <c r="G30" s="35">
        <v>7242</v>
      </c>
      <c r="H30" s="35">
        <v>5461</v>
      </c>
      <c r="I30" s="35">
        <v>4421</v>
      </c>
      <c r="L30" s="40">
        <f t="shared" ca="1" si="1"/>
        <v>0.88716094740291851</v>
      </c>
      <c r="M30" s="43">
        <v>33</v>
      </c>
      <c r="N30" s="43">
        <v>28</v>
      </c>
      <c r="O30" s="43">
        <f t="shared" ca="1" si="4"/>
        <v>286</v>
      </c>
      <c r="P30" s="52">
        <f t="shared" ca="1" si="5"/>
        <v>13.087883312807815</v>
      </c>
      <c r="Q30" s="40">
        <f t="shared" ca="1" si="6"/>
        <v>3743</v>
      </c>
      <c r="R30" s="40"/>
      <c r="S30" s="47"/>
      <c r="T30" s="40"/>
      <c r="U30" s="40"/>
    </row>
    <row r="31" spans="1:21" ht="15" x14ac:dyDescent="0.25">
      <c r="A31" s="48">
        <v>29</v>
      </c>
      <c r="B31" s="49">
        <f t="shared" ca="1" si="0"/>
        <v>5438</v>
      </c>
      <c r="C31" s="50">
        <f t="shared" ca="1" si="2"/>
        <v>4663</v>
      </c>
      <c r="D31" s="51">
        <f t="shared" ca="1" si="3"/>
        <v>4849</v>
      </c>
      <c r="E31" s="53"/>
      <c r="F31" s="13">
        <v>29</v>
      </c>
      <c r="G31" s="35">
        <v>5461</v>
      </c>
      <c r="H31" s="35">
        <v>5475</v>
      </c>
      <c r="I31" s="35">
        <v>5130</v>
      </c>
      <c r="L31" s="40">
        <f t="shared" ca="1" si="1"/>
        <v>0.49747795296596187</v>
      </c>
      <c r="M31" s="43">
        <v>34</v>
      </c>
      <c r="N31" s="43">
        <v>29</v>
      </c>
      <c r="O31" s="43">
        <f t="shared" ca="1" si="4"/>
        <v>291</v>
      </c>
      <c r="P31" s="52">
        <f t="shared" ca="1" si="5"/>
        <v>16.663983644311987</v>
      </c>
      <c r="Q31" s="40">
        <f t="shared" ca="1" si="6"/>
        <v>4849</v>
      </c>
      <c r="R31" s="40"/>
      <c r="S31" s="47"/>
      <c r="T31" s="40"/>
      <c r="U31" s="40"/>
    </row>
    <row r="32" spans="1:21" ht="15" x14ac:dyDescent="0.25">
      <c r="A32" s="48">
        <v>30</v>
      </c>
      <c r="B32" s="49">
        <f t="shared" ca="1" si="0"/>
        <v>2608</v>
      </c>
      <c r="C32" s="50">
        <f t="shared" ca="1" si="2"/>
        <v>4358</v>
      </c>
      <c r="D32" s="51">
        <f t="shared" ca="1" si="3"/>
        <v>4975</v>
      </c>
      <c r="E32" s="53"/>
      <c r="F32" s="13">
        <v>30</v>
      </c>
      <c r="G32" s="35">
        <v>9652</v>
      </c>
      <c r="H32" s="35">
        <v>4861</v>
      </c>
      <c r="I32" s="35">
        <v>5801</v>
      </c>
      <c r="L32" s="40">
        <f t="shared" ca="1" si="1"/>
        <v>0.835029888252941</v>
      </c>
      <c r="M32" s="43">
        <v>28</v>
      </c>
      <c r="N32" s="43">
        <v>30</v>
      </c>
      <c r="O32" s="43">
        <f t="shared" ca="1" si="4"/>
        <v>296</v>
      </c>
      <c r="P32" s="52">
        <f t="shared" ca="1" si="5"/>
        <v>16.806087352662921</v>
      </c>
      <c r="Q32" s="40">
        <f t="shared" ca="1" si="6"/>
        <v>4975</v>
      </c>
      <c r="R32" s="40"/>
      <c r="S32" s="47"/>
      <c r="T32" s="40"/>
      <c r="U32" s="40"/>
    </row>
    <row r="33" spans="1:21" ht="15" x14ac:dyDescent="0.25">
      <c r="A33" s="48">
        <v>31</v>
      </c>
      <c r="B33" s="49">
        <f t="shared" ca="1" si="0"/>
        <v>5159</v>
      </c>
      <c r="C33" s="50">
        <f t="shared" ca="1" si="2"/>
        <v>4373</v>
      </c>
      <c r="D33" s="51">
        <f t="shared" ca="1" si="3"/>
        <v>4369</v>
      </c>
      <c r="E33" s="53"/>
      <c r="F33" s="13">
        <v>31</v>
      </c>
      <c r="G33" s="35">
        <v>1690</v>
      </c>
      <c r="H33" s="35">
        <v>5130</v>
      </c>
      <c r="I33" s="35">
        <v>3743</v>
      </c>
      <c r="L33" s="40">
        <f t="shared" ca="1" si="1"/>
        <v>0.32143363784944112</v>
      </c>
      <c r="M33" s="43">
        <v>30</v>
      </c>
      <c r="N33" s="43">
        <v>31</v>
      </c>
      <c r="O33" s="43">
        <f t="shared" ca="1" si="4"/>
        <v>301</v>
      </c>
      <c r="P33" s="52">
        <f t="shared" ca="1" si="5"/>
        <v>14.513465979805186</v>
      </c>
      <c r="Q33" s="40">
        <f t="shared" ca="1" si="6"/>
        <v>4369</v>
      </c>
      <c r="R33" s="40"/>
      <c r="S33" s="47"/>
      <c r="T33" s="40"/>
      <c r="U33" s="40"/>
    </row>
    <row r="34" spans="1:21" ht="15" x14ac:dyDescent="0.25">
      <c r="A34" s="48">
        <v>32</v>
      </c>
      <c r="B34" s="49">
        <f t="shared" ca="1" si="0"/>
        <v>1917</v>
      </c>
      <c r="C34" s="50">
        <f t="shared" ca="1" si="2"/>
        <v>4369</v>
      </c>
      <c r="D34" s="51">
        <f t="shared" ca="1" si="3"/>
        <v>4343</v>
      </c>
      <c r="E34" s="53"/>
      <c r="F34" s="13">
        <v>32</v>
      </c>
      <c r="G34" s="35">
        <v>2946</v>
      </c>
      <c r="H34" s="35">
        <v>5005</v>
      </c>
      <c r="I34" s="35">
        <v>4861</v>
      </c>
      <c r="L34" s="40">
        <f t="shared" ca="1" si="1"/>
        <v>0.98868893082773313</v>
      </c>
      <c r="M34" s="43">
        <v>29</v>
      </c>
      <c r="N34" s="43">
        <v>32</v>
      </c>
      <c r="O34" s="43">
        <f t="shared" ca="1" si="4"/>
        <v>306</v>
      </c>
      <c r="P34" s="52">
        <f t="shared" ca="1" si="5"/>
        <v>14.193852939929785</v>
      </c>
      <c r="Q34" s="40">
        <f t="shared" ca="1" si="6"/>
        <v>4343</v>
      </c>
      <c r="R34" s="40"/>
      <c r="S34" s="47"/>
      <c r="T34" s="40"/>
      <c r="U34" s="40"/>
    </row>
    <row r="35" spans="1:21" ht="15" x14ac:dyDescent="0.25">
      <c r="A35" s="48">
        <v>33</v>
      </c>
      <c r="B35" s="49">
        <f t="shared" ca="1" si="0"/>
        <v>5706</v>
      </c>
      <c r="C35" s="50">
        <f t="shared" ca="1" si="2"/>
        <v>4558</v>
      </c>
      <c r="D35" s="51">
        <f t="shared" ca="1" si="3"/>
        <v>5091</v>
      </c>
      <c r="E35" s="53"/>
      <c r="F35" s="13">
        <v>33</v>
      </c>
      <c r="G35" s="35">
        <v>2877</v>
      </c>
      <c r="H35" s="35">
        <v>5192</v>
      </c>
      <c r="I35" s="35">
        <v>5475</v>
      </c>
      <c r="L35" s="40">
        <f t="shared" ca="1" si="1"/>
        <v>0.29383584094972115</v>
      </c>
      <c r="M35" s="43">
        <v>31</v>
      </c>
      <c r="N35" s="43">
        <v>33</v>
      </c>
      <c r="O35" s="43">
        <f t="shared" ca="1" si="4"/>
        <v>311</v>
      </c>
      <c r="P35" s="52">
        <f t="shared" ca="1" si="5"/>
        <v>16.37031627087045</v>
      </c>
      <c r="Q35" s="40">
        <f t="shared" ca="1" si="6"/>
        <v>5091</v>
      </c>
      <c r="R35" s="40"/>
      <c r="S35" s="47"/>
      <c r="T35" s="40"/>
      <c r="U35" s="40"/>
    </row>
    <row r="36" spans="1:21" ht="15" x14ac:dyDescent="0.25">
      <c r="A36" s="48">
        <v>34</v>
      </c>
      <c r="B36" s="49">
        <f t="shared" ca="1" si="0"/>
        <v>4975</v>
      </c>
      <c r="C36" s="50">
        <f t="shared" ca="1" si="2"/>
        <v>4559</v>
      </c>
      <c r="D36" s="51">
        <f t="shared" ca="1" si="3"/>
        <v>5212</v>
      </c>
      <c r="E36" s="53"/>
      <c r="F36" s="13">
        <v>34</v>
      </c>
      <c r="G36" s="35">
        <v>9135</v>
      </c>
      <c r="H36" s="35">
        <v>5417</v>
      </c>
      <c r="I36" s="35">
        <v>5654</v>
      </c>
      <c r="L36" s="40">
        <f t="shared" ca="1" si="1"/>
        <v>0.65237004919531427</v>
      </c>
      <c r="M36" s="43">
        <v>32</v>
      </c>
      <c r="N36" s="43">
        <v>34</v>
      </c>
      <c r="O36" s="43">
        <f t="shared" ca="1" si="4"/>
        <v>316</v>
      </c>
      <c r="P36" s="52">
        <f t="shared" ca="1" si="5"/>
        <v>16.494782971862826</v>
      </c>
      <c r="Q36" s="40">
        <f t="shared" ca="1" si="6"/>
        <v>5212</v>
      </c>
      <c r="R36" s="40"/>
      <c r="S36" s="47"/>
      <c r="T36" s="40"/>
      <c r="U36" s="40"/>
    </row>
    <row r="37" spans="1:21" ht="15" x14ac:dyDescent="0.25">
      <c r="A37" s="48">
        <v>35</v>
      </c>
      <c r="B37" s="49">
        <f t="shared" ca="1" si="0"/>
        <v>5108</v>
      </c>
      <c r="C37" s="50">
        <f t="shared" ca="1" si="2"/>
        <v>4726</v>
      </c>
      <c r="D37" s="51">
        <f t="shared" ca="1" si="3"/>
        <v>5671</v>
      </c>
      <c r="E37" s="53"/>
      <c r="F37" s="13">
        <v>35</v>
      </c>
      <c r="G37" s="35">
        <v>1984</v>
      </c>
      <c r="H37" s="35">
        <v>5561</v>
      </c>
      <c r="I37" s="35">
        <v>6532</v>
      </c>
      <c r="L37" s="40">
        <f t="shared" ca="1" si="1"/>
        <v>0.35645108744700826</v>
      </c>
      <c r="M37" s="43">
        <v>35</v>
      </c>
      <c r="N37" s="43">
        <v>35</v>
      </c>
      <c r="O37" s="43">
        <f t="shared" ca="1" si="4"/>
        <v>321</v>
      </c>
      <c r="P37" s="52">
        <f t="shared" ca="1" si="5"/>
        <v>17.668094561773447</v>
      </c>
      <c r="Q37" s="40">
        <f t="shared" ca="1" si="6"/>
        <v>5671</v>
      </c>
      <c r="R37" s="40"/>
      <c r="S37" s="47"/>
      <c r="T37" s="40"/>
      <c r="U37" s="40"/>
    </row>
    <row r="38" spans="1:21" ht="15" x14ac:dyDescent="0.25">
      <c r="A38" s="48">
        <v>36</v>
      </c>
      <c r="B38" s="49">
        <f t="shared" ca="1" si="0"/>
        <v>2614</v>
      </c>
      <c r="C38" s="50">
        <f t="shared" ca="1" si="2"/>
        <v>5108</v>
      </c>
      <c r="D38" s="51">
        <f t="shared" ca="1" si="3"/>
        <v>5115</v>
      </c>
      <c r="E38" s="53"/>
      <c r="F38" s="13">
        <v>36</v>
      </c>
      <c r="G38" s="35">
        <v>6552</v>
      </c>
      <c r="H38" s="35">
        <v>5801</v>
      </c>
      <c r="I38" s="35">
        <v>5561</v>
      </c>
      <c r="L38" s="40">
        <f t="shared" ca="1" si="1"/>
        <v>0.98358049702670181</v>
      </c>
      <c r="M38" s="43">
        <v>39</v>
      </c>
      <c r="N38" s="43">
        <v>36</v>
      </c>
      <c r="O38" s="43">
        <f t="shared" ca="1" si="4"/>
        <v>326</v>
      </c>
      <c r="P38" s="52">
        <f t="shared" ca="1" si="5"/>
        <v>15.690083800711303</v>
      </c>
      <c r="Q38" s="40">
        <f t="shared" ca="1" si="6"/>
        <v>5115</v>
      </c>
      <c r="R38" s="40"/>
      <c r="S38" s="47"/>
      <c r="T38" s="40"/>
      <c r="U38" s="40"/>
    </row>
    <row r="39" spans="1:21" ht="15" x14ac:dyDescent="0.25">
      <c r="A39" s="48">
        <v>37</v>
      </c>
      <c r="B39" s="49">
        <f t="shared" ca="1" si="0"/>
        <v>4023</v>
      </c>
      <c r="C39" s="50">
        <f t="shared" ca="1" si="2"/>
        <v>4849</v>
      </c>
      <c r="D39" s="51">
        <f t="shared" ca="1" si="3"/>
        <v>4559</v>
      </c>
      <c r="E39" s="53"/>
      <c r="F39" s="13">
        <v>37</v>
      </c>
      <c r="G39" s="35">
        <v>11930</v>
      </c>
      <c r="H39" s="35">
        <v>5654</v>
      </c>
      <c r="I39" s="35">
        <v>5461</v>
      </c>
      <c r="L39" s="40">
        <f t="shared" ca="1" si="1"/>
        <v>0.75024007153747463</v>
      </c>
      <c r="M39" s="43">
        <v>36</v>
      </c>
      <c r="N39" s="43">
        <v>37</v>
      </c>
      <c r="O39" s="43">
        <f t="shared" ca="1" si="4"/>
        <v>331</v>
      </c>
      <c r="P39" s="52">
        <f t="shared" ca="1" si="5"/>
        <v>13.774529672763071</v>
      </c>
      <c r="Q39" s="40">
        <f t="shared" ca="1" si="6"/>
        <v>4559</v>
      </c>
      <c r="R39" s="40"/>
      <c r="S39" s="47"/>
      <c r="T39" s="40"/>
      <c r="U39" s="40"/>
    </row>
    <row r="40" spans="1:21" ht="15" x14ac:dyDescent="0.25">
      <c r="A40" s="48">
        <v>38</v>
      </c>
      <c r="B40" s="49">
        <f t="shared" ca="1" si="0"/>
        <v>2850</v>
      </c>
      <c r="C40" s="50">
        <f t="shared" ca="1" si="2"/>
        <v>4975</v>
      </c>
      <c r="D40" s="51">
        <f t="shared" ca="1" si="3"/>
        <v>4583</v>
      </c>
      <c r="E40" s="53"/>
      <c r="F40" s="13">
        <v>38</v>
      </c>
      <c r="G40" s="35">
        <v>6290</v>
      </c>
      <c r="H40" s="35">
        <v>5714</v>
      </c>
      <c r="I40" s="35">
        <v>5714</v>
      </c>
      <c r="L40" s="40">
        <f t="shared" ca="1" si="1"/>
        <v>0.95163217885547458</v>
      </c>
      <c r="M40" s="43">
        <v>37</v>
      </c>
      <c r="N40" s="43">
        <v>38</v>
      </c>
      <c r="O40" s="43">
        <f t="shared" ca="1" si="4"/>
        <v>336</v>
      </c>
      <c r="P40" s="52">
        <f t="shared" ca="1" si="5"/>
        <v>13.641031548884138</v>
      </c>
      <c r="Q40" s="40">
        <f t="shared" ca="1" si="6"/>
        <v>4583</v>
      </c>
      <c r="R40" s="40"/>
      <c r="S40" s="47"/>
      <c r="T40" s="40"/>
      <c r="U40" s="40"/>
    </row>
    <row r="41" spans="1:21" ht="15" x14ac:dyDescent="0.25">
      <c r="A41" s="48">
        <v>39</v>
      </c>
      <c r="B41" s="49">
        <f t="shared" ca="1" si="0"/>
        <v>3819</v>
      </c>
      <c r="C41" s="50">
        <f t="shared" ca="1" si="2"/>
        <v>5091</v>
      </c>
      <c r="D41" s="51">
        <f t="shared" ca="1" si="3"/>
        <v>5359</v>
      </c>
      <c r="E41" s="53"/>
      <c r="F41" s="13">
        <v>39</v>
      </c>
      <c r="G41" s="35">
        <v>8783</v>
      </c>
      <c r="H41" s="35">
        <v>5761</v>
      </c>
      <c r="I41" s="35">
        <v>6032</v>
      </c>
      <c r="L41" s="40">
        <f t="shared" ca="1" si="1"/>
        <v>0.84159934281566084</v>
      </c>
      <c r="M41" s="43">
        <v>38</v>
      </c>
      <c r="N41" s="43">
        <v>39</v>
      </c>
      <c r="O41" s="43">
        <f t="shared" ca="1" si="4"/>
        <v>341</v>
      </c>
      <c r="P41" s="52">
        <f t="shared" ca="1" si="5"/>
        <v>15.715556961951593</v>
      </c>
      <c r="Q41" s="40">
        <f t="shared" ca="1" si="6"/>
        <v>5359</v>
      </c>
      <c r="R41" s="40"/>
      <c r="S41" s="47"/>
      <c r="T41" s="40"/>
      <c r="U41" s="40"/>
    </row>
    <row r="42" spans="1:21" ht="15" x14ac:dyDescent="0.25">
      <c r="A42" s="48">
        <v>40</v>
      </c>
      <c r="B42" s="49">
        <f t="shared" ca="1" si="0"/>
        <v>2618</v>
      </c>
      <c r="C42" s="50">
        <f t="shared" ca="1" si="2"/>
        <v>5159</v>
      </c>
      <c r="D42" s="51">
        <f t="shared" ca="1" si="3"/>
        <v>5595</v>
      </c>
      <c r="E42" s="53"/>
      <c r="F42" s="13">
        <v>40</v>
      </c>
      <c r="G42" s="35">
        <v>5417</v>
      </c>
      <c r="H42" s="35">
        <v>6290</v>
      </c>
      <c r="I42" s="35">
        <v>7172</v>
      </c>
      <c r="L42" s="40">
        <f t="shared" ca="1" si="1"/>
        <v>0.98489353097551724</v>
      </c>
      <c r="M42" s="43">
        <v>41</v>
      </c>
      <c r="N42" s="43">
        <v>40</v>
      </c>
      <c r="O42" s="43">
        <f t="shared" ca="1" si="4"/>
        <v>346</v>
      </c>
      <c r="P42" s="52">
        <f t="shared" ca="1" si="5"/>
        <v>16.170806528703032</v>
      </c>
      <c r="Q42" s="40">
        <f t="shared" ca="1" si="6"/>
        <v>5595</v>
      </c>
      <c r="R42" s="40"/>
      <c r="S42" s="47"/>
      <c r="T42" s="40"/>
      <c r="U42" s="40"/>
    </row>
    <row r="43" spans="1:21" ht="15" x14ac:dyDescent="0.25">
      <c r="A43" s="48">
        <v>41</v>
      </c>
      <c r="B43" s="49">
        <f t="shared" ca="1" si="0"/>
        <v>5730</v>
      </c>
      <c r="C43" s="50">
        <f t="shared" ca="1" si="2"/>
        <v>5115</v>
      </c>
      <c r="D43" s="51">
        <f t="shared" ca="1" si="3"/>
        <v>4373</v>
      </c>
      <c r="E43" s="53"/>
      <c r="F43" s="13">
        <v>41</v>
      </c>
      <c r="G43" s="35">
        <v>8751</v>
      </c>
      <c r="H43" s="35">
        <v>6032</v>
      </c>
      <c r="I43" s="35">
        <v>5192</v>
      </c>
      <c r="L43" s="40">
        <f t="shared" ca="1" si="1"/>
        <v>0.34894184342743928</v>
      </c>
      <c r="M43" s="43">
        <v>40</v>
      </c>
      <c r="N43" s="43">
        <v>41</v>
      </c>
      <c r="O43" s="43">
        <f t="shared" ca="1" si="4"/>
        <v>351</v>
      </c>
      <c r="P43" s="52">
        <f t="shared" ca="1" si="5"/>
        <v>12.459370750818607</v>
      </c>
      <c r="Q43" s="40">
        <f t="shared" ca="1" si="6"/>
        <v>4373</v>
      </c>
      <c r="R43" s="40"/>
      <c r="S43" s="47"/>
      <c r="T43" s="40"/>
      <c r="U43" s="40"/>
    </row>
    <row r="44" spans="1:21" ht="15" x14ac:dyDescent="0.25">
      <c r="A44" s="48">
        <v>42</v>
      </c>
      <c r="B44" s="49">
        <f t="shared" ca="1" si="0"/>
        <v>2754</v>
      </c>
      <c r="C44" s="50">
        <f t="shared" ca="1" si="2"/>
        <v>5595</v>
      </c>
      <c r="D44" s="51">
        <f t="shared" ca="1" si="3"/>
        <v>4558</v>
      </c>
      <c r="E44" s="53"/>
      <c r="F44" s="13">
        <v>42</v>
      </c>
      <c r="G44" s="35">
        <v>5130</v>
      </c>
      <c r="H44" s="35">
        <v>6894</v>
      </c>
      <c r="I44" s="35">
        <v>6552</v>
      </c>
      <c r="L44" s="40">
        <f t="shared" ca="1" si="1"/>
        <v>0.89183390622746206</v>
      </c>
      <c r="M44" s="43">
        <v>46</v>
      </c>
      <c r="N44" s="43">
        <v>42</v>
      </c>
      <c r="O44" s="43">
        <f t="shared" ca="1" si="4"/>
        <v>356</v>
      </c>
      <c r="P44" s="52">
        <f t="shared" ca="1" si="5"/>
        <v>12.803558139519964</v>
      </c>
      <c r="Q44" s="40">
        <f t="shared" ca="1" si="6"/>
        <v>4558</v>
      </c>
      <c r="R44" s="40"/>
      <c r="S44" s="47"/>
      <c r="T44" s="40"/>
      <c r="U44" s="40"/>
    </row>
    <row r="45" spans="1:21" ht="15" x14ac:dyDescent="0.25">
      <c r="A45" s="48">
        <v>43</v>
      </c>
      <c r="B45" s="49">
        <f t="shared" ca="1" si="0"/>
        <v>5091</v>
      </c>
      <c r="C45" s="50">
        <f t="shared" ca="1" si="2"/>
        <v>5359</v>
      </c>
      <c r="D45" s="51">
        <f t="shared" ca="1" si="3"/>
        <v>5438</v>
      </c>
      <c r="E45" s="53"/>
      <c r="F45" s="13">
        <v>43</v>
      </c>
      <c r="G45" s="35">
        <v>6754</v>
      </c>
      <c r="H45" s="35">
        <v>6552</v>
      </c>
      <c r="I45" s="35">
        <v>6290</v>
      </c>
      <c r="L45" s="40">
        <f t="shared" ca="1" si="1"/>
        <v>0.62675219191807119</v>
      </c>
      <c r="M45" s="43">
        <v>44</v>
      </c>
      <c r="N45" s="43">
        <v>43</v>
      </c>
      <c r="O45" s="43">
        <f t="shared" ca="1" si="4"/>
        <v>361</v>
      </c>
      <c r="P45" s="52">
        <f t="shared" ca="1" si="5"/>
        <v>15.063270188496828</v>
      </c>
      <c r="Q45" s="40">
        <f t="shared" ca="1" si="6"/>
        <v>5438</v>
      </c>
      <c r="R45" s="40"/>
      <c r="S45" s="47"/>
      <c r="T45" s="40"/>
      <c r="U45" s="40"/>
    </row>
    <row r="46" spans="1:21" ht="15" x14ac:dyDescent="0.25">
      <c r="A46" s="48">
        <v>44</v>
      </c>
      <c r="B46" s="49">
        <f t="shared" ca="1" si="0"/>
        <v>3627</v>
      </c>
      <c r="C46" s="50">
        <f t="shared" ca="1" si="2"/>
        <v>5438</v>
      </c>
      <c r="D46" s="51">
        <f t="shared" ca="1" si="3"/>
        <v>6001</v>
      </c>
      <c r="E46" s="53"/>
      <c r="F46" s="13">
        <v>44</v>
      </c>
      <c r="G46" s="35">
        <v>1436</v>
      </c>
      <c r="H46" s="35">
        <v>6754</v>
      </c>
      <c r="I46" s="35">
        <v>7538</v>
      </c>
      <c r="L46" s="40">
        <f t="shared" ca="1" si="1"/>
        <v>0.7001300323141384</v>
      </c>
      <c r="M46" s="2">
        <v>45</v>
      </c>
      <c r="N46" s="43">
        <v>44</v>
      </c>
      <c r="O46" s="43">
        <f t="shared" ca="1" si="4"/>
        <v>366</v>
      </c>
      <c r="P46" s="52">
        <f t="shared" ca="1" si="5"/>
        <v>16.39488656500248</v>
      </c>
      <c r="Q46" s="40">
        <f t="shared" ca="1" si="6"/>
        <v>6001</v>
      </c>
      <c r="R46" s="40"/>
      <c r="S46" s="47"/>
      <c r="T46" s="40"/>
      <c r="U46" s="40"/>
    </row>
    <row r="47" spans="1:21" ht="15" x14ac:dyDescent="0.25">
      <c r="A47" s="48">
        <v>45</v>
      </c>
      <c r="B47" s="49">
        <f t="shared" ca="1" si="0"/>
        <v>6001</v>
      </c>
      <c r="C47" s="50">
        <f t="shared" ca="1" si="2"/>
        <v>5627</v>
      </c>
      <c r="D47" s="51">
        <f t="shared" ca="1" si="3"/>
        <v>5971</v>
      </c>
      <c r="E47" s="53"/>
      <c r="F47" s="13">
        <v>45</v>
      </c>
      <c r="G47" s="35">
        <v>7787</v>
      </c>
      <c r="H47" s="35">
        <v>6983</v>
      </c>
      <c r="I47" s="35">
        <v>7226</v>
      </c>
      <c r="L47" s="40">
        <f t="shared" ca="1" si="1"/>
        <v>0.47391490931890434</v>
      </c>
      <c r="M47" s="43">
        <v>47</v>
      </c>
      <c r="N47" s="43">
        <v>45</v>
      </c>
      <c r="O47" s="43">
        <f t="shared" ca="1" si="4"/>
        <v>371</v>
      </c>
      <c r="P47" s="52">
        <f t="shared" ca="1" si="5"/>
        <v>16.093741664836546</v>
      </c>
      <c r="Q47" s="40">
        <f t="shared" ca="1" si="6"/>
        <v>5971</v>
      </c>
      <c r="R47" s="40"/>
      <c r="S47" s="47"/>
      <c r="T47" s="40"/>
      <c r="U47" s="40"/>
    </row>
    <row r="48" spans="1:21" ht="15" x14ac:dyDescent="0.25">
      <c r="A48" s="48">
        <v>46</v>
      </c>
      <c r="B48" s="49">
        <f t="shared" ca="1" si="0"/>
        <v>5595</v>
      </c>
      <c r="C48" s="50">
        <f t="shared" ca="1" si="2"/>
        <v>5656</v>
      </c>
      <c r="D48" s="51">
        <f t="shared" ca="1" si="3"/>
        <v>4726</v>
      </c>
      <c r="E48" s="53"/>
      <c r="F48" s="13">
        <v>46</v>
      </c>
      <c r="G48" s="35">
        <v>9099</v>
      </c>
      <c r="H48" s="35">
        <v>7001</v>
      </c>
      <c r="I48" s="35">
        <v>6526</v>
      </c>
      <c r="L48" s="40">
        <f t="shared" ca="1" si="1"/>
        <v>0.52855303996903147</v>
      </c>
      <c r="M48" s="43">
        <v>48</v>
      </c>
      <c r="N48" s="43">
        <v>46</v>
      </c>
      <c r="O48" s="43">
        <f t="shared" ca="1" si="4"/>
        <v>376</v>
      </c>
      <c r="P48" s="52">
        <f t="shared" ca="1" si="5"/>
        <v>12.569277368630999</v>
      </c>
      <c r="Q48" s="40">
        <f t="shared" ca="1" si="6"/>
        <v>4726</v>
      </c>
      <c r="R48" s="40"/>
      <c r="S48" s="47"/>
      <c r="T48" s="40"/>
      <c r="U48" s="40"/>
    </row>
    <row r="49" spans="1:21" ht="15" x14ac:dyDescent="0.25">
      <c r="A49" s="48">
        <v>47</v>
      </c>
      <c r="B49" s="49">
        <f t="shared" ca="1" si="0"/>
        <v>4849</v>
      </c>
      <c r="C49" s="50">
        <f t="shared" ca="1" si="2"/>
        <v>5212</v>
      </c>
      <c r="D49" s="51">
        <f t="shared" ca="1" si="3"/>
        <v>5627</v>
      </c>
      <c r="E49" s="53"/>
      <c r="F49" s="13">
        <v>47</v>
      </c>
      <c r="G49" s="35">
        <v>7001</v>
      </c>
      <c r="H49" s="35">
        <v>6526</v>
      </c>
      <c r="I49" s="35">
        <v>7472</v>
      </c>
      <c r="L49" s="40">
        <f t="shared" ca="1" si="1"/>
        <v>0.67323497117741815</v>
      </c>
      <c r="M49" s="43">
        <v>42</v>
      </c>
      <c r="N49" s="43">
        <v>47</v>
      </c>
      <c r="O49" s="43">
        <f t="shared" ca="1" si="4"/>
        <v>381</v>
      </c>
      <c r="P49" s="52">
        <f t="shared" ca="1" si="5"/>
        <v>14.768375531061849</v>
      </c>
      <c r="Q49" s="40">
        <f t="shared" ca="1" si="6"/>
        <v>5627</v>
      </c>
      <c r="R49" s="40"/>
      <c r="S49" s="47"/>
      <c r="T49" s="40"/>
      <c r="U49" s="40"/>
    </row>
    <row r="50" spans="1:21" ht="15" x14ac:dyDescent="0.25">
      <c r="A50" s="48">
        <v>48</v>
      </c>
      <c r="B50" s="49">
        <f t="shared" ca="1" si="0"/>
        <v>2514</v>
      </c>
      <c r="C50" s="50">
        <f t="shared" ca="1" si="2"/>
        <v>5332</v>
      </c>
      <c r="D50" s="51">
        <f t="shared" ca="1" si="3"/>
        <v>5108</v>
      </c>
      <c r="E50" s="53"/>
      <c r="F50" s="13">
        <v>48</v>
      </c>
      <c r="G50" s="35">
        <v>9499</v>
      </c>
      <c r="H50" s="35">
        <v>6532</v>
      </c>
      <c r="I50" s="35">
        <v>7242</v>
      </c>
      <c r="L50" s="40">
        <f t="shared" ca="1" si="1"/>
        <v>0.96971152805111938</v>
      </c>
      <c r="M50" s="43">
        <v>43</v>
      </c>
      <c r="N50" s="43">
        <v>48</v>
      </c>
      <c r="O50" s="43">
        <f t="shared" ca="1" si="4"/>
        <v>386</v>
      </c>
      <c r="P50" s="52">
        <f t="shared" ca="1" si="5"/>
        <v>13.232026567929891</v>
      </c>
      <c r="Q50" s="40">
        <f t="shared" ca="1" si="6"/>
        <v>5108</v>
      </c>
      <c r="R50" s="40"/>
      <c r="S50" s="47"/>
      <c r="T50" s="40"/>
      <c r="U50" s="40"/>
    </row>
    <row r="51" spans="1:21" ht="15" x14ac:dyDescent="0.25">
      <c r="A51" s="48">
        <v>49</v>
      </c>
      <c r="B51" s="49">
        <f t="shared" ca="1" si="0"/>
        <v>7915</v>
      </c>
      <c r="C51" s="50">
        <f t="shared" ca="1" si="2"/>
        <v>5706</v>
      </c>
      <c r="D51" s="51">
        <f t="shared" ca="1" si="3"/>
        <v>5730</v>
      </c>
      <c r="E51" s="53"/>
      <c r="F51" s="13">
        <v>49</v>
      </c>
      <c r="G51" s="35">
        <v>2078</v>
      </c>
      <c r="H51" s="35">
        <v>7226</v>
      </c>
      <c r="I51" s="35">
        <v>7583</v>
      </c>
      <c r="L51" s="40">
        <f t="shared" ca="1" si="1"/>
        <v>0.1027738588744227</v>
      </c>
      <c r="M51" s="43">
        <v>50</v>
      </c>
      <c r="N51" s="43">
        <v>49</v>
      </c>
      <c r="O51" s="43">
        <f t="shared" ca="1" si="4"/>
        <v>391</v>
      </c>
      <c r="P51" s="52">
        <f t="shared" ca="1" si="5"/>
        <v>14.655164830819752</v>
      </c>
      <c r="Q51" s="40">
        <f t="shared" ca="1" si="6"/>
        <v>5730</v>
      </c>
      <c r="R51" s="40"/>
      <c r="S51" s="47"/>
      <c r="T51" s="40"/>
      <c r="U51" s="40"/>
    </row>
    <row r="52" spans="1:21" ht="15" x14ac:dyDescent="0.25">
      <c r="A52" s="48">
        <v>50</v>
      </c>
      <c r="B52" s="49">
        <f t="shared" ca="1" si="0"/>
        <v>7007</v>
      </c>
      <c r="C52" s="50">
        <f t="shared" ca="1" si="2"/>
        <v>5671</v>
      </c>
      <c r="D52" s="51">
        <f t="shared" ca="1" si="3"/>
        <v>6489</v>
      </c>
      <c r="E52" s="53"/>
      <c r="F52" s="13">
        <v>50</v>
      </c>
      <c r="G52" s="35">
        <v>4336</v>
      </c>
      <c r="H52" s="35">
        <v>7172</v>
      </c>
      <c r="I52" s="35">
        <v>9442</v>
      </c>
      <c r="L52" s="40">
        <f t="shared" ca="1" si="1"/>
        <v>9.0698778465760466E-2</v>
      </c>
      <c r="M52" s="43">
        <v>49</v>
      </c>
      <c r="N52" s="43">
        <v>50</v>
      </c>
      <c r="O52" s="43">
        <f t="shared" ca="1" si="4"/>
        <v>396</v>
      </c>
      <c r="P52" s="52">
        <f t="shared" ca="1" si="5"/>
        <v>16.38586027437313</v>
      </c>
      <c r="Q52" s="40">
        <f t="shared" ca="1" si="6"/>
        <v>6489</v>
      </c>
      <c r="R52" s="40"/>
      <c r="S52" s="47"/>
      <c r="T52" s="40"/>
      <c r="U52" s="40"/>
    </row>
    <row r="53" spans="1:21" ht="15" x14ac:dyDescent="0.25">
      <c r="A53" s="48">
        <v>51</v>
      </c>
      <c r="B53" s="49">
        <f t="shared" ca="1" si="0"/>
        <v>2941</v>
      </c>
      <c r="C53" s="50">
        <f t="shared" ca="1" si="2"/>
        <v>5730</v>
      </c>
      <c r="D53" s="51">
        <f t="shared" ca="1" si="3"/>
        <v>5159</v>
      </c>
      <c r="E53" s="53"/>
      <c r="F53" s="13">
        <v>51</v>
      </c>
      <c r="G53" s="35">
        <v>2528</v>
      </c>
      <c r="H53" s="35">
        <v>7242</v>
      </c>
      <c r="I53" s="35">
        <v>6983</v>
      </c>
      <c r="L53" s="40">
        <f t="shared" ca="1" si="1"/>
        <v>0.89205447086813727</v>
      </c>
      <c r="M53" s="43">
        <v>51</v>
      </c>
      <c r="N53" s="43">
        <v>51</v>
      </c>
      <c r="O53" s="43">
        <f t="shared" ca="1" si="4"/>
        <v>401</v>
      </c>
      <c r="P53" s="52">
        <f t="shared" ca="1" si="5"/>
        <v>12.865716429413652</v>
      </c>
      <c r="Q53" s="40">
        <f t="shared" ca="1" si="6"/>
        <v>5159</v>
      </c>
      <c r="R53" s="40"/>
      <c r="S53" s="47"/>
      <c r="T53" s="40"/>
      <c r="U53" s="40"/>
    </row>
    <row r="54" spans="1:21" ht="15" x14ac:dyDescent="0.25">
      <c r="A54" s="48">
        <v>52</v>
      </c>
      <c r="B54" s="49">
        <f t="shared" ca="1" si="0"/>
        <v>5627</v>
      </c>
      <c r="C54" s="50">
        <f t="shared" ca="1" si="2"/>
        <v>6001</v>
      </c>
      <c r="D54" s="51">
        <f t="shared" ca="1" si="3"/>
        <v>5706</v>
      </c>
      <c r="E54" s="53"/>
      <c r="F54" s="13">
        <v>52</v>
      </c>
      <c r="G54" s="35">
        <v>5761</v>
      </c>
      <c r="H54" s="35">
        <v>7583</v>
      </c>
      <c r="I54" s="35">
        <v>6894</v>
      </c>
      <c r="L54" s="40">
        <f t="shared" ca="1" si="1"/>
        <v>0.36981662885631128</v>
      </c>
      <c r="M54" s="43">
        <v>54</v>
      </c>
      <c r="N54" s="43">
        <v>52</v>
      </c>
      <c r="O54" s="43">
        <f t="shared" ca="1" si="4"/>
        <v>406</v>
      </c>
      <c r="P54" s="52">
        <f t="shared" ca="1" si="5"/>
        <v>14.053188538772673</v>
      </c>
      <c r="Q54" s="40">
        <f t="shared" ca="1" si="6"/>
        <v>5706</v>
      </c>
      <c r="R54" s="40"/>
      <c r="S54" s="47"/>
      <c r="T54" s="40"/>
      <c r="U54" s="40"/>
    </row>
    <row r="55" spans="1:21" ht="15" x14ac:dyDescent="0.25">
      <c r="A55" s="48">
        <v>53</v>
      </c>
      <c r="B55" s="49">
        <f t="shared" ca="1" si="0"/>
        <v>4583</v>
      </c>
      <c r="C55" s="50">
        <f t="shared" ca="1" si="2"/>
        <v>5981</v>
      </c>
      <c r="D55" s="51">
        <f t="shared" ca="1" si="3"/>
        <v>5981</v>
      </c>
      <c r="E55" s="53"/>
      <c r="F55" s="13">
        <v>53</v>
      </c>
      <c r="G55" s="35">
        <v>8721</v>
      </c>
      <c r="H55" s="35">
        <v>7538</v>
      </c>
      <c r="I55" s="35">
        <v>7001</v>
      </c>
      <c r="L55" s="40">
        <f t="shared" ca="1" si="1"/>
        <v>0.54286578310221123</v>
      </c>
      <c r="M55" s="43">
        <v>53</v>
      </c>
      <c r="N55" s="43">
        <v>53</v>
      </c>
      <c r="O55" s="43">
        <f t="shared" ca="1" si="4"/>
        <v>411</v>
      </c>
      <c r="P55" s="52">
        <f t="shared" ca="1" si="5"/>
        <v>14.551409728457319</v>
      </c>
      <c r="Q55" s="40">
        <f t="shared" ca="1" si="6"/>
        <v>5981</v>
      </c>
      <c r="R55" s="40"/>
      <c r="S55" s="40"/>
      <c r="T55" s="40"/>
      <c r="U55" s="40"/>
    </row>
    <row r="56" spans="1:21" ht="15" x14ac:dyDescent="0.25">
      <c r="A56" s="48">
        <v>54</v>
      </c>
      <c r="B56" s="49">
        <f t="shared" ca="1" si="0"/>
        <v>4559</v>
      </c>
      <c r="C56" s="50">
        <f t="shared" ca="1" si="2"/>
        <v>5971</v>
      </c>
      <c r="D56" s="51">
        <f t="shared" ca="1" si="3"/>
        <v>7179</v>
      </c>
      <c r="E56" s="53"/>
      <c r="F56" s="13">
        <v>54</v>
      </c>
      <c r="G56" s="35">
        <v>5561</v>
      </c>
      <c r="H56" s="35">
        <v>7472</v>
      </c>
      <c r="I56" s="35">
        <v>9135</v>
      </c>
      <c r="L56" s="40">
        <f t="shared" ca="1" si="1"/>
        <v>0.55756229520520306</v>
      </c>
      <c r="M56" s="43">
        <v>52</v>
      </c>
      <c r="N56" s="43">
        <v>54</v>
      </c>
      <c r="O56" s="43">
        <f t="shared" ca="1" si="4"/>
        <v>416</v>
      </c>
      <c r="P56" s="52">
        <f t="shared" ca="1" si="5"/>
        <v>17.257567773383727</v>
      </c>
      <c r="Q56" s="40">
        <f t="shared" ca="1" si="6"/>
        <v>7179</v>
      </c>
      <c r="R56" s="40"/>
      <c r="S56" s="40"/>
      <c r="T56" s="40"/>
      <c r="U56" s="40"/>
    </row>
    <row r="57" spans="1:21" ht="15" x14ac:dyDescent="0.25">
      <c r="A57" s="48">
        <v>55</v>
      </c>
      <c r="B57" s="49">
        <f t="shared" ca="1" si="0"/>
        <v>6591</v>
      </c>
      <c r="C57" s="50">
        <f t="shared" ca="1" si="2"/>
        <v>6274</v>
      </c>
      <c r="D57" s="51">
        <f t="shared" ca="1" si="3"/>
        <v>7682</v>
      </c>
      <c r="E57" s="53"/>
      <c r="F57" s="13">
        <v>55</v>
      </c>
      <c r="G57" s="35">
        <v>3935</v>
      </c>
      <c r="H57" s="35">
        <v>7787</v>
      </c>
      <c r="I57" s="35">
        <v>9895</v>
      </c>
      <c r="L57" s="40">
        <f t="shared" ca="1" si="1"/>
        <v>0.21620167385001243</v>
      </c>
      <c r="M57" s="43">
        <v>55</v>
      </c>
      <c r="N57" s="43">
        <v>55</v>
      </c>
      <c r="O57" s="43">
        <f t="shared" ca="1" si="4"/>
        <v>421</v>
      </c>
      <c r="P57" s="52">
        <f t="shared" ca="1" si="5"/>
        <v>18.246458154090544</v>
      </c>
      <c r="Q57" s="40">
        <f t="shared" ca="1" si="6"/>
        <v>7682</v>
      </c>
      <c r="R57" s="40"/>
      <c r="S57" s="40"/>
      <c r="T57" s="40"/>
      <c r="U57" s="40"/>
    </row>
    <row r="58" spans="1:21" ht="15" x14ac:dyDescent="0.25">
      <c r="A58" s="48">
        <v>56</v>
      </c>
      <c r="B58" s="49">
        <f t="shared" ca="1" si="0"/>
        <v>6953</v>
      </c>
      <c r="C58" s="50">
        <f t="shared" ca="1" si="2"/>
        <v>6464</v>
      </c>
      <c r="D58" s="51">
        <f t="shared" ca="1" si="3"/>
        <v>5332</v>
      </c>
      <c r="E58" s="53"/>
      <c r="F58" s="13">
        <v>56</v>
      </c>
      <c r="G58" s="35">
        <v>3019</v>
      </c>
      <c r="H58" s="35">
        <v>8593</v>
      </c>
      <c r="I58" s="35">
        <v>5761</v>
      </c>
      <c r="L58" s="40">
        <f t="shared" ca="1" si="1"/>
        <v>0.16948443614286601</v>
      </c>
      <c r="M58" s="43">
        <v>56</v>
      </c>
      <c r="N58" s="43">
        <v>56</v>
      </c>
      <c r="O58" s="43">
        <f t="shared" ca="1" si="4"/>
        <v>426</v>
      </c>
      <c r="P58" s="52">
        <f t="shared" ca="1" si="5"/>
        <v>12.51646822267938</v>
      </c>
      <c r="Q58" s="40">
        <f t="shared" ca="1" si="6"/>
        <v>5332</v>
      </c>
      <c r="R58" s="40"/>
      <c r="S58" s="40"/>
      <c r="T58" s="40"/>
      <c r="U58" s="40"/>
    </row>
    <row r="59" spans="1:21" ht="15" x14ac:dyDescent="0.25">
      <c r="A59" s="48">
        <v>57</v>
      </c>
      <c r="B59" s="49">
        <f t="shared" ca="1" si="0"/>
        <v>5981</v>
      </c>
      <c r="C59" s="50">
        <f t="shared" ca="1" si="2"/>
        <v>6489</v>
      </c>
      <c r="D59" s="51">
        <f t="shared" ca="1" si="3"/>
        <v>6476</v>
      </c>
      <c r="E59" s="53"/>
      <c r="F59" s="13">
        <v>57</v>
      </c>
      <c r="G59" s="35">
        <v>5801</v>
      </c>
      <c r="H59" s="35">
        <v>8720</v>
      </c>
      <c r="I59" s="35">
        <v>6754</v>
      </c>
      <c r="L59" s="40">
        <f t="shared" ca="1" si="1"/>
        <v>0.29274726425665332</v>
      </c>
      <c r="M59" s="43">
        <v>58</v>
      </c>
      <c r="N59" s="43">
        <v>57</v>
      </c>
      <c r="O59" s="43">
        <f t="shared" ca="1" si="4"/>
        <v>431</v>
      </c>
      <c r="P59" s="52">
        <f t="shared" ca="1" si="5"/>
        <v>15.026327887840253</v>
      </c>
      <c r="Q59" s="40">
        <f t="shared" ca="1" si="6"/>
        <v>6476</v>
      </c>
      <c r="R59" s="40"/>
      <c r="S59" s="40"/>
      <c r="T59" s="40"/>
      <c r="U59" s="40"/>
    </row>
    <row r="60" spans="1:21" ht="15" x14ac:dyDescent="0.25">
      <c r="A60" s="48">
        <v>58</v>
      </c>
      <c r="B60" s="49">
        <f t="shared" ca="1" si="0"/>
        <v>5115</v>
      </c>
      <c r="C60" s="50">
        <f t="shared" ca="1" si="2"/>
        <v>6789</v>
      </c>
      <c r="D60" s="51">
        <f t="shared" ca="1" si="3"/>
        <v>6576</v>
      </c>
      <c r="E60" s="53"/>
      <c r="F60" s="13">
        <v>58</v>
      </c>
      <c r="G60" s="35">
        <v>3099</v>
      </c>
      <c r="H60" s="35">
        <v>9099</v>
      </c>
      <c r="I60" s="35">
        <v>7787</v>
      </c>
      <c r="L60" s="40">
        <f t="shared" ca="1" si="1"/>
        <v>0.583900035932436</v>
      </c>
      <c r="M60" s="43">
        <v>62</v>
      </c>
      <c r="N60" s="43">
        <v>58</v>
      </c>
      <c r="O60" s="43">
        <f t="shared" ca="1" si="4"/>
        <v>436</v>
      </c>
      <c r="P60" s="52">
        <f t="shared" ca="1" si="5"/>
        <v>15.082089309744291</v>
      </c>
      <c r="Q60" s="40">
        <f t="shared" ca="1" si="6"/>
        <v>6576</v>
      </c>
      <c r="R60" s="40"/>
      <c r="S60" s="40"/>
      <c r="T60" s="40"/>
      <c r="U60" s="40"/>
    </row>
    <row r="61" spans="1:21" ht="15" x14ac:dyDescent="0.25">
      <c r="A61" s="48">
        <v>59</v>
      </c>
      <c r="B61" s="49">
        <f t="shared" ca="1" si="0"/>
        <v>3743</v>
      </c>
      <c r="C61" s="50">
        <f t="shared" ca="1" si="2"/>
        <v>6476</v>
      </c>
      <c r="D61" s="51">
        <f t="shared" ca="1" si="3"/>
        <v>6591</v>
      </c>
      <c r="E61" s="53"/>
      <c r="F61" s="13">
        <v>59</v>
      </c>
      <c r="G61" s="35">
        <v>4861</v>
      </c>
      <c r="H61" s="35">
        <v>8705</v>
      </c>
      <c r="I61" s="35">
        <v>10108</v>
      </c>
      <c r="L61" s="40">
        <f t="shared" ca="1" si="1"/>
        <v>0.6818903620816773</v>
      </c>
      <c r="M61" s="43">
        <v>57</v>
      </c>
      <c r="N61" s="43">
        <v>59</v>
      </c>
      <c r="O61" s="43">
        <f t="shared" ca="1" si="4"/>
        <v>441</v>
      </c>
      <c r="P61" s="52">
        <f t="shared" ca="1" si="5"/>
        <v>14.945681635524716</v>
      </c>
      <c r="Q61" s="40">
        <f t="shared" ca="1" si="6"/>
        <v>6591</v>
      </c>
      <c r="R61" s="40"/>
      <c r="S61" s="40"/>
      <c r="T61" s="40"/>
      <c r="U61" s="40"/>
    </row>
    <row r="62" spans="1:21" ht="15" x14ac:dyDescent="0.25">
      <c r="A62" s="48">
        <v>60</v>
      </c>
      <c r="B62" s="49">
        <f t="shared" ca="1" si="0"/>
        <v>3773</v>
      </c>
      <c r="C62" s="50">
        <f t="shared" ca="1" si="2"/>
        <v>6527</v>
      </c>
      <c r="D62" s="51">
        <f t="shared" ca="1" si="3"/>
        <v>7549</v>
      </c>
      <c r="E62" s="53"/>
      <c r="F62" s="13">
        <v>60</v>
      </c>
      <c r="G62" s="35">
        <v>7538</v>
      </c>
      <c r="H62" s="35">
        <v>8721</v>
      </c>
      <c r="I62" s="35">
        <v>8783</v>
      </c>
      <c r="L62" s="40">
        <f t="shared" ca="1" si="1"/>
        <v>0.69332485564770963</v>
      </c>
      <c r="M62" s="43">
        <v>59</v>
      </c>
      <c r="N62" s="43">
        <v>60</v>
      </c>
      <c r="O62" s="43">
        <f t="shared" ca="1" si="4"/>
        <v>446</v>
      </c>
      <c r="P62" s="52">
        <f t="shared" ca="1" si="5"/>
        <v>16.925930020544833</v>
      </c>
      <c r="Q62" s="40">
        <f t="shared" ca="1" si="6"/>
        <v>7549</v>
      </c>
      <c r="R62" s="40"/>
      <c r="S62" s="40"/>
      <c r="T62" s="40"/>
      <c r="U62" s="40"/>
    </row>
    <row r="63" spans="1:21" ht="15" x14ac:dyDescent="0.25">
      <c r="A63" s="48">
        <v>61</v>
      </c>
      <c r="B63" s="49">
        <f t="shared" ca="1" si="0"/>
        <v>3228</v>
      </c>
      <c r="C63" s="50">
        <f t="shared" ca="1" si="2"/>
        <v>6576</v>
      </c>
      <c r="D63" s="51">
        <f t="shared" ca="1" si="3"/>
        <v>5656</v>
      </c>
      <c r="E63" s="53"/>
      <c r="F63" s="13">
        <v>61</v>
      </c>
      <c r="G63" s="35">
        <v>7583</v>
      </c>
      <c r="H63" s="35">
        <v>8751</v>
      </c>
      <c r="I63" s="35">
        <v>8705</v>
      </c>
      <c r="L63" s="40">
        <f t="shared" ca="1" si="1"/>
        <v>0.94348505339610156</v>
      </c>
      <c r="M63" s="43">
        <v>60</v>
      </c>
      <c r="N63" s="43">
        <v>61</v>
      </c>
      <c r="O63" s="43">
        <f t="shared" ca="1" si="4"/>
        <v>451</v>
      </c>
      <c r="P63" s="52">
        <f t="shared" ca="1" si="5"/>
        <v>12.541841570089053</v>
      </c>
      <c r="Q63" s="40">
        <f t="shared" ca="1" si="6"/>
        <v>5656</v>
      </c>
      <c r="R63" s="40"/>
      <c r="S63" s="40"/>
      <c r="T63" s="40"/>
      <c r="U63" s="40"/>
    </row>
    <row r="64" spans="1:21" ht="15" x14ac:dyDescent="0.25">
      <c r="A64" s="48">
        <v>62</v>
      </c>
      <c r="B64" s="49">
        <f t="shared" ca="1" si="0"/>
        <v>6476</v>
      </c>
      <c r="C64" s="50">
        <f t="shared" ca="1" si="2"/>
        <v>6591</v>
      </c>
      <c r="D64" s="51">
        <f t="shared" ca="1" si="3"/>
        <v>6789</v>
      </c>
      <c r="E64" s="53"/>
      <c r="F64" s="13">
        <v>62</v>
      </c>
      <c r="G64" s="35">
        <v>3779</v>
      </c>
      <c r="H64" s="35">
        <v>8783</v>
      </c>
      <c r="I64" s="35">
        <v>8721</v>
      </c>
      <c r="L64" s="40">
        <f t="shared" ca="1" si="1"/>
        <v>0.24858283411262383</v>
      </c>
      <c r="M64" s="43">
        <v>61</v>
      </c>
      <c r="N64" s="43">
        <v>62</v>
      </c>
      <c r="O64" s="43">
        <f t="shared" ca="1" si="4"/>
        <v>456</v>
      </c>
      <c r="P64" s="52">
        <f t="shared" ca="1" si="5"/>
        <v>14.88892718561487</v>
      </c>
      <c r="Q64" s="40">
        <f t="shared" ca="1" si="6"/>
        <v>6789</v>
      </c>
      <c r="R64" s="40"/>
      <c r="S64" s="40"/>
      <c r="T64" s="40"/>
      <c r="U64" s="40"/>
    </row>
    <row r="65" spans="1:22" ht="15" x14ac:dyDescent="0.25">
      <c r="A65" s="48">
        <v>63</v>
      </c>
      <c r="B65" s="49">
        <f t="shared" ca="1" si="0"/>
        <v>6464</v>
      </c>
      <c r="C65" s="50">
        <f t="shared" ca="1" si="2"/>
        <v>7007</v>
      </c>
      <c r="D65" s="51">
        <f t="shared" ca="1" si="3"/>
        <v>6953</v>
      </c>
      <c r="E65" s="53"/>
      <c r="F65" s="13">
        <v>63</v>
      </c>
      <c r="G65" s="35">
        <v>4523</v>
      </c>
      <c r="H65" s="35">
        <v>9442</v>
      </c>
      <c r="I65" s="35">
        <v>8593</v>
      </c>
      <c r="L65" s="40">
        <f t="shared" ca="1" si="1"/>
        <v>6.2953058001603557E-2</v>
      </c>
      <c r="M65" s="43">
        <v>64</v>
      </c>
      <c r="N65" s="43">
        <v>63</v>
      </c>
      <c r="O65" s="43">
        <f t="shared" ca="1" si="4"/>
        <v>461</v>
      </c>
      <c r="P65" s="52">
        <f t="shared" ca="1" si="5"/>
        <v>15.083429191188152</v>
      </c>
      <c r="Q65" s="40">
        <f t="shared" ca="1" si="6"/>
        <v>6953</v>
      </c>
      <c r="R65" s="40"/>
      <c r="S65" s="40"/>
      <c r="T65" s="40"/>
      <c r="U65" s="40"/>
    </row>
    <row r="66" spans="1:22" ht="15" x14ac:dyDescent="0.25">
      <c r="A66" s="48">
        <v>64</v>
      </c>
      <c r="B66" s="49">
        <f t="shared" ca="1" si="0"/>
        <v>7549</v>
      </c>
      <c r="C66" s="50">
        <f t="shared" ca="1" si="2"/>
        <v>6953</v>
      </c>
      <c r="D66" s="51">
        <f t="shared" ca="1" si="3"/>
        <v>7916</v>
      </c>
      <c r="E66" s="53"/>
      <c r="F66" s="13">
        <v>64</v>
      </c>
      <c r="G66" s="35">
        <v>5475</v>
      </c>
      <c r="H66" s="35">
        <v>9135</v>
      </c>
      <c r="I66" s="35">
        <v>9499</v>
      </c>
      <c r="L66" s="40">
        <f t="shared" ca="1" si="1"/>
        <v>0.21527472418604254</v>
      </c>
      <c r="M66" s="43">
        <v>63</v>
      </c>
      <c r="N66" s="43">
        <v>64</v>
      </c>
      <c r="O66" s="43">
        <f t="shared" ca="1" si="4"/>
        <v>466</v>
      </c>
      <c r="P66" s="52">
        <f t="shared" ca="1" si="5"/>
        <v>16.987789194821879</v>
      </c>
      <c r="Q66" s="40">
        <f t="shared" ca="1" si="6"/>
        <v>7916</v>
      </c>
      <c r="R66" s="40"/>
      <c r="S66" s="40"/>
      <c r="T66" s="40"/>
      <c r="U66" s="40"/>
    </row>
    <row r="67" spans="1:22" ht="15" x14ac:dyDescent="0.25">
      <c r="A67" s="48">
        <v>65</v>
      </c>
      <c r="B67" s="49">
        <f t="shared" ref="B67:B77" ca="1" si="7">INDEX($Q$3:$Q$77,RANK(L67,$L$3:$L$77))</f>
        <v>7916</v>
      </c>
      <c r="C67" s="50">
        <f t="shared" ca="1" si="2"/>
        <v>7576</v>
      </c>
      <c r="D67" s="51">
        <f t="shared" ca="1" si="3"/>
        <v>8288</v>
      </c>
      <c r="E67" s="53"/>
      <c r="F67" s="13">
        <v>65</v>
      </c>
      <c r="G67" s="35">
        <v>1909</v>
      </c>
      <c r="H67" s="35">
        <v>9895</v>
      </c>
      <c r="I67" s="35">
        <v>10367</v>
      </c>
      <c r="L67" s="40">
        <f t="shared" ref="L67:L77" ca="1" si="8">RAND()</f>
        <v>0.16303817574717805</v>
      </c>
      <c r="M67" s="43">
        <v>68</v>
      </c>
      <c r="N67" s="43">
        <v>65</v>
      </c>
      <c r="O67" s="43">
        <f t="shared" ca="1" si="4"/>
        <v>471</v>
      </c>
      <c r="P67" s="52">
        <f t="shared" ca="1" si="5"/>
        <v>17.597004387630118</v>
      </c>
      <c r="Q67" s="40">
        <f t="shared" ca="1" si="6"/>
        <v>8288</v>
      </c>
      <c r="R67" s="40"/>
      <c r="S67" s="40"/>
      <c r="T67" s="40"/>
      <c r="U67" s="40"/>
    </row>
    <row r="68" spans="1:22" ht="15" x14ac:dyDescent="0.25">
      <c r="A68" s="48">
        <v>66</v>
      </c>
      <c r="B68" s="49">
        <f t="shared" ca="1" si="7"/>
        <v>6789</v>
      </c>
      <c r="C68" s="50">
        <f t="shared" ref="C68:C77" ca="1" si="9">SMALL($Q$3:$Q$77,M68)</f>
        <v>7260</v>
      </c>
      <c r="D68" s="51">
        <f t="shared" ref="D68:D77" ca="1" si="10">Q68</f>
        <v>6527</v>
      </c>
      <c r="E68" s="53"/>
      <c r="F68" s="13">
        <v>66</v>
      </c>
      <c r="G68" s="35">
        <v>10108</v>
      </c>
      <c r="H68" s="35">
        <v>9652</v>
      </c>
      <c r="I68" s="35">
        <v>8720</v>
      </c>
      <c r="L68" s="40">
        <f t="shared" ca="1" si="8"/>
        <v>0.20038777245547212</v>
      </c>
      <c r="M68" s="43">
        <v>66</v>
      </c>
      <c r="N68" s="43">
        <v>66</v>
      </c>
      <c r="O68" s="43">
        <f t="shared" ref="O68:O77" ca="1" si="11">INT($R$1+$S$1*N68)</f>
        <v>476</v>
      </c>
      <c r="P68" s="52">
        <f t="shared" ref="P68:P77" ca="1" si="12">(((IF(MOD(N68,5)&lt;&gt;0,MOD(N68,5),5))+12)+_xlfn.NORM.S.INV(RAND()))</f>
        <v>13.711649859964895</v>
      </c>
      <c r="Q68" s="40">
        <f t="shared" ref="Q68:Q76" ca="1" si="13">ROUND(O68*P68,0)</f>
        <v>6527</v>
      </c>
      <c r="R68" s="40"/>
      <c r="S68" s="40"/>
      <c r="T68" s="40"/>
      <c r="U68" s="40"/>
    </row>
    <row r="69" spans="1:22" ht="15" x14ac:dyDescent="0.25">
      <c r="A69" s="48">
        <v>67</v>
      </c>
      <c r="B69" s="49">
        <f t="shared" ca="1" si="7"/>
        <v>4369</v>
      </c>
      <c r="C69" s="50">
        <f t="shared" ca="1" si="9"/>
        <v>7549</v>
      </c>
      <c r="D69" s="51">
        <f t="shared" ca="1" si="10"/>
        <v>6274</v>
      </c>
      <c r="E69" s="53"/>
      <c r="F69" s="13">
        <v>67</v>
      </c>
      <c r="G69" s="35">
        <v>4492</v>
      </c>
      <c r="H69" s="35">
        <v>9678</v>
      </c>
      <c r="I69" s="35">
        <v>9099</v>
      </c>
      <c r="L69" s="40">
        <f t="shared" ca="1" si="8"/>
        <v>0.63148168752038769</v>
      </c>
      <c r="M69" s="43">
        <v>67</v>
      </c>
      <c r="N69" s="43">
        <v>67</v>
      </c>
      <c r="O69" s="43">
        <f t="shared" ca="1" si="11"/>
        <v>481</v>
      </c>
      <c r="P69" s="52">
        <f t="shared" ca="1" si="12"/>
        <v>13.043852126525799</v>
      </c>
      <c r="Q69" s="40">
        <f t="shared" ca="1" si="13"/>
        <v>6274</v>
      </c>
      <c r="R69" s="40"/>
      <c r="S69" s="40"/>
      <c r="T69" s="40"/>
      <c r="U69" s="40"/>
    </row>
    <row r="70" spans="1:22" ht="15" x14ac:dyDescent="0.25">
      <c r="A70" s="48">
        <v>68</v>
      </c>
      <c r="B70" s="49">
        <f t="shared" ca="1" si="7"/>
        <v>3425</v>
      </c>
      <c r="C70" s="50">
        <f t="shared" ca="1" si="9"/>
        <v>7179</v>
      </c>
      <c r="D70" s="51">
        <f t="shared" ca="1" si="10"/>
        <v>7260</v>
      </c>
      <c r="E70" s="53"/>
      <c r="F70" s="13">
        <v>68</v>
      </c>
      <c r="G70" s="35">
        <v>8705</v>
      </c>
      <c r="H70" s="35">
        <v>9499</v>
      </c>
      <c r="I70" s="35">
        <v>9652</v>
      </c>
      <c r="L70" s="40">
        <f t="shared" ca="1" si="8"/>
        <v>0.74282421901895379</v>
      </c>
      <c r="M70" s="43">
        <v>65</v>
      </c>
      <c r="N70" s="43">
        <v>68</v>
      </c>
      <c r="O70" s="43">
        <f t="shared" ca="1" si="11"/>
        <v>486</v>
      </c>
      <c r="P70" s="52">
        <f t="shared" ca="1" si="12"/>
        <v>14.938967363125936</v>
      </c>
      <c r="Q70" s="40">
        <f t="shared" ca="1" si="13"/>
        <v>7260</v>
      </c>
      <c r="R70" s="40"/>
      <c r="S70" s="40"/>
      <c r="T70" s="40"/>
      <c r="U70" s="40"/>
    </row>
    <row r="71" spans="1:22" ht="15" x14ac:dyDescent="0.25">
      <c r="A71" s="48">
        <v>69</v>
      </c>
      <c r="B71" s="49">
        <f t="shared" ca="1" si="7"/>
        <v>7260</v>
      </c>
      <c r="C71" s="50">
        <f t="shared" ca="1" si="9"/>
        <v>7613</v>
      </c>
      <c r="D71" s="51">
        <f t="shared" ca="1" si="10"/>
        <v>7915</v>
      </c>
      <c r="E71" s="53"/>
      <c r="F71" s="13">
        <v>69</v>
      </c>
      <c r="G71" s="35">
        <v>5192</v>
      </c>
      <c r="H71" s="35">
        <v>10108</v>
      </c>
      <c r="I71" s="35">
        <v>10359</v>
      </c>
      <c r="L71" s="40">
        <f t="shared" ca="1" si="8"/>
        <v>0.10359752821560619</v>
      </c>
      <c r="M71" s="43">
        <v>69</v>
      </c>
      <c r="N71" s="43">
        <v>69</v>
      </c>
      <c r="O71" s="43">
        <f t="shared" ca="1" si="11"/>
        <v>491</v>
      </c>
      <c r="P71" s="52">
        <f t="shared" ca="1" si="12"/>
        <v>16.119647719761872</v>
      </c>
      <c r="Q71" s="40">
        <f t="shared" ca="1" si="13"/>
        <v>7915</v>
      </c>
      <c r="R71" s="40"/>
      <c r="S71" s="40"/>
      <c r="T71" s="40"/>
      <c r="U71" s="40"/>
    </row>
    <row r="72" spans="1:22" ht="15" x14ac:dyDescent="0.25">
      <c r="A72" s="48">
        <v>70</v>
      </c>
      <c r="B72" s="49">
        <f t="shared" ca="1" si="7"/>
        <v>5332</v>
      </c>
      <c r="C72" s="50">
        <f t="shared" ca="1" si="9"/>
        <v>7682</v>
      </c>
      <c r="D72" s="51">
        <f t="shared" ca="1" si="10"/>
        <v>8227</v>
      </c>
      <c r="E72" s="53"/>
      <c r="F72" s="13">
        <v>70</v>
      </c>
      <c r="G72" s="35">
        <v>3743</v>
      </c>
      <c r="H72" s="35">
        <v>10208</v>
      </c>
      <c r="I72" s="35">
        <v>11930</v>
      </c>
      <c r="L72" s="40">
        <f t="shared" ca="1" si="8"/>
        <v>0.26099919305276531</v>
      </c>
      <c r="M72" s="43">
        <v>70</v>
      </c>
      <c r="N72" s="43">
        <v>70</v>
      </c>
      <c r="O72" s="43">
        <f t="shared" ca="1" si="11"/>
        <v>496</v>
      </c>
      <c r="P72" s="52">
        <f t="shared" ca="1" si="12"/>
        <v>16.586350246987465</v>
      </c>
      <c r="Q72" s="40">
        <f t="shared" ca="1" si="13"/>
        <v>8227</v>
      </c>
      <c r="R72" s="40"/>
      <c r="S72" s="40"/>
      <c r="T72" s="40"/>
      <c r="U72" s="40"/>
    </row>
    <row r="73" spans="1:22" ht="15" x14ac:dyDescent="0.25">
      <c r="A73" s="48">
        <v>71</v>
      </c>
      <c r="B73" s="49">
        <f t="shared" ca="1" si="7"/>
        <v>4046</v>
      </c>
      <c r="C73" s="50">
        <f t="shared" ca="1" si="9"/>
        <v>7916</v>
      </c>
      <c r="D73" s="51">
        <f t="shared" ca="1" si="10"/>
        <v>7007</v>
      </c>
      <c r="E73" s="53"/>
      <c r="F73" s="13">
        <v>71</v>
      </c>
      <c r="G73" s="35">
        <v>10367</v>
      </c>
      <c r="H73" s="35">
        <v>10367</v>
      </c>
      <c r="I73" s="35">
        <v>8751</v>
      </c>
      <c r="L73" s="40">
        <f t="shared" ca="1" si="8"/>
        <v>0.73962454479224815</v>
      </c>
      <c r="M73" s="43">
        <v>72</v>
      </c>
      <c r="N73" s="43">
        <v>71</v>
      </c>
      <c r="O73" s="43">
        <f t="shared" ca="1" si="11"/>
        <v>501</v>
      </c>
      <c r="P73" s="52">
        <f t="shared" ca="1" si="12"/>
        <v>13.985713728400768</v>
      </c>
      <c r="Q73" s="40">
        <f t="shared" ca="1" si="13"/>
        <v>7007</v>
      </c>
      <c r="R73" s="40"/>
      <c r="S73" s="40"/>
      <c r="T73" s="40"/>
      <c r="U73" s="40"/>
    </row>
    <row r="74" spans="1:22" ht="15" x14ac:dyDescent="0.25">
      <c r="A74" s="48">
        <v>72</v>
      </c>
      <c r="B74" s="49">
        <f t="shared" ca="1" si="7"/>
        <v>4358</v>
      </c>
      <c r="C74" s="50">
        <f t="shared" ca="1" si="9"/>
        <v>8685</v>
      </c>
      <c r="D74" s="51">
        <f t="shared" ca="1" si="10"/>
        <v>6464</v>
      </c>
      <c r="E74" s="53"/>
      <c r="F74" s="13">
        <v>72</v>
      </c>
      <c r="G74" s="35">
        <v>4254</v>
      </c>
      <c r="H74" s="35">
        <v>12275</v>
      </c>
      <c r="I74" s="35">
        <v>9678</v>
      </c>
      <c r="L74" s="40">
        <f t="shared" ca="1" si="8"/>
        <v>0.7042033372514287</v>
      </c>
      <c r="M74" s="43">
        <v>75</v>
      </c>
      <c r="N74" s="43">
        <v>72</v>
      </c>
      <c r="O74" s="43">
        <f t="shared" ca="1" si="11"/>
        <v>506</v>
      </c>
      <c r="P74" s="52">
        <f t="shared" ca="1" si="12"/>
        <v>12.774066191764604</v>
      </c>
      <c r="Q74" s="40">
        <f t="shared" ca="1" si="13"/>
        <v>6464</v>
      </c>
      <c r="R74" s="40"/>
      <c r="S74" s="40"/>
      <c r="T74" s="40"/>
      <c r="U74" s="40"/>
    </row>
    <row r="75" spans="1:22" ht="15" x14ac:dyDescent="0.25">
      <c r="A75" s="48">
        <v>73</v>
      </c>
      <c r="B75" s="49">
        <f t="shared" ca="1" si="7"/>
        <v>3918</v>
      </c>
      <c r="C75" s="50">
        <f t="shared" ca="1" si="9"/>
        <v>7915</v>
      </c>
      <c r="D75" s="51">
        <f t="shared" ca="1" si="10"/>
        <v>7576</v>
      </c>
      <c r="E75" s="53"/>
      <c r="F75" s="13">
        <v>73</v>
      </c>
      <c r="G75" s="35">
        <v>6983</v>
      </c>
      <c r="H75" s="35">
        <v>10359</v>
      </c>
      <c r="I75" s="35">
        <v>10208</v>
      </c>
      <c r="L75" s="40">
        <f t="shared" ca="1" si="8"/>
        <v>0.7454415129705847</v>
      </c>
      <c r="M75" s="43">
        <v>71</v>
      </c>
      <c r="N75" s="43">
        <v>73</v>
      </c>
      <c r="O75" s="43">
        <f t="shared" ca="1" si="11"/>
        <v>511</v>
      </c>
      <c r="P75" s="52">
        <f t="shared" ca="1" si="12"/>
        <v>14.825253458617649</v>
      </c>
      <c r="Q75" s="40">
        <f t="shared" ca="1" si="13"/>
        <v>7576</v>
      </c>
      <c r="R75" s="40"/>
      <c r="S75" s="40"/>
      <c r="T75" s="40"/>
      <c r="U75" s="40"/>
    </row>
    <row r="76" spans="1:22" ht="15" x14ac:dyDescent="0.25">
      <c r="A76" s="48">
        <v>74</v>
      </c>
      <c r="B76" s="49">
        <f t="shared" ca="1" si="7"/>
        <v>5359</v>
      </c>
      <c r="C76" s="50">
        <f t="shared" ca="1" si="9"/>
        <v>8227</v>
      </c>
      <c r="D76" s="51">
        <f t="shared" ca="1" si="10"/>
        <v>7613</v>
      </c>
      <c r="E76" s="53"/>
      <c r="F76" s="13">
        <v>74</v>
      </c>
      <c r="G76" s="35">
        <v>2490</v>
      </c>
      <c r="H76" s="35">
        <v>11930</v>
      </c>
      <c r="I76" s="35">
        <v>12037</v>
      </c>
      <c r="L76" s="40">
        <f t="shared" ca="1" si="8"/>
        <v>0.52978177416250527</v>
      </c>
      <c r="M76" s="43">
        <v>73</v>
      </c>
      <c r="N76" s="43">
        <v>74</v>
      </c>
      <c r="O76" s="43">
        <f t="shared" ca="1" si="11"/>
        <v>516</v>
      </c>
      <c r="P76" s="52">
        <f t="shared" ca="1" si="12"/>
        <v>14.75400672311368</v>
      </c>
      <c r="Q76" s="40">
        <f t="shared" ca="1" si="13"/>
        <v>7613</v>
      </c>
      <c r="R76" s="40"/>
      <c r="S76" s="40"/>
      <c r="T76" s="40"/>
      <c r="U76" s="40"/>
    </row>
    <row r="77" spans="1:22" ht="15" x14ac:dyDescent="0.25">
      <c r="A77" s="48">
        <v>75</v>
      </c>
      <c r="B77" s="49">
        <f t="shared" ca="1" si="7"/>
        <v>4373</v>
      </c>
      <c r="C77" s="50">
        <f t="shared" ca="1" si="9"/>
        <v>8288</v>
      </c>
      <c r="D77" s="51">
        <f t="shared" ca="1" si="10"/>
        <v>8685</v>
      </c>
      <c r="E77" s="53"/>
      <c r="F77" s="13">
        <v>75</v>
      </c>
      <c r="G77" s="35">
        <v>2452</v>
      </c>
      <c r="H77" s="35">
        <v>12037</v>
      </c>
      <c r="I77" s="35">
        <v>12275</v>
      </c>
      <c r="L77" s="40">
        <f t="shared" ca="1" si="8"/>
        <v>0.52150042614499537</v>
      </c>
      <c r="M77" s="43">
        <v>74</v>
      </c>
      <c r="N77" s="43">
        <v>75</v>
      </c>
      <c r="O77" s="43">
        <f t="shared" ca="1" si="11"/>
        <v>521</v>
      </c>
      <c r="P77" s="52">
        <f t="shared" ca="1" si="12"/>
        <v>16.670375937910972</v>
      </c>
      <c r="Q77" s="40">
        <f ca="1">ROUND(O77*P77,0)</f>
        <v>8685</v>
      </c>
      <c r="R77" s="40"/>
      <c r="S77" s="40"/>
      <c r="T77" s="40"/>
      <c r="U77" s="40"/>
    </row>
    <row r="78" spans="1:22" ht="15" x14ac:dyDescent="0.25">
      <c r="A78"/>
      <c r="B78"/>
      <c r="C78"/>
      <c r="D78"/>
      <c r="I78"/>
      <c r="J78"/>
      <c r="K78"/>
      <c r="L78"/>
      <c r="M78"/>
      <c r="N78"/>
      <c r="O78"/>
      <c r="P78"/>
      <c r="Q78"/>
      <c r="R78"/>
      <c r="S78"/>
      <c r="T78"/>
      <c r="U78"/>
      <c r="V78"/>
    </row>
    <row r="79" spans="1:22" ht="15" x14ac:dyDescent="0.25">
      <c r="A79"/>
      <c r="B79"/>
      <c r="C79"/>
      <c r="D79"/>
      <c r="I79"/>
      <c r="J79"/>
      <c r="K79"/>
      <c r="L79"/>
      <c r="M79"/>
      <c r="N79"/>
      <c r="O79"/>
      <c r="P79"/>
      <c r="Q79"/>
      <c r="R79"/>
      <c r="S79"/>
      <c r="T79"/>
      <c r="U79"/>
      <c r="V79"/>
    </row>
    <row r="80" spans="1:22" ht="15" x14ac:dyDescent="0.25">
      <c r="A80"/>
      <c r="B80"/>
      <c r="C80"/>
      <c r="D80"/>
      <c r="E80" s="55"/>
      <c r="I80"/>
      <c r="J80"/>
      <c r="K80"/>
      <c r="L80"/>
      <c r="M80"/>
      <c r="N80"/>
      <c r="O80"/>
      <c r="P80"/>
      <c r="Q80"/>
      <c r="R80"/>
      <c r="S80"/>
      <c r="T80"/>
      <c r="U80"/>
      <c r="V80"/>
    </row>
    <row r="81" spans="1:22" ht="15" x14ac:dyDescent="0.25">
      <c r="A81"/>
      <c r="B81"/>
      <c r="C81"/>
      <c r="D81"/>
      <c r="I81"/>
      <c r="J81"/>
      <c r="K81"/>
      <c r="L81"/>
      <c r="M81"/>
      <c r="N81"/>
      <c r="O81"/>
      <c r="P81"/>
      <c r="Q81"/>
      <c r="R81"/>
      <c r="S81"/>
      <c r="T81"/>
      <c r="U81"/>
      <c r="V81"/>
    </row>
    <row r="82" spans="1:22" ht="15" x14ac:dyDescent="0.25">
      <c r="I82"/>
      <c r="J82"/>
      <c r="K82"/>
      <c r="L82"/>
      <c r="M82"/>
      <c r="N82"/>
      <c r="O82"/>
      <c r="P82"/>
      <c r="Q82"/>
      <c r="R82"/>
      <c r="S82"/>
      <c r="T82"/>
      <c r="U82"/>
      <c r="V82"/>
    </row>
    <row r="83" spans="1:22" ht="15" x14ac:dyDescent="0.25">
      <c r="I83"/>
      <c r="J83"/>
      <c r="K83"/>
      <c r="L83"/>
      <c r="M83"/>
      <c r="N83"/>
      <c r="O83"/>
      <c r="P83"/>
      <c r="Q83"/>
      <c r="R83"/>
      <c r="S83"/>
      <c r="T83"/>
      <c r="U83"/>
      <c r="V83"/>
    </row>
    <row r="84" spans="1:22" ht="15" x14ac:dyDescent="0.25">
      <c r="I84"/>
      <c r="J84"/>
      <c r="K84"/>
      <c r="L84"/>
      <c r="M84"/>
      <c r="N84"/>
      <c r="O84"/>
      <c r="P84"/>
      <c r="Q84"/>
      <c r="R84"/>
      <c r="S84"/>
      <c r="T84"/>
      <c r="U84"/>
      <c r="V84"/>
    </row>
    <row r="85" spans="1:22" ht="15" x14ac:dyDescent="0.25">
      <c r="I85"/>
      <c r="J85"/>
      <c r="K85"/>
      <c r="L85"/>
      <c r="M85"/>
      <c r="N85"/>
      <c r="O85"/>
      <c r="P85"/>
      <c r="Q85"/>
      <c r="R85"/>
      <c r="S85"/>
      <c r="T85"/>
      <c r="U85"/>
      <c r="V85"/>
    </row>
    <row r="86" spans="1:22" ht="15" x14ac:dyDescent="0.25">
      <c r="I86"/>
      <c r="J86"/>
      <c r="K86"/>
      <c r="L86"/>
      <c r="M86"/>
      <c r="N86"/>
      <c r="O86"/>
      <c r="P86"/>
      <c r="Q86"/>
      <c r="R86"/>
      <c r="S86"/>
      <c r="T86"/>
      <c r="U86"/>
      <c r="V86"/>
    </row>
    <row r="87" spans="1:22" ht="15" x14ac:dyDescent="0.25">
      <c r="I87"/>
      <c r="J87"/>
      <c r="K87"/>
      <c r="L87"/>
      <c r="M87"/>
      <c r="N87"/>
      <c r="O87"/>
      <c r="P87"/>
      <c r="Q87"/>
      <c r="R87"/>
      <c r="S87"/>
      <c r="T87"/>
      <c r="U87"/>
      <c r="V87"/>
    </row>
    <row r="88" spans="1:22" ht="15" x14ac:dyDescent="0.25">
      <c r="I88"/>
      <c r="J88"/>
      <c r="K88"/>
      <c r="L88"/>
      <c r="M88"/>
      <c r="N88"/>
      <c r="O88"/>
      <c r="P88"/>
      <c r="Q88"/>
      <c r="R88"/>
      <c r="S88"/>
      <c r="T88"/>
      <c r="U88"/>
      <c r="V88"/>
    </row>
    <row r="89" spans="1:22" ht="15" x14ac:dyDescent="0.25">
      <c r="I89"/>
      <c r="J89"/>
      <c r="K89"/>
      <c r="L89"/>
      <c r="M89"/>
      <c r="N89"/>
      <c r="O89"/>
      <c r="P89"/>
      <c r="Q89"/>
      <c r="R89"/>
      <c r="S89"/>
      <c r="T89"/>
      <c r="U89"/>
      <c r="V89"/>
    </row>
  </sheetData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12"/>
  <sheetViews>
    <sheetView tabSelected="1" workbookViewId="0">
      <selection sqref="A1:H13"/>
    </sheetView>
  </sheetViews>
  <sheetFormatPr defaultRowHeight="15" x14ac:dyDescent="0.25"/>
  <cols>
    <col min="1" max="1" width="4.42578125" bestFit="1" customWidth="1"/>
    <col min="2" max="2" width="3" bestFit="1" customWidth="1"/>
    <col min="3" max="3" width="6" customWidth="1"/>
    <col min="4" max="4" width="13.5703125" bestFit="1" customWidth="1"/>
    <col min="6" max="6" width="10.7109375" bestFit="1" customWidth="1"/>
    <col min="7" max="7" width="9.5703125" bestFit="1" customWidth="1"/>
  </cols>
  <sheetData>
    <row r="1" spans="1:7" x14ac:dyDescent="0.25">
      <c r="A1" s="80" t="s">
        <v>38</v>
      </c>
      <c r="B1" s="4">
        <v>1</v>
      </c>
      <c r="C1" s="79">
        <v>8000</v>
      </c>
    </row>
    <row r="2" spans="1:7" x14ac:dyDescent="0.25">
      <c r="A2" s="68" t="s">
        <v>37</v>
      </c>
      <c r="B2" s="17">
        <v>2</v>
      </c>
      <c r="C2" s="71">
        <v>13000</v>
      </c>
    </row>
    <row r="3" spans="1:7" x14ac:dyDescent="0.25">
      <c r="A3" s="68" t="s">
        <v>36</v>
      </c>
      <c r="B3" s="17">
        <v>3</v>
      </c>
      <c r="C3" s="71">
        <v>23000</v>
      </c>
      <c r="D3">
        <f t="shared" ref="D3:D10" si="0">(C1+2*(C2+C3+C4)+C5)/8</f>
        <v>19750</v>
      </c>
      <c r="E3" s="70">
        <f t="shared" ref="E3:E10" si="1">C3/D3</f>
        <v>1.1645569620253164</v>
      </c>
      <c r="F3" s="75">
        <f t="shared" ref="F3:F10" si="2">C3/D3</f>
        <v>1.1645569620253164</v>
      </c>
    </row>
    <row r="4" spans="1:7" x14ac:dyDescent="0.25">
      <c r="A4" s="68" t="s">
        <v>35</v>
      </c>
      <c r="B4" s="17">
        <v>4</v>
      </c>
      <c r="C4" s="71">
        <v>34000</v>
      </c>
      <c r="D4">
        <f t="shared" si="0"/>
        <v>20625</v>
      </c>
      <c r="E4" s="70">
        <f t="shared" si="1"/>
        <v>1.6484848484848484</v>
      </c>
      <c r="F4" s="73">
        <f t="shared" si="2"/>
        <v>1.6484848484848484</v>
      </c>
      <c r="G4" s="78">
        <f>(F4+F8)/2</f>
        <v>1.682999486389317</v>
      </c>
    </row>
    <row r="5" spans="1:7" x14ac:dyDescent="0.25">
      <c r="A5" s="68" t="s">
        <v>34</v>
      </c>
      <c r="B5" s="17">
        <v>5</v>
      </c>
      <c r="C5" s="71">
        <v>10000</v>
      </c>
      <c r="D5">
        <f t="shared" si="0"/>
        <v>21250</v>
      </c>
      <c r="E5" s="70">
        <f t="shared" si="1"/>
        <v>0.47058823529411764</v>
      </c>
      <c r="F5" s="72">
        <f t="shared" si="2"/>
        <v>0.47058823529411764</v>
      </c>
      <c r="G5" s="77">
        <f>(F5+F9)/2</f>
        <v>0.50048748781280472</v>
      </c>
    </row>
    <row r="6" spans="1:7" x14ac:dyDescent="0.25">
      <c r="A6" s="68" t="s">
        <v>33</v>
      </c>
      <c r="B6" s="17">
        <v>6</v>
      </c>
      <c r="C6" s="71">
        <v>18000</v>
      </c>
      <c r="D6">
        <f t="shared" si="0"/>
        <v>21750</v>
      </c>
      <c r="E6" s="70">
        <f t="shared" si="1"/>
        <v>0.82758620689655171</v>
      </c>
      <c r="F6" s="69">
        <f t="shared" si="2"/>
        <v>0.82758620689655171</v>
      </c>
      <c r="G6" s="76">
        <f>(F6+F10)/2</f>
        <v>0.68322315526174737</v>
      </c>
    </row>
    <row r="7" spans="1:7" x14ac:dyDescent="0.25">
      <c r="A7" s="68" t="s">
        <v>32</v>
      </c>
      <c r="B7" s="17">
        <v>7</v>
      </c>
      <c r="C7" s="71">
        <v>23000</v>
      </c>
      <c r="D7">
        <f t="shared" si="0"/>
        <v>22500</v>
      </c>
      <c r="E7" s="70">
        <f t="shared" si="1"/>
        <v>1.0222222222222221</v>
      </c>
      <c r="F7" s="75">
        <f t="shared" si="2"/>
        <v>1.0222222222222221</v>
      </c>
      <c r="G7" s="74">
        <f>(F7+F3)/2</f>
        <v>1.0933895921237693</v>
      </c>
    </row>
    <row r="8" spans="1:7" x14ac:dyDescent="0.25">
      <c r="A8" s="68" t="s">
        <v>31</v>
      </c>
      <c r="B8" s="17">
        <v>8</v>
      </c>
      <c r="C8" s="71">
        <v>38000</v>
      </c>
      <c r="D8">
        <f t="shared" si="0"/>
        <v>22125</v>
      </c>
      <c r="E8" s="70">
        <f t="shared" si="1"/>
        <v>1.7175141242937852</v>
      </c>
      <c r="F8" s="73">
        <f t="shared" si="2"/>
        <v>1.7175141242937852</v>
      </c>
    </row>
    <row r="9" spans="1:7" x14ac:dyDescent="0.25">
      <c r="A9" s="68" t="s">
        <v>30</v>
      </c>
      <c r="B9" s="17">
        <v>9</v>
      </c>
      <c r="C9" s="71">
        <v>12000</v>
      </c>
      <c r="D9">
        <f t="shared" si="0"/>
        <v>22625</v>
      </c>
      <c r="E9" s="70">
        <f t="shared" si="1"/>
        <v>0.53038674033149169</v>
      </c>
      <c r="F9" s="72">
        <f t="shared" si="2"/>
        <v>0.53038674033149169</v>
      </c>
    </row>
    <row r="10" spans="1:7" x14ac:dyDescent="0.25">
      <c r="A10" s="68" t="s">
        <v>29</v>
      </c>
      <c r="B10" s="17">
        <v>10</v>
      </c>
      <c r="C10" s="71">
        <v>13000</v>
      </c>
      <c r="D10">
        <f t="shared" si="0"/>
        <v>24125</v>
      </c>
      <c r="E10" s="70">
        <f t="shared" si="1"/>
        <v>0.53886010362694303</v>
      </c>
      <c r="F10" s="69">
        <f t="shared" si="2"/>
        <v>0.53886010362694303</v>
      </c>
    </row>
    <row r="11" spans="1:7" x14ac:dyDescent="0.25">
      <c r="A11" s="68" t="s">
        <v>28</v>
      </c>
      <c r="B11" s="17">
        <v>11</v>
      </c>
      <c r="C11" s="67">
        <v>32000</v>
      </c>
    </row>
    <row r="12" spans="1:7" ht="15.75" thickBot="1" x14ac:dyDescent="0.3">
      <c r="A12" s="66" t="s">
        <v>27</v>
      </c>
      <c r="B12" s="30">
        <v>12</v>
      </c>
      <c r="C12" s="65">
        <v>41000</v>
      </c>
    </row>
  </sheetData>
  <pageMargins left="0.7" right="0.7" top="0.75" bottom="0.75" header="0.3" footer="0.3"/>
  <pageSetup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Q80"/>
  <sheetViews>
    <sheetView workbookViewId="0">
      <selection activeCell="AA25" sqref="AA25"/>
    </sheetView>
  </sheetViews>
  <sheetFormatPr defaultRowHeight="12.75" x14ac:dyDescent="0.2"/>
  <cols>
    <col min="1" max="1" width="4.42578125" style="2" bestFit="1" customWidth="1"/>
    <col min="2" max="5" width="9.140625" style="2"/>
    <col min="6" max="6" width="10.7109375" style="2" bestFit="1" customWidth="1"/>
    <col min="7" max="8" width="5" style="2" bestFit="1" customWidth="1"/>
    <col min="9" max="9" width="9.7109375" style="2" bestFit="1" customWidth="1"/>
    <col min="10" max="10" width="5.85546875" style="2" bestFit="1" customWidth="1"/>
    <col min="11" max="11" width="4.7109375" style="2" bestFit="1" customWidth="1"/>
    <col min="12" max="12" width="8.5703125" style="2" bestFit="1" customWidth="1"/>
    <col min="13" max="16384" width="9.140625" style="2"/>
  </cols>
  <sheetData>
    <row r="1" spans="1:17" ht="13.5" thickBot="1" x14ac:dyDescent="0.25">
      <c r="A1" s="1" t="s">
        <v>0</v>
      </c>
      <c r="B1" s="2" t="s">
        <v>1</v>
      </c>
      <c r="C1" s="2" t="s">
        <v>2</v>
      </c>
      <c r="D1" s="2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3" t="s">
        <v>10</v>
      </c>
    </row>
    <row r="2" spans="1:17" ht="13.5" thickBot="1" x14ac:dyDescent="0.25">
      <c r="F2" s="4" t="str">
        <f>G2&amp;" - "&amp;H2</f>
        <v>100 - 200</v>
      </c>
      <c r="G2" s="5">
        <v>100</v>
      </c>
      <c r="H2" s="6">
        <f>G2+100</f>
        <v>200</v>
      </c>
      <c r="I2" s="7">
        <f t="shared" ref="I2:I14" si="0">COUNTIF($C$3:$C$77, "&lt;"&amp;H2)</f>
        <v>1</v>
      </c>
      <c r="J2" s="6">
        <f>I2</f>
        <v>1</v>
      </c>
      <c r="K2" s="8">
        <f>J2/$J$15</f>
        <v>1.3333333333333334E-2</v>
      </c>
      <c r="L2" s="9">
        <f>I2/$J$15</f>
        <v>1.3333333333333334E-2</v>
      </c>
      <c r="N2" s="10" t="s">
        <v>11</v>
      </c>
      <c r="O2" s="11">
        <f>AVERAGE(B$3:B$77)</f>
        <v>549.66666666666663</v>
      </c>
      <c r="P2" s="11">
        <f>AVERAGE(C$3:C$77)</f>
        <v>549.66666666666663</v>
      </c>
      <c r="Q2" s="12">
        <f>AVERAGE(D$3:D$77)</f>
        <v>549.66666666666663</v>
      </c>
    </row>
    <row r="3" spans="1:17" ht="13.5" thickBot="1" x14ac:dyDescent="0.25">
      <c r="A3" s="13">
        <v>1</v>
      </c>
      <c r="B3" s="14">
        <v>495</v>
      </c>
      <c r="C3" s="15">
        <v>176</v>
      </c>
      <c r="D3" s="16">
        <v>346</v>
      </c>
      <c r="F3" s="17" t="str">
        <f t="shared" ref="F3:F14" si="1">G3&amp;" - "&amp;H3</f>
        <v>200 - 300</v>
      </c>
      <c r="G3" s="18">
        <f>H2</f>
        <v>200</v>
      </c>
      <c r="H3" s="18">
        <f t="shared" ref="H3:H14" si="2">G3+100</f>
        <v>300</v>
      </c>
      <c r="I3" s="7">
        <f t="shared" si="0"/>
        <v>11</v>
      </c>
      <c r="J3" s="18">
        <f>I3-I2</f>
        <v>10</v>
      </c>
      <c r="K3" s="19">
        <f t="shared" ref="K3:K14" si="3">J3/$J$15</f>
        <v>0.13333333333333333</v>
      </c>
      <c r="L3" s="20">
        <f t="shared" ref="L3:L14" si="4">I3/$J$15</f>
        <v>0.14666666666666667</v>
      </c>
      <c r="N3" s="21" t="s">
        <v>12</v>
      </c>
      <c r="O3" s="22">
        <f>MAX(B$3:B$77)</f>
        <v>1330</v>
      </c>
      <c r="P3" s="22">
        <f>MAX(C$3:C$77)</f>
        <v>1330</v>
      </c>
      <c r="Q3" s="23">
        <f>MAX(D$3:D$77)</f>
        <v>1330</v>
      </c>
    </row>
    <row r="4" spans="1:17" ht="13.5" thickBot="1" x14ac:dyDescent="0.25">
      <c r="A4" s="13">
        <v>2</v>
      </c>
      <c r="B4" s="24">
        <v>204</v>
      </c>
      <c r="C4" s="25">
        <v>204</v>
      </c>
      <c r="D4" s="26">
        <v>775</v>
      </c>
      <c r="F4" s="17" t="str">
        <f t="shared" si="1"/>
        <v>300 - 400</v>
      </c>
      <c r="G4" s="18">
        <f t="shared" ref="G4:G13" si="5">H3</f>
        <v>300</v>
      </c>
      <c r="H4" s="18">
        <f t="shared" si="2"/>
        <v>400</v>
      </c>
      <c r="I4" s="7">
        <f t="shared" si="0"/>
        <v>24</v>
      </c>
      <c r="J4" s="18">
        <f t="shared" ref="J4:J14" si="6">I4-I3</f>
        <v>13</v>
      </c>
      <c r="K4" s="19">
        <f t="shared" si="3"/>
        <v>0.17333333333333334</v>
      </c>
      <c r="L4" s="20">
        <f t="shared" si="4"/>
        <v>0.32</v>
      </c>
      <c r="N4" s="21" t="s">
        <v>13</v>
      </c>
      <c r="O4" s="22">
        <f>MIN(B$3:B$77)</f>
        <v>176</v>
      </c>
      <c r="P4" s="22">
        <f>MIN(C$3:C$77)</f>
        <v>176</v>
      </c>
      <c r="Q4" s="23">
        <f>MIN(D$3:D$77)</f>
        <v>176</v>
      </c>
    </row>
    <row r="5" spans="1:17" ht="13.5" thickBot="1" x14ac:dyDescent="0.25">
      <c r="A5" s="13">
        <v>3</v>
      </c>
      <c r="B5" s="24">
        <v>318</v>
      </c>
      <c r="C5" s="25">
        <v>218</v>
      </c>
      <c r="D5" s="26">
        <v>572</v>
      </c>
      <c r="F5" s="17" t="str">
        <f t="shared" si="1"/>
        <v>400 - 500</v>
      </c>
      <c r="G5" s="18">
        <f t="shared" si="5"/>
        <v>400</v>
      </c>
      <c r="H5" s="18">
        <f t="shared" si="2"/>
        <v>500</v>
      </c>
      <c r="I5" s="7">
        <f t="shared" si="0"/>
        <v>33</v>
      </c>
      <c r="J5" s="18">
        <f t="shared" si="6"/>
        <v>9</v>
      </c>
      <c r="K5" s="19">
        <f t="shared" si="3"/>
        <v>0.12</v>
      </c>
      <c r="L5" s="20">
        <f t="shared" si="4"/>
        <v>0.44</v>
      </c>
      <c r="N5" s="21" t="s">
        <v>4</v>
      </c>
      <c r="O5" s="22">
        <f>O3-O4</f>
        <v>1154</v>
      </c>
      <c r="P5" s="22">
        <f>P3-P4</f>
        <v>1154</v>
      </c>
      <c r="Q5" s="23">
        <f>Q3-Q4</f>
        <v>1154</v>
      </c>
    </row>
    <row r="6" spans="1:17" ht="13.5" thickBot="1" x14ac:dyDescent="0.25">
      <c r="A6" s="13">
        <v>4</v>
      </c>
      <c r="B6" s="24">
        <v>802</v>
      </c>
      <c r="C6" s="25">
        <v>439</v>
      </c>
      <c r="D6" s="26">
        <v>455</v>
      </c>
      <c r="F6" s="17" t="str">
        <f t="shared" si="1"/>
        <v>500 - 600</v>
      </c>
      <c r="G6" s="18">
        <f t="shared" si="5"/>
        <v>500</v>
      </c>
      <c r="H6" s="18">
        <f t="shared" si="2"/>
        <v>600</v>
      </c>
      <c r="I6" s="7">
        <f t="shared" si="0"/>
        <v>49</v>
      </c>
      <c r="J6" s="18">
        <f t="shared" si="6"/>
        <v>16</v>
      </c>
      <c r="K6" s="19">
        <f t="shared" si="3"/>
        <v>0.21333333333333335</v>
      </c>
      <c r="L6" s="20">
        <f t="shared" si="4"/>
        <v>0.65333333333333332</v>
      </c>
      <c r="N6" s="21" t="s">
        <v>14</v>
      </c>
      <c r="O6" s="22">
        <f>_xlfn.STDEV.S(B$3:B$77)</f>
        <v>244.87626954727034</v>
      </c>
      <c r="P6" s="22">
        <f>_xlfn.STDEV.S(C$3:C$77)</f>
        <v>244.87626954727034</v>
      </c>
      <c r="Q6" s="23">
        <f>_xlfn.STDEV.S(D$3:D$77)</f>
        <v>244.87626954727034</v>
      </c>
    </row>
    <row r="7" spans="1:17" ht="13.5" thickBot="1" x14ac:dyDescent="0.25">
      <c r="A7" s="13">
        <v>5</v>
      </c>
      <c r="B7" s="24">
        <v>446</v>
      </c>
      <c r="C7" s="25">
        <v>229</v>
      </c>
      <c r="D7" s="26">
        <v>176</v>
      </c>
      <c r="F7" s="17" t="str">
        <f t="shared" si="1"/>
        <v>600 - 700</v>
      </c>
      <c r="G7" s="18">
        <f t="shared" si="5"/>
        <v>600</v>
      </c>
      <c r="H7" s="18">
        <f t="shared" si="2"/>
        <v>700</v>
      </c>
      <c r="I7" s="7">
        <f t="shared" si="0"/>
        <v>54</v>
      </c>
      <c r="J7" s="18">
        <f t="shared" si="6"/>
        <v>5</v>
      </c>
      <c r="K7" s="19">
        <f t="shared" si="3"/>
        <v>6.6666666666666666E-2</v>
      </c>
      <c r="L7" s="20">
        <f t="shared" si="4"/>
        <v>0.72</v>
      </c>
      <c r="N7" s="21" t="s">
        <v>15</v>
      </c>
      <c r="O7" s="22">
        <f>O6/O2</f>
        <v>0.44549958074094059</v>
      </c>
      <c r="P7" s="22">
        <f>P6/P2</f>
        <v>0.44549958074094059</v>
      </c>
      <c r="Q7" s="23">
        <f>Q6/Q2</f>
        <v>0.44549958074094059</v>
      </c>
    </row>
    <row r="8" spans="1:17" ht="13.5" thickBot="1" x14ac:dyDescent="0.25">
      <c r="A8" s="13">
        <v>6</v>
      </c>
      <c r="B8" s="24">
        <v>568</v>
      </c>
      <c r="C8" s="25">
        <v>249</v>
      </c>
      <c r="D8" s="26">
        <v>412</v>
      </c>
      <c r="F8" s="17" t="str">
        <f t="shared" si="1"/>
        <v>700 - 800</v>
      </c>
      <c r="G8" s="18">
        <f t="shared" si="5"/>
        <v>700</v>
      </c>
      <c r="H8" s="18">
        <f t="shared" si="2"/>
        <v>800</v>
      </c>
      <c r="I8" s="7">
        <f t="shared" si="0"/>
        <v>61</v>
      </c>
      <c r="J8" s="18">
        <f t="shared" si="6"/>
        <v>7</v>
      </c>
      <c r="K8" s="19">
        <f t="shared" si="3"/>
        <v>9.3333333333333338E-2</v>
      </c>
      <c r="L8" s="20">
        <f t="shared" si="4"/>
        <v>0.81333333333333335</v>
      </c>
      <c r="N8" s="21" t="s">
        <v>16</v>
      </c>
      <c r="O8" s="22">
        <f>O5/O2</f>
        <v>2.099454214675561</v>
      </c>
      <c r="P8" s="22">
        <f>P5/P2</f>
        <v>2.099454214675561</v>
      </c>
      <c r="Q8" s="23">
        <f>Q5/Q2</f>
        <v>2.099454214675561</v>
      </c>
    </row>
    <row r="9" spans="1:17" ht="13.5" thickBot="1" x14ac:dyDescent="0.25">
      <c r="A9" s="13">
        <v>7</v>
      </c>
      <c r="B9" s="24">
        <v>372</v>
      </c>
      <c r="C9" s="25">
        <v>227</v>
      </c>
      <c r="D9" s="26">
        <v>926</v>
      </c>
      <c r="F9" s="17" t="str">
        <f t="shared" si="1"/>
        <v>800 - 900</v>
      </c>
      <c r="G9" s="18">
        <f t="shared" si="5"/>
        <v>800</v>
      </c>
      <c r="H9" s="18">
        <f t="shared" si="2"/>
        <v>900</v>
      </c>
      <c r="I9" s="7">
        <f t="shared" si="0"/>
        <v>69</v>
      </c>
      <c r="J9" s="18">
        <f t="shared" si="6"/>
        <v>8</v>
      </c>
      <c r="K9" s="19">
        <f t="shared" si="3"/>
        <v>0.10666666666666667</v>
      </c>
      <c r="L9" s="20">
        <f t="shared" si="4"/>
        <v>0.92</v>
      </c>
      <c r="N9" s="27" t="s">
        <v>17</v>
      </c>
      <c r="O9" s="28">
        <f>SKEW(B$3:B$77)</f>
        <v>0.77576152004140142</v>
      </c>
      <c r="P9" s="28">
        <f>SKEW(C$3:C$77)</f>
        <v>0.77576152004140153</v>
      </c>
      <c r="Q9" s="29">
        <f>SKEW(D$3:D$77)</f>
        <v>0.77576152004140153</v>
      </c>
    </row>
    <row r="10" spans="1:17" ht="13.5" thickBot="1" x14ac:dyDescent="0.25">
      <c r="A10" s="13">
        <v>8</v>
      </c>
      <c r="B10" s="24">
        <v>281</v>
      </c>
      <c r="C10" s="25">
        <v>256</v>
      </c>
      <c r="D10" s="26">
        <v>710</v>
      </c>
      <c r="F10" s="17" t="str">
        <f t="shared" si="1"/>
        <v>900 - 1000</v>
      </c>
      <c r="G10" s="18">
        <f t="shared" si="5"/>
        <v>900</v>
      </c>
      <c r="H10" s="18">
        <f t="shared" si="2"/>
        <v>1000</v>
      </c>
      <c r="I10" s="7">
        <f t="shared" si="0"/>
        <v>71</v>
      </c>
      <c r="J10" s="18">
        <f t="shared" si="6"/>
        <v>2</v>
      </c>
      <c r="K10" s="19">
        <f t="shared" si="3"/>
        <v>2.6666666666666668E-2</v>
      </c>
      <c r="L10" s="20">
        <f t="shared" si="4"/>
        <v>0.94666666666666666</v>
      </c>
    </row>
    <row r="11" spans="1:17" ht="13.5" thickBot="1" x14ac:dyDescent="0.25">
      <c r="A11" s="13">
        <v>9</v>
      </c>
      <c r="B11" s="24">
        <v>676</v>
      </c>
      <c r="C11" s="25">
        <v>304</v>
      </c>
      <c r="D11" s="26">
        <v>514</v>
      </c>
      <c r="F11" s="17" t="str">
        <f t="shared" si="1"/>
        <v>1000 - 1100</v>
      </c>
      <c r="G11" s="18">
        <f t="shared" si="5"/>
        <v>1000</v>
      </c>
      <c r="H11" s="18">
        <f t="shared" si="2"/>
        <v>1100</v>
      </c>
      <c r="I11" s="7">
        <f t="shared" si="0"/>
        <v>73</v>
      </c>
      <c r="J11" s="18">
        <f t="shared" si="6"/>
        <v>2</v>
      </c>
      <c r="K11" s="19">
        <f t="shared" si="3"/>
        <v>2.6666666666666668E-2</v>
      </c>
      <c r="L11" s="20">
        <f t="shared" si="4"/>
        <v>0.97333333333333338</v>
      </c>
    </row>
    <row r="12" spans="1:17" ht="13.5" thickBot="1" x14ac:dyDescent="0.25">
      <c r="A12" s="13">
        <v>10</v>
      </c>
      <c r="B12" s="24">
        <v>755</v>
      </c>
      <c r="C12" s="25">
        <v>354</v>
      </c>
      <c r="D12" s="26">
        <v>281</v>
      </c>
      <c r="F12" s="17" t="str">
        <f t="shared" si="1"/>
        <v>1100 - 1200</v>
      </c>
      <c r="G12" s="18">
        <f t="shared" si="5"/>
        <v>1100</v>
      </c>
      <c r="H12" s="18">
        <f t="shared" si="2"/>
        <v>1200</v>
      </c>
      <c r="I12" s="7">
        <f t="shared" si="0"/>
        <v>74</v>
      </c>
      <c r="J12" s="18">
        <f t="shared" si="6"/>
        <v>1</v>
      </c>
      <c r="K12" s="19">
        <f t="shared" si="3"/>
        <v>1.3333333333333334E-2</v>
      </c>
      <c r="L12" s="20">
        <f t="shared" si="4"/>
        <v>0.98666666666666669</v>
      </c>
    </row>
    <row r="13" spans="1:17" ht="13.5" thickBot="1" x14ac:dyDescent="0.25">
      <c r="A13" s="13">
        <v>11</v>
      </c>
      <c r="B13" s="24">
        <v>503</v>
      </c>
      <c r="C13" s="25">
        <v>289</v>
      </c>
      <c r="D13" s="26">
        <v>412</v>
      </c>
      <c r="F13" s="17" t="str">
        <f t="shared" si="1"/>
        <v>1200 - 1300</v>
      </c>
      <c r="G13" s="18">
        <f t="shared" si="5"/>
        <v>1200</v>
      </c>
      <c r="H13" s="18">
        <f t="shared" si="2"/>
        <v>1300</v>
      </c>
      <c r="I13" s="7">
        <f t="shared" si="0"/>
        <v>74</v>
      </c>
      <c r="J13" s="18">
        <f t="shared" si="6"/>
        <v>0</v>
      </c>
      <c r="K13" s="19">
        <f t="shared" si="3"/>
        <v>0</v>
      </c>
      <c r="L13" s="20">
        <f t="shared" si="4"/>
        <v>0.98666666666666669</v>
      </c>
    </row>
    <row r="14" spans="1:17" ht="13.5" thickBot="1" x14ac:dyDescent="0.25">
      <c r="A14" s="13">
        <v>12</v>
      </c>
      <c r="B14" s="24">
        <v>511</v>
      </c>
      <c r="C14" s="25">
        <v>273</v>
      </c>
      <c r="D14" s="26">
        <v>939</v>
      </c>
      <c r="F14" s="30" t="str">
        <f t="shared" si="1"/>
        <v>1300 - 1400</v>
      </c>
      <c r="G14" s="31">
        <f>H13</f>
        <v>1300</v>
      </c>
      <c r="H14" s="31">
        <f t="shared" si="2"/>
        <v>1400</v>
      </c>
      <c r="I14" s="32">
        <f t="shared" si="0"/>
        <v>75</v>
      </c>
      <c r="J14" s="31">
        <f t="shared" si="6"/>
        <v>1</v>
      </c>
      <c r="K14" s="33">
        <f t="shared" si="3"/>
        <v>1.3333333333333334E-2</v>
      </c>
      <c r="L14" s="34">
        <f t="shared" si="4"/>
        <v>1</v>
      </c>
    </row>
    <row r="15" spans="1:17" x14ac:dyDescent="0.2">
      <c r="A15" s="13">
        <v>13</v>
      </c>
      <c r="B15" s="24">
        <v>229</v>
      </c>
      <c r="C15" s="25">
        <v>315</v>
      </c>
      <c r="D15" s="26">
        <v>718</v>
      </c>
      <c r="J15" s="35">
        <f>SUM(J2:J14)</f>
        <v>75</v>
      </c>
      <c r="K15" s="35">
        <f>SUM(K2:K14)</f>
        <v>0.99999999999999989</v>
      </c>
      <c r="L15" s="35"/>
    </row>
    <row r="16" spans="1:17" x14ac:dyDescent="0.2">
      <c r="A16" s="13">
        <v>14</v>
      </c>
      <c r="B16" s="24">
        <v>439</v>
      </c>
      <c r="C16" s="25">
        <v>346</v>
      </c>
      <c r="D16" s="26">
        <v>520</v>
      </c>
    </row>
    <row r="17" spans="1:4" x14ac:dyDescent="0.2">
      <c r="A17" s="13">
        <v>15</v>
      </c>
      <c r="B17" s="24">
        <v>412</v>
      </c>
      <c r="C17" s="25">
        <v>318</v>
      </c>
      <c r="D17" s="26">
        <v>289</v>
      </c>
    </row>
    <row r="18" spans="1:4" x14ac:dyDescent="0.2">
      <c r="A18" s="13">
        <v>16</v>
      </c>
      <c r="B18" s="24">
        <v>775</v>
      </c>
      <c r="C18" s="25">
        <v>330</v>
      </c>
      <c r="D18" s="26">
        <v>434</v>
      </c>
    </row>
    <row r="19" spans="1:4" x14ac:dyDescent="0.2">
      <c r="A19" s="13">
        <v>17</v>
      </c>
      <c r="B19" s="24">
        <v>330</v>
      </c>
      <c r="C19" s="25">
        <v>359</v>
      </c>
      <c r="D19" s="26">
        <v>1045</v>
      </c>
    </row>
    <row r="20" spans="1:4" x14ac:dyDescent="0.2">
      <c r="A20" s="13">
        <v>18</v>
      </c>
      <c r="B20" s="24">
        <v>289</v>
      </c>
      <c r="C20" s="25">
        <v>370</v>
      </c>
      <c r="D20" s="26">
        <v>719</v>
      </c>
    </row>
    <row r="21" spans="1:4" x14ac:dyDescent="0.2">
      <c r="A21" s="13">
        <v>19</v>
      </c>
      <c r="B21" s="24">
        <v>1045</v>
      </c>
      <c r="C21" s="25">
        <v>348</v>
      </c>
      <c r="D21" s="26">
        <v>529</v>
      </c>
    </row>
    <row r="22" spans="1:4" x14ac:dyDescent="0.2">
      <c r="A22" s="13">
        <v>20</v>
      </c>
      <c r="B22" s="24">
        <v>348</v>
      </c>
      <c r="C22" s="25">
        <v>281</v>
      </c>
      <c r="D22" s="26">
        <v>304</v>
      </c>
    </row>
    <row r="23" spans="1:4" x14ac:dyDescent="0.2">
      <c r="A23" s="13">
        <v>21</v>
      </c>
      <c r="B23" s="24">
        <v>249</v>
      </c>
      <c r="C23" s="25">
        <v>356</v>
      </c>
      <c r="D23" s="26">
        <v>439</v>
      </c>
    </row>
    <row r="24" spans="1:4" x14ac:dyDescent="0.2">
      <c r="A24" s="13">
        <v>22</v>
      </c>
      <c r="B24" s="24">
        <v>218</v>
      </c>
      <c r="C24" s="25">
        <v>372</v>
      </c>
      <c r="D24" s="26">
        <v>1045</v>
      </c>
    </row>
    <row r="25" spans="1:4" x14ac:dyDescent="0.2">
      <c r="A25" s="13">
        <v>23</v>
      </c>
      <c r="B25" s="24">
        <v>603</v>
      </c>
      <c r="C25" s="25">
        <v>377</v>
      </c>
      <c r="D25" s="26">
        <v>730</v>
      </c>
    </row>
    <row r="26" spans="1:4" x14ac:dyDescent="0.2">
      <c r="A26" s="13">
        <v>24</v>
      </c>
      <c r="B26" s="24">
        <v>412</v>
      </c>
      <c r="C26" s="25">
        <v>412</v>
      </c>
      <c r="D26" s="26">
        <v>532</v>
      </c>
    </row>
    <row r="27" spans="1:4" x14ac:dyDescent="0.2">
      <c r="A27" s="13">
        <v>25</v>
      </c>
      <c r="B27" s="24">
        <v>608</v>
      </c>
      <c r="C27" s="25">
        <v>503</v>
      </c>
      <c r="D27" s="26">
        <v>315</v>
      </c>
    </row>
    <row r="28" spans="1:4" x14ac:dyDescent="0.2">
      <c r="A28" s="13">
        <v>26</v>
      </c>
      <c r="B28" s="24">
        <v>540</v>
      </c>
      <c r="C28" s="25">
        <v>381</v>
      </c>
      <c r="D28" s="26">
        <v>446</v>
      </c>
    </row>
    <row r="29" spans="1:4" x14ac:dyDescent="0.2">
      <c r="A29" s="13">
        <v>27</v>
      </c>
      <c r="B29" s="24">
        <v>744</v>
      </c>
      <c r="C29" s="25">
        <v>434</v>
      </c>
      <c r="D29" s="26">
        <v>1133</v>
      </c>
    </row>
    <row r="30" spans="1:4" x14ac:dyDescent="0.2">
      <c r="A30" s="13">
        <v>28</v>
      </c>
      <c r="B30" s="24">
        <v>465</v>
      </c>
      <c r="C30" s="25">
        <v>229</v>
      </c>
      <c r="D30" s="26">
        <v>744</v>
      </c>
    </row>
    <row r="31" spans="1:4" x14ac:dyDescent="0.2">
      <c r="A31" s="13">
        <v>29</v>
      </c>
      <c r="B31" s="24">
        <v>577</v>
      </c>
      <c r="C31" s="25">
        <v>446</v>
      </c>
      <c r="D31" s="26">
        <v>540</v>
      </c>
    </row>
    <row r="32" spans="1:4" x14ac:dyDescent="0.2">
      <c r="A32" s="13">
        <v>30</v>
      </c>
      <c r="B32" s="24">
        <v>576</v>
      </c>
      <c r="C32" s="25">
        <v>450</v>
      </c>
      <c r="D32" s="26">
        <v>318</v>
      </c>
    </row>
    <row r="33" spans="1:4" x14ac:dyDescent="0.2">
      <c r="A33" s="13">
        <v>31</v>
      </c>
      <c r="B33" s="24">
        <v>681</v>
      </c>
      <c r="C33" s="25">
        <v>455</v>
      </c>
      <c r="D33" s="26">
        <v>450</v>
      </c>
    </row>
    <row r="34" spans="1:4" x14ac:dyDescent="0.2">
      <c r="A34" s="13">
        <v>32</v>
      </c>
      <c r="B34" s="24">
        <v>842</v>
      </c>
      <c r="C34" s="25">
        <v>465</v>
      </c>
      <c r="D34" s="26">
        <v>1330</v>
      </c>
    </row>
    <row r="35" spans="1:4" x14ac:dyDescent="0.2">
      <c r="A35" s="13">
        <v>33</v>
      </c>
      <c r="B35" s="24">
        <v>256</v>
      </c>
      <c r="C35" s="25">
        <v>495</v>
      </c>
      <c r="D35" s="26">
        <v>755</v>
      </c>
    </row>
    <row r="36" spans="1:4" x14ac:dyDescent="0.2">
      <c r="A36" s="13">
        <v>34</v>
      </c>
      <c r="B36" s="24">
        <v>851</v>
      </c>
      <c r="C36" s="25">
        <v>500</v>
      </c>
      <c r="D36" s="26">
        <v>568</v>
      </c>
    </row>
    <row r="37" spans="1:4" x14ac:dyDescent="0.2">
      <c r="A37" s="13">
        <v>35</v>
      </c>
      <c r="B37" s="24">
        <v>273</v>
      </c>
      <c r="C37" s="25">
        <v>412</v>
      </c>
      <c r="D37" s="26">
        <v>330</v>
      </c>
    </row>
    <row r="38" spans="1:4" x14ac:dyDescent="0.2">
      <c r="A38" s="13">
        <v>36</v>
      </c>
      <c r="B38" s="24">
        <v>856</v>
      </c>
      <c r="C38" s="25">
        <v>508</v>
      </c>
      <c r="D38" s="26">
        <v>348</v>
      </c>
    </row>
    <row r="39" spans="1:4" x14ac:dyDescent="0.2">
      <c r="A39" s="13">
        <v>37</v>
      </c>
      <c r="B39" s="24">
        <v>532</v>
      </c>
      <c r="C39" s="25">
        <v>511</v>
      </c>
      <c r="D39" s="26">
        <v>802</v>
      </c>
    </row>
    <row r="40" spans="1:4" x14ac:dyDescent="0.2">
      <c r="A40" s="13">
        <v>38</v>
      </c>
      <c r="B40" s="24">
        <v>508</v>
      </c>
      <c r="C40" s="25">
        <v>612</v>
      </c>
      <c r="D40" s="26">
        <v>576</v>
      </c>
    </row>
    <row r="41" spans="1:4" x14ac:dyDescent="0.2">
      <c r="A41" s="13">
        <v>39</v>
      </c>
      <c r="B41" s="24">
        <v>434</v>
      </c>
      <c r="C41" s="25">
        <v>511</v>
      </c>
      <c r="D41" s="26">
        <v>465</v>
      </c>
    </row>
    <row r="42" spans="1:4" x14ac:dyDescent="0.2">
      <c r="A42" s="13">
        <v>40</v>
      </c>
      <c r="B42" s="24">
        <v>597</v>
      </c>
      <c r="C42" s="25">
        <v>514</v>
      </c>
      <c r="D42" s="26">
        <v>204</v>
      </c>
    </row>
    <row r="43" spans="1:4" x14ac:dyDescent="0.2">
      <c r="A43" s="13">
        <v>41</v>
      </c>
      <c r="B43" s="24">
        <v>315</v>
      </c>
      <c r="C43" s="25">
        <v>520</v>
      </c>
      <c r="D43" s="26">
        <v>354</v>
      </c>
    </row>
    <row r="44" spans="1:4" x14ac:dyDescent="0.2">
      <c r="A44" s="13">
        <v>42</v>
      </c>
      <c r="B44" s="24">
        <v>1045</v>
      </c>
      <c r="C44" s="25">
        <v>710</v>
      </c>
      <c r="D44" s="26">
        <v>836</v>
      </c>
    </row>
    <row r="45" spans="1:4" x14ac:dyDescent="0.2">
      <c r="A45" s="13">
        <v>43</v>
      </c>
      <c r="B45" s="24">
        <v>370</v>
      </c>
      <c r="C45" s="25">
        <v>532</v>
      </c>
      <c r="D45" s="26">
        <v>577</v>
      </c>
    </row>
    <row r="46" spans="1:4" x14ac:dyDescent="0.2">
      <c r="A46" s="13">
        <v>44</v>
      </c>
      <c r="B46" s="24">
        <v>354</v>
      </c>
      <c r="C46" s="25">
        <v>540</v>
      </c>
      <c r="D46" s="26">
        <v>495</v>
      </c>
    </row>
    <row r="47" spans="1:4" x14ac:dyDescent="0.2">
      <c r="A47" s="13">
        <v>45</v>
      </c>
      <c r="B47" s="24">
        <v>500</v>
      </c>
      <c r="C47" s="25">
        <v>568</v>
      </c>
      <c r="D47" s="26">
        <v>218</v>
      </c>
    </row>
    <row r="48" spans="1:4" x14ac:dyDescent="0.2">
      <c r="A48" s="13">
        <v>46</v>
      </c>
      <c r="B48" s="24">
        <v>520</v>
      </c>
      <c r="C48" s="25">
        <v>572</v>
      </c>
      <c r="D48" s="26">
        <v>356</v>
      </c>
    </row>
    <row r="49" spans="1:4" x14ac:dyDescent="0.2">
      <c r="A49" s="13">
        <v>47</v>
      </c>
      <c r="B49" s="24">
        <v>356</v>
      </c>
      <c r="C49" s="25">
        <v>576</v>
      </c>
      <c r="D49" s="26">
        <v>842</v>
      </c>
    </row>
    <row r="50" spans="1:4" x14ac:dyDescent="0.2">
      <c r="A50" s="13">
        <v>48</v>
      </c>
      <c r="B50" s="24">
        <v>572</v>
      </c>
      <c r="C50" s="25">
        <v>577</v>
      </c>
      <c r="D50" s="26">
        <v>597</v>
      </c>
    </row>
    <row r="51" spans="1:4" x14ac:dyDescent="0.2">
      <c r="A51" s="13">
        <v>49</v>
      </c>
      <c r="B51" s="24">
        <v>514</v>
      </c>
      <c r="C51" s="25">
        <v>836</v>
      </c>
      <c r="D51" s="26">
        <v>500</v>
      </c>
    </row>
    <row r="52" spans="1:4" x14ac:dyDescent="0.2">
      <c r="A52" s="13">
        <v>50</v>
      </c>
      <c r="B52" s="24">
        <v>842</v>
      </c>
      <c r="C52" s="25">
        <v>603</v>
      </c>
      <c r="D52" s="26">
        <v>227</v>
      </c>
    </row>
    <row r="53" spans="1:4" x14ac:dyDescent="0.2">
      <c r="A53" s="13">
        <v>51</v>
      </c>
      <c r="B53" s="24">
        <v>176</v>
      </c>
      <c r="C53" s="25">
        <v>608</v>
      </c>
      <c r="D53" s="26">
        <v>359</v>
      </c>
    </row>
    <row r="54" spans="1:4" x14ac:dyDescent="0.2">
      <c r="A54" s="13">
        <v>52</v>
      </c>
      <c r="B54" s="24">
        <v>730</v>
      </c>
      <c r="C54" s="25">
        <v>511</v>
      </c>
      <c r="D54" s="26">
        <v>842</v>
      </c>
    </row>
    <row r="55" spans="1:4" x14ac:dyDescent="0.2">
      <c r="A55" s="13">
        <v>53</v>
      </c>
      <c r="B55" s="24">
        <v>377</v>
      </c>
      <c r="C55" s="25">
        <v>676</v>
      </c>
      <c r="D55" s="26">
        <v>603</v>
      </c>
    </row>
    <row r="56" spans="1:4" x14ac:dyDescent="0.2">
      <c r="A56" s="13">
        <v>54</v>
      </c>
      <c r="B56" s="24">
        <v>866</v>
      </c>
      <c r="C56" s="25">
        <v>681</v>
      </c>
      <c r="D56" s="26">
        <v>503</v>
      </c>
    </row>
    <row r="57" spans="1:4" x14ac:dyDescent="0.2">
      <c r="A57" s="13">
        <v>55</v>
      </c>
      <c r="B57" s="24">
        <v>939</v>
      </c>
      <c r="C57" s="25">
        <v>529</v>
      </c>
      <c r="D57" s="26">
        <v>229</v>
      </c>
    </row>
    <row r="58" spans="1:4" x14ac:dyDescent="0.2">
      <c r="A58" s="13">
        <v>56</v>
      </c>
      <c r="B58" s="24">
        <v>926</v>
      </c>
      <c r="C58" s="25">
        <v>718</v>
      </c>
      <c r="D58" s="26">
        <v>370</v>
      </c>
    </row>
    <row r="59" spans="1:4" x14ac:dyDescent="0.2">
      <c r="A59" s="13">
        <v>57</v>
      </c>
      <c r="B59" s="24">
        <v>229</v>
      </c>
      <c r="C59" s="25">
        <v>719</v>
      </c>
      <c r="D59" s="26">
        <v>843</v>
      </c>
    </row>
    <row r="60" spans="1:4" x14ac:dyDescent="0.2">
      <c r="A60" s="13">
        <v>58</v>
      </c>
      <c r="B60" s="24">
        <v>304</v>
      </c>
      <c r="C60" s="25">
        <v>730</v>
      </c>
      <c r="D60" s="26">
        <v>608</v>
      </c>
    </row>
    <row r="61" spans="1:4" x14ac:dyDescent="0.2">
      <c r="A61" s="13">
        <v>59</v>
      </c>
      <c r="B61" s="24">
        <v>450</v>
      </c>
      <c r="C61" s="25">
        <v>866</v>
      </c>
      <c r="D61" s="26">
        <v>508</v>
      </c>
    </row>
    <row r="62" spans="1:4" x14ac:dyDescent="0.2">
      <c r="A62" s="13">
        <v>60</v>
      </c>
      <c r="B62" s="24">
        <v>843</v>
      </c>
      <c r="C62" s="25">
        <v>755</v>
      </c>
      <c r="D62" s="26">
        <v>229</v>
      </c>
    </row>
    <row r="63" spans="1:4" x14ac:dyDescent="0.2">
      <c r="A63" s="13">
        <v>61</v>
      </c>
      <c r="B63" s="24">
        <v>1330</v>
      </c>
      <c r="C63" s="25">
        <v>775</v>
      </c>
      <c r="D63" s="26">
        <v>372</v>
      </c>
    </row>
    <row r="64" spans="1:4" x14ac:dyDescent="0.2">
      <c r="A64" s="13">
        <v>62</v>
      </c>
      <c r="B64" s="24">
        <v>455</v>
      </c>
      <c r="C64" s="25">
        <v>802</v>
      </c>
      <c r="D64" s="26">
        <v>851</v>
      </c>
    </row>
    <row r="65" spans="1:5" x14ac:dyDescent="0.2">
      <c r="A65" s="13">
        <v>63</v>
      </c>
      <c r="B65" s="24">
        <v>359</v>
      </c>
      <c r="C65" s="25">
        <v>597</v>
      </c>
      <c r="D65" s="26">
        <v>612</v>
      </c>
    </row>
    <row r="66" spans="1:5" x14ac:dyDescent="0.2">
      <c r="A66" s="13">
        <v>64</v>
      </c>
      <c r="B66" s="24">
        <v>1133</v>
      </c>
      <c r="C66" s="25">
        <v>842</v>
      </c>
      <c r="D66" s="26">
        <v>511</v>
      </c>
    </row>
    <row r="67" spans="1:5" x14ac:dyDescent="0.2">
      <c r="A67" s="13">
        <v>65</v>
      </c>
      <c r="B67" s="24">
        <v>710</v>
      </c>
      <c r="C67" s="25">
        <v>851</v>
      </c>
      <c r="D67" s="26">
        <v>249</v>
      </c>
    </row>
    <row r="68" spans="1:5" x14ac:dyDescent="0.2">
      <c r="A68" s="13">
        <v>66</v>
      </c>
      <c r="B68" s="24">
        <v>719</v>
      </c>
      <c r="C68" s="25">
        <v>843</v>
      </c>
      <c r="D68" s="26">
        <v>377</v>
      </c>
    </row>
    <row r="69" spans="1:5" x14ac:dyDescent="0.2">
      <c r="A69" s="13">
        <v>67</v>
      </c>
      <c r="B69" s="24">
        <v>346</v>
      </c>
      <c r="C69" s="25">
        <v>842</v>
      </c>
      <c r="D69" s="26">
        <v>856</v>
      </c>
    </row>
    <row r="70" spans="1:5" x14ac:dyDescent="0.2">
      <c r="A70" s="13">
        <v>68</v>
      </c>
      <c r="B70" s="24">
        <v>511</v>
      </c>
      <c r="C70" s="25">
        <v>856</v>
      </c>
      <c r="D70" s="26">
        <v>676</v>
      </c>
    </row>
    <row r="71" spans="1:5" x14ac:dyDescent="0.2">
      <c r="A71" s="13">
        <v>69</v>
      </c>
      <c r="B71" s="24">
        <v>718</v>
      </c>
      <c r="C71" s="25">
        <v>744</v>
      </c>
      <c r="D71" s="26">
        <v>511</v>
      </c>
    </row>
    <row r="72" spans="1:5" x14ac:dyDescent="0.2">
      <c r="A72" s="13">
        <v>70</v>
      </c>
      <c r="B72" s="24">
        <v>381</v>
      </c>
      <c r="C72" s="25">
        <v>926</v>
      </c>
      <c r="D72" s="26">
        <v>256</v>
      </c>
    </row>
    <row r="73" spans="1:5" x14ac:dyDescent="0.2">
      <c r="A73" s="13">
        <v>71</v>
      </c>
      <c r="B73" s="24">
        <v>529</v>
      </c>
      <c r="C73" s="25">
        <v>939</v>
      </c>
      <c r="D73" s="26">
        <v>381</v>
      </c>
    </row>
    <row r="74" spans="1:5" x14ac:dyDescent="0.2">
      <c r="A74" s="13">
        <v>72</v>
      </c>
      <c r="B74" s="24">
        <v>227</v>
      </c>
      <c r="C74" s="25">
        <v>1045</v>
      </c>
      <c r="D74" s="26">
        <v>866</v>
      </c>
    </row>
    <row r="75" spans="1:5" x14ac:dyDescent="0.2">
      <c r="A75" s="13">
        <v>73</v>
      </c>
      <c r="B75" s="24">
        <v>612</v>
      </c>
      <c r="C75" s="25">
        <v>1330</v>
      </c>
      <c r="D75" s="26">
        <v>681</v>
      </c>
    </row>
    <row r="76" spans="1:5" x14ac:dyDescent="0.2">
      <c r="A76" s="13">
        <v>74</v>
      </c>
      <c r="B76" s="24">
        <v>836</v>
      </c>
      <c r="C76" s="25">
        <v>1133</v>
      </c>
      <c r="D76" s="26">
        <v>511</v>
      </c>
    </row>
    <row r="77" spans="1:5" x14ac:dyDescent="0.2">
      <c r="A77" s="13">
        <v>75</v>
      </c>
      <c r="B77" s="24">
        <v>511</v>
      </c>
      <c r="C77" s="25">
        <v>1045</v>
      </c>
      <c r="D77" s="26">
        <v>273</v>
      </c>
    </row>
    <row r="80" spans="1:5" x14ac:dyDescent="0.2">
      <c r="E80" s="36"/>
    </row>
  </sheetData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1.LALB23TrendLine</vt:lpstr>
      <vt:lpstr>5.Trend&amp;Season</vt:lpstr>
      <vt:lpstr>0.ArdiData&amp;FixedData</vt:lpstr>
      <vt:lpstr>SeasIndexSimple</vt:lpstr>
      <vt:lpstr>BookData</vt:lpstr>
    </vt:vector>
  </TitlesOfParts>
  <Company>CSU, Northridge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Asef-Vaziri, Ardavan</dc:creator>
  <cp:lastModifiedBy>Asef-Vaziri, Ardavan</cp:lastModifiedBy>
  <dcterms:created xsi:type="dcterms:W3CDTF">2016-02-28T21:50:36Z</dcterms:created>
  <dcterms:modified xsi:type="dcterms:W3CDTF">2021-02-09T16:35:56Z</dcterms:modified>
</cp:coreProperties>
</file>