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xr:revisionPtr revIDLastSave="0" documentId="13_ncr:1_{78EF9454-4661-4FDF-A5D7-FB96D419D1F9}" xr6:coauthVersionLast="46" xr6:coauthVersionMax="46" xr10:uidLastSave="{00000000-0000-0000-0000-000000000000}"/>
  <bookViews>
    <workbookView xWindow="-120" yWindow="-120" windowWidth="29040" windowHeight="15840" activeTab="6" xr2:uid="{00000000-000D-0000-FFFF-FFFF00000000}"/>
  </bookViews>
  <sheets>
    <sheet name="StaticTrend&amp;Season" sheetId="56" r:id="rId1"/>
    <sheet name="7b.TrendAndSeasChopraBook" sheetId="39" r:id="rId2"/>
    <sheet name="7pBase" sheetId="53" r:id="rId3"/>
    <sheet name="1.Trend&amp;Season4p" sheetId="57" r:id="rId4"/>
    <sheet name="1.Trend&amp;Season" sheetId="58" r:id="rId5"/>
    <sheet name="0.ArdiData" sheetId="59" r:id="rId6"/>
    <sheet name="ArdiEven" sheetId="60" r:id="rId7"/>
  </sheets>
  <externalReferences>
    <externalReference r:id="rId8"/>
    <externalReference r:id="rId9"/>
    <externalReference r:id="rId10"/>
  </externalReferences>
  <definedNames>
    <definedName name="Page1" localSheetId="0">#REF!</definedName>
    <definedName name="Page1">#REF!</definedName>
    <definedName name="solver_adj" localSheetId="1" hidden="1">'7b.TrendAndSeasChopraBook'!$C$38:$C$40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'7b.TrendAndSeasChopraBook'!$C$38:$C$40</definedName>
    <definedName name="solver_lhs2" localSheetId="1" hidden="1">'7b.TrendAndSeasChopraBook'!$C$38:$C$40</definedName>
    <definedName name="solver_lhs3" localSheetId="1" hidden="1">'7b.TrendAndSeasChopraBook'!$C$40</definedName>
    <definedName name="solver_lhs4" localSheetId="1" hidden="1">'7b.TrendAndSeasChopraBook'!$C$40</definedName>
    <definedName name="solver_lhs5" localSheetId="1" hidden="1">'7b.TrendAndSeasChopraBook'!$C$40</definedName>
    <definedName name="solver_lhs6" localSheetId="1" hidden="1">'7b.TrendAndSeasChopraBook'!$C$40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'7b.TrendAndSeasChopraBook'!$U$30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3</definedName>
    <definedName name="solver_rel3" localSheetId="1" hidden="1">3</definedName>
    <definedName name="solver_rel4" localSheetId="1" hidden="1">3</definedName>
    <definedName name="solver_rel5" localSheetId="1" hidden="1">3</definedName>
    <definedName name="solver_rel6" localSheetId="1" hidden="1">3</definedName>
    <definedName name="solver_rhs1" localSheetId="1" hidden="1">1</definedName>
    <definedName name="solver_rhs2" localSheetId="1" hidden="1">0</definedName>
    <definedName name="solver_rhs3" localSheetId="1" hidden="1">0</definedName>
    <definedName name="solver_rhs4" localSheetId="1" hidden="1">0</definedName>
    <definedName name="solver_rhs5" localSheetId="1" hidden="1">0</definedName>
    <definedName name="solver_rhs6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5" hidden="1">2</definedName>
    <definedName name="solver_typ" localSheetId="4" hidden="1">2</definedName>
    <definedName name="solver_typ" localSheetId="3" hidden="1">2</definedName>
    <definedName name="solver_typ" localSheetId="1" hidden="1">2</definedName>
    <definedName name="solver_typ" localSheetId="6" hidden="1">2</definedName>
    <definedName name="solver_typ" localSheetId="0" hidden="1">2</definedName>
    <definedName name="solver_val" localSheetId="1" hidden="1">0</definedName>
    <definedName name="solver_ver" localSheetId="5" hidden="1">17</definedName>
    <definedName name="solver_ver" localSheetId="4" hidden="1">17</definedName>
    <definedName name="solver_ver" localSheetId="3" hidden="1">17</definedName>
    <definedName name="solver_ver" localSheetId="1" hidden="1">3</definedName>
    <definedName name="solver_ver" localSheetId="6" hidden="1">17</definedName>
    <definedName name="solver_ver" localSheetId="0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" i="60" l="1"/>
  <c r="AO1" i="60"/>
  <c r="AA3" i="60"/>
  <c r="AB3" i="60"/>
  <c r="AE3" i="60"/>
  <c r="AA4" i="60"/>
  <c r="AB4" i="60"/>
  <c r="AE4" i="60"/>
  <c r="AF4" i="60"/>
  <c r="AA5" i="60"/>
  <c r="AB5" i="60"/>
  <c r="AE5" i="60"/>
  <c r="AF5" i="60"/>
  <c r="AA6" i="60"/>
  <c r="AB6" i="60"/>
  <c r="AE6" i="60"/>
  <c r="AF6" i="60"/>
  <c r="AA7" i="60"/>
  <c r="AB7" i="60"/>
  <c r="AE7" i="60"/>
  <c r="AF7" i="60"/>
  <c r="AA8" i="60"/>
  <c r="AB8" i="60"/>
  <c r="AE8" i="60"/>
  <c r="AF8" i="60"/>
  <c r="AA9" i="60"/>
  <c r="AB9" i="60"/>
  <c r="AE9" i="60"/>
  <c r="AF9" i="60"/>
  <c r="AA10" i="60"/>
  <c r="AB10" i="60"/>
  <c r="AE10" i="60"/>
  <c r="AF10" i="60"/>
  <c r="AA11" i="60"/>
  <c r="AB11" i="60"/>
  <c r="AE11" i="60"/>
  <c r="AF11" i="60"/>
  <c r="AA12" i="60"/>
  <c r="AB12" i="60"/>
  <c r="AE12" i="60"/>
  <c r="AF12" i="60"/>
  <c r="AA13" i="60"/>
  <c r="AB13" i="60"/>
  <c r="AD13" i="60"/>
  <c r="D13" i="60" s="1"/>
  <c r="C14" i="58" s="1"/>
  <c r="AE13" i="60"/>
  <c r="AF13" i="60"/>
  <c r="AA14" i="60"/>
  <c r="AB14" i="60"/>
  <c r="AE14" i="60"/>
  <c r="AF14" i="60"/>
  <c r="AA15" i="60"/>
  <c r="AB15" i="60"/>
  <c r="AE15" i="60"/>
  <c r="AF15" i="60"/>
  <c r="AA16" i="60"/>
  <c r="AB16" i="60"/>
  <c r="AE16" i="60"/>
  <c r="AF16" i="60"/>
  <c r="AA17" i="60"/>
  <c r="AB17" i="60"/>
  <c r="AE17" i="60"/>
  <c r="AF17" i="60"/>
  <c r="AA18" i="60"/>
  <c r="AB18" i="60"/>
  <c r="AE18" i="60"/>
  <c r="AF18" i="60"/>
  <c r="AA19" i="60"/>
  <c r="AB19" i="60"/>
  <c r="AE19" i="60"/>
  <c r="AF19" i="60"/>
  <c r="AA20" i="60"/>
  <c r="AB20" i="60"/>
  <c r="AD20" i="60"/>
  <c r="D20" i="60" s="1"/>
  <c r="AE20" i="60"/>
  <c r="AF20" i="60"/>
  <c r="AA21" i="60"/>
  <c r="AB21" i="60"/>
  <c r="AE21" i="60"/>
  <c r="AF21" i="60"/>
  <c r="AA22" i="60"/>
  <c r="AB22" i="60"/>
  <c r="AE22" i="60"/>
  <c r="AF22" i="60"/>
  <c r="AA23" i="60"/>
  <c r="AB23" i="60"/>
  <c r="AE23" i="60"/>
  <c r="AF23" i="60"/>
  <c r="AA24" i="60"/>
  <c r="AB24" i="60"/>
  <c r="AD24" i="60"/>
  <c r="D24" i="60" s="1"/>
  <c r="C25" i="58" s="1"/>
  <c r="AE24" i="60"/>
  <c r="AF24" i="60"/>
  <c r="AA25" i="60"/>
  <c r="AB25" i="60"/>
  <c r="AE25" i="60"/>
  <c r="AF25" i="60"/>
  <c r="AA26" i="60"/>
  <c r="AB26" i="60"/>
  <c r="AE26" i="60"/>
  <c r="AF26" i="60"/>
  <c r="AA27" i="60"/>
  <c r="AB27" i="60"/>
  <c r="AE27" i="60"/>
  <c r="AF27" i="60"/>
  <c r="AA28" i="60"/>
  <c r="AB28" i="60"/>
  <c r="AE28" i="60"/>
  <c r="AF28" i="60"/>
  <c r="AA29" i="60"/>
  <c r="AB29" i="60"/>
  <c r="AE29" i="60"/>
  <c r="AF29" i="60"/>
  <c r="AA30" i="60"/>
  <c r="AB30" i="60"/>
  <c r="AE30" i="60"/>
  <c r="AF30" i="60"/>
  <c r="AA31" i="60"/>
  <c r="AB31" i="60"/>
  <c r="AD31" i="60"/>
  <c r="D31" i="60" s="1"/>
  <c r="C32" i="58" s="1"/>
  <c r="AE31" i="60"/>
  <c r="AF31" i="60"/>
  <c r="AA32" i="60"/>
  <c r="AB32" i="60"/>
  <c r="AD32" i="60"/>
  <c r="D32" i="60" s="1"/>
  <c r="C33" i="58" s="1"/>
  <c r="AE32" i="60"/>
  <c r="AF32" i="60"/>
  <c r="AA33" i="60"/>
  <c r="AB33" i="60"/>
  <c r="AE33" i="60"/>
  <c r="AF33" i="60"/>
  <c r="AA34" i="60"/>
  <c r="AB34" i="60"/>
  <c r="AE34" i="60"/>
  <c r="AF34" i="60"/>
  <c r="AA35" i="60"/>
  <c r="AB35" i="60"/>
  <c r="AE35" i="60"/>
  <c r="AF35" i="60"/>
  <c r="AA36" i="60"/>
  <c r="AB36" i="60"/>
  <c r="AE36" i="60"/>
  <c r="AF36" i="60"/>
  <c r="AA37" i="60"/>
  <c r="AB37" i="60"/>
  <c r="AE37" i="60"/>
  <c r="AF37" i="60"/>
  <c r="AA38" i="60"/>
  <c r="AB38" i="60"/>
  <c r="AE38" i="60"/>
  <c r="AF38" i="60"/>
  <c r="AA39" i="60"/>
  <c r="AB39" i="60"/>
  <c r="AD39" i="60"/>
  <c r="D39" i="60" s="1"/>
  <c r="C40" i="58" s="1"/>
  <c r="AE39" i="60"/>
  <c r="AF39" i="60"/>
  <c r="AA40" i="60"/>
  <c r="AB40" i="60"/>
  <c r="AD40" i="60"/>
  <c r="D40" i="60" s="1"/>
  <c r="C41" i="58" s="1"/>
  <c r="AE40" i="60"/>
  <c r="AF40" i="60"/>
  <c r="AA41" i="60"/>
  <c r="AB41" i="60"/>
  <c r="AE41" i="60"/>
  <c r="AF41" i="60"/>
  <c r="AA42" i="60"/>
  <c r="AB42" i="60"/>
  <c r="AE42" i="60"/>
  <c r="AF42" i="60"/>
  <c r="AA43" i="60"/>
  <c r="AB43" i="60"/>
  <c r="AE43" i="60"/>
  <c r="AF43" i="60"/>
  <c r="AA44" i="60"/>
  <c r="AB44" i="60"/>
  <c r="AE44" i="60"/>
  <c r="AF44" i="60"/>
  <c r="AA45" i="60"/>
  <c r="AB45" i="60"/>
  <c r="AE45" i="60"/>
  <c r="AF45" i="60"/>
  <c r="AA46" i="60"/>
  <c r="AB46" i="60"/>
  <c r="AE46" i="60"/>
  <c r="AF46" i="60"/>
  <c r="AA47" i="60"/>
  <c r="AB47" i="60"/>
  <c r="AD47" i="60"/>
  <c r="D47" i="60" s="1"/>
  <c r="C48" i="58" s="1"/>
  <c r="AE47" i="60"/>
  <c r="AF47" i="60"/>
  <c r="AA48" i="60"/>
  <c r="AB48" i="60"/>
  <c r="AD48" i="60"/>
  <c r="D48" i="60" s="1"/>
  <c r="C49" i="58" s="1"/>
  <c r="AE48" i="60"/>
  <c r="AF48" i="60"/>
  <c r="AA49" i="60"/>
  <c r="AB49" i="60"/>
  <c r="AE49" i="60"/>
  <c r="AF49" i="60"/>
  <c r="AA50" i="60"/>
  <c r="AB50" i="60"/>
  <c r="AE50" i="60"/>
  <c r="AF50" i="60"/>
  <c r="AA51" i="60"/>
  <c r="AB51" i="60"/>
  <c r="AE51" i="60"/>
  <c r="AF51" i="60"/>
  <c r="AA52" i="60"/>
  <c r="AB52" i="60"/>
  <c r="AE52" i="60"/>
  <c r="AF52" i="60"/>
  <c r="AA53" i="60"/>
  <c r="AB53" i="60"/>
  <c r="AE53" i="60"/>
  <c r="AF53" i="60"/>
  <c r="AA54" i="60"/>
  <c r="AB54" i="60"/>
  <c r="AE54" i="60"/>
  <c r="AF54" i="60"/>
  <c r="AA55" i="60"/>
  <c r="AB55" i="60"/>
  <c r="AD55" i="60"/>
  <c r="D55" i="60" s="1"/>
  <c r="C56" i="58" s="1"/>
  <c r="AE55" i="60"/>
  <c r="AF55" i="60"/>
  <c r="AA56" i="60"/>
  <c r="AB56" i="60"/>
  <c r="AD56" i="60"/>
  <c r="D56" i="60" s="1"/>
  <c r="C57" i="58" s="1"/>
  <c r="AE56" i="60"/>
  <c r="AF56" i="60"/>
  <c r="AA57" i="60"/>
  <c r="AB57" i="60"/>
  <c r="AE57" i="60"/>
  <c r="AF57" i="60"/>
  <c r="AA58" i="60"/>
  <c r="AB58" i="60"/>
  <c r="AE58" i="60"/>
  <c r="AF58" i="60"/>
  <c r="AA59" i="60"/>
  <c r="AB59" i="60"/>
  <c r="AE59" i="60"/>
  <c r="AF59" i="60"/>
  <c r="AA60" i="60"/>
  <c r="AB60" i="60"/>
  <c r="AE60" i="60"/>
  <c r="AF60" i="60"/>
  <c r="AA61" i="60"/>
  <c r="AB61" i="60"/>
  <c r="AD61" i="60"/>
  <c r="D61" i="60" s="1"/>
  <c r="C62" i="58" s="1"/>
  <c r="AE61" i="60"/>
  <c r="AF61" i="60"/>
  <c r="AA62" i="60"/>
  <c r="AB62" i="60"/>
  <c r="AD62" i="60"/>
  <c r="D62" i="60" s="1"/>
  <c r="C63" i="58" s="1"/>
  <c r="AE62" i="60"/>
  <c r="AF62" i="60"/>
  <c r="AA63" i="60"/>
  <c r="AB63" i="60"/>
  <c r="AD63" i="60"/>
  <c r="D63" i="60" s="1"/>
  <c r="C64" i="58" s="1"/>
  <c r="AE63" i="60"/>
  <c r="AF63" i="60"/>
  <c r="AA64" i="60"/>
  <c r="AB64" i="60"/>
  <c r="AD64" i="60"/>
  <c r="D64" i="60" s="1"/>
  <c r="C65" i="58" s="1"/>
  <c r="AE64" i="60"/>
  <c r="AF64" i="60"/>
  <c r="AA65" i="60"/>
  <c r="AB65" i="60"/>
  <c r="AE65" i="60"/>
  <c r="AF65" i="60"/>
  <c r="AA66" i="60"/>
  <c r="AB66" i="60"/>
  <c r="AE66" i="60"/>
  <c r="AF66" i="60"/>
  <c r="AA67" i="60"/>
  <c r="AB67" i="60"/>
  <c r="AE67" i="60"/>
  <c r="AF67" i="60"/>
  <c r="AA68" i="60"/>
  <c r="AB68" i="60"/>
  <c r="AD68" i="60"/>
  <c r="D68" i="60" s="1"/>
  <c r="AE68" i="60"/>
  <c r="AF68" i="60"/>
  <c r="AA69" i="60"/>
  <c r="AB69" i="60"/>
  <c r="AD69" i="60"/>
  <c r="D69" i="60" s="1"/>
  <c r="C70" i="58" s="1"/>
  <c r="AE69" i="60"/>
  <c r="AF69" i="60"/>
  <c r="AA70" i="60"/>
  <c r="AB70" i="60"/>
  <c r="AD70" i="60"/>
  <c r="D70" i="60" s="1"/>
  <c r="C71" i="58" s="1"/>
  <c r="AE70" i="60"/>
  <c r="AF70" i="60"/>
  <c r="AA71" i="60"/>
  <c r="AB71" i="60"/>
  <c r="AD71" i="60"/>
  <c r="D71" i="60" s="1"/>
  <c r="C72" i="58" s="1"/>
  <c r="AE71" i="60"/>
  <c r="AF71" i="60"/>
  <c r="AA72" i="60"/>
  <c r="AB72" i="60"/>
  <c r="AD72" i="60"/>
  <c r="D72" i="60" s="1"/>
  <c r="C73" i="58" s="1"/>
  <c r="AE72" i="60"/>
  <c r="AF72" i="60"/>
  <c r="AA73" i="60"/>
  <c r="AB73" i="60"/>
  <c r="AE73" i="60"/>
  <c r="AF73" i="60"/>
  <c r="AA74" i="60"/>
  <c r="AB74" i="60"/>
  <c r="AE74" i="60"/>
  <c r="AF74" i="60"/>
  <c r="AA75" i="60"/>
  <c r="AB75" i="60"/>
  <c r="AE75" i="60"/>
  <c r="AF75" i="60"/>
  <c r="AA76" i="60"/>
  <c r="AB76" i="60"/>
  <c r="AD76" i="60"/>
  <c r="D76" i="60" s="1"/>
  <c r="C77" i="58" s="1"/>
  <c r="AE76" i="60"/>
  <c r="AF76" i="60"/>
  <c r="AA77" i="60"/>
  <c r="AB77" i="60"/>
  <c r="AD77" i="60"/>
  <c r="D77" i="60" s="1"/>
  <c r="C78" i="58" s="1"/>
  <c r="AE77" i="60"/>
  <c r="AF77" i="60"/>
  <c r="AH1" i="59"/>
  <c r="AE74" i="59" s="1"/>
  <c r="AI1" i="59"/>
  <c r="AB3" i="59"/>
  <c r="AF3" i="59"/>
  <c r="AB4" i="59"/>
  <c r="AF4" i="59"/>
  <c r="AB5" i="59"/>
  <c r="AF5" i="59"/>
  <c r="AB6" i="59"/>
  <c r="AF6" i="59"/>
  <c r="AB7" i="59"/>
  <c r="AF7" i="59"/>
  <c r="AB8" i="59"/>
  <c r="AF8" i="59"/>
  <c r="AB9" i="59"/>
  <c r="AF9" i="59"/>
  <c r="AB10" i="59"/>
  <c r="AF10" i="59"/>
  <c r="AB11" i="59"/>
  <c r="AF11" i="59"/>
  <c r="AB12" i="59"/>
  <c r="AF12" i="59"/>
  <c r="AB13" i="59"/>
  <c r="AF13" i="59"/>
  <c r="AB14" i="59"/>
  <c r="AF14" i="59"/>
  <c r="AB15" i="59"/>
  <c r="AF15" i="59"/>
  <c r="AB16" i="59"/>
  <c r="AF16" i="59"/>
  <c r="AB17" i="59"/>
  <c r="AF17" i="59"/>
  <c r="AB18" i="59"/>
  <c r="AF18" i="59"/>
  <c r="AB19" i="59"/>
  <c r="AF19" i="59"/>
  <c r="AB20" i="59"/>
  <c r="AF20" i="59"/>
  <c r="AB21" i="59"/>
  <c r="AF21" i="59"/>
  <c r="AB22" i="59"/>
  <c r="AF22" i="59"/>
  <c r="AB23" i="59"/>
  <c r="AF23" i="59"/>
  <c r="AB24" i="59"/>
  <c r="AF24" i="59"/>
  <c r="AB25" i="59"/>
  <c r="AF25" i="59"/>
  <c r="AB26" i="59"/>
  <c r="AF26" i="59"/>
  <c r="AB27" i="59"/>
  <c r="AF27" i="59"/>
  <c r="AB28" i="59"/>
  <c r="AF28" i="59"/>
  <c r="AB29" i="59"/>
  <c r="AF29" i="59"/>
  <c r="AB30" i="59"/>
  <c r="AF30" i="59"/>
  <c r="AB31" i="59"/>
  <c r="AF31" i="59"/>
  <c r="AB32" i="59"/>
  <c r="AF32" i="59"/>
  <c r="AB33" i="59"/>
  <c r="AF33" i="59"/>
  <c r="AB34" i="59"/>
  <c r="AF34" i="59"/>
  <c r="AB35" i="59"/>
  <c r="AF35" i="59"/>
  <c r="AB36" i="59"/>
  <c r="AF36" i="59"/>
  <c r="AB37" i="59"/>
  <c r="AF37" i="59"/>
  <c r="AB38" i="59"/>
  <c r="AF38" i="59"/>
  <c r="AB39" i="59"/>
  <c r="AF39" i="59"/>
  <c r="AB40" i="59"/>
  <c r="AF40" i="59"/>
  <c r="AB41" i="59"/>
  <c r="AF41" i="59"/>
  <c r="AB42" i="59"/>
  <c r="AF42" i="59"/>
  <c r="AB43" i="59"/>
  <c r="AF43" i="59"/>
  <c r="AB44" i="59"/>
  <c r="AF44" i="59"/>
  <c r="AB45" i="59"/>
  <c r="AF45" i="59"/>
  <c r="AB46" i="59"/>
  <c r="AF46" i="59"/>
  <c r="AB47" i="59"/>
  <c r="AF47" i="59"/>
  <c r="AB48" i="59"/>
  <c r="AF48" i="59"/>
  <c r="AB49" i="59"/>
  <c r="AF49" i="59"/>
  <c r="AB50" i="59"/>
  <c r="AF50" i="59"/>
  <c r="AB51" i="59"/>
  <c r="AF51" i="59"/>
  <c r="AB52" i="59"/>
  <c r="AF52" i="59"/>
  <c r="AB53" i="59"/>
  <c r="AF53" i="59"/>
  <c r="AB54" i="59"/>
  <c r="AF54" i="59"/>
  <c r="AB55" i="59"/>
  <c r="AF55" i="59"/>
  <c r="AB56" i="59"/>
  <c r="AF56" i="59"/>
  <c r="AB57" i="59"/>
  <c r="AF57" i="59"/>
  <c r="AB58" i="59"/>
  <c r="AF58" i="59"/>
  <c r="AB59" i="59"/>
  <c r="AF59" i="59"/>
  <c r="AB60" i="59"/>
  <c r="AF60" i="59"/>
  <c r="AB61" i="59"/>
  <c r="AF61" i="59"/>
  <c r="AB62" i="59"/>
  <c r="AF62" i="59"/>
  <c r="AB63" i="59"/>
  <c r="AF63" i="59"/>
  <c r="AB64" i="59"/>
  <c r="AF64" i="59"/>
  <c r="AB65" i="59"/>
  <c r="AF65" i="59"/>
  <c r="AB66" i="59"/>
  <c r="AF66" i="59"/>
  <c r="AB67" i="59"/>
  <c r="AF67" i="59"/>
  <c r="AB68" i="59"/>
  <c r="AF68" i="59"/>
  <c r="AB69" i="59"/>
  <c r="AF69" i="59"/>
  <c r="AB70" i="59"/>
  <c r="AF70" i="59"/>
  <c r="AB71" i="59"/>
  <c r="AF71" i="59"/>
  <c r="AB72" i="59"/>
  <c r="AF72" i="59"/>
  <c r="AB73" i="59"/>
  <c r="AF73" i="59"/>
  <c r="AB74" i="59"/>
  <c r="AF74" i="59"/>
  <c r="AB75" i="59"/>
  <c r="AF75" i="59"/>
  <c r="AB76" i="59"/>
  <c r="AF76" i="59"/>
  <c r="AB77" i="59"/>
  <c r="AF77" i="59"/>
  <c r="A3" i="58"/>
  <c r="C3" i="58"/>
  <c r="A4" i="58"/>
  <c r="G4" i="58" s="1"/>
  <c r="A5" i="58"/>
  <c r="G5" i="58"/>
  <c r="A6" i="58"/>
  <c r="G6" i="58" s="1"/>
  <c r="A7" i="58"/>
  <c r="G7" i="58"/>
  <c r="A8" i="58"/>
  <c r="G8" i="58" s="1"/>
  <c r="A9" i="58"/>
  <c r="G9" i="58" s="1"/>
  <c r="A10" i="58"/>
  <c r="G10" i="58" s="1"/>
  <c r="A11" i="58"/>
  <c r="G11" i="58" s="1"/>
  <c r="A12" i="58"/>
  <c r="G12" i="58" s="1"/>
  <c r="A13" i="58"/>
  <c r="G13" i="58" s="1"/>
  <c r="A14" i="58"/>
  <c r="G14" i="58" s="1"/>
  <c r="A15" i="58"/>
  <c r="G15" i="58" s="1"/>
  <c r="A16" i="58"/>
  <c r="G16" i="58" s="1"/>
  <c r="A17" i="58"/>
  <c r="G17" i="58" s="1"/>
  <c r="A18" i="58"/>
  <c r="G18" i="58" s="1"/>
  <c r="A19" i="58"/>
  <c r="G19" i="58" s="1"/>
  <c r="A20" i="58"/>
  <c r="G20" i="58" s="1"/>
  <c r="A21" i="58"/>
  <c r="G21" i="58" s="1"/>
  <c r="C21" i="58"/>
  <c r="A22" i="58"/>
  <c r="G22" i="58" s="1"/>
  <c r="A23" i="58"/>
  <c r="G23" i="58" s="1"/>
  <c r="A24" i="58"/>
  <c r="G24" i="58" s="1"/>
  <c r="A25" i="58"/>
  <c r="G25" i="58" s="1"/>
  <c r="A26" i="58"/>
  <c r="G26" i="58" s="1"/>
  <c r="A27" i="58"/>
  <c r="G27" i="58" s="1"/>
  <c r="A28" i="58"/>
  <c r="G28" i="58" s="1"/>
  <c r="A29" i="58"/>
  <c r="G29" i="58" s="1"/>
  <c r="A30" i="58"/>
  <c r="G30" i="58" s="1"/>
  <c r="A31" i="58"/>
  <c r="G31" i="58" s="1"/>
  <c r="A32" i="58"/>
  <c r="G32" i="58" s="1"/>
  <c r="A33" i="58"/>
  <c r="G33" i="58" s="1"/>
  <c r="A34" i="58"/>
  <c r="G34" i="58" s="1"/>
  <c r="A35" i="58"/>
  <c r="G35" i="58" s="1"/>
  <c r="A36" i="58"/>
  <c r="G36" i="58" s="1"/>
  <c r="A37" i="58"/>
  <c r="G37" i="58" s="1"/>
  <c r="A38" i="58"/>
  <c r="G38" i="58"/>
  <c r="A39" i="58"/>
  <c r="G39" i="58"/>
  <c r="A40" i="58"/>
  <c r="G40" i="58"/>
  <c r="A41" i="58"/>
  <c r="G41" i="58" s="1"/>
  <c r="A42" i="58"/>
  <c r="G42" i="58" s="1"/>
  <c r="A43" i="58"/>
  <c r="G43" i="58"/>
  <c r="A44" i="58"/>
  <c r="G44" i="58" s="1"/>
  <c r="A45" i="58"/>
  <c r="G45" i="58" s="1"/>
  <c r="A46" i="58"/>
  <c r="G46" i="58" s="1"/>
  <c r="A47" i="58"/>
  <c r="G47" i="58" s="1"/>
  <c r="A48" i="58"/>
  <c r="G48" i="58"/>
  <c r="A49" i="58"/>
  <c r="G49" i="58" s="1"/>
  <c r="A50" i="58"/>
  <c r="G50" i="58" s="1"/>
  <c r="A51" i="58"/>
  <c r="G51" i="58" s="1"/>
  <c r="A52" i="58"/>
  <c r="G52" i="58" s="1"/>
  <c r="A53" i="58"/>
  <c r="G53" i="58" s="1"/>
  <c r="A54" i="58"/>
  <c r="G54" i="58"/>
  <c r="A55" i="58"/>
  <c r="G55" i="58" s="1"/>
  <c r="A56" i="58"/>
  <c r="G56" i="58" s="1"/>
  <c r="A57" i="58"/>
  <c r="G57" i="58" s="1"/>
  <c r="A58" i="58"/>
  <c r="G58" i="58" s="1"/>
  <c r="A59" i="58"/>
  <c r="G59" i="58"/>
  <c r="A60" i="58"/>
  <c r="G60" i="58" s="1"/>
  <c r="A61" i="58"/>
  <c r="G61" i="58" s="1"/>
  <c r="A62" i="58"/>
  <c r="G62" i="58" s="1"/>
  <c r="A63" i="58"/>
  <c r="G63" i="58"/>
  <c r="A64" i="58"/>
  <c r="G64" i="58" s="1"/>
  <c r="A65" i="58"/>
  <c r="G65" i="58" s="1"/>
  <c r="A66" i="58"/>
  <c r="G66" i="58" s="1"/>
  <c r="A67" i="58"/>
  <c r="G67" i="58" s="1"/>
  <c r="A68" i="58"/>
  <c r="G68" i="58" s="1"/>
  <c r="A69" i="58"/>
  <c r="G69" i="58" s="1"/>
  <c r="C69" i="58"/>
  <c r="A70" i="58"/>
  <c r="G70" i="58"/>
  <c r="A71" i="58"/>
  <c r="G71" i="58" s="1"/>
  <c r="A72" i="58"/>
  <c r="G72" i="58"/>
  <c r="A73" i="58"/>
  <c r="G73" i="58" s="1"/>
  <c r="A74" i="58"/>
  <c r="G74" i="58" s="1"/>
  <c r="A75" i="58"/>
  <c r="G75" i="58" s="1"/>
  <c r="A76" i="58"/>
  <c r="G76" i="58" s="1"/>
  <c r="A77" i="58"/>
  <c r="G77" i="58" s="1"/>
  <c r="A78" i="58"/>
  <c r="G78" i="58" s="1"/>
  <c r="AD21" i="60" l="1"/>
  <c r="D21" i="60" s="1"/>
  <c r="C22" i="58" s="1"/>
  <c r="AE33" i="59"/>
  <c r="AE70" i="59"/>
  <c r="AE66" i="59"/>
  <c r="AE16" i="59"/>
  <c r="AE73" i="59"/>
  <c r="AE69" i="59"/>
  <c r="AE65" i="59"/>
  <c r="AG65" i="59" s="1"/>
  <c r="AE54" i="59"/>
  <c r="AG54" i="59" s="1"/>
  <c r="AD18" i="60"/>
  <c r="D18" i="60" s="1"/>
  <c r="C19" i="58" s="1"/>
  <c r="AD75" i="60"/>
  <c r="D75" i="60" s="1"/>
  <c r="C76" i="58" s="1"/>
  <c r="AD67" i="60"/>
  <c r="D67" i="60" s="1"/>
  <c r="C68" i="58" s="1"/>
  <c r="AD59" i="60"/>
  <c r="D59" i="60" s="1"/>
  <c r="C60" i="58" s="1"/>
  <c r="D58" i="58" s="1"/>
  <c r="AD51" i="60"/>
  <c r="D51" i="60" s="1"/>
  <c r="C52" i="58" s="1"/>
  <c r="AD43" i="60"/>
  <c r="D43" i="60" s="1"/>
  <c r="C44" i="58" s="1"/>
  <c r="AD35" i="60"/>
  <c r="D35" i="60" s="1"/>
  <c r="C36" i="58" s="1"/>
  <c r="AD27" i="60"/>
  <c r="D27" i="60" s="1"/>
  <c r="C28" i="58" s="1"/>
  <c r="AD16" i="60"/>
  <c r="D16" i="60" s="1"/>
  <c r="C17" i="58" s="1"/>
  <c r="AD9" i="60"/>
  <c r="D9" i="60" s="1"/>
  <c r="C10" i="58" s="1"/>
  <c r="AD54" i="60"/>
  <c r="D54" i="60" s="1"/>
  <c r="C55" i="58" s="1"/>
  <c r="AD46" i="60"/>
  <c r="D46" i="60" s="1"/>
  <c r="C47" i="58" s="1"/>
  <c r="D48" i="58" s="1"/>
  <c r="AD38" i="60"/>
  <c r="D38" i="60" s="1"/>
  <c r="C39" i="58" s="1"/>
  <c r="AD30" i="60"/>
  <c r="D30" i="60" s="1"/>
  <c r="C31" i="58" s="1"/>
  <c r="AD19" i="60"/>
  <c r="D19" i="60" s="1"/>
  <c r="C20" i="58" s="1"/>
  <c r="AD73" i="60"/>
  <c r="D73" i="60" s="1"/>
  <c r="C74" i="58" s="1"/>
  <c r="AD65" i="60"/>
  <c r="D65" i="60" s="1"/>
  <c r="C66" i="58" s="1"/>
  <c r="AD57" i="60"/>
  <c r="D57" i="60" s="1"/>
  <c r="C58" i="58" s="1"/>
  <c r="AD49" i="60"/>
  <c r="D49" i="60" s="1"/>
  <c r="C50" i="58" s="1"/>
  <c r="AD41" i="60"/>
  <c r="D41" i="60" s="1"/>
  <c r="C42" i="58" s="1"/>
  <c r="D41" i="58" s="1"/>
  <c r="AD33" i="60"/>
  <c r="D33" i="60" s="1"/>
  <c r="C34" i="58" s="1"/>
  <c r="AD25" i="60"/>
  <c r="D25" i="60" s="1"/>
  <c r="C26" i="58" s="1"/>
  <c r="AD22" i="60"/>
  <c r="D22" i="60" s="1"/>
  <c r="C23" i="58" s="1"/>
  <c r="D24" i="58" s="1"/>
  <c r="AD14" i="60"/>
  <c r="D14" i="60" s="1"/>
  <c r="C15" i="58" s="1"/>
  <c r="AD60" i="60"/>
  <c r="D60" i="60" s="1"/>
  <c r="C61" i="58" s="1"/>
  <c r="AD52" i="60"/>
  <c r="D52" i="60" s="1"/>
  <c r="C53" i="58" s="1"/>
  <c r="AD44" i="60"/>
  <c r="D44" i="60" s="1"/>
  <c r="C45" i="58" s="1"/>
  <c r="AD36" i="60"/>
  <c r="D36" i="60" s="1"/>
  <c r="C37" i="58" s="1"/>
  <c r="D39" i="58" s="1"/>
  <c r="AD28" i="60"/>
  <c r="D28" i="60" s="1"/>
  <c r="C29" i="58" s="1"/>
  <c r="AD17" i="60"/>
  <c r="D17" i="60" s="1"/>
  <c r="C18" i="58" s="1"/>
  <c r="AD10" i="60"/>
  <c r="D10" i="60" s="1"/>
  <c r="C11" i="58" s="1"/>
  <c r="AD74" i="60"/>
  <c r="D74" i="60" s="1"/>
  <c r="C75" i="58" s="1"/>
  <c r="AD66" i="60"/>
  <c r="D66" i="60" s="1"/>
  <c r="C67" i="58" s="1"/>
  <c r="AD58" i="60"/>
  <c r="D58" i="60" s="1"/>
  <c r="C59" i="58" s="1"/>
  <c r="AD50" i="60"/>
  <c r="D50" i="60" s="1"/>
  <c r="C51" i="58" s="1"/>
  <c r="AD42" i="60"/>
  <c r="D42" i="60" s="1"/>
  <c r="C43" i="58" s="1"/>
  <c r="AD34" i="60"/>
  <c r="D34" i="60" s="1"/>
  <c r="C35" i="58" s="1"/>
  <c r="AD26" i="60"/>
  <c r="D26" i="60" s="1"/>
  <c r="C27" i="58" s="1"/>
  <c r="AD23" i="60"/>
  <c r="D23" i="60" s="1"/>
  <c r="C24" i="58" s="1"/>
  <c r="AD15" i="60"/>
  <c r="D15" i="60" s="1"/>
  <c r="C16" i="58" s="1"/>
  <c r="AD8" i="60"/>
  <c r="D8" i="60" s="1"/>
  <c r="C9" i="58" s="1"/>
  <c r="AD53" i="60"/>
  <c r="D53" i="60" s="1"/>
  <c r="C54" i="58" s="1"/>
  <c r="AD45" i="60"/>
  <c r="D45" i="60" s="1"/>
  <c r="C46" i="58" s="1"/>
  <c r="AD37" i="60"/>
  <c r="D37" i="60" s="1"/>
  <c r="C38" i="58" s="1"/>
  <c r="D40" i="58" s="1"/>
  <c r="AD29" i="60"/>
  <c r="D29" i="60" s="1"/>
  <c r="C30" i="58" s="1"/>
  <c r="AE34" i="59"/>
  <c r="AG34" i="59" s="1"/>
  <c r="D34" i="59" s="1"/>
  <c r="B35" i="58" s="1"/>
  <c r="AD11" i="60"/>
  <c r="D11" i="60" s="1"/>
  <c r="C12" i="58" s="1"/>
  <c r="AD12" i="60"/>
  <c r="D12" i="60" s="1"/>
  <c r="C13" i="58" s="1"/>
  <c r="AE27" i="59"/>
  <c r="AG27" i="59" s="1"/>
  <c r="D27" i="59" s="1"/>
  <c r="B28" i="58" s="1"/>
  <c r="AE10" i="59"/>
  <c r="AG10" i="59" s="1"/>
  <c r="D10" i="59" s="1"/>
  <c r="B11" i="58" s="1"/>
  <c r="AE57" i="59"/>
  <c r="AE50" i="59"/>
  <c r="AG50" i="59" s="1"/>
  <c r="D50" i="59" s="1"/>
  <c r="B51" i="58" s="1"/>
  <c r="AE30" i="59"/>
  <c r="AG30" i="59" s="1"/>
  <c r="D30" i="59" s="1"/>
  <c r="B31" i="58" s="1"/>
  <c r="AE23" i="59"/>
  <c r="AE8" i="59"/>
  <c r="AG8" i="59" s="1"/>
  <c r="D8" i="59" s="1"/>
  <c r="B9" i="58" s="1"/>
  <c r="AD5" i="60"/>
  <c r="D5" i="60" s="1"/>
  <c r="C6" i="58" s="1"/>
  <c r="AE46" i="59"/>
  <c r="AG46" i="59" s="1"/>
  <c r="AE19" i="59"/>
  <c r="AE62" i="59"/>
  <c r="AE49" i="59"/>
  <c r="AE42" i="59"/>
  <c r="AG42" i="59" s="1"/>
  <c r="D42" i="59" s="1"/>
  <c r="B43" i="58" s="1"/>
  <c r="AE22" i="59"/>
  <c r="AG22" i="59" s="1"/>
  <c r="D22" i="59" s="1"/>
  <c r="B23" i="58" s="1"/>
  <c r="AD6" i="60"/>
  <c r="D6" i="60" s="1"/>
  <c r="C7" i="58" s="1"/>
  <c r="AD3" i="60"/>
  <c r="D3" i="60" s="1"/>
  <c r="C4" i="58" s="1"/>
  <c r="AE11" i="59"/>
  <c r="AG11" i="59" s="1"/>
  <c r="D11" i="59" s="1"/>
  <c r="B12" i="58" s="1"/>
  <c r="AE4" i="59"/>
  <c r="AG4" i="59" s="1"/>
  <c r="D4" i="59" s="1"/>
  <c r="B5" i="58" s="1"/>
  <c r="AE58" i="59"/>
  <c r="AE38" i="59"/>
  <c r="AG38" i="59" s="1"/>
  <c r="D38" i="59" s="1"/>
  <c r="B39" i="58" s="1"/>
  <c r="AG74" i="59"/>
  <c r="D74" i="59" s="1"/>
  <c r="B75" i="58" s="1"/>
  <c r="AE77" i="59"/>
  <c r="AG77" i="59" s="1"/>
  <c r="D77" i="59" s="1"/>
  <c r="B78" i="58" s="1"/>
  <c r="AG70" i="59"/>
  <c r="D70" i="59" s="1"/>
  <c r="B71" i="58" s="1"/>
  <c r="AE61" i="59"/>
  <c r="AG61" i="59" s="1"/>
  <c r="D61" i="59" s="1"/>
  <c r="B62" i="58" s="1"/>
  <c r="AE41" i="59"/>
  <c r="AG41" i="59" s="1"/>
  <c r="D41" i="59" s="1"/>
  <c r="B42" i="58" s="1"/>
  <c r="AD7" i="60"/>
  <c r="D7" i="60" s="1"/>
  <c r="C8" i="58" s="1"/>
  <c r="AE75" i="59"/>
  <c r="AE67" i="59"/>
  <c r="AG67" i="59" s="1"/>
  <c r="D67" i="59" s="1"/>
  <c r="B68" i="58" s="1"/>
  <c r="AE59" i="59"/>
  <c r="AG59" i="59" s="1"/>
  <c r="D59" i="59" s="1"/>
  <c r="B60" i="58" s="1"/>
  <c r="AE51" i="59"/>
  <c r="AG51" i="59" s="1"/>
  <c r="D51" i="59" s="1"/>
  <c r="B52" i="58" s="1"/>
  <c r="AE43" i="59"/>
  <c r="AG43" i="59" s="1"/>
  <c r="D43" i="59" s="1"/>
  <c r="B44" i="58" s="1"/>
  <c r="AE35" i="59"/>
  <c r="AG35" i="59" s="1"/>
  <c r="D35" i="59" s="1"/>
  <c r="B36" i="58" s="1"/>
  <c r="AE24" i="59"/>
  <c r="AG24" i="59" s="1"/>
  <c r="AC69" i="60"/>
  <c r="AE72" i="59"/>
  <c r="AG72" i="59" s="1"/>
  <c r="D72" i="59" s="1"/>
  <c r="B73" i="58" s="1"/>
  <c r="AE64" i="59"/>
  <c r="AG64" i="59" s="1"/>
  <c r="D64" i="59" s="1"/>
  <c r="B65" i="58" s="1"/>
  <c r="AE56" i="59"/>
  <c r="AG56" i="59" s="1"/>
  <c r="AE48" i="59"/>
  <c r="AG48" i="59" s="1"/>
  <c r="AE40" i="59"/>
  <c r="AG40" i="59" s="1"/>
  <c r="D40" i="59" s="1"/>
  <c r="B41" i="58" s="1"/>
  <c r="AE32" i="59"/>
  <c r="AG32" i="59" s="1"/>
  <c r="D32" i="59" s="1"/>
  <c r="B33" i="58" s="1"/>
  <c r="AE21" i="59"/>
  <c r="AG21" i="59" s="1"/>
  <c r="D21" i="59" s="1"/>
  <c r="B22" i="58" s="1"/>
  <c r="AE18" i="59"/>
  <c r="AG18" i="59" s="1"/>
  <c r="AE9" i="59"/>
  <c r="AG9" i="59" s="1"/>
  <c r="D9" i="59" s="1"/>
  <c r="B10" i="58" s="1"/>
  <c r="AE3" i="59"/>
  <c r="AG3" i="59" s="1"/>
  <c r="D3" i="59" s="1"/>
  <c r="AE53" i="59"/>
  <c r="AG53" i="59" s="1"/>
  <c r="AE45" i="59"/>
  <c r="AG45" i="59" s="1"/>
  <c r="D45" i="59" s="1"/>
  <c r="B46" i="58" s="1"/>
  <c r="AE37" i="59"/>
  <c r="AG37" i="59" s="1"/>
  <c r="D37" i="59" s="1"/>
  <c r="B38" i="58" s="1"/>
  <c r="AE29" i="59"/>
  <c r="AG29" i="59" s="1"/>
  <c r="D29" i="59" s="1"/>
  <c r="B30" i="58" s="1"/>
  <c r="AE26" i="59"/>
  <c r="AD4" i="60"/>
  <c r="D4" i="60" s="1"/>
  <c r="C5" i="58" s="1"/>
  <c r="AG16" i="59"/>
  <c r="D16" i="59" s="1"/>
  <c r="B17" i="58" s="1"/>
  <c r="AE71" i="59"/>
  <c r="AG71" i="59" s="1"/>
  <c r="D71" i="59" s="1"/>
  <c r="B72" i="58" s="1"/>
  <c r="AE63" i="59"/>
  <c r="AG63" i="59" s="1"/>
  <c r="AE55" i="59"/>
  <c r="AG55" i="59" s="1"/>
  <c r="D55" i="59" s="1"/>
  <c r="B56" i="58" s="1"/>
  <c r="AE47" i="59"/>
  <c r="AG47" i="59" s="1"/>
  <c r="AE39" i="59"/>
  <c r="AG39" i="59" s="1"/>
  <c r="D39" i="59" s="1"/>
  <c r="B40" i="58" s="1"/>
  <c r="AE31" i="59"/>
  <c r="AG31" i="59" s="1"/>
  <c r="AE17" i="59"/>
  <c r="AG17" i="59" s="1"/>
  <c r="D17" i="59" s="1"/>
  <c r="B18" i="58" s="1"/>
  <c r="AE14" i="59"/>
  <c r="AG14" i="59" s="1"/>
  <c r="D14" i="59" s="1"/>
  <c r="B15" i="58" s="1"/>
  <c r="AE6" i="59"/>
  <c r="AG6" i="59" s="1"/>
  <c r="D69" i="58"/>
  <c r="AE76" i="59"/>
  <c r="AG76" i="59" s="1"/>
  <c r="D76" i="59" s="1"/>
  <c r="B77" i="58" s="1"/>
  <c r="AE68" i="59"/>
  <c r="AG68" i="59" s="1"/>
  <c r="D68" i="59" s="1"/>
  <c r="B69" i="58" s="1"/>
  <c r="AE60" i="59"/>
  <c r="AG60" i="59" s="1"/>
  <c r="D60" i="59" s="1"/>
  <c r="B61" i="58" s="1"/>
  <c r="AE52" i="59"/>
  <c r="AG52" i="59" s="1"/>
  <c r="D52" i="59" s="1"/>
  <c r="B53" i="58" s="1"/>
  <c r="AE44" i="59"/>
  <c r="AG44" i="59" s="1"/>
  <c r="D44" i="59" s="1"/>
  <c r="B45" i="58" s="1"/>
  <c r="AE36" i="59"/>
  <c r="AG36" i="59" s="1"/>
  <c r="D36" i="59" s="1"/>
  <c r="B37" i="58" s="1"/>
  <c r="AE25" i="59"/>
  <c r="AG25" i="59" s="1"/>
  <c r="D25" i="59" s="1"/>
  <c r="B26" i="58" s="1"/>
  <c r="D47" i="58"/>
  <c r="D71" i="58"/>
  <c r="D53" i="58"/>
  <c r="D45" i="58"/>
  <c r="AG62" i="59"/>
  <c r="D62" i="59" s="1"/>
  <c r="B63" i="58" s="1"/>
  <c r="AG57" i="59"/>
  <c r="D57" i="59" s="1"/>
  <c r="B58" i="58" s="1"/>
  <c r="AC74" i="60"/>
  <c r="AG69" i="59"/>
  <c r="D69" i="59" s="1"/>
  <c r="B70" i="58" s="1"/>
  <c r="AG49" i="59"/>
  <c r="D49" i="59" s="1"/>
  <c r="B50" i="58" s="1"/>
  <c r="AG19" i="59"/>
  <c r="D19" i="59" s="1"/>
  <c r="B20" i="58" s="1"/>
  <c r="AG26" i="59"/>
  <c r="D26" i="59" s="1"/>
  <c r="B27" i="58" s="1"/>
  <c r="D44" i="58"/>
  <c r="AG73" i="59"/>
  <c r="D73" i="59" s="1"/>
  <c r="B74" i="58" s="1"/>
  <c r="AG66" i="59"/>
  <c r="D66" i="59" s="1"/>
  <c r="B67" i="58" s="1"/>
  <c r="D57" i="58"/>
  <c r="AC76" i="60"/>
  <c r="AG58" i="59"/>
  <c r="D58" i="59" s="1"/>
  <c r="B59" i="58" s="1"/>
  <c r="AG23" i="59"/>
  <c r="D23" i="59" s="1"/>
  <c r="B24" i="58" s="1"/>
  <c r="AE7" i="59"/>
  <c r="AG7" i="59" s="1"/>
  <c r="D7" i="59" s="1"/>
  <c r="B8" i="58" s="1"/>
  <c r="AG33" i="59"/>
  <c r="D33" i="59" s="1"/>
  <c r="B34" i="58" s="1"/>
  <c r="D70" i="58"/>
  <c r="AG75" i="59"/>
  <c r="D75" i="59" s="1"/>
  <c r="B76" i="58" s="1"/>
  <c r="B62" i="59"/>
  <c r="B54" i="59"/>
  <c r="B61" i="60"/>
  <c r="B60" i="60"/>
  <c r="B35" i="60"/>
  <c r="AC24" i="60"/>
  <c r="AC32" i="60"/>
  <c r="C36" i="60"/>
  <c r="AC40" i="60"/>
  <c r="C44" i="60"/>
  <c r="AC48" i="60"/>
  <c r="C52" i="60"/>
  <c r="AC56" i="60"/>
  <c r="C60" i="60"/>
  <c r="AC64" i="60"/>
  <c r="C68" i="60"/>
  <c r="AC72" i="60"/>
  <c r="C76" i="60"/>
  <c r="AC17" i="60"/>
  <c r="C21" i="60"/>
  <c r="AC25" i="60"/>
  <c r="C29" i="60"/>
  <c r="AC33" i="60"/>
  <c r="AC41" i="60"/>
  <c r="C45" i="60"/>
  <c r="AC49" i="60"/>
  <c r="C53" i="60"/>
  <c r="AC57" i="60"/>
  <c r="C61" i="60"/>
  <c r="AC65" i="60"/>
  <c r="AC73" i="60"/>
  <c r="AC18" i="60"/>
  <c r="AC26" i="60"/>
  <c r="C30" i="60"/>
  <c r="AC34" i="60"/>
  <c r="C38" i="60"/>
  <c r="AC42" i="60"/>
  <c r="C46" i="60"/>
  <c r="AC50" i="60"/>
  <c r="C54" i="60"/>
  <c r="AC58" i="60"/>
  <c r="AC66" i="60"/>
  <c r="C70" i="60"/>
  <c r="AC27" i="60"/>
  <c r="C31" i="60"/>
  <c r="AC35" i="60"/>
  <c r="C39" i="60"/>
  <c r="AC43" i="60"/>
  <c r="C47" i="60"/>
  <c r="AC51" i="60"/>
  <c r="C55" i="60"/>
  <c r="AC59" i="60"/>
  <c r="C63" i="60"/>
  <c r="AC67" i="60"/>
  <c r="C71" i="60"/>
  <c r="AC75" i="60"/>
  <c r="AC10" i="60"/>
  <c r="AC11" i="60"/>
  <c r="AC12" i="60"/>
  <c r="AC13" i="60"/>
  <c r="AC14" i="60"/>
  <c r="AC20" i="60"/>
  <c r="AC28" i="60"/>
  <c r="AC36" i="60"/>
  <c r="C40" i="60"/>
  <c r="AC44" i="60"/>
  <c r="C48" i="60"/>
  <c r="AC52" i="60"/>
  <c r="C56" i="60"/>
  <c r="AC60" i="60"/>
  <c r="C64" i="60"/>
  <c r="AC68" i="60"/>
  <c r="C72" i="60"/>
  <c r="AC21" i="60"/>
  <c r="C25" i="60"/>
  <c r="AC29" i="60"/>
  <c r="C33" i="60"/>
  <c r="AC37" i="60"/>
  <c r="AC45" i="60"/>
  <c r="C49" i="60"/>
  <c r="AC53" i="60"/>
  <c r="AC61" i="60"/>
  <c r="C65" i="60"/>
  <c r="C18" i="60"/>
  <c r="AC22" i="60"/>
  <c r="AC30" i="60"/>
  <c r="C34" i="60"/>
  <c r="AC38" i="60"/>
  <c r="C42" i="60"/>
  <c r="AC46" i="60"/>
  <c r="C50" i="60"/>
  <c r="AC54" i="60"/>
  <c r="AC62" i="60"/>
  <c r="C66" i="60"/>
  <c r="AC70" i="60"/>
  <c r="C19" i="60"/>
  <c r="AC31" i="60"/>
  <c r="C67" i="60"/>
  <c r="AC23" i="60"/>
  <c r="C59" i="60"/>
  <c r="AC15" i="60"/>
  <c r="C51" i="60"/>
  <c r="AC63" i="60"/>
  <c r="AC71" i="60"/>
  <c r="C75" i="60"/>
  <c r="AC77" i="60"/>
  <c r="AC47" i="60"/>
  <c r="C73" i="60"/>
  <c r="AC39" i="60"/>
  <c r="D56" i="58"/>
  <c r="B29" i="60"/>
  <c r="B51" i="59"/>
  <c r="AC55" i="60"/>
  <c r="AC6" i="60"/>
  <c r="B62" i="60"/>
  <c r="D64" i="58"/>
  <c r="B40" i="60"/>
  <c r="B52" i="60"/>
  <c r="B44" i="60"/>
  <c r="B36" i="60"/>
  <c r="B74" i="60"/>
  <c r="B20" i="60"/>
  <c r="B69" i="60"/>
  <c r="B46" i="60"/>
  <c r="B32" i="60"/>
  <c r="B3" i="60"/>
  <c r="B75" i="60"/>
  <c r="B39" i="60"/>
  <c r="B21" i="60"/>
  <c r="AC16" i="60"/>
  <c r="AC3" i="60"/>
  <c r="B4" i="60"/>
  <c r="B11" i="60"/>
  <c r="B12" i="60"/>
  <c r="B13" i="60"/>
  <c r="B55" i="60"/>
  <c r="B71" i="60"/>
  <c r="B5" i="60"/>
  <c r="B25" i="60"/>
  <c r="B33" i="60"/>
  <c r="B41" i="60"/>
  <c r="B57" i="60"/>
  <c r="B65" i="60"/>
  <c r="B10" i="60"/>
  <c r="B18" i="60"/>
  <c r="B34" i="60"/>
  <c r="B42" i="60"/>
  <c r="B50" i="60"/>
  <c r="B58" i="60"/>
  <c r="B19" i="60"/>
  <c r="B27" i="60"/>
  <c r="B67" i="60"/>
  <c r="B22" i="60"/>
  <c r="AC4" i="60"/>
  <c r="B64" i="60"/>
  <c r="B30" i="60"/>
  <c r="AE15" i="59"/>
  <c r="AG15" i="59" s="1"/>
  <c r="D15" i="59" s="1"/>
  <c r="B16" i="58" s="1"/>
  <c r="AE5" i="59"/>
  <c r="AG5" i="59" s="1"/>
  <c r="AE13" i="59"/>
  <c r="AG13" i="59" s="1"/>
  <c r="D13" i="59" s="1"/>
  <c r="B14" i="58" s="1"/>
  <c r="AE12" i="59"/>
  <c r="AG12" i="59" s="1"/>
  <c r="D12" i="59" s="1"/>
  <c r="B13" i="58" s="1"/>
  <c r="AE20" i="59"/>
  <c r="AG20" i="59" s="1"/>
  <c r="D20" i="59" s="1"/>
  <c r="B21" i="58" s="1"/>
  <c r="AE28" i="59"/>
  <c r="AG28" i="59" s="1"/>
  <c r="D28" i="59" s="1"/>
  <c r="B29" i="58" s="1"/>
  <c r="B53" i="60"/>
  <c r="B23" i="60"/>
  <c r="B16" i="60"/>
  <c r="B6" i="60"/>
  <c r="AC8" i="60"/>
  <c r="C3" i="60"/>
  <c r="AC5" i="60"/>
  <c r="C23" i="60"/>
  <c r="AC19" i="60"/>
  <c r="C9" i="60"/>
  <c r="AC7" i="60"/>
  <c r="C15" i="60"/>
  <c r="C14" i="60"/>
  <c r="C13" i="60"/>
  <c r="C11" i="60"/>
  <c r="AC9" i="60"/>
  <c r="C8" i="60"/>
  <c r="A3" i="57"/>
  <c r="B3" i="57"/>
  <c r="A4" i="57"/>
  <c r="F4" i="57" s="1"/>
  <c r="B4" i="57"/>
  <c r="A5" i="57"/>
  <c r="F5" i="57" s="1"/>
  <c r="B5" i="57"/>
  <c r="A6" i="57"/>
  <c r="F6" i="57" s="1"/>
  <c r="B6" i="57"/>
  <c r="A7" i="57"/>
  <c r="F7" i="57" s="1"/>
  <c r="B7" i="57"/>
  <c r="C6" i="57" s="1"/>
  <c r="A8" i="57"/>
  <c r="F8" i="57" s="1"/>
  <c r="B8" i="57"/>
  <c r="A9" i="57"/>
  <c r="F9" i="57" s="1"/>
  <c r="B9" i="57"/>
  <c r="C11" i="57" s="1"/>
  <c r="A10" i="57"/>
  <c r="F10" i="57" s="1"/>
  <c r="B10" i="57"/>
  <c r="C10" i="57"/>
  <c r="A11" i="57"/>
  <c r="F11" i="57" s="1"/>
  <c r="B11" i="57"/>
  <c r="A12" i="57"/>
  <c r="F12" i="57" s="1"/>
  <c r="B12" i="57"/>
  <c r="C12" i="57" s="1"/>
  <c r="A13" i="57"/>
  <c r="F13" i="57" s="1"/>
  <c r="B13" i="57"/>
  <c r="A14" i="57"/>
  <c r="F14" i="57" s="1"/>
  <c r="B14" i="57"/>
  <c r="C14" i="57"/>
  <c r="A15" i="57"/>
  <c r="F15" i="57" s="1"/>
  <c r="B15" i="57"/>
  <c r="C17" i="57" s="1"/>
  <c r="A16" i="57"/>
  <c r="F16" i="57" s="1"/>
  <c r="B16" i="57"/>
  <c r="C16" i="57"/>
  <c r="A17" i="57"/>
  <c r="F17" i="57" s="1"/>
  <c r="B17" i="57"/>
  <c r="C19" i="57" s="1"/>
  <c r="A18" i="57"/>
  <c r="F18" i="57" s="1"/>
  <c r="B18" i="57"/>
  <c r="C18" i="57"/>
  <c r="A19" i="57"/>
  <c r="F19" i="57" s="1"/>
  <c r="B19" i="57"/>
  <c r="A20" i="57"/>
  <c r="F20" i="57" s="1"/>
  <c r="B20" i="57"/>
  <c r="C20" i="57" s="1"/>
  <c r="A21" i="57"/>
  <c r="F21" i="57" s="1"/>
  <c r="B21" i="57"/>
  <c r="A22" i="57"/>
  <c r="F22" i="57" s="1"/>
  <c r="B22" i="57"/>
  <c r="C22" i="57"/>
  <c r="A23" i="57"/>
  <c r="F23" i="57" s="1"/>
  <c r="B23" i="57"/>
  <c r="C25" i="57" s="1"/>
  <c r="A24" i="57"/>
  <c r="F24" i="57" s="1"/>
  <c r="B24" i="57"/>
  <c r="C24" i="57"/>
  <c r="A25" i="57"/>
  <c r="F25" i="57" s="1"/>
  <c r="B25" i="57"/>
  <c r="C27" i="57" s="1"/>
  <c r="A26" i="57"/>
  <c r="F26" i="57" s="1"/>
  <c r="B26" i="57"/>
  <c r="C26" i="57"/>
  <c r="A27" i="57"/>
  <c r="F27" i="57" s="1"/>
  <c r="B27" i="57"/>
  <c r="A28" i="57"/>
  <c r="F28" i="57" s="1"/>
  <c r="B28" i="57"/>
  <c r="C28" i="57" s="1"/>
  <c r="A29" i="57"/>
  <c r="F29" i="57" s="1"/>
  <c r="B29" i="57"/>
  <c r="A30" i="57"/>
  <c r="F30" i="57" s="1"/>
  <c r="B30" i="57"/>
  <c r="A31" i="57"/>
  <c r="F31" i="57" s="1"/>
  <c r="B31" i="57"/>
  <c r="D65" i="59" l="1"/>
  <c r="B66" i="58" s="1"/>
  <c r="B49" i="59"/>
  <c r="C20" i="60"/>
  <c r="B15" i="60"/>
  <c r="B9" i="60"/>
  <c r="B35" i="59"/>
  <c r="D43" i="58"/>
  <c r="C35" i="60"/>
  <c r="C58" i="60"/>
  <c r="C26" i="60"/>
  <c r="C41" i="60"/>
  <c r="C32" i="60"/>
  <c r="C22" i="60"/>
  <c r="D49" i="58"/>
  <c r="C7" i="60"/>
  <c r="B72" i="60"/>
  <c r="B43" i="60"/>
  <c r="B23" i="59"/>
  <c r="D46" i="58"/>
  <c r="D42" i="58"/>
  <c r="B76" i="60"/>
  <c r="B17" i="60"/>
  <c r="B48" i="60"/>
  <c r="B45" i="59"/>
  <c r="B37" i="60"/>
  <c r="C43" i="60"/>
  <c r="C69" i="60"/>
  <c r="C28" i="60"/>
  <c r="C5" i="60"/>
  <c r="B66" i="60"/>
  <c r="D32" i="58"/>
  <c r="B24" i="60"/>
  <c r="B14" i="60"/>
  <c r="B70" i="60"/>
  <c r="B7" i="59"/>
  <c r="C77" i="60"/>
  <c r="D60" i="58"/>
  <c r="D67" i="58"/>
  <c r="D20" i="58"/>
  <c r="D46" i="59"/>
  <c r="B47" i="58" s="1"/>
  <c r="B24" i="59"/>
  <c r="B74" i="59"/>
  <c r="B69" i="59"/>
  <c r="D15" i="58"/>
  <c r="D16" i="58"/>
  <c r="D74" i="58"/>
  <c r="D27" i="58"/>
  <c r="C62" i="60"/>
  <c r="D62" i="58"/>
  <c r="B68" i="60"/>
  <c r="B51" i="60"/>
  <c r="B31" i="60"/>
  <c r="C12" i="60"/>
  <c r="B77" i="60"/>
  <c r="B28" i="60"/>
  <c r="B18" i="59"/>
  <c r="D66" i="58"/>
  <c r="D68" i="58"/>
  <c r="D63" i="58"/>
  <c r="B45" i="60"/>
  <c r="D65" i="58"/>
  <c r="C57" i="60"/>
  <c r="D54" i="59"/>
  <c r="B55" i="58" s="1"/>
  <c r="B56" i="59"/>
  <c r="B73" i="60"/>
  <c r="D72" i="58"/>
  <c r="D17" i="58"/>
  <c r="B63" i="60"/>
  <c r="B54" i="60"/>
  <c r="C27" i="60"/>
  <c r="D30" i="58"/>
  <c r="C74" i="60"/>
  <c r="D8" i="58"/>
  <c r="D14" i="58"/>
  <c r="D26" i="58"/>
  <c r="C4" i="60"/>
  <c r="C6" i="60"/>
  <c r="B49" i="60"/>
  <c r="B67" i="59"/>
  <c r="B47" i="60"/>
  <c r="B38" i="60"/>
  <c r="C17" i="60"/>
  <c r="D75" i="58"/>
  <c r="D76" i="58"/>
  <c r="D73" i="58"/>
  <c r="D52" i="58"/>
  <c r="B13" i="59"/>
  <c r="D9" i="58"/>
  <c r="D23" i="58"/>
  <c r="D19" i="58"/>
  <c r="D38" i="58"/>
  <c r="D61" i="58"/>
  <c r="B56" i="60"/>
  <c r="B7" i="60"/>
  <c r="C37" i="60"/>
  <c r="B52" i="59"/>
  <c r="D25" i="58"/>
  <c r="B25" i="59"/>
  <c r="B43" i="59"/>
  <c r="D37" i="58"/>
  <c r="D31" i="58"/>
  <c r="D33" i="58"/>
  <c r="D54" i="58"/>
  <c r="Q4" i="60"/>
  <c r="C10" i="60"/>
  <c r="Q2" i="60"/>
  <c r="B75" i="59"/>
  <c r="D10" i="58"/>
  <c r="Q3" i="60"/>
  <c r="Q9" i="60" s="1"/>
  <c r="B57" i="59"/>
  <c r="C24" i="60"/>
  <c r="D13" i="58"/>
  <c r="D18" i="58"/>
  <c r="D36" i="58"/>
  <c r="D11" i="58"/>
  <c r="Q7" i="60"/>
  <c r="B59" i="60"/>
  <c r="B8" i="60"/>
  <c r="D21" i="58"/>
  <c r="D59" i="58"/>
  <c r="D12" i="58"/>
  <c r="B19" i="59"/>
  <c r="Q5" i="60"/>
  <c r="B26" i="60"/>
  <c r="D22" i="58"/>
  <c r="C16" i="60"/>
  <c r="B72" i="59"/>
  <c r="D6" i="58"/>
  <c r="D55" i="58"/>
  <c r="D50" i="58"/>
  <c r="D51" i="58"/>
  <c r="D29" i="58"/>
  <c r="D35" i="58"/>
  <c r="B39" i="59"/>
  <c r="D34" i="58"/>
  <c r="B30" i="59"/>
  <c r="D28" i="58"/>
  <c r="B37" i="59"/>
  <c r="D7" i="58"/>
  <c r="B6" i="59"/>
  <c r="B15" i="59"/>
  <c r="B16" i="59"/>
  <c r="B31" i="59"/>
  <c r="B5" i="59"/>
  <c r="B32" i="59"/>
  <c r="B3" i="59"/>
  <c r="B9" i="59"/>
  <c r="B21" i="59"/>
  <c r="D63" i="59"/>
  <c r="B64" i="58" s="1"/>
  <c r="B11" i="59"/>
  <c r="D6" i="59"/>
  <c r="B7" i="58" s="1"/>
  <c r="B22" i="59"/>
  <c r="D47" i="59"/>
  <c r="B48" i="58" s="1"/>
  <c r="B42" i="59"/>
  <c r="B63" i="59"/>
  <c r="B61" i="59"/>
  <c r="B53" i="59"/>
  <c r="B64" i="59"/>
  <c r="B29" i="59"/>
  <c r="B50" i="59"/>
  <c r="D24" i="59"/>
  <c r="B25" i="58" s="1"/>
  <c r="B10" i="59"/>
  <c r="D53" i="59"/>
  <c r="B54" i="58" s="1"/>
  <c r="B34" i="59"/>
  <c r="D48" i="59"/>
  <c r="B49" i="58" s="1"/>
  <c r="B33" i="59"/>
  <c r="D31" i="59"/>
  <c r="B32" i="58" s="1"/>
  <c r="B4" i="59"/>
  <c r="D56" i="59"/>
  <c r="B57" i="58" s="1"/>
  <c r="B70" i="59"/>
  <c r="D18" i="59"/>
  <c r="B19" i="58" s="1"/>
  <c r="B59" i="59"/>
  <c r="B41" i="59"/>
  <c r="B68" i="59"/>
  <c r="B65" i="59"/>
  <c r="B48" i="59"/>
  <c r="B8" i="59"/>
  <c r="B28" i="59"/>
  <c r="B26" i="59"/>
  <c r="B12" i="59"/>
  <c r="B38" i="59"/>
  <c r="B71" i="59"/>
  <c r="B66" i="59"/>
  <c r="B17" i="59"/>
  <c r="B36" i="59"/>
  <c r="B27" i="59"/>
  <c r="B73" i="59"/>
  <c r="B58" i="59"/>
  <c r="B14" i="59"/>
  <c r="B46" i="59"/>
  <c r="B60" i="59"/>
  <c r="B55" i="59"/>
  <c r="B40" i="59"/>
  <c r="C11" i="59"/>
  <c r="B47" i="59"/>
  <c r="C43" i="59"/>
  <c r="C37" i="59"/>
  <c r="C12" i="59"/>
  <c r="C31" i="59"/>
  <c r="C21" i="59"/>
  <c r="C33" i="59"/>
  <c r="C35" i="59"/>
  <c r="C44" i="59"/>
  <c r="C29" i="59"/>
  <c r="C30" i="59"/>
  <c r="C9" i="59"/>
  <c r="C42" i="59"/>
  <c r="C73" i="59"/>
  <c r="C26" i="59"/>
  <c r="C38" i="59"/>
  <c r="B76" i="59"/>
  <c r="C39" i="59"/>
  <c r="C72" i="59"/>
  <c r="C16" i="59"/>
  <c r="C22" i="59"/>
  <c r="C28" i="59"/>
  <c r="C36" i="59"/>
  <c r="C24" i="59"/>
  <c r="C20" i="59"/>
  <c r="C4" i="59"/>
  <c r="B44" i="59"/>
  <c r="C7" i="59"/>
  <c r="C47" i="59"/>
  <c r="C13" i="59"/>
  <c r="C19" i="59"/>
  <c r="C50" i="59"/>
  <c r="Q8" i="60"/>
  <c r="C55" i="59"/>
  <c r="C56" i="59"/>
  <c r="C6" i="59"/>
  <c r="C75" i="59"/>
  <c r="C18" i="59"/>
  <c r="C69" i="59"/>
  <c r="C70" i="59"/>
  <c r="C17" i="59"/>
  <c r="B4" i="58"/>
  <c r="C52" i="59"/>
  <c r="C63" i="59"/>
  <c r="C48" i="59"/>
  <c r="C65" i="59"/>
  <c r="C67" i="59"/>
  <c r="C76" i="59"/>
  <c r="C61" i="59"/>
  <c r="C62" i="59"/>
  <c r="C15" i="59"/>
  <c r="C58" i="59"/>
  <c r="C14" i="59"/>
  <c r="C77" i="59"/>
  <c r="C8" i="59"/>
  <c r="C71" i="59"/>
  <c r="C40" i="59"/>
  <c r="C57" i="59"/>
  <c r="C59" i="59"/>
  <c r="C68" i="59"/>
  <c r="C53" i="59"/>
  <c r="C54" i="59"/>
  <c r="C41" i="59"/>
  <c r="C64" i="59"/>
  <c r="C23" i="59"/>
  <c r="C25" i="59"/>
  <c r="C74" i="59"/>
  <c r="D5" i="59"/>
  <c r="B6" i="58" s="1"/>
  <c r="C27" i="59"/>
  <c r="C3" i="59"/>
  <c r="C10" i="59"/>
  <c r="C32" i="59"/>
  <c r="C49" i="59"/>
  <c r="C51" i="59"/>
  <c r="C60" i="59"/>
  <c r="C45" i="59"/>
  <c r="C46" i="59"/>
  <c r="C5" i="59"/>
  <c r="B77" i="59"/>
  <c r="C34" i="59"/>
  <c r="C66" i="59"/>
  <c r="B20" i="59"/>
  <c r="C29" i="57"/>
  <c r="C21" i="57"/>
  <c r="C13" i="57"/>
  <c r="C23" i="57"/>
  <c r="C15" i="57"/>
  <c r="C9" i="57"/>
  <c r="C7" i="57"/>
  <c r="D2" i="57" s="1"/>
  <c r="C8" i="57"/>
  <c r="G2" i="57" s="1"/>
  <c r="P7" i="60" l="1"/>
  <c r="P4" i="60"/>
  <c r="O2" i="60"/>
  <c r="P2" i="60"/>
  <c r="P8" i="60" s="1"/>
  <c r="P5" i="60"/>
  <c r="P3" i="60"/>
  <c r="P9" i="60" s="1"/>
  <c r="Q6" i="60"/>
  <c r="Q10" i="60" s="1"/>
  <c r="O3" i="60"/>
  <c r="O9" i="60" s="1"/>
  <c r="H2" i="58"/>
  <c r="O7" i="60"/>
  <c r="O8" i="60" s="1"/>
  <c r="O5" i="60"/>
  <c r="O4" i="60"/>
  <c r="F2" i="58"/>
  <c r="G2" i="58"/>
  <c r="E2" i="58"/>
  <c r="E30" i="58" s="1"/>
  <c r="F30" i="58" s="1"/>
  <c r="O7" i="59"/>
  <c r="O5" i="59"/>
  <c r="Q2" i="59"/>
  <c r="O3" i="59"/>
  <c r="Q5" i="59"/>
  <c r="Q3" i="59"/>
  <c r="O2" i="59"/>
  <c r="Q4" i="59"/>
  <c r="O4" i="59"/>
  <c r="P3" i="59"/>
  <c r="P7" i="59"/>
  <c r="P2" i="59"/>
  <c r="P4" i="59"/>
  <c r="P5" i="59"/>
  <c r="Q7" i="59"/>
  <c r="O6" i="60"/>
  <c r="F2" i="57"/>
  <c r="E2" i="57"/>
  <c r="D13" i="57" s="1"/>
  <c r="Q8" i="59" l="1"/>
  <c r="Q9" i="59"/>
  <c r="E11" i="58"/>
  <c r="F11" i="58" s="1"/>
  <c r="E29" i="58"/>
  <c r="F29" i="58" s="1"/>
  <c r="E33" i="58"/>
  <c r="F33" i="58" s="1"/>
  <c r="E74" i="58"/>
  <c r="F74" i="58" s="1"/>
  <c r="P6" i="60"/>
  <c r="P10" i="60" s="1"/>
  <c r="E69" i="58"/>
  <c r="F69" i="58" s="1"/>
  <c r="E58" i="58"/>
  <c r="F58" i="58" s="1"/>
  <c r="E40" i="58"/>
  <c r="F40" i="58" s="1"/>
  <c r="E39" i="58"/>
  <c r="F39" i="58" s="1"/>
  <c r="E68" i="58"/>
  <c r="F68" i="58" s="1"/>
  <c r="E42" i="58"/>
  <c r="F42" i="58" s="1"/>
  <c r="E46" i="58"/>
  <c r="F46" i="58" s="1"/>
  <c r="E76" i="58"/>
  <c r="F76" i="58" s="1"/>
  <c r="E32" i="58"/>
  <c r="F32" i="58" s="1"/>
  <c r="E56" i="58"/>
  <c r="F56" i="58" s="1"/>
  <c r="E25" i="58"/>
  <c r="F25" i="58" s="1"/>
  <c r="E18" i="58"/>
  <c r="F18" i="58" s="1"/>
  <c r="E45" i="58"/>
  <c r="F45" i="58" s="1"/>
  <c r="E53" i="58"/>
  <c r="F53" i="58" s="1"/>
  <c r="E67" i="58"/>
  <c r="F67" i="58" s="1"/>
  <c r="E77" i="58"/>
  <c r="F77" i="58" s="1"/>
  <c r="E55" i="58"/>
  <c r="F55" i="58" s="1"/>
  <c r="E16" i="58"/>
  <c r="F16" i="58" s="1"/>
  <c r="E5" i="58"/>
  <c r="F5" i="58" s="1"/>
  <c r="E26" i="58"/>
  <c r="F26" i="58" s="1"/>
  <c r="E41" i="58"/>
  <c r="F41" i="58" s="1"/>
  <c r="E23" i="58"/>
  <c r="F23" i="58" s="1"/>
  <c r="E24" i="58"/>
  <c r="F24" i="58" s="1"/>
  <c r="E36" i="58"/>
  <c r="F36" i="58" s="1"/>
  <c r="E75" i="58"/>
  <c r="F75" i="58" s="1"/>
  <c r="E31" i="58"/>
  <c r="F31" i="58" s="1"/>
  <c r="E57" i="58"/>
  <c r="F57" i="58" s="1"/>
  <c r="E65" i="58"/>
  <c r="F65" i="58" s="1"/>
  <c r="E62" i="58"/>
  <c r="F62" i="58" s="1"/>
  <c r="E22" i="58"/>
  <c r="F22" i="58" s="1"/>
  <c r="E51" i="58"/>
  <c r="F51" i="58" s="1"/>
  <c r="E43" i="58"/>
  <c r="F43" i="58" s="1"/>
  <c r="E4" i="58"/>
  <c r="F4" i="58" s="1"/>
  <c r="E17" i="58"/>
  <c r="F17" i="58" s="1"/>
  <c r="E54" i="58"/>
  <c r="F54" i="58" s="1"/>
  <c r="E44" i="58"/>
  <c r="F44" i="58" s="1"/>
  <c r="E27" i="58"/>
  <c r="F27" i="58" s="1"/>
  <c r="E35" i="58"/>
  <c r="F35" i="58" s="1"/>
  <c r="E70" i="58"/>
  <c r="F70" i="58" s="1"/>
  <c r="E78" i="58"/>
  <c r="F78" i="58" s="1"/>
  <c r="E73" i="58"/>
  <c r="F73" i="58" s="1"/>
  <c r="E37" i="58"/>
  <c r="F37" i="58" s="1"/>
  <c r="E28" i="58"/>
  <c r="F28" i="58" s="1"/>
  <c r="E12" i="58"/>
  <c r="F12" i="58" s="1"/>
  <c r="E8" i="58"/>
  <c r="F8" i="58" s="1"/>
  <c r="E64" i="58"/>
  <c r="F64" i="58" s="1"/>
  <c r="E52" i="58"/>
  <c r="F52" i="58" s="1"/>
  <c r="E34" i="58"/>
  <c r="F34" i="58" s="1"/>
  <c r="E60" i="58"/>
  <c r="F60" i="58" s="1"/>
  <c r="E50" i="58"/>
  <c r="F50" i="58" s="1"/>
  <c r="E7" i="58"/>
  <c r="F7" i="58" s="1"/>
  <c r="K6" i="58" s="1"/>
  <c r="E47" i="58"/>
  <c r="F47" i="58" s="1"/>
  <c r="E63" i="58"/>
  <c r="F63" i="58" s="1"/>
  <c r="E21" i="58"/>
  <c r="F21" i="58" s="1"/>
  <c r="E15" i="58"/>
  <c r="F15" i="58" s="1"/>
  <c r="E71" i="58"/>
  <c r="F71" i="58" s="1"/>
  <c r="E66" i="58"/>
  <c r="F66" i="58" s="1"/>
  <c r="E49" i="58"/>
  <c r="F49" i="58" s="1"/>
  <c r="E10" i="58"/>
  <c r="F10" i="58" s="1"/>
  <c r="E72" i="58"/>
  <c r="F72" i="58" s="1"/>
  <c r="E38" i="58"/>
  <c r="F38" i="58" s="1"/>
  <c r="E13" i="58"/>
  <c r="F13" i="58" s="1"/>
  <c r="E14" i="58"/>
  <c r="F14" i="58" s="1"/>
  <c r="E59" i="58"/>
  <c r="F59" i="58" s="1"/>
  <c r="E9" i="58"/>
  <c r="F9" i="58" s="1"/>
  <c r="E48" i="58"/>
  <c r="F48" i="58" s="1"/>
  <c r="E6" i="58"/>
  <c r="F6" i="58" s="1"/>
  <c r="K5" i="58" s="1"/>
  <c r="E19" i="58"/>
  <c r="F19" i="58" s="1"/>
  <c r="E20" i="58"/>
  <c r="F20" i="58" s="1"/>
  <c r="E61" i="58"/>
  <c r="F61" i="58" s="1"/>
  <c r="O9" i="59"/>
  <c r="Q6" i="59"/>
  <c r="Q10" i="59" s="1"/>
  <c r="P6" i="59"/>
  <c r="P10" i="59" s="1"/>
  <c r="P8" i="59"/>
  <c r="O6" i="59"/>
  <c r="P9" i="59"/>
  <c r="Y2" i="60"/>
  <c r="Y3" i="60" s="1"/>
  <c r="O10" i="60"/>
  <c r="O8" i="59"/>
  <c r="E13" i="57"/>
  <c r="D30" i="57"/>
  <c r="D10" i="57"/>
  <c r="D20" i="57"/>
  <c r="D15" i="57"/>
  <c r="D8" i="57"/>
  <c r="D12" i="57"/>
  <c r="D28" i="57"/>
  <c r="D17" i="57"/>
  <c r="D18" i="57"/>
  <c r="D23" i="57"/>
  <c r="D4" i="57"/>
  <c r="E4" i="57" s="1"/>
  <c r="D29" i="57"/>
  <c r="D16" i="57"/>
  <c r="D25" i="57"/>
  <c r="D5" i="57"/>
  <c r="D14" i="57"/>
  <c r="D7" i="57"/>
  <c r="D19" i="57"/>
  <c r="D21" i="57"/>
  <c r="D6" i="57"/>
  <c r="D31" i="57"/>
  <c r="D27" i="57"/>
  <c r="D22" i="57"/>
  <c r="D9" i="57"/>
  <c r="D24" i="57"/>
  <c r="D26" i="57"/>
  <c r="D11" i="57"/>
  <c r="K4" i="58" l="1"/>
  <c r="K3" i="58"/>
  <c r="Y4" i="60"/>
  <c r="G2" i="60" s="1"/>
  <c r="Y5" i="60"/>
  <c r="Y6" i="60" s="1"/>
  <c r="O10" i="59"/>
  <c r="Y2" i="59"/>
  <c r="Y3" i="59" s="1"/>
  <c r="E8" i="57"/>
  <c r="E6" i="57"/>
  <c r="E29" i="57"/>
  <c r="E15" i="57"/>
  <c r="E12" i="57"/>
  <c r="E11" i="57"/>
  <c r="E21" i="57"/>
  <c r="E20" i="57"/>
  <c r="J3" i="57" s="1"/>
  <c r="E26" i="57"/>
  <c r="E19" i="57"/>
  <c r="E23" i="57"/>
  <c r="E10" i="57"/>
  <c r="E16" i="57"/>
  <c r="E24" i="57"/>
  <c r="E7" i="57"/>
  <c r="E18" i="57"/>
  <c r="E30" i="57"/>
  <c r="E25" i="57"/>
  <c r="E31" i="57"/>
  <c r="E9" i="57"/>
  <c r="E14" i="57"/>
  <c r="E17" i="57"/>
  <c r="E27" i="57"/>
  <c r="E22" i="57"/>
  <c r="E5" i="57"/>
  <c r="E28" i="57"/>
  <c r="K7" i="58" l="1"/>
  <c r="L3" i="58" s="1"/>
  <c r="L6" i="58"/>
  <c r="L5" i="58"/>
  <c r="Y4" i="59"/>
  <c r="G2" i="59" s="1"/>
  <c r="Y5" i="59"/>
  <c r="Y6" i="59" s="1"/>
  <c r="H2" i="60"/>
  <c r="F2" i="60" s="1"/>
  <c r="L4" i="58"/>
  <c r="J6" i="57"/>
  <c r="J5" i="57"/>
  <c r="J4" i="57"/>
  <c r="H57" i="58" l="1"/>
  <c r="H33" i="58"/>
  <c r="H29" i="58"/>
  <c r="H41" i="58"/>
  <c r="H45" i="58"/>
  <c r="H73" i="58"/>
  <c r="H5" i="58"/>
  <c r="H53" i="58"/>
  <c r="H9" i="58"/>
  <c r="H69" i="58"/>
  <c r="H61" i="58"/>
  <c r="H65" i="58"/>
  <c r="H25" i="58"/>
  <c r="H49" i="58"/>
  <c r="H21" i="58"/>
  <c r="H13" i="58"/>
  <c r="H37" i="58"/>
  <c r="H77" i="58"/>
  <c r="H17" i="58"/>
  <c r="H2" i="59"/>
  <c r="G3" i="60"/>
  <c r="I2" i="60"/>
  <c r="H43" i="58"/>
  <c r="H59" i="58"/>
  <c r="H7" i="58"/>
  <c r="H19" i="58"/>
  <c r="H15" i="58"/>
  <c r="H27" i="58"/>
  <c r="H71" i="58"/>
  <c r="H63" i="58"/>
  <c r="H51" i="58"/>
  <c r="H39" i="58"/>
  <c r="H11" i="58"/>
  <c r="H67" i="58"/>
  <c r="H31" i="58"/>
  <c r="H35" i="58"/>
  <c r="H75" i="58"/>
  <c r="H55" i="58"/>
  <c r="H23" i="58"/>
  <c r="H47" i="58"/>
  <c r="H62" i="58"/>
  <c r="H58" i="58"/>
  <c r="H66" i="58"/>
  <c r="H46" i="58"/>
  <c r="H70" i="58"/>
  <c r="H42" i="58"/>
  <c r="H50" i="58"/>
  <c r="H18" i="58"/>
  <c r="H74" i="58"/>
  <c r="H54" i="58"/>
  <c r="H6" i="58"/>
  <c r="H34" i="58"/>
  <c r="H78" i="58"/>
  <c r="H10" i="58"/>
  <c r="H14" i="58"/>
  <c r="H30" i="58"/>
  <c r="H38" i="58"/>
  <c r="H22" i="58"/>
  <c r="H26" i="58"/>
  <c r="H4" i="58"/>
  <c r="H40" i="58"/>
  <c r="H60" i="58"/>
  <c r="H12" i="58"/>
  <c r="H8" i="58"/>
  <c r="H52" i="58"/>
  <c r="H44" i="58"/>
  <c r="H64" i="58"/>
  <c r="H28" i="58"/>
  <c r="H72" i="58"/>
  <c r="H24" i="58"/>
  <c r="H68" i="58"/>
  <c r="H76" i="58"/>
  <c r="H32" i="58"/>
  <c r="H48" i="58"/>
  <c r="H20" i="58"/>
  <c r="H16" i="58"/>
  <c r="H56" i="58"/>
  <c r="H36" i="58"/>
  <c r="J8" i="57"/>
  <c r="K3" i="57" s="1"/>
  <c r="H3" i="60" l="1"/>
  <c r="I2" i="59"/>
  <c r="G3" i="59"/>
  <c r="F2" i="59"/>
  <c r="J2" i="60"/>
  <c r="K4" i="57"/>
  <c r="G9" i="57" s="1"/>
  <c r="K6" i="57"/>
  <c r="G27" i="57" s="1"/>
  <c r="K5" i="57"/>
  <c r="G6" i="57" s="1"/>
  <c r="G23" i="57"/>
  <c r="G13" i="57"/>
  <c r="G29" i="57"/>
  <c r="G30" i="57"/>
  <c r="G4" i="57"/>
  <c r="G20" i="57"/>
  <c r="G8" i="57"/>
  <c r="G12" i="57"/>
  <c r="G28" i="57"/>
  <c r="G16" i="57"/>
  <c r="G24" i="57"/>
  <c r="G7" i="57" l="1"/>
  <c r="G18" i="57"/>
  <c r="G17" i="57"/>
  <c r="G31" i="57"/>
  <c r="G10" i="57"/>
  <c r="K8" i="57"/>
  <c r="G25" i="57"/>
  <c r="G19" i="57"/>
  <c r="G14" i="57"/>
  <c r="G5" i="57"/>
  <c r="G11" i="57"/>
  <c r="G22" i="57"/>
  <c r="G26" i="57"/>
  <c r="G21" i="57"/>
  <c r="G15" i="57"/>
  <c r="H3" i="59"/>
  <c r="F3" i="59" s="1"/>
  <c r="I3" i="60"/>
  <c r="G4" i="60"/>
  <c r="J2" i="59"/>
  <c r="F3" i="60"/>
  <c r="D2" i="53"/>
  <c r="C12" i="53"/>
  <c r="J3" i="60" l="1"/>
  <c r="H4" i="60"/>
  <c r="F4" i="60" s="1"/>
  <c r="I3" i="59"/>
  <c r="G4" i="59"/>
  <c r="A3" i="56"/>
  <c r="B3" i="56"/>
  <c r="A4" i="56"/>
  <c r="F4" i="56" s="1"/>
  <c r="B4" i="56"/>
  <c r="A5" i="56"/>
  <c r="F5" i="56" s="1"/>
  <c r="B5" i="56"/>
  <c r="A6" i="56"/>
  <c r="F6" i="56" s="1"/>
  <c r="B6" i="56"/>
  <c r="A7" i="56"/>
  <c r="B7" i="56"/>
  <c r="F7" i="56"/>
  <c r="A8" i="56"/>
  <c r="F8" i="56" s="1"/>
  <c r="B8" i="56"/>
  <c r="A9" i="56"/>
  <c r="F9" i="56" s="1"/>
  <c r="B9" i="56"/>
  <c r="A10" i="56"/>
  <c r="F10" i="56" s="1"/>
  <c r="B10" i="56"/>
  <c r="A11" i="56"/>
  <c r="F11" i="56" s="1"/>
  <c r="B11" i="56"/>
  <c r="C13" i="56" s="1"/>
  <c r="A12" i="56"/>
  <c r="F12" i="56" s="1"/>
  <c r="B12" i="56"/>
  <c r="A13" i="56"/>
  <c r="F13" i="56" s="1"/>
  <c r="B13" i="56"/>
  <c r="A14" i="56"/>
  <c r="F14" i="56" s="1"/>
  <c r="B14" i="56"/>
  <c r="A15" i="56"/>
  <c r="F15" i="56" s="1"/>
  <c r="B15" i="56"/>
  <c r="C17" i="56" s="1"/>
  <c r="A16" i="56"/>
  <c r="F16" i="56" s="1"/>
  <c r="B16" i="56"/>
  <c r="A17" i="56"/>
  <c r="F17" i="56" s="1"/>
  <c r="B17" i="56"/>
  <c r="A18" i="56"/>
  <c r="F18" i="56" s="1"/>
  <c r="B18" i="56"/>
  <c r="A19" i="56"/>
  <c r="F19" i="56" s="1"/>
  <c r="B19" i="56"/>
  <c r="A20" i="56"/>
  <c r="F20" i="56" s="1"/>
  <c r="B20" i="56"/>
  <c r="A21" i="56"/>
  <c r="F21" i="56" s="1"/>
  <c r="B21" i="56"/>
  <c r="A22" i="56"/>
  <c r="F22" i="56" s="1"/>
  <c r="B22" i="56"/>
  <c r="A23" i="56"/>
  <c r="F23" i="56" s="1"/>
  <c r="B23" i="56"/>
  <c r="A24" i="56"/>
  <c r="F24" i="56" s="1"/>
  <c r="B24" i="56"/>
  <c r="A25" i="56"/>
  <c r="F25" i="56" s="1"/>
  <c r="B25" i="56"/>
  <c r="A26" i="56"/>
  <c r="F26" i="56" s="1"/>
  <c r="B26" i="56"/>
  <c r="A27" i="56"/>
  <c r="F27" i="56" s="1"/>
  <c r="B27" i="56"/>
  <c r="C29" i="56" s="1"/>
  <c r="A28" i="56"/>
  <c r="F28" i="56" s="1"/>
  <c r="B28" i="56"/>
  <c r="A29" i="56"/>
  <c r="F29" i="56" s="1"/>
  <c r="B29" i="56"/>
  <c r="A30" i="56"/>
  <c r="F30" i="56" s="1"/>
  <c r="B30" i="56"/>
  <c r="A31" i="56"/>
  <c r="F31" i="56" s="1"/>
  <c r="B31" i="56"/>
  <c r="J3" i="59" l="1"/>
  <c r="H4" i="59"/>
  <c r="F4" i="59" s="1"/>
  <c r="G5" i="60"/>
  <c r="I4" i="60"/>
  <c r="C7" i="56"/>
  <c r="C27" i="56"/>
  <c r="C28" i="56"/>
  <c r="C19" i="56"/>
  <c r="C6" i="56"/>
  <c r="C9" i="56"/>
  <c r="C18" i="56"/>
  <c r="C12" i="56"/>
  <c r="C26" i="56"/>
  <c r="C11" i="56"/>
  <c r="C20" i="56"/>
  <c r="C23" i="56"/>
  <c r="C15" i="56"/>
  <c r="C24" i="56"/>
  <c r="C16" i="56"/>
  <c r="C22" i="56"/>
  <c r="C21" i="56"/>
  <c r="C14" i="56"/>
  <c r="C25" i="56"/>
  <c r="C10" i="56"/>
  <c r="C8" i="56"/>
  <c r="G2" i="56" s="1"/>
  <c r="B2" i="53"/>
  <c r="C2" i="53"/>
  <c r="Q2" i="53" s="1"/>
  <c r="I2" i="53"/>
  <c r="B3" i="53"/>
  <c r="C3" i="53"/>
  <c r="I3" i="53"/>
  <c r="B4" i="53"/>
  <c r="C4" i="53"/>
  <c r="I4" i="53"/>
  <c r="B5" i="53"/>
  <c r="C5" i="53"/>
  <c r="I5" i="53"/>
  <c r="B6" i="53"/>
  <c r="C6" i="53"/>
  <c r="I6" i="53"/>
  <c r="B7" i="53"/>
  <c r="C7" i="53"/>
  <c r="I7" i="53"/>
  <c r="B8" i="53"/>
  <c r="C8" i="53"/>
  <c r="I8" i="53"/>
  <c r="B9" i="53"/>
  <c r="C9" i="53"/>
  <c r="I9" i="53"/>
  <c r="B10" i="53"/>
  <c r="C10" i="53"/>
  <c r="I10" i="53"/>
  <c r="B11" i="53"/>
  <c r="C11" i="53"/>
  <c r="I11" i="53"/>
  <c r="B12" i="53"/>
  <c r="I12" i="53"/>
  <c r="B13" i="53"/>
  <c r="C13" i="53"/>
  <c r="I13" i="53"/>
  <c r="B14" i="53"/>
  <c r="C14" i="53"/>
  <c r="I14" i="53"/>
  <c r="B15" i="53"/>
  <c r="C15" i="53"/>
  <c r="I15" i="53"/>
  <c r="B16" i="53"/>
  <c r="C16" i="53"/>
  <c r="I16" i="53"/>
  <c r="B17" i="53"/>
  <c r="C17" i="53"/>
  <c r="I17" i="53"/>
  <c r="B18" i="53"/>
  <c r="C18" i="53"/>
  <c r="I18" i="53"/>
  <c r="B19" i="53"/>
  <c r="C19" i="53"/>
  <c r="I19" i="53"/>
  <c r="B20" i="53"/>
  <c r="C20" i="53"/>
  <c r="I20" i="53"/>
  <c r="B21" i="53"/>
  <c r="C21" i="53"/>
  <c r="I21" i="53"/>
  <c r="B22" i="53"/>
  <c r="C22" i="53"/>
  <c r="I22" i="53"/>
  <c r="B23" i="53"/>
  <c r="C23" i="53"/>
  <c r="I23" i="53"/>
  <c r="B24" i="53"/>
  <c r="C24" i="53"/>
  <c r="I24" i="53"/>
  <c r="B25" i="53"/>
  <c r="C25" i="53"/>
  <c r="I25" i="53"/>
  <c r="B26" i="53"/>
  <c r="C26" i="53"/>
  <c r="I26" i="53"/>
  <c r="B27" i="53"/>
  <c r="C27" i="53"/>
  <c r="I27" i="53"/>
  <c r="B28" i="53"/>
  <c r="C28" i="53"/>
  <c r="I28" i="53"/>
  <c r="B29" i="53"/>
  <c r="C29" i="53"/>
  <c r="I29" i="53"/>
  <c r="B30" i="53"/>
  <c r="C30" i="53"/>
  <c r="I30" i="53"/>
  <c r="B31" i="53"/>
  <c r="C31" i="53"/>
  <c r="I31" i="53"/>
  <c r="B32" i="53"/>
  <c r="C32" i="53"/>
  <c r="I32" i="53"/>
  <c r="B33" i="53"/>
  <c r="C33" i="53"/>
  <c r="I33" i="53"/>
  <c r="B34" i="53"/>
  <c r="C34" i="53"/>
  <c r="I34" i="53"/>
  <c r="B35" i="53"/>
  <c r="C35" i="53"/>
  <c r="I35" i="53"/>
  <c r="B36" i="53"/>
  <c r="C36" i="53"/>
  <c r="I36" i="53"/>
  <c r="H5" i="60" l="1"/>
  <c r="F5" i="60" s="1"/>
  <c r="I4" i="59"/>
  <c r="G5" i="59"/>
  <c r="J4" i="60"/>
  <c r="E2" i="56"/>
  <c r="D2" i="56"/>
  <c r="D6" i="56" s="1"/>
  <c r="F2" i="56"/>
  <c r="E2" i="53"/>
  <c r="D31" i="53"/>
  <c r="E31" i="53" s="1"/>
  <c r="D23" i="53"/>
  <c r="E23" i="53" s="1"/>
  <c r="D36" i="53"/>
  <c r="E36" i="53" s="1"/>
  <c r="D29" i="53"/>
  <c r="E29" i="53" s="1"/>
  <c r="D21" i="53"/>
  <c r="E21" i="53" s="1"/>
  <c r="D13" i="53"/>
  <c r="E13" i="53" s="1"/>
  <c r="D34" i="53"/>
  <c r="E34" i="53" s="1"/>
  <c r="D26" i="53"/>
  <c r="E26" i="53" s="1"/>
  <c r="D10" i="53"/>
  <c r="E10" i="53" s="1"/>
  <c r="D15" i="53"/>
  <c r="E15" i="53" s="1"/>
  <c r="D9" i="53"/>
  <c r="E9" i="53" s="1"/>
  <c r="D4" i="53"/>
  <c r="E4" i="53" s="1"/>
  <c r="D7" i="53"/>
  <c r="E7" i="53" s="1"/>
  <c r="D17" i="53"/>
  <c r="E17" i="53" s="1"/>
  <c r="D25" i="53"/>
  <c r="E25" i="53" s="1"/>
  <c r="D33" i="53"/>
  <c r="E33" i="53" s="1"/>
  <c r="D6" i="53"/>
  <c r="E6" i="53" s="1"/>
  <c r="D5" i="53"/>
  <c r="E5" i="53" s="1"/>
  <c r="D11" i="53"/>
  <c r="E11" i="53" s="1"/>
  <c r="D19" i="53"/>
  <c r="E19" i="53" s="1"/>
  <c r="D27" i="53"/>
  <c r="E27" i="53" s="1"/>
  <c r="D8" i="53"/>
  <c r="E8" i="53" s="1"/>
  <c r="D12" i="53"/>
  <c r="E12" i="53" s="1"/>
  <c r="D20" i="53"/>
  <c r="E20" i="53" s="1"/>
  <c r="D28" i="53"/>
  <c r="E28" i="53" s="1"/>
  <c r="D22" i="53"/>
  <c r="E22" i="53" s="1"/>
  <c r="D30" i="53"/>
  <c r="E30" i="53" s="1"/>
  <c r="D14" i="53"/>
  <c r="E14" i="53" s="1"/>
  <c r="D18" i="53"/>
  <c r="E18" i="53" s="1"/>
  <c r="D35" i="53"/>
  <c r="E35" i="53" s="1"/>
  <c r="D32" i="53"/>
  <c r="E32" i="53" s="1"/>
  <c r="D24" i="53"/>
  <c r="E24" i="53" s="1"/>
  <c r="D16" i="53"/>
  <c r="E16" i="53" s="1"/>
  <c r="D3" i="53"/>
  <c r="E3" i="53" s="1"/>
  <c r="H5" i="59" l="1"/>
  <c r="F5" i="59" s="1"/>
  <c r="J4" i="59"/>
  <c r="I5" i="60"/>
  <c r="G6" i="60"/>
  <c r="D12" i="56"/>
  <c r="E12" i="56" s="1"/>
  <c r="D23" i="56"/>
  <c r="E23" i="56" s="1"/>
  <c r="D15" i="56"/>
  <c r="E15" i="56" s="1"/>
  <c r="D7" i="56"/>
  <c r="E7" i="56" s="1"/>
  <c r="D14" i="56"/>
  <c r="D19" i="56"/>
  <c r="E19" i="56" s="1"/>
  <c r="D11" i="56"/>
  <c r="E11" i="56" s="1"/>
  <c r="D31" i="56"/>
  <c r="E31" i="56" s="1"/>
  <c r="D13" i="56"/>
  <c r="E13" i="56" s="1"/>
  <c r="D24" i="56"/>
  <c r="E24" i="56" s="1"/>
  <c r="D18" i="56"/>
  <c r="E18" i="56" s="1"/>
  <c r="D28" i="56"/>
  <c r="E28" i="56" s="1"/>
  <c r="D16" i="56"/>
  <c r="E16" i="56" s="1"/>
  <c r="D10" i="56"/>
  <c r="E10" i="56" s="1"/>
  <c r="D20" i="56"/>
  <c r="E20" i="56" s="1"/>
  <c r="D17" i="56"/>
  <c r="E17" i="56" s="1"/>
  <c r="D22" i="56"/>
  <c r="E22" i="56" s="1"/>
  <c r="D29" i="56"/>
  <c r="E29" i="56" s="1"/>
  <c r="D9" i="56"/>
  <c r="E9" i="56" s="1"/>
  <c r="D30" i="56"/>
  <c r="E30" i="56" s="1"/>
  <c r="D21" i="56"/>
  <c r="E21" i="56" s="1"/>
  <c r="D4" i="56"/>
  <c r="E4" i="56" s="1"/>
  <c r="D27" i="56"/>
  <c r="E27" i="56" s="1"/>
  <c r="D26" i="56"/>
  <c r="E26" i="56" s="1"/>
  <c r="D25" i="56"/>
  <c r="E25" i="56" s="1"/>
  <c r="D8" i="56"/>
  <c r="E8" i="56" s="1"/>
  <c r="D5" i="56"/>
  <c r="E5" i="56" s="1"/>
  <c r="E6" i="56"/>
  <c r="E14" i="56"/>
  <c r="F7" i="53"/>
  <c r="F6" i="53"/>
  <c r="F33" i="53"/>
  <c r="F10" i="53"/>
  <c r="F23" i="53"/>
  <c r="F26" i="53"/>
  <c r="F31" i="53"/>
  <c r="F9" i="53"/>
  <c r="F15" i="53"/>
  <c r="F20" i="53"/>
  <c r="F17" i="53"/>
  <c r="F16" i="53"/>
  <c r="F19" i="53"/>
  <c r="F21" i="53"/>
  <c r="F30" i="53"/>
  <c r="F24" i="53"/>
  <c r="F5" i="53"/>
  <c r="F27" i="53"/>
  <c r="F22" i="53"/>
  <c r="F13" i="53"/>
  <c r="F32" i="53"/>
  <c r="F11" i="53"/>
  <c r="F14" i="53"/>
  <c r="F18" i="53"/>
  <c r="F12" i="53"/>
  <c r="F8" i="53"/>
  <c r="F29" i="53"/>
  <c r="F28" i="53"/>
  <c r="F25" i="53"/>
  <c r="J5" i="60" l="1"/>
  <c r="I5" i="59"/>
  <c r="G6" i="59"/>
  <c r="H6" i="60"/>
  <c r="J3" i="56"/>
  <c r="J6" i="56"/>
  <c r="J5" i="56"/>
  <c r="J4" i="56"/>
  <c r="W2" i="53"/>
  <c r="X2" i="53"/>
  <c r="G7" i="60" l="1"/>
  <c r="I6" i="60"/>
  <c r="F6" i="60"/>
  <c r="H6" i="59"/>
  <c r="F6" i="59" s="1"/>
  <c r="J5" i="59"/>
  <c r="J8" i="56"/>
  <c r="K4" i="56" s="1"/>
  <c r="G13" i="53"/>
  <c r="G21" i="53"/>
  <c r="G29" i="53"/>
  <c r="G5" i="53"/>
  <c r="G3" i="53"/>
  <c r="G6" i="53"/>
  <c r="G14" i="53"/>
  <c r="G22" i="53"/>
  <c r="G30" i="53"/>
  <c r="G9" i="53"/>
  <c r="G15" i="53"/>
  <c r="G23" i="53"/>
  <c r="G31" i="53"/>
  <c r="G4" i="53"/>
  <c r="G16" i="53"/>
  <c r="G24" i="53"/>
  <c r="G32" i="53"/>
  <c r="G27" i="53"/>
  <c r="G2" i="53"/>
  <c r="H2" i="53" s="1"/>
  <c r="G7" i="53"/>
  <c r="G17" i="53"/>
  <c r="G25" i="53"/>
  <c r="G33" i="53"/>
  <c r="G34" i="53"/>
  <c r="G35" i="53"/>
  <c r="G36" i="53"/>
  <c r="G10" i="53"/>
  <c r="G18" i="53"/>
  <c r="G26" i="53"/>
  <c r="G11" i="53"/>
  <c r="G19" i="53"/>
  <c r="G8" i="53"/>
  <c r="G12" i="53"/>
  <c r="G20" i="53"/>
  <c r="G28" i="53"/>
  <c r="I6" i="59" l="1"/>
  <c r="G7" i="59"/>
  <c r="J6" i="60"/>
  <c r="H7" i="60"/>
  <c r="F7" i="60" s="1"/>
  <c r="K5" i="56"/>
  <c r="G10" i="56" s="1"/>
  <c r="G29" i="56"/>
  <c r="G5" i="56"/>
  <c r="G9" i="56"/>
  <c r="G21" i="56"/>
  <c r="G13" i="56"/>
  <c r="G25" i="56"/>
  <c r="G17" i="56"/>
  <c r="G26" i="56"/>
  <c r="K3" i="56"/>
  <c r="K6" i="56"/>
  <c r="H36" i="53"/>
  <c r="H27" i="53"/>
  <c r="H9" i="53"/>
  <c r="H12" i="53"/>
  <c r="H32" i="53"/>
  <c r="H30" i="53"/>
  <c r="H13" i="53"/>
  <c r="H8" i="53"/>
  <c r="H34" i="53"/>
  <c r="H24" i="53"/>
  <c r="H22" i="53"/>
  <c r="H19" i="53"/>
  <c r="H33" i="53"/>
  <c r="H16" i="53"/>
  <c r="H14" i="53"/>
  <c r="H20" i="53"/>
  <c r="H21" i="53"/>
  <c r="H35" i="53"/>
  <c r="H11" i="53"/>
  <c r="H25" i="53"/>
  <c r="H4" i="53"/>
  <c r="H6" i="53"/>
  <c r="H26" i="53"/>
  <c r="H17" i="53"/>
  <c r="H31" i="53"/>
  <c r="H3" i="53"/>
  <c r="H18" i="53"/>
  <c r="H7" i="53"/>
  <c r="H23" i="53"/>
  <c r="H5" i="53"/>
  <c r="H28" i="53"/>
  <c r="H10" i="53"/>
  <c r="H15" i="53"/>
  <c r="H29" i="53"/>
  <c r="I7" i="60" l="1"/>
  <c r="G8" i="60"/>
  <c r="H7" i="59"/>
  <c r="F7" i="59" s="1"/>
  <c r="J6" i="59"/>
  <c r="T4" i="53"/>
  <c r="J32" i="53" s="1"/>
  <c r="G22" i="56"/>
  <c r="G18" i="56"/>
  <c r="G14" i="56"/>
  <c r="G6" i="56"/>
  <c r="G30" i="56"/>
  <c r="G23" i="56"/>
  <c r="G19" i="56"/>
  <c r="G11" i="56"/>
  <c r="G7" i="56"/>
  <c r="G15" i="56"/>
  <c r="G31" i="56"/>
  <c r="G27" i="56"/>
  <c r="K8" i="56"/>
  <c r="G4" i="56"/>
  <c r="G28" i="56"/>
  <c r="G12" i="56"/>
  <c r="G24" i="56"/>
  <c r="G8" i="56"/>
  <c r="G16" i="56"/>
  <c r="G20" i="56"/>
  <c r="T2" i="53"/>
  <c r="J2" i="53" s="1"/>
  <c r="T8" i="53"/>
  <c r="T7" i="53"/>
  <c r="T5" i="53"/>
  <c r="T3" i="53"/>
  <c r="T6" i="53"/>
  <c r="G8" i="59" l="1"/>
  <c r="I7" i="59"/>
  <c r="H8" i="60"/>
  <c r="J7" i="60"/>
  <c r="J4" i="53"/>
  <c r="J11" i="53"/>
  <c r="J18" i="53"/>
  <c r="J25" i="53"/>
  <c r="J23" i="53"/>
  <c r="J16" i="53"/>
  <c r="J30" i="53"/>
  <c r="J9" i="53"/>
  <c r="T9" i="53"/>
  <c r="U4" i="53" s="1"/>
  <c r="J5" i="53"/>
  <c r="J26" i="53"/>
  <c r="J12" i="53"/>
  <c r="J19" i="53"/>
  <c r="J33" i="53"/>
  <c r="J27" i="53"/>
  <c r="J6" i="53"/>
  <c r="J13" i="53"/>
  <c r="J20" i="53"/>
  <c r="J34" i="53"/>
  <c r="J35" i="53"/>
  <c r="J14" i="53"/>
  <c r="J21" i="53"/>
  <c r="J28" i="53"/>
  <c r="J7" i="53"/>
  <c r="J29" i="53"/>
  <c r="J15" i="53"/>
  <c r="J22" i="53"/>
  <c r="J8" i="53"/>
  <c r="J36" i="53"/>
  <c r="J24" i="53"/>
  <c r="J3" i="53"/>
  <c r="J10" i="53"/>
  <c r="J17" i="53"/>
  <c r="J31" i="53"/>
  <c r="I8" i="60" l="1"/>
  <c r="G9" i="60"/>
  <c r="F8" i="60"/>
  <c r="J7" i="59"/>
  <c r="H8" i="59"/>
  <c r="U2" i="53"/>
  <c r="U6" i="53"/>
  <c r="U7" i="53"/>
  <c r="U8" i="53"/>
  <c r="U3" i="53"/>
  <c r="U5" i="53"/>
  <c r="I8" i="59" l="1"/>
  <c r="G9" i="59"/>
  <c r="F8" i="59"/>
  <c r="H9" i="60"/>
  <c r="J8" i="60"/>
  <c r="U9" i="53"/>
  <c r="I9" i="60" l="1"/>
  <c r="G10" i="60"/>
  <c r="F9" i="60"/>
  <c r="H9" i="59"/>
  <c r="J8" i="59"/>
  <c r="L10" i="39"/>
  <c r="I9" i="59" l="1"/>
  <c r="G10" i="59"/>
  <c r="F9" i="59"/>
  <c r="H10" i="60"/>
  <c r="J9" i="60"/>
  <c r="J2" i="39"/>
  <c r="K2" i="39"/>
  <c r="L3" i="39"/>
  <c r="D2" i="39"/>
  <c r="C2" i="39"/>
  <c r="I10" i="60" l="1"/>
  <c r="G11" i="60"/>
  <c r="F10" i="60"/>
  <c r="H10" i="59"/>
  <c r="J9" i="59"/>
  <c r="J3" i="39"/>
  <c r="I10" i="59" l="1"/>
  <c r="G11" i="59"/>
  <c r="F10" i="59"/>
  <c r="H11" i="60"/>
  <c r="F11" i="60" s="1"/>
  <c r="J10" i="60"/>
  <c r="F14" i="39"/>
  <c r="F13" i="39"/>
  <c r="F12" i="39"/>
  <c r="C12" i="39"/>
  <c r="F11" i="39"/>
  <c r="C11" i="39"/>
  <c r="F10" i="39"/>
  <c r="C10" i="39"/>
  <c r="F9" i="39"/>
  <c r="C9" i="39"/>
  <c r="F8" i="39"/>
  <c r="C8" i="39"/>
  <c r="F7" i="39"/>
  <c r="C7" i="39"/>
  <c r="F6" i="39"/>
  <c r="C6" i="39"/>
  <c r="AA5" i="39"/>
  <c r="Z5" i="39"/>
  <c r="F5" i="39"/>
  <c r="C5" i="39"/>
  <c r="F4" i="39"/>
  <c r="F3" i="39"/>
  <c r="G12" i="60" l="1"/>
  <c r="I11" i="60"/>
  <c r="H11" i="59"/>
  <c r="J10" i="59"/>
  <c r="Z6" i="39"/>
  <c r="I11" i="59" l="1"/>
  <c r="G12" i="59"/>
  <c r="F11" i="59"/>
  <c r="J11" i="60"/>
  <c r="H12" i="60"/>
  <c r="D12" i="39"/>
  <c r="E12" i="39" s="1"/>
  <c r="D8" i="39"/>
  <c r="D5" i="39"/>
  <c r="E5" i="39" s="1"/>
  <c r="D6" i="39"/>
  <c r="E6" i="39" s="1"/>
  <c r="D3" i="39"/>
  <c r="E3" i="39" s="1"/>
  <c r="D4" i="39"/>
  <c r="E4" i="39" s="1"/>
  <c r="D11" i="39"/>
  <c r="E11" i="39" s="1"/>
  <c r="D13" i="39"/>
  <c r="E13" i="39" s="1"/>
  <c r="D9" i="39"/>
  <c r="E9" i="39" s="1"/>
  <c r="D10" i="39"/>
  <c r="E10" i="39" s="1"/>
  <c r="D14" i="39"/>
  <c r="E14" i="39" s="1"/>
  <c r="D7" i="39"/>
  <c r="E7" i="39" s="1"/>
  <c r="E8" i="39"/>
  <c r="G13" i="60" l="1"/>
  <c r="I12" i="60"/>
  <c r="F12" i="60"/>
  <c r="H12" i="59"/>
  <c r="J11" i="59"/>
  <c r="G5" i="39"/>
  <c r="G3" i="39"/>
  <c r="G4" i="39"/>
  <c r="G6" i="39"/>
  <c r="G13" i="59" l="1"/>
  <c r="I12" i="59"/>
  <c r="F12" i="59"/>
  <c r="J12" i="60"/>
  <c r="H13" i="60"/>
  <c r="F13" i="60" s="1"/>
  <c r="H6" i="39"/>
  <c r="I6" i="39" s="1"/>
  <c r="H5" i="39"/>
  <c r="L5" i="39" s="1"/>
  <c r="I9" i="39"/>
  <c r="I5" i="39"/>
  <c r="I13" i="39"/>
  <c r="G7" i="39"/>
  <c r="H4" i="39"/>
  <c r="H3" i="39"/>
  <c r="G14" i="60" l="1"/>
  <c r="I13" i="60"/>
  <c r="J12" i="59"/>
  <c r="H13" i="59"/>
  <c r="F13" i="59" s="1"/>
  <c r="I14" i="39"/>
  <c r="I10" i="39"/>
  <c r="L6" i="39"/>
  <c r="M3" i="39"/>
  <c r="H7" i="39"/>
  <c r="I7" i="39"/>
  <c r="I11" i="39"/>
  <c r="I3" i="39"/>
  <c r="L4" i="39"/>
  <c r="I8" i="39"/>
  <c r="I4" i="39"/>
  <c r="I12" i="39"/>
  <c r="G14" i="59" l="1"/>
  <c r="I13" i="59"/>
  <c r="J13" i="60"/>
  <c r="H14" i="60"/>
  <c r="I14" i="60" s="1"/>
  <c r="L7" i="39"/>
  <c r="N3" i="39"/>
  <c r="J14" i="60" l="1"/>
  <c r="F14" i="60"/>
  <c r="J13" i="59"/>
  <c r="H14" i="59"/>
  <c r="I14" i="59" s="1"/>
  <c r="F14" i="59"/>
  <c r="Q3" i="39"/>
  <c r="R3" i="39"/>
  <c r="O3" i="39"/>
  <c r="K3" i="39"/>
  <c r="J4" i="39" s="1"/>
  <c r="J14" i="59" l="1"/>
  <c r="J15" i="60"/>
  <c r="L8" i="39"/>
  <c r="S3" i="39"/>
  <c r="V3" i="39" s="1"/>
  <c r="P3" i="39"/>
  <c r="U3" i="39"/>
  <c r="K4" i="39"/>
  <c r="J5" i="39" s="1"/>
  <c r="L2" i="60" l="1"/>
  <c r="K2" i="60"/>
  <c r="L3" i="60"/>
  <c r="K3" i="60"/>
  <c r="L4" i="60"/>
  <c r="K4" i="60"/>
  <c r="L5" i="60"/>
  <c r="K5" i="60"/>
  <c r="L6" i="60"/>
  <c r="K6" i="60"/>
  <c r="L7" i="60"/>
  <c r="K7" i="60"/>
  <c r="L8" i="60"/>
  <c r="K8" i="60"/>
  <c r="L9" i="60"/>
  <c r="K9" i="60"/>
  <c r="L10" i="60"/>
  <c r="K10" i="60"/>
  <c r="L11" i="60"/>
  <c r="K11" i="60"/>
  <c r="L12" i="60"/>
  <c r="K12" i="60"/>
  <c r="L13" i="60"/>
  <c r="K13" i="60"/>
  <c r="L14" i="60"/>
  <c r="K14" i="60"/>
  <c r="J15" i="59"/>
  <c r="K5" i="39"/>
  <c r="T3" i="39"/>
  <c r="L9" i="39"/>
  <c r="M4" i="39"/>
  <c r="N4" i="39" s="1"/>
  <c r="K15" i="60" l="1"/>
  <c r="L2" i="59"/>
  <c r="K2" i="59"/>
  <c r="L3" i="59"/>
  <c r="K3" i="59"/>
  <c r="L4" i="59"/>
  <c r="K4" i="59"/>
  <c r="L5" i="59"/>
  <c r="K5" i="59"/>
  <c r="L6" i="59"/>
  <c r="K6" i="59"/>
  <c r="L7" i="59"/>
  <c r="K7" i="59"/>
  <c r="L8" i="59"/>
  <c r="K8" i="59"/>
  <c r="L9" i="59"/>
  <c r="K9" i="59"/>
  <c r="L10" i="59"/>
  <c r="K10" i="59"/>
  <c r="L11" i="59"/>
  <c r="K11" i="59"/>
  <c r="L12" i="59"/>
  <c r="K12" i="59"/>
  <c r="L13" i="59"/>
  <c r="L14" i="59"/>
  <c r="K13" i="59"/>
  <c r="K14" i="59"/>
  <c r="J6" i="39"/>
  <c r="M5" i="39"/>
  <c r="N5" i="39" s="1"/>
  <c r="Q4" i="39"/>
  <c r="O4" i="39"/>
  <c r="R4" i="39"/>
  <c r="K15" i="59" l="1"/>
  <c r="P4" i="39"/>
  <c r="S4" i="39"/>
  <c r="V4" i="39" s="1"/>
  <c r="U4" i="39"/>
  <c r="O5" i="39"/>
  <c r="P5" i="39" s="1"/>
  <c r="R5" i="39"/>
  <c r="Q5" i="39"/>
  <c r="U5" i="39" s="1"/>
  <c r="K6" i="39"/>
  <c r="M6" i="39" s="1"/>
  <c r="N6" i="39" s="1"/>
  <c r="O6" i="39" l="1"/>
  <c r="P6" i="39" s="1"/>
  <c r="Q6" i="39"/>
  <c r="R6" i="39"/>
  <c r="S5" i="39"/>
  <c r="V5" i="39" s="1"/>
  <c r="L11" i="39"/>
  <c r="T5" i="39"/>
  <c r="T4" i="39"/>
  <c r="J7" i="39"/>
  <c r="K7" i="39" s="1"/>
  <c r="T6" i="39" l="1"/>
  <c r="J8" i="39"/>
  <c r="K8" i="39" s="1"/>
  <c r="M7" i="39"/>
  <c r="N7" i="39" s="1"/>
  <c r="L12" i="39"/>
  <c r="S6" i="39"/>
  <c r="V6" i="39" s="1"/>
  <c r="U6" i="39"/>
  <c r="R7" i="39" l="1"/>
  <c r="Q7" i="39"/>
  <c r="O7" i="39"/>
  <c r="M8" i="39"/>
  <c r="N8" i="39" s="1"/>
  <c r="J9" i="39"/>
  <c r="L13" i="39"/>
  <c r="P7" i="39" l="1"/>
  <c r="S7" i="39"/>
  <c r="V7" i="39" s="1"/>
  <c r="U7" i="39"/>
  <c r="O8" i="39"/>
  <c r="P8" i="39" s="1"/>
  <c r="Q8" i="39"/>
  <c r="R8" i="39"/>
  <c r="K9" i="39"/>
  <c r="M9" i="39" s="1"/>
  <c r="N9" i="39" s="1"/>
  <c r="L14" i="39" l="1"/>
  <c r="J10" i="39"/>
  <c r="K10" i="39" s="1"/>
  <c r="M10" i="39" s="1"/>
  <c r="N10" i="39" s="1"/>
  <c r="R9" i="39"/>
  <c r="Q9" i="39"/>
  <c r="O9" i="39"/>
  <c r="U8" i="39"/>
  <c r="U9" i="39"/>
  <c r="S8" i="39"/>
  <c r="V8" i="39" s="1"/>
  <c r="T8" i="39"/>
  <c r="T7" i="39"/>
  <c r="J11" i="39" l="1"/>
  <c r="K11" i="39" s="1"/>
  <c r="R10" i="39"/>
  <c r="Q10" i="39"/>
  <c r="U10" i="39" s="1"/>
  <c r="O10" i="39"/>
  <c r="L15" i="39"/>
  <c r="P9" i="39"/>
  <c r="S9" i="39"/>
  <c r="V9" i="39" s="1"/>
  <c r="M11" i="39" l="1"/>
  <c r="N11" i="39" s="1"/>
  <c r="R11" i="39" s="1"/>
  <c r="J12" i="39"/>
  <c r="K12" i="39" s="1"/>
  <c r="L16" i="39"/>
  <c r="T9" i="39"/>
  <c r="P10" i="39"/>
  <c r="S10" i="39"/>
  <c r="V10" i="39" s="1"/>
  <c r="O11" i="39" l="1"/>
  <c r="S11" i="39" s="1"/>
  <c r="V11" i="39" s="1"/>
  <c r="Q11" i="39"/>
  <c r="U11" i="39" s="1"/>
  <c r="T10" i="39"/>
  <c r="L17" i="39"/>
  <c r="J13" i="39"/>
  <c r="K13" i="39" s="1"/>
  <c r="M12" i="39"/>
  <c r="N12" i="39" s="1"/>
  <c r="P11" i="39" l="1"/>
  <c r="T11" i="39" s="1"/>
  <c r="O12" i="39"/>
  <c r="R12" i="39"/>
  <c r="Q12" i="39"/>
  <c r="U12" i="39" s="1"/>
  <c r="M13" i="39"/>
  <c r="N13" i="39" s="1"/>
  <c r="J14" i="39"/>
  <c r="L18" i="39"/>
  <c r="R13" i="39" l="1"/>
  <c r="Q13" i="39"/>
  <c r="U13" i="39" s="1"/>
  <c r="O13" i="39"/>
  <c r="P12" i="39"/>
  <c r="T12" i="39" s="1"/>
  <c r="S12" i="39"/>
  <c r="V12" i="39" s="1"/>
  <c r="K14" i="39"/>
  <c r="M16" i="39" s="1"/>
  <c r="M14" i="39" l="1"/>
  <c r="N14" i="39" s="1"/>
  <c r="M18" i="39"/>
  <c r="M15" i="39"/>
  <c r="M17" i="39"/>
  <c r="P13" i="39"/>
  <c r="T13" i="39" s="1"/>
  <c r="S13" i="39"/>
  <c r="V13" i="39" s="1"/>
  <c r="R14" i="39" l="1"/>
  <c r="Q14" i="39"/>
  <c r="U14" i="39" s="1"/>
  <c r="O14" i="39"/>
  <c r="P14" i="39" l="1"/>
  <c r="T14" i="39" s="1"/>
  <c r="S14" i="39"/>
  <c r="V14" i="39" s="1"/>
</calcChain>
</file>

<file path=xl/sharedStrings.xml><?xml version="1.0" encoding="utf-8"?>
<sst xmlns="http://schemas.openxmlformats.org/spreadsheetml/2006/main" count="169" uniqueCount="93">
  <si>
    <t>At</t>
  </si>
  <si>
    <t>MAD</t>
  </si>
  <si>
    <t>|E|</t>
  </si>
  <si>
    <t>E</t>
  </si>
  <si>
    <t>Per.</t>
  </si>
  <si>
    <t>Trend</t>
  </si>
  <si>
    <t>Seas</t>
  </si>
  <si>
    <t>TS</t>
  </si>
  <si>
    <t>SE</t>
  </si>
  <si>
    <t>b0</t>
  </si>
  <si>
    <t>Intercept</t>
  </si>
  <si>
    <t>b1</t>
  </si>
  <si>
    <t>Level</t>
  </si>
  <si>
    <t>Centered-MA</t>
  </si>
  <si>
    <t>R2</t>
  </si>
  <si>
    <t>Reg-Cen-MA</t>
  </si>
  <si>
    <t>Index</t>
  </si>
  <si>
    <t>Season</t>
  </si>
  <si>
    <t>Normlized Index</t>
  </si>
  <si>
    <t>Forecast</t>
  </si>
  <si>
    <t>Periodicity</t>
  </si>
  <si>
    <t>1. Use centered moving average to remove seasonality</t>
  </si>
  <si>
    <t>2. Apply regression analysis on the seasonality removed data (centered moving average)</t>
  </si>
  <si>
    <t>3. Divide data of each period by the data obtained using the regression line to find the index for that period</t>
  </si>
  <si>
    <t>4. Average the indices for each period</t>
  </si>
  <si>
    <t>5. Normalize the indices</t>
  </si>
  <si>
    <t>6. Apply the indices on the regression line</t>
  </si>
  <si>
    <t>E2</t>
  </si>
  <si>
    <t>MSE</t>
  </si>
  <si>
    <t>MAPE</t>
  </si>
  <si>
    <t>TrendData</t>
  </si>
  <si>
    <t>Bias</t>
  </si>
  <si>
    <t>Seasonality</t>
  </si>
  <si>
    <t>The Forecast for New Level is the Previous Lever + Previous Trend</t>
  </si>
  <si>
    <t>Actual Trend is the difference between current Level and previous Level</t>
  </si>
  <si>
    <t>N</t>
  </si>
  <si>
    <t>L0: INTERCEPT</t>
  </si>
  <si>
    <t>T0: SLOPE</t>
  </si>
  <si>
    <t>Initial Seasonality for the first N periods are Demand divided by the average of the first N periods</t>
  </si>
  <si>
    <t>Actual for Level is Actual Data divided by Seasonality of N Period ago</t>
  </si>
  <si>
    <t>Forecast Trend is (1-Beta) multiplied the  previous trend forecast + Beta time the acyal trend (the difference between current level and previous level)</t>
  </si>
  <si>
    <t>Actual Seasonality is current demand divided by the current level</t>
  </si>
  <si>
    <t>Forecast Seasonality is (1-Gamma) times seasonality of P periods agoi  plus Gamma times Actual Seasonality</t>
  </si>
  <si>
    <t>Centered.MA</t>
  </si>
  <si>
    <t>Deseas.Reg</t>
  </si>
  <si>
    <t>Seas.Ind</t>
  </si>
  <si>
    <t>SeasInd</t>
  </si>
  <si>
    <t>SeasIndAdj</t>
  </si>
  <si>
    <t>Beta</t>
  </si>
  <si>
    <t>Gamma</t>
  </si>
  <si>
    <t>Alpha</t>
  </si>
  <si>
    <t>|E|/A</t>
  </si>
  <si>
    <t>Ft (Stat.Reg)</t>
  </si>
  <si>
    <t>Ft(TrSeasAdjExpSmoo</t>
  </si>
  <si>
    <t>t</t>
  </si>
  <si>
    <t>Slope</t>
  </si>
  <si>
    <t>Reg</t>
  </si>
  <si>
    <t>Cen-MA</t>
  </si>
  <si>
    <t>mod</t>
  </si>
  <si>
    <t>Range/Mean</t>
  </si>
  <si>
    <t>Mean/Median</t>
  </si>
  <si>
    <t>CV</t>
  </si>
  <si>
    <t>StdDev</t>
  </si>
  <si>
    <t>Max (Round)</t>
  </si>
  <si>
    <t>Range</t>
  </si>
  <si>
    <t>Max How Many Width</t>
  </si>
  <si>
    <t>Min</t>
  </si>
  <si>
    <t xml:space="preserve">Min (Round) </t>
  </si>
  <si>
    <t>Max</t>
  </si>
  <si>
    <t>Width (Round)</t>
  </si>
  <si>
    <t>Median</t>
  </si>
  <si>
    <t>T&amp;RanS</t>
  </si>
  <si>
    <t>TrendForSEason</t>
  </si>
  <si>
    <t>Width (Range/10)</t>
  </si>
  <si>
    <t>Mean</t>
  </si>
  <si>
    <t>Trend&amp;Seas</t>
  </si>
  <si>
    <t xml:space="preserve">No Trend </t>
  </si>
  <si>
    <t>Do Not Write on these four columns A-D</t>
  </si>
  <si>
    <t>=RANDBETWEEN(INT((ROWS($AC$3:AC15)/($AA$2)))*$AA$2,(INT((ROWS($AC$3:AC15)/($AA$2))+1)*$AA$2-1))</t>
  </si>
  <si>
    <t>Set 3</t>
  </si>
  <si>
    <t>Set 2</t>
  </si>
  <si>
    <t>Set 1</t>
  </si>
  <si>
    <t>Statistics</t>
  </si>
  <si>
    <t>CumFreq</t>
  </si>
  <si>
    <t>Freq</t>
  </si>
  <si>
    <t>Count</t>
  </si>
  <si>
    <t>CumCount</t>
  </si>
  <si>
    <t>UB</t>
  </si>
  <si>
    <t>LB</t>
  </si>
  <si>
    <t>These data were generated using the procedure in columns AB to AI</t>
  </si>
  <si>
    <t>=</t>
  </si>
  <si>
    <t>b1=</t>
  </si>
  <si>
    <t>b0=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</si>
</sst>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"/>
    <numFmt numFmtId="167" formatCode="0.000000"/>
    <numFmt numFmtId="168" formatCode="0.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sz val="11"/>
      <color theme="0"/>
      <name val="Book Antiqua"/>
      <family val="1"/>
    </font>
    <font>
      <sz val="11"/>
      <color theme="0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</fonts>
  <fills count="1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0" fontId="4" fillId="0" borderId="0" xfId="2" applyFont="1"/>
    <xf numFmtId="0" fontId="4" fillId="0" borderId="0" xfId="2" applyFont="1" applyFill="1"/>
    <xf numFmtId="0" fontId="3" fillId="0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7" borderId="0" xfId="2" applyFont="1" applyFill="1" applyAlignment="1">
      <alignment horizontal="center" vertical="center"/>
    </xf>
    <xf numFmtId="164" fontId="6" fillId="7" borderId="0" xfId="2" applyNumberFormat="1" applyFont="1" applyFill="1" applyAlignment="1">
      <alignment horizontal="center" vertical="center"/>
    </xf>
    <xf numFmtId="165" fontId="6" fillId="7" borderId="0" xfId="2" applyNumberFormat="1" applyFont="1" applyFill="1" applyAlignment="1">
      <alignment horizontal="center" vertical="center"/>
    </xf>
    <xf numFmtId="0" fontId="4" fillId="0" borderId="0" xfId="2" applyFont="1" applyAlignment="1">
      <alignment horizontal="left"/>
    </xf>
    <xf numFmtId="165" fontId="4" fillId="0" borderId="0" xfId="2" applyNumberFormat="1" applyFont="1" applyAlignment="1">
      <alignment horizontal="center"/>
    </xf>
    <xf numFmtId="164" fontId="6" fillId="4" borderId="0" xfId="2" applyNumberFormat="1" applyFont="1" applyFill="1" applyAlignment="1">
      <alignment horizontal="center"/>
    </xf>
    <xf numFmtId="2" fontId="4" fillId="0" borderId="0" xfId="2" applyNumberFormat="1" applyFont="1" applyAlignment="1">
      <alignment horizontal="center"/>
    </xf>
    <xf numFmtId="1" fontId="6" fillId="5" borderId="0" xfId="2" applyNumberFormat="1" applyFont="1" applyFill="1" applyAlignment="1">
      <alignment horizontal="center"/>
    </xf>
    <xf numFmtId="167" fontId="4" fillId="0" borderId="0" xfId="2" applyNumberFormat="1" applyFont="1" applyAlignment="1">
      <alignment horizontal="center"/>
    </xf>
    <xf numFmtId="2" fontId="5" fillId="2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1" fontId="5" fillId="2" borderId="0" xfId="2" applyNumberFormat="1" applyFont="1" applyFill="1" applyAlignment="1">
      <alignment horizontal="center"/>
    </xf>
    <xf numFmtId="1" fontId="6" fillId="7" borderId="0" xfId="2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/>
    </xf>
    <xf numFmtId="2" fontId="8" fillId="8" borderId="0" xfId="1" applyNumberFormat="1" applyFont="1" applyFill="1" applyBorder="1" applyAlignment="1">
      <alignment horizontal="center"/>
    </xf>
    <xf numFmtId="2" fontId="8" fillId="9" borderId="0" xfId="1" applyNumberFormat="1" applyFont="1" applyFill="1" applyBorder="1" applyAlignment="1">
      <alignment horizontal="center"/>
    </xf>
    <xf numFmtId="165" fontId="8" fillId="6" borderId="0" xfId="1" applyNumberFormat="1" applyFont="1" applyFill="1" applyBorder="1" applyAlignment="1">
      <alignment horizontal="center"/>
    </xf>
    <xf numFmtId="1" fontId="8" fillId="6" borderId="0" xfId="1" applyNumberFormat="1" applyFont="1" applyFill="1" applyBorder="1" applyAlignment="1">
      <alignment horizontal="center"/>
    </xf>
    <xf numFmtId="2" fontId="8" fillId="6" borderId="0" xfId="1" applyNumberFormat="1" applyFont="1" applyFill="1" applyBorder="1" applyAlignment="1">
      <alignment horizontal="center"/>
    </xf>
    <xf numFmtId="168" fontId="8" fillId="6" borderId="0" xfId="1" applyNumberFormat="1" applyFont="1" applyFill="1" applyBorder="1" applyAlignment="1">
      <alignment horizontal="center"/>
    </xf>
    <xf numFmtId="2" fontId="4" fillId="0" borderId="0" xfId="2" applyNumberFormat="1" applyFont="1"/>
    <xf numFmtId="2" fontId="0" fillId="0" borderId="0" xfId="0" applyNumberFormat="1" applyAlignment="1">
      <alignment horizontal="left" vertical="top"/>
    </xf>
    <xf numFmtId="1" fontId="4" fillId="0" borderId="0" xfId="2" applyNumberFormat="1" applyFont="1" applyAlignment="1">
      <alignment horizontal="left" vertical="top"/>
    </xf>
    <xf numFmtId="2" fontId="4" fillId="0" borderId="0" xfId="2" applyNumberFormat="1" applyFont="1" applyAlignment="1">
      <alignment horizontal="center" vertical="top"/>
    </xf>
    <xf numFmtId="166" fontId="9" fillId="2" borderId="0" xfId="0" applyNumberFormat="1" applyFont="1" applyFill="1" applyAlignment="1">
      <alignment horizontal="center"/>
    </xf>
    <xf numFmtId="1" fontId="6" fillId="6" borderId="0" xfId="2" applyNumberFormat="1" applyFont="1" applyFill="1" applyAlignment="1">
      <alignment horizontal="center"/>
    </xf>
    <xf numFmtId="1" fontId="4" fillId="0" borderId="0" xfId="2" applyNumberFormat="1" applyFont="1" applyAlignment="1">
      <alignment horizontal="center"/>
    </xf>
    <xf numFmtId="0" fontId="7" fillId="0" borderId="0" xfId="2" applyFont="1"/>
    <xf numFmtId="0" fontId="4" fillId="10" borderId="0" xfId="2" applyFont="1" applyFill="1" applyAlignment="1">
      <alignment horizontal="left"/>
    </xf>
    <xf numFmtId="164" fontId="5" fillId="2" borderId="0" xfId="2" applyNumberFormat="1" applyFont="1" applyFill="1" applyAlignment="1">
      <alignment horizontal="center"/>
    </xf>
    <xf numFmtId="0" fontId="3" fillId="0" borderId="0" xfId="1" applyFont="1"/>
    <xf numFmtId="0" fontId="3" fillId="0" borderId="0" xfId="4" applyFont="1"/>
    <xf numFmtId="0" fontId="3" fillId="11" borderId="0" xfId="1" applyFont="1" applyFill="1"/>
    <xf numFmtId="0" fontId="3" fillId="0" borderId="0" xfId="1" applyFont="1" applyAlignment="1">
      <alignment horizontal="center"/>
    </xf>
    <xf numFmtId="0" fontId="3" fillId="12" borderId="0" xfId="1" applyFont="1" applyFill="1" applyAlignment="1">
      <alignment horizontal="center"/>
    </xf>
    <xf numFmtId="0" fontId="3" fillId="13" borderId="0" xfId="1" applyFont="1" applyFill="1" applyAlignment="1">
      <alignment horizontal="center"/>
    </xf>
    <xf numFmtId="0" fontId="3" fillId="14" borderId="0" xfId="1" applyFont="1" applyFill="1" applyAlignment="1">
      <alignment horizontal="center"/>
    </xf>
    <xf numFmtId="0" fontId="3" fillId="0" borderId="0" xfId="1" applyFont="1" applyAlignment="1">
      <alignment horizontal="left"/>
    </xf>
    <xf numFmtId="0" fontId="4" fillId="15" borderId="0" xfId="2" applyFont="1" applyFill="1"/>
    <xf numFmtId="0" fontId="3" fillId="15" borderId="0" xfId="1" applyFont="1" applyFill="1" applyAlignment="1">
      <alignment horizontal="center"/>
    </xf>
    <xf numFmtId="0" fontId="4" fillId="0" borderId="0" xfId="3" applyFont="1"/>
    <xf numFmtId="2" fontId="4" fillId="0" borderId="3" xfId="2" applyNumberFormat="1" applyFont="1" applyBorder="1" applyAlignment="1">
      <alignment horizontal="center"/>
    </xf>
    <xf numFmtId="2" fontId="4" fillId="0" borderId="4" xfId="2" applyNumberFormat="1" applyFont="1" applyBorder="1" applyAlignment="1">
      <alignment horizontal="center"/>
    </xf>
    <xf numFmtId="1" fontId="4" fillId="0" borderId="4" xfId="2" applyNumberFormat="1" applyFont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2" fontId="4" fillId="0" borderId="6" xfId="2" applyNumberFormat="1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66" fontId="10" fillId="0" borderId="8" xfId="2" applyNumberFormat="1" applyFont="1" applyBorder="1"/>
    <xf numFmtId="0" fontId="10" fillId="0" borderId="8" xfId="2" applyFont="1" applyBorder="1"/>
    <xf numFmtId="167" fontId="4" fillId="0" borderId="9" xfId="2" applyNumberFormat="1" applyFont="1" applyBorder="1"/>
    <xf numFmtId="0" fontId="4" fillId="0" borderId="9" xfId="2" applyFont="1" applyBorder="1"/>
    <xf numFmtId="166" fontId="10" fillId="0" borderId="9" xfId="2" applyNumberFormat="1" applyFont="1" applyBorder="1"/>
    <xf numFmtId="0" fontId="10" fillId="0" borderId="9" xfId="2" applyFont="1" applyBorder="1"/>
    <xf numFmtId="166" fontId="10" fillId="0" borderId="10" xfId="2" applyNumberFormat="1" applyFont="1" applyBorder="1"/>
    <xf numFmtId="0" fontId="10" fillId="0" borderId="10" xfId="2" applyFont="1" applyBorder="1"/>
    <xf numFmtId="2" fontId="4" fillId="0" borderId="11" xfId="2" applyNumberFormat="1" applyFont="1" applyBorder="1" applyAlignment="1">
      <alignment horizontal="center"/>
    </xf>
    <xf numFmtId="2" fontId="4" fillId="0" borderId="12" xfId="2" applyNumberFormat="1" applyFont="1" applyBorder="1" applyAlignment="1">
      <alignment horizontal="center"/>
    </xf>
    <xf numFmtId="1" fontId="4" fillId="0" borderId="12" xfId="2" applyNumberFormat="1" applyFont="1" applyBorder="1" applyAlignment="1">
      <alignment horizontal="center"/>
    </xf>
    <xf numFmtId="1" fontId="4" fillId="0" borderId="11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3" fillId="12" borderId="14" xfId="1" applyFont="1" applyFill="1" applyBorder="1" applyAlignment="1">
      <alignment horizontal="center"/>
    </xf>
    <xf numFmtId="0" fontId="3" fillId="13" borderId="2" xfId="1" applyFont="1" applyFill="1" applyBorder="1" applyAlignment="1">
      <alignment horizontal="center"/>
    </xf>
    <xf numFmtId="0" fontId="3" fillId="14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11" fillId="0" borderId="0" xfId="1" applyFont="1"/>
    <xf numFmtId="0" fontId="4" fillId="0" borderId="0" xfId="2" quotePrefix="1" applyFont="1"/>
    <xf numFmtId="0" fontId="4" fillId="0" borderId="14" xfId="2" applyFont="1" applyBorder="1"/>
    <xf numFmtId="0" fontId="4" fillId="0" borderId="15" xfId="2" applyFont="1" applyBorder="1"/>
    <xf numFmtId="0" fontId="4" fillId="0" borderId="1" xfId="2" applyFont="1" applyBorder="1"/>
    <xf numFmtId="0" fontId="5" fillId="0" borderId="0" xfId="2" applyFont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12" fillId="3" borderId="0" xfId="1" applyFont="1" applyFill="1"/>
    <xf numFmtId="0" fontId="3" fillId="11" borderId="0" xfId="1" applyFont="1" applyFill="1" applyAlignment="1">
      <alignment horizontal="left"/>
    </xf>
    <xf numFmtId="0" fontId="4" fillId="0" borderId="0" xfId="2" applyFont="1" applyAlignment="1">
      <alignment horizontal="right"/>
    </xf>
    <xf numFmtId="0" fontId="3" fillId="0" borderId="0" xfId="1" applyFont="1" applyAlignment="1">
      <alignment horizontal="right"/>
    </xf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'StaticTrend&amp;Season'!$A$4:$A$78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'StaticTrend&amp;Season'!$B$4:$B$78</c:f>
              <c:numCache>
                <c:formatCode>0</c:formatCode>
                <c:ptCount val="75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C-4C40-B9A2-BF3B9B64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'1.Trend&amp;Season4p'!$D$3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'1.Trend&amp;Season4p'!$C$3</c:f>
              <c:strCache>
                <c:ptCount val="1"/>
                <c:pt idx="0">
                  <c:v>Centered-MA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'1.Trend&amp;Season4p'!$A$4:$A$31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'1.Trend&amp;Season4p'!$C$4:$C$31</c:f>
              <c:numCache>
                <c:formatCode>General</c:formatCode>
                <c:ptCount val="28"/>
                <c:pt idx="2" formatCode="0">
                  <c:v>35</c:v>
                </c:pt>
                <c:pt idx="3" formatCode="0">
                  <c:v>36.25</c:v>
                </c:pt>
                <c:pt idx="4" formatCode="0">
                  <c:v>38.75</c:v>
                </c:pt>
                <c:pt idx="5" formatCode="0">
                  <c:v>40.75</c:v>
                </c:pt>
                <c:pt idx="6" formatCode="0">
                  <c:v>44.375</c:v>
                </c:pt>
                <c:pt idx="7" formatCode="0">
                  <c:v>45.375</c:v>
                </c:pt>
                <c:pt idx="8" formatCode="0">
                  <c:v>47.25</c:v>
                </c:pt>
                <c:pt idx="9" formatCode="0">
                  <c:v>48.625</c:v>
                </c:pt>
                <c:pt idx="10" formatCode="0">
                  <c:v>47.75</c:v>
                </c:pt>
                <c:pt idx="11" formatCode="0">
                  <c:v>47.375</c:v>
                </c:pt>
                <c:pt idx="12" formatCode="0">
                  <c:v>46.5</c:v>
                </c:pt>
                <c:pt idx="13" formatCode="0">
                  <c:v>49</c:v>
                </c:pt>
                <c:pt idx="14" formatCode="0">
                  <c:v>51.125</c:v>
                </c:pt>
                <c:pt idx="15" formatCode="0">
                  <c:v>54</c:v>
                </c:pt>
                <c:pt idx="16" formatCode="0">
                  <c:v>56.625</c:v>
                </c:pt>
                <c:pt idx="17" formatCode="0">
                  <c:v>56</c:v>
                </c:pt>
                <c:pt idx="18" formatCode="0">
                  <c:v>57.875</c:v>
                </c:pt>
                <c:pt idx="19" formatCode="0">
                  <c:v>60.25</c:v>
                </c:pt>
                <c:pt idx="20" formatCode="0">
                  <c:v>62.625</c:v>
                </c:pt>
                <c:pt idx="21" formatCode="0">
                  <c:v>63</c:v>
                </c:pt>
                <c:pt idx="22" formatCode="0">
                  <c:v>60.375</c:v>
                </c:pt>
                <c:pt idx="23" formatCode="0">
                  <c:v>58.25</c:v>
                </c:pt>
                <c:pt idx="24" formatCode="0">
                  <c:v>58.25</c:v>
                </c:pt>
                <c:pt idx="25" formatCode="0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A-4397-937F-6A21BEF7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'1.Trend&amp;Season4p'!$A$4:$A$31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'1.Trend&amp;Season4p'!$D$4:$D$31</c:f>
              <c:numCache>
                <c:formatCode>0.0</c:formatCode>
                <c:ptCount val="28"/>
                <c:pt idx="0">
                  <c:v>35.600289855072468</c:v>
                </c:pt>
                <c:pt idx="1">
                  <c:v>36.751811594202898</c:v>
                </c:pt>
                <c:pt idx="2">
                  <c:v>37.903333333333336</c:v>
                </c:pt>
                <c:pt idx="3">
                  <c:v>39.054855072463766</c:v>
                </c:pt>
                <c:pt idx="4">
                  <c:v>40.206376811594204</c:v>
                </c:pt>
                <c:pt idx="5">
                  <c:v>41.357898550724641</c:v>
                </c:pt>
                <c:pt idx="6">
                  <c:v>42.509420289855072</c:v>
                </c:pt>
                <c:pt idx="7">
                  <c:v>43.660942028985509</c:v>
                </c:pt>
                <c:pt idx="8">
                  <c:v>44.812463768115947</c:v>
                </c:pt>
                <c:pt idx="9">
                  <c:v>45.963985507246377</c:v>
                </c:pt>
                <c:pt idx="10">
                  <c:v>47.115507246376815</c:v>
                </c:pt>
                <c:pt idx="11">
                  <c:v>48.267028985507253</c:v>
                </c:pt>
                <c:pt idx="12">
                  <c:v>49.418550724637683</c:v>
                </c:pt>
                <c:pt idx="13">
                  <c:v>50.57007246376812</c:v>
                </c:pt>
                <c:pt idx="14">
                  <c:v>51.721594202898558</c:v>
                </c:pt>
                <c:pt idx="15">
                  <c:v>52.873115942028988</c:v>
                </c:pt>
                <c:pt idx="16">
                  <c:v>54.024637681159419</c:v>
                </c:pt>
                <c:pt idx="17">
                  <c:v>55.176159420289856</c:v>
                </c:pt>
                <c:pt idx="18">
                  <c:v>56.327681159420294</c:v>
                </c:pt>
                <c:pt idx="19">
                  <c:v>57.479202898550724</c:v>
                </c:pt>
                <c:pt idx="20">
                  <c:v>58.630724637681162</c:v>
                </c:pt>
                <c:pt idx="21">
                  <c:v>59.782246376811599</c:v>
                </c:pt>
                <c:pt idx="22">
                  <c:v>60.93376811594203</c:v>
                </c:pt>
                <c:pt idx="23">
                  <c:v>62.085289855072467</c:v>
                </c:pt>
                <c:pt idx="24">
                  <c:v>63.236811594202905</c:v>
                </c:pt>
                <c:pt idx="25">
                  <c:v>64.388333333333335</c:v>
                </c:pt>
                <c:pt idx="26">
                  <c:v>65.53985507246378</c:v>
                </c:pt>
                <c:pt idx="27">
                  <c:v>66.69137681159421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0A-4397-937F-6A21BEF7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'1.Trend&amp;Season4p'!$G$3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'1.Trend&amp;Season4p'!$A$4:$A$31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'1.Trend&amp;Season4p'!$B$4:$B$31</c:f>
              <c:numCache>
                <c:formatCode>0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74-427C-8F21-16E490518189}"/>
            </c:ext>
          </c:extLst>
        </c:ser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'1.Trend&amp;Season4p'!$A$4:$A$78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'1.Trend&amp;Season4p'!$G$4:$G$83</c:f>
              <c:numCache>
                <c:formatCode>0.00</c:formatCode>
                <c:ptCount val="80"/>
                <c:pt idx="0">
                  <c:v>29.361217268185175</c:v>
                </c:pt>
                <c:pt idx="1">
                  <c:v>38.146208938257594</c:v>
                </c:pt>
                <c:pt idx="2">
                  <c:v>50.064698089078732</c:v>
                </c:pt>
                <c:pt idx="3">
                  <c:v>31.886742168009778</c:v>
                </c:pt>
                <c:pt idx="4">
                  <c:v>33.160071727998485</c:v>
                </c:pt>
                <c:pt idx="5">
                  <c:v>42.927055046507029</c:v>
                </c:pt>
                <c:pt idx="6">
                  <c:v>56.148657798435096</c:v>
                </c:pt>
                <c:pt idx="7">
                  <c:v>35.647429716677621</c:v>
                </c:pt>
                <c:pt idx="8">
                  <c:v>36.958926187811798</c:v>
                </c:pt>
                <c:pt idx="9">
                  <c:v>47.707901154756456</c:v>
                </c:pt>
                <c:pt idx="10">
                  <c:v>62.232617507791474</c:v>
                </c:pt>
                <c:pt idx="11">
                  <c:v>39.408117265345467</c:v>
                </c:pt>
                <c:pt idx="12">
                  <c:v>40.757780647625104</c:v>
                </c:pt>
                <c:pt idx="13">
                  <c:v>52.488747263005891</c:v>
                </c:pt>
                <c:pt idx="14">
                  <c:v>68.316577217147852</c:v>
                </c:pt>
                <c:pt idx="15">
                  <c:v>43.168804814013306</c:v>
                </c:pt>
                <c:pt idx="16">
                  <c:v>44.55663510743841</c:v>
                </c:pt>
                <c:pt idx="17">
                  <c:v>57.269593371255318</c:v>
                </c:pt>
                <c:pt idx="18">
                  <c:v>74.400536926504216</c:v>
                </c:pt>
                <c:pt idx="19">
                  <c:v>46.929492362681145</c:v>
                </c:pt>
                <c:pt idx="20">
                  <c:v>48.355489567251723</c:v>
                </c:pt>
                <c:pt idx="21">
                  <c:v>62.050439479504753</c:v>
                </c:pt>
                <c:pt idx="22">
                  <c:v>80.484496635860594</c:v>
                </c:pt>
                <c:pt idx="23">
                  <c:v>50.690179911348991</c:v>
                </c:pt>
                <c:pt idx="24">
                  <c:v>52.154344027065036</c:v>
                </c:pt>
                <c:pt idx="25">
                  <c:v>66.831285587754181</c:v>
                </c:pt>
                <c:pt idx="26">
                  <c:v>86.568456345216973</c:v>
                </c:pt>
                <c:pt idx="27">
                  <c:v>54.450867460016838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4-427C-8F21-16E49051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144</c:v>
                </c:pt>
                <c:pt idx="1">
                  <c:v>149</c:v>
                </c:pt>
                <c:pt idx="2">
                  <c:v>196</c:v>
                </c:pt>
                <c:pt idx="3">
                  <c:v>132</c:v>
                </c:pt>
                <c:pt idx="4">
                  <c:v>145</c:v>
                </c:pt>
                <c:pt idx="5">
                  <c:v>203</c:v>
                </c:pt>
                <c:pt idx="6">
                  <c:v>185</c:v>
                </c:pt>
                <c:pt idx="7">
                  <c:v>171</c:v>
                </c:pt>
                <c:pt idx="8">
                  <c:v>169</c:v>
                </c:pt>
                <c:pt idx="9">
                  <c:v>221</c:v>
                </c:pt>
                <c:pt idx="10">
                  <c:v>221</c:v>
                </c:pt>
                <c:pt idx="11">
                  <c:v>196</c:v>
                </c:pt>
                <c:pt idx="12">
                  <c:v>143</c:v>
                </c:pt>
                <c:pt idx="13">
                  <c:v>215</c:v>
                </c:pt>
                <c:pt idx="14">
                  <c:v>221</c:v>
                </c:pt>
                <c:pt idx="15">
                  <c:v>155</c:v>
                </c:pt>
                <c:pt idx="16">
                  <c:v>165</c:v>
                </c:pt>
                <c:pt idx="17">
                  <c:v>244</c:v>
                </c:pt>
                <c:pt idx="18">
                  <c:v>266</c:v>
                </c:pt>
                <c:pt idx="19">
                  <c:v>218</c:v>
                </c:pt>
                <c:pt idx="20">
                  <c:v>179</c:v>
                </c:pt>
                <c:pt idx="21">
                  <c:v>305</c:v>
                </c:pt>
                <c:pt idx="22">
                  <c:v>287</c:v>
                </c:pt>
                <c:pt idx="23">
                  <c:v>222</c:v>
                </c:pt>
                <c:pt idx="24">
                  <c:v>217</c:v>
                </c:pt>
                <c:pt idx="25">
                  <c:v>300</c:v>
                </c:pt>
                <c:pt idx="26">
                  <c:v>336</c:v>
                </c:pt>
                <c:pt idx="27">
                  <c:v>236</c:v>
                </c:pt>
                <c:pt idx="28">
                  <c:v>276</c:v>
                </c:pt>
                <c:pt idx="29">
                  <c:v>359</c:v>
                </c:pt>
                <c:pt idx="30">
                  <c:v>381</c:v>
                </c:pt>
                <c:pt idx="31">
                  <c:v>243</c:v>
                </c:pt>
                <c:pt idx="32">
                  <c:v>261</c:v>
                </c:pt>
                <c:pt idx="33">
                  <c:v>332</c:v>
                </c:pt>
                <c:pt idx="34">
                  <c:v>340</c:v>
                </c:pt>
                <c:pt idx="35">
                  <c:v>298</c:v>
                </c:pt>
                <c:pt idx="36">
                  <c:v>301</c:v>
                </c:pt>
                <c:pt idx="37">
                  <c:v>357</c:v>
                </c:pt>
                <c:pt idx="38">
                  <c:v>349</c:v>
                </c:pt>
                <c:pt idx="39">
                  <c:v>326</c:v>
                </c:pt>
                <c:pt idx="40">
                  <c:v>252</c:v>
                </c:pt>
                <c:pt idx="41">
                  <c:v>445</c:v>
                </c:pt>
                <c:pt idx="42">
                  <c:v>396</c:v>
                </c:pt>
                <c:pt idx="43">
                  <c:v>333</c:v>
                </c:pt>
                <c:pt idx="44">
                  <c:v>299</c:v>
                </c:pt>
                <c:pt idx="45">
                  <c:v>428</c:v>
                </c:pt>
                <c:pt idx="46">
                  <c:v>451</c:v>
                </c:pt>
                <c:pt idx="47">
                  <c:v>314</c:v>
                </c:pt>
                <c:pt idx="48">
                  <c:v>319</c:v>
                </c:pt>
                <c:pt idx="49">
                  <c:v>393</c:v>
                </c:pt>
                <c:pt idx="50">
                  <c:v>491</c:v>
                </c:pt>
                <c:pt idx="51">
                  <c:v>329</c:v>
                </c:pt>
                <c:pt idx="52">
                  <c:v>375</c:v>
                </c:pt>
                <c:pt idx="53">
                  <c:v>492</c:v>
                </c:pt>
                <c:pt idx="54">
                  <c:v>510</c:v>
                </c:pt>
                <c:pt idx="55">
                  <c:v>330</c:v>
                </c:pt>
                <c:pt idx="56">
                  <c:v>306</c:v>
                </c:pt>
                <c:pt idx="57">
                  <c:v>503</c:v>
                </c:pt>
                <c:pt idx="58">
                  <c:v>502</c:v>
                </c:pt>
                <c:pt idx="59">
                  <c:v>319</c:v>
                </c:pt>
                <c:pt idx="60">
                  <c:v>335</c:v>
                </c:pt>
                <c:pt idx="61">
                  <c:v>465</c:v>
                </c:pt>
                <c:pt idx="62">
                  <c:v>575</c:v>
                </c:pt>
                <c:pt idx="63">
                  <c:v>348</c:v>
                </c:pt>
                <c:pt idx="64">
                  <c:v>348</c:v>
                </c:pt>
                <c:pt idx="65">
                  <c:v>574</c:v>
                </c:pt>
                <c:pt idx="66">
                  <c:v>533</c:v>
                </c:pt>
                <c:pt idx="67">
                  <c:v>349</c:v>
                </c:pt>
                <c:pt idx="68">
                  <c:v>356</c:v>
                </c:pt>
                <c:pt idx="69">
                  <c:v>557</c:v>
                </c:pt>
                <c:pt idx="70">
                  <c:v>525</c:v>
                </c:pt>
                <c:pt idx="71">
                  <c:v>405</c:v>
                </c:pt>
                <c:pt idx="72">
                  <c:v>492</c:v>
                </c:pt>
                <c:pt idx="73">
                  <c:v>597</c:v>
                </c:pt>
                <c:pt idx="7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6B-4ED3-949E-5481CAB7B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'1.Trend&amp;Season'!$D$3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'1.Trend&amp;Season'!$D$4:$D$78</c:f>
              <c:numCache>
                <c:formatCode>General</c:formatCode>
                <c:ptCount val="75"/>
                <c:pt idx="2" formatCode="0">
                  <c:v>153.19999999999999</c:v>
                </c:pt>
                <c:pt idx="3" formatCode="0">
                  <c:v>165</c:v>
                </c:pt>
                <c:pt idx="4" formatCode="0">
                  <c:v>172.2</c:v>
                </c:pt>
                <c:pt idx="5" formatCode="0">
                  <c:v>167.2</c:v>
                </c:pt>
                <c:pt idx="6" formatCode="0">
                  <c:v>174.6</c:v>
                </c:pt>
                <c:pt idx="7" formatCode="0">
                  <c:v>189.8</c:v>
                </c:pt>
                <c:pt idx="8" formatCode="0">
                  <c:v>193.4</c:v>
                </c:pt>
                <c:pt idx="9" formatCode="0">
                  <c:v>195.6</c:v>
                </c:pt>
                <c:pt idx="10" formatCode="0">
                  <c:v>190</c:v>
                </c:pt>
                <c:pt idx="11" formatCode="0">
                  <c:v>199.2</c:v>
                </c:pt>
                <c:pt idx="12" formatCode="0">
                  <c:v>199.2</c:v>
                </c:pt>
                <c:pt idx="13" formatCode="0">
                  <c:v>186</c:v>
                </c:pt>
                <c:pt idx="14" formatCode="0">
                  <c:v>179.8</c:v>
                </c:pt>
                <c:pt idx="15" formatCode="0">
                  <c:v>200</c:v>
                </c:pt>
                <c:pt idx="16" formatCode="0">
                  <c:v>210.2</c:v>
                </c:pt>
                <c:pt idx="17" formatCode="0">
                  <c:v>209.6</c:v>
                </c:pt>
                <c:pt idx="18" formatCode="0">
                  <c:v>214.4</c:v>
                </c:pt>
                <c:pt idx="19" formatCode="0">
                  <c:v>242.4</c:v>
                </c:pt>
                <c:pt idx="20" formatCode="0">
                  <c:v>251</c:v>
                </c:pt>
                <c:pt idx="21" formatCode="0">
                  <c:v>242.2</c:v>
                </c:pt>
                <c:pt idx="22" formatCode="0">
                  <c:v>242</c:v>
                </c:pt>
                <c:pt idx="23" formatCode="0">
                  <c:v>266.2</c:v>
                </c:pt>
                <c:pt idx="24" formatCode="0">
                  <c:v>272.39999999999998</c:v>
                </c:pt>
                <c:pt idx="25" formatCode="0">
                  <c:v>262.2</c:v>
                </c:pt>
                <c:pt idx="26" formatCode="0">
                  <c:v>273</c:v>
                </c:pt>
                <c:pt idx="27" formatCode="0">
                  <c:v>301.39999999999998</c:v>
                </c:pt>
                <c:pt idx="28" formatCode="0">
                  <c:v>317.60000000000002</c:v>
                </c:pt>
                <c:pt idx="29" formatCode="0">
                  <c:v>299</c:v>
                </c:pt>
                <c:pt idx="30" formatCode="0">
                  <c:v>304</c:v>
                </c:pt>
                <c:pt idx="31" formatCode="0">
                  <c:v>315.2</c:v>
                </c:pt>
                <c:pt idx="32" formatCode="0">
                  <c:v>311.39999999999998</c:v>
                </c:pt>
                <c:pt idx="33" formatCode="0">
                  <c:v>294.8</c:v>
                </c:pt>
                <c:pt idx="34" formatCode="0">
                  <c:v>306.39999999999998</c:v>
                </c:pt>
                <c:pt idx="35" formatCode="0">
                  <c:v>325.60000000000002</c:v>
                </c:pt>
                <c:pt idx="36" formatCode="0">
                  <c:v>329</c:v>
                </c:pt>
                <c:pt idx="37" formatCode="0">
                  <c:v>326.2</c:v>
                </c:pt>
                <c:pt idx="38" formatCode="0">
                  <c:v>317</c:v>
                </c:pt>
                <c:pt idx="39" formatCode="0">
                  <c:v>345.8</c:v>
                </c:pt>
                <c:pt idx="40" formatCode="0">
                  <c:v>353.6</c:v>
                </c:pt>
                <c:pt idx="41" formatCode="0">
                  <c:v>350.4</c:v>
                </c:pt>
                <c:pt idx="42" formatCode="0">
                  <c:v>345</c:v>
                </c:pt>
                <c:pt idx="43" formatCode="0">
                  <c:v>380.2</c:v>
                </c:pt>
                <c:pt idx="44" formatCode="0">
                  <c:v>381.4</c:v>
                </c:pt>
                <c:pt idx="45" formatCode="0">
                  <c:v>365</c:v>
                </c:pt>
                <c:pt idx="46" formatCode="0">
                  <c:v>362.2</c:v>
                </c:pt>
                <c:pt idx="47" formatCode="0">
                  <c:v>381</c:v>
                </c:pt>
                <c:pt idx="48" formatCode="0">
                  <c:v>393.6</c:v>
                </c:pt>
                <c:pt idx="49" formatCode="0">
                  <c:v>369.2</c:v>
                </c:pt>
                <c:pt idx="50" formatCode="0">
                  <c:v>381.4</c:v>
                </c:pt>
                <c:pt idx="51" formatCode="0">
                  <c:v>416</c:v>
                </c:pt>
                <c:pt idx="52" formatCode="0">
                  <c:v>439.4</c:v>
                </c:pt>
                <c:pt idx="53" formatCode="0">
                  <c:v>407.2</c:v>
                </c:pt>
                <c:pt idx="54" formatCode="0">
                  <c:v>402.6</c:v>
                </c:pt>
                <c:pt idx="55" formatCode="0">
                  <c:v>428.2</c:v>
                </c:pt>
                <c:pt idx="56" formatCode="0">
                  <c:v>430.2</c:v>
                </c:pt>
                <c:pt idx="57" formatCode="0">
                  <c:v>392</c:v>
                </c:pt>
                <c:pt idx="58" formatCode="0">
                  <c:v>393</c:v>
                </c:pt>
                <c:pt idx="59" formatCode="0">
                  <c:v>424.8</c:v>
                </c:pt>
                <c:pt idx="60" formatCode="0">
                  <c:v>439.2</c:v>
                </c:pt>
                <c:pt idx="61" formatCode="0">
                  <c:v>408.4</c:v>
                </c:pt>
                <c:pt idx="62" formatCode="0">
                  <c:v>414.2</c:v>
                </c:pt>
                <c:pt idx="63" formatCode="0">
                  <c:v>462</c:v>
                </c:pt>
                <c:pt idx="64" formatCode="0">
                  <c:v>475.6</c:v>
                </c:pt>
                <c:pt idx="65" formatCode="0">
                  <c:v>430.4</c:v>
                </c:pt>
                <c:pt idx="66" formatCode="0">
                  <c:v>432</c:v>
                </c:pt>
                <c:pt idx="67" formatCode="0">
                  <c:v>473.8</c:v>
                </c:pt>
                <c:pt idx="68" formatCode="0">
                  <c:v>464</c:v>
                </c:pt>
                <c:pt idx="69" formatCode="0">
                  <c:v>438.4</c:v>
                </c:pt>
                <c:pt idx="70" formatCode="0">
                  <c:v>467</c:v>
                </c:pt>
                <c:pt idx="71" formatCode="0">
                  <c:v>515.20000000000005</c:v>
                </c:pt>
                <c:pt idx="72" formatCode="0">
                  <c:v>515.4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E6-4CD0-AE63-83BD22013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'1.Trend&amp;Season'!$E$3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D7D31"/>
              </a:solidFill>
              <a:ln w="9525">
                <a:solidFill>
                  <a:srgbClr val="ED7D31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'1.Trend&amp;Season'!$E$4:$E$78</c:f>
              <c:numCache>
                <c:formatCode>0.0</c:formatCode>
                <c:ptCount val="75"/>
                <c:pt idx="0">
                  <c:v>148.08667337357494</c:v>
                </c:pt>
                <c:pt idx="1">
                  <c:v>152.86857142857158</c:v>
                </c:pt>
                <c:pt idx="2">
                  <c:v>157.65046948356823</c:v>
                </c:pt>
                <c:pt idx="3">
                  <c:v>162.43236753856488</c:v>
                </c:pt>
                <c:pt idx="4">
                  <c:v>167.21426559356152</c:v>
                </c:pt>
                <c:pt idx="5">
                  <c:v>171.99616364855817</c:v>
                </c:pt>
                <c:pt idx="6">
                  <c:v>176.77806170355481</c:v>
                </c:pt>
                <c:pt idx="7">
                  <c:v>181.55995975855146</c:v>
                </c:pt>
                <c:pt idx="8">
                  <c:v>186.3418578135481</c:v>
                </c:pt>
                <c:pt idx="9">
                  <c:v>191.12375586854475</c:v>
                </c:pt>
                <c:pt idx="10">
                  <c:v>195.90565392354139</c:v>
                </c:pt>
                <c:pt idx="11">
                  <c:v>200.68755197853801</c:v>
                </c:pt>
                <c:pt idx="12">
                  <c:v>205.46945003353466</c:v>
                </c:pt>
                <c:pt idx="13">
                  <c:v>210.2513480885313</c:v>
                </c:pt>
                <c:pt idx="14">
                  <c:v>215.03324614352795</c:v>
                </c:pt>
                <c:pt idx="15">
                  <c:v>219.81514419852459</c:v>
                </c:pt>
                <c:pt idx="16">
                  <c:v>224.59704225352124</c:v>
                </c:pt>
                <c:pt idx="17">
                  <c:v>229.37894030851788</c:v>
                </c:pt>
                <c:pt idx="18">
                  <c:v>234.16083836351453</c:v>
                </c:pt>
                <c:pt idx="19">
                  <c:v>238.94273641851117</c:v>
                </c:pt>
                <c:pt idx="20">
                  <c:v>243.72463447350782</c:v>
                </c:pt>
                <c:pt idx="21">
                  <c:v>248.50653252850447</c:v>
                </c:pt>
                <c:pt idx="22">
                  <c:v>253.28843058350111</c:v>
                </c:pt>
                <c:pt idx="23">
                  <c:v>258.07032863849776</c:v>
                </c:pt>
                <c:pt idx="24">
                  <c:v>262.8522266934944</c:v>
                </c:pt>
                <c:pt idx="25">
                  <c:v>267.63412474849105</c:v>
                </c:pt>
                <c:pt idx="26">
                  <c:v>272.41602280348769</c:v>
                </c:pt>
                <c:pt idx="27">
                  <c:v>277.19792085848434</c:v>
                </c:pt>
                <c:pt idx="28">
                  <c:v>281.97981891348098</c:v>
                </c:pt>
                <c:pt idx="29">
                  <c:v>286.76171696847763</c:v>
                </c:pt>
                <c:pt idx="30">
                  <c:v>291.54361502347427</c:v>
                </c:pt>
                <c:pt idx="31">
                  <c:v>296.32551307847092</c:v>
                </c:pt>
                <c:pt idx="32">
                  <c:v>301.10741113346756</c:v>
                </c:pt>
                <c:pt idx="33">
                  <c:v>305.88930918846421</c:v>
                </c:pt>
                <c:pt idx="34">
                  <c:v>310.67120724346086</c:v>
                </c:pt>
                <c:pt idx="35">
                  <c:v>315.4531052984575</c:v>
                </c:pt>
                <c:pt idx="36">
                  <c:v>320.23500335345415</c:v>
                </c:pt>
                <c:pt idx="37">
                  <c:v>325.01690140845079</c:v>
                </c:pt>
                <c:pt idx="38">
                  <c:v>329.79879946344744</c:v>
                </c:pt>
                <c:pt idx="39">
                  <c:v>334.58069751844408</c:v>
                </c:pt>
                <c:pt idx="40">
                  <c:v>339.36259557344073</c:v>
                </c:pt>
                <c:pt idx="41">
                  <c:v>344.14449362843737</c:v>
                </c:pt>
                <c:pt idx="42">
                  <c:v>348.92639168343402</c:v>
                </c:pt>
                <c:pt idx="43">
                  <c:v>353.70828973843066</c:v>
                </c:pt>
                <c:pt idx="44">
                  <c:v>358.49018779342731</c:v>
                </c:pt>
                <c:pt idx="45">
                  <c:v>363.27208584842396</c:v>
                </c:pt>
                <c:pt idx="46">
                  <c:v>368.0539839034206</c:v>
                </c:pt>
                <c:pt idx="47">
                  <c:v>372.83588195841719</c:v>
                </c:pt>
                <c:pt idx="48">
                  <c:v>377.61778001341384</c:v>
                </c:pt>
                <c:pt idx="49">
                  <c:v>382.39967806841048</c:v>
                </c:pt>
                <c:pt idx="50">
                  <c:v>387.18157612340713</c:v>
                </c:pt>
                <c:pt idx="51">
                  <c:v>391.96347417840377</c:v>
                </c:pt>
                <c:pt idx="52">
                  <c:v>396.74537223340042</c:v>
                </c:pt>
                <c:pt idx="53">
                  <c:v>401.52727028839706</c:v>
                </c:pt>
                <c:pt idx="54">
                  <c:v>406.30916834339371</c:v>
                </c:pt>
                <c:pt idx="55">
                  <c:v>411.09106639839035</c:v>
                </c:pt>
                <c:pt idx="56">
                  <c:v>415.872964453387</c:v>
                </c:pt>
                <c:pt idx="57">
                  <c:v>420.65486250838364</c:v>
                </c:pt>
                <c:pt idx="58">
                  <c:v>425.43676056338029</c:v>
                </c:pt>
                <c:pt idx="59">
                  <c:v>430.21865861837694</c:v>
                </c:pt>
                <c:pt idx="60">
                  <c:v>435.00055667337358</c:v>
                </c:pt>
                <c:pt idx="61">
                  <c:v>439.78245472837023</c:v>
                </c:pt>
                <c:pt idx="62">
                  <c:v>444.56435278336687</c:v>
                </c:pt>
                <c:pt idx="63">
                  <c:v>449.34625083836352</c:v>
                </c:pt>
                <c:pt idx="64">
                  <c:v>454.12814889336016</c:v>
                </c:pt>
                <c:pt idx="65">
                  <c:v>458.91004694835681</c:v>
                </c:pt>
                <c:pt idx="66">
                  <c:v>463.69194500335345</c:v>
                </c:pt>
                <c:pt idx="67">
                  <c:v>468.4738430583501</c:v>
                </c:pt>
                <c:pt idx="68">
                  <c:v>473.25574111334674</c:v>
                </c:pt>
                <c:pt idx="69">
                  <c:v>478.03763916834339</c:v>
                </c:pt>
                <c:pt idx="70">
                  <c:v>482.81953722334003</c:v>
                </c:pt>
                <c:pt idx="71">
                  <c:v>487.60143527833668</c:v>
                </c:pt>
                <c:pt idx="72">
                  <c:v>492.38333333333333</c:v>
                </c:pt>
                <c:pt idx="73">
                  <c:v>497.16523138832997</c:v>
                </c:pt>
                <c:pt idx="74">
                  <c:v>501.94712944332662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D0-415C-A538-21D4113C7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'1.Trend&amp;Season'!$H$3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'1.Trend&amp;Season'!$C$4:$C$78</c:f>
              <c:numCache>
                <c:formatCode>0</c:formatCode>
                <c:ptCount val="75"/>
                <c:pt idx="0">
                  <c:v>144</c:v>
                </c:pt>
                <c:pt idx="1">
                  <c:v>149</c:v>
                </c:pt>
                <c:pt idx="2">
                  <c:v>196</c:v>
                </c:pt>
                <c:pt idx="3">
                  <c:v>132</c:v>
                </c:pt>
                <c:pt idx="4">
                  <c:v>145</c:v>
                </c:pt>
                <c:pt idx="5">
                  <c:v>203</c:v>
                </c:pt>
                <c:pt idx="6">
                  <c:v>185</c:v>
                </c:pt>
                <c:pt idx="7">
                  <c:v>171</c:v>
                </c:pt>
                <c:pt idx="8">
                  <c:v>169</c:v>
                </c:pt>
                <c:pt idx="9">
                  <c:v>221</c:v>
                </c:pt>
                <c:pt idx="10">
                  <c:v>221</c:v>
                </c:pt>
                <c:pt idx="11">
                  <c:v>196</c:v>
                </c:pt>
                <c:pt idx="12">
                  <c:v>143</c:v>
                </c:pt>
                <c:pt idx="13">
                  <c:v>215</c:v>
                </c:pt>
                <c:pt idx="14">
                  <c:v>221</c:v>
                </c:pt>
                <c:pt idx="15">
                  <c:v>155</c:v>
                </c:pt>
                <c:pt idx="16">
                  <c:v>165</c:v>
                </c:pt>
                <c:pt idx="17">
                  <c:v>244</c:v>
                </c:pt>
                <c:pt idx="18">
                  <c:v>266</c:v>
                </c:pt>
                <c:pt idx="19">
                  <c:v>218</c:v>
                </c:pt>
                <c:pt idx="20">
                  <c:v>179</c:v>
                </c:pt>
                <c:pt idx="21">
                  <c:v>305</c:v>
                </c:pt>
                <c:pt idx="22">
                  <c:v>287</c:v>
                </c:pt>
                <c:pt idx="23">
                  <c:v>222</c:v>
                </c:pt>
                <c:pt idx="24">
                  <c:v>217</c:v>
                </c:pt>
                <c:pt idx="25">
                  <c:v>300</c:v>
                </c:pt>
                <c:pt idx="26">
                  <c:v>336</c:v>
                </c:pt>
                <c:pt idx="27">
                  <c:v>236</c:v>
                </c:pt>
                <c:pt idx="28">
                  <c:v>276</c:v>
                </c:pt>
                <c:pt idx="29">
                  <c:v>359</c:v>
                </c:pt>
                <c:pt idx="30">
                  <c:v>381</c:v>
                </c:pt>
                <c:pt idx="31">
                  <c:v>243</c:v>
                </c:pt>
                <c:pt idx="32">
                  <c:v>261</c:v>
                </c:pt>
                <c:pt idx="33">
                  <c:v>332</c:v>
                </c:pt>
                <c:pt idx="34">
                  <c:v>340</c:v>
                </c:pt>
                <c:pt idx="35">
                  <c:v>298</c:v>
                </c:pt>
                <c:pt idx="36">
                  <c:v>301</c:v>
                </c:pt>
                <c:pt idx="37">
                  <c:v>357</c:v>
                </c:pt>
                <c:pt idx="38">
                  <c:v>349</c:v>
                </c:pt>
                <c:pt idx="39">
                  <c:v>326</c:v>
                </c:pt>
                <c:pt idx="40">
                  <c:v>252</c:v>
                </c:pt>
                <c:pt idx="41">
                  <c:v>445</c:v>
                </c:pt>
                <c:pt idx="42">
                  <c:v>396</c:v>
                </c:pt>
                <c:pt idx="43">
                  <c:v>333</c:v>
                </c:pt>
                <c:pt idx="44">
                  <c:v>299</c:v>
                </c:pt>
                <c:pt idx="45">
                  <c:v>428</c:v>
                </c:pt>
                <c:pt idx="46">
                  <c:v>451</c:v>
                </c:pt>
                <c:pt idx="47">
                  <c:v>314</c:v>
                </c:pt>
                <c:pt idx="48">
                  <c:v>319</c:v>
                </c:pt>
                <c:pt idx="49">
                  <c:v>393</c:v>
                </c:pt>
                <c:pt idx="50">
                  <c:v>491</c:v>
                </c:pt>
                <c:pt idx="51">
                  <c:v>329</c:v>
                </c:pt>
                <c:pt idx="52">
                  <c:v>375</c:v>
                </c:pt>
                <c:pt idx="53">
                  <c:v>492</c:v>
                </c:pt>
                <c:pt idx="54">
                  <c:v>510</c:v>
                </c:pt>
                <c:pt idx="55">
                  <c:v>330</c:v>
                </c:pt>
                <c:pt idx="56">
                  <c:v>306</c:v>
                </c:pt>
                <c:pt idx="57">
                  <c:v>503</c:v>
                </c:pt>
                <c:pt idx="58">
                  <c:v>502</c:v>
                </c:pt>
                <c:pt idx="59">
                  <c:v>319</c:v>
                </c:pt>
                <c:pt idx="60">
                  <c:v>335</c:v>
                </c:pt>
                <c:pt idx="61">
                  <c:v>465</c:v>
                </c:pt>
                <c:pt idx="62">
                  <c:v>575</c:v>
                </c:pt>
                <c:pt idx="63">
                  <c:v>348</c:v>
                </c:pt>
                <c:pt idx="64">
                  <c:v>348</c:v>
                </c:pt>
                <c:pt idx="65">
                  <c:v>574</c:v>
                </c:pt>
                <c:pt idx="66">
                  <c:v>533</c:v>
                </c:pt>
                <c:pt idx="67">
                  <c:v>349</c:v>
                </c:pt>
                <c:pt idx="68">
                  <c:v>356</c:v>
                </c:pt>
                <c:pt idx="69">
                  <c:v>557</c:v>
                </c:pt>
                <c:pt idx="70">
                  <c:v>525</c:v>
                </c:pt>
                <c:pt idx="71">
                  <c:v>405</c:v>
                </c:pt>
                <c:pt idx="72">
                  <c:v>492</c:v>
                </c:pt>
                <c:pt idx="73">
                  <c:v>597</c:v>
                </c:pt>
                <c:pt idx="7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B9-4366-B0F3-0C9D2F1D433C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'1.Trend&amp;Season'!$H$4:$H$83</c:f>
              <c:numCache>
                <c:formatCode>0.00</c:formatCode>
                <c:ptCount val="80"/>
                <c:pt idx="0">
                  <c:v>124.0760701611503</c:v>
                </c:pt>
                <c:pt idx="1">
                  <c:v>175.27231221568653</c:v>
                </c:pt>
                <c:pt idx="2">
                  <c:v>183.55514317536216</c:v>
                </c:pt>
                <c:pt idx="3">
                  <c:v>138.27317525921896</c:v>
                </c:pt>
                <c:pt idx="4">
                  <c:v>140.10233653769262</c:v>
                </c:pt>
                <c:pt idx="5">
                  <c:v>197.20315963701088</c:v>
                </c:pt>
                <c:pt idx="6">
                  <c:v>205.82572657445269</c:v>
                </c:pt>
                <c:pt idx="7">
                  <c:v>154.55584694220812</c:v>
                </c:pt>
                <c:pt idx="8">
                  <c:v>156.12860291423493</c:v>
                </c:pt>
                <c:pt idx="9">
                  <c:v>219.13400705833521</c:v>
                </c:pt>
                <c:pt idx="10">
                  <c:v>228.09630997354319</c:v>
                </c:pt>
                <c:pt idx="11">
                  <c:v>170.83851862519725</c:v>
                </c:pt>
                <c:pt idx="12">
                  <c:v>172.15486929077721</c:v>
                </c:pt>
                <c:pt idx="13">
                  <c:v>241.06485447965952</c:v>
                </c:pt>
                <c:pt idx="14">
                  <c:v>250.36689337263368</c:v>
                </c:pt>
                <c:pt idx="15">
                  <c:v>187.12119030818639</c:v>
                </c:pt>
                <c:pt idx="16">
                  <c:v>188.18113566731952</c:v>
                </c:pt>
                <c:pt idx="17">
                  <c:v>262.99570190098387</c:v>
                </c:pt>
                <c:pt idx="18">
                  <c:v>272.63747677172421</c:v>
                </c:pt>
                <c:pt idx="19">
                  <c:v>203.40386199117555</c:v>
                </c:pt>
                <c:pt idx="20">
                  <c:v>204.20740204386183</c:v>
                </c:pt>
                <c:pt idx="21">
                  <c:v>284.92654932230823</c:v>
                </c:pt>
                <c:pt idx="22">
                  <c:v>294.90806017081468</c:v>
                </c:pt>
                <c:pt idx="23">
                  <c:v>219.68653367416471</c:v>
                </c:pt>
                <c:pt idx="24">
                  <c:v>220.23366842040417</c:v>
                </c:pt>
                <c:pt idx="25">
                  <c:v>306.85739674363253</c:v>
                </c:pt>
                <c:pt idx="26">
                  <c:v>317.1786435699052</c:v>
                </c:pt>
                <c:pt idx="27">
                  <c:v>235.96920535715387</c:v>
                </c:pt>
                <c:pt idx="28">
                  <c:v>236.25993479694648</c:v>
                </c:pt>
                <c:pt idx="29">
                  <c:v>328.78824416495689</c:v>
                </c:pt>
                <c:pt idx="30">
                  <c:v>339.44922696899573</c:v>
                </c:pt>
                <c:pt idx="31">
                  <c:v>252.25187704014303</c:v>
                </c:pt>
                <c:pt idx="32">
                  <c:v>252.28620117348879</c:v>
                </c:pt>
                <c:pt idx="33">
                  <c:v>350.71909158628125</c:v>
                </c:pt>
                <c:pt idx="34">
                  <c:v>361.71981036808626</c:v>
                </c:pt>
                <c:pt idx="35">
                  <c:v>268.53454872313216</c:v>
                </c:pt>
                <c:pt idx="36">
                  <c:v>268.3124675500311</c:v>
                </c:pt>
                <c:pt idx="37">
                  <c:v>372.64993900760555</c:v>
                </c:pt>
                <c:pt idx="38">
                  <c:v>383.99039376717678</c:v>
                </c:pt>
                <c:pt idx="39">
                  <c:v>284.81722040612135</c:v>
                </c:pt>
                <c:pt idx="40">
                  <c:v>284.33873392657341</c:v>
                </c:pt>
                <c:pt idx="41">
                  <c:v>394.58078642892991</c:v>
                </c:pt>
                <c:pt idx="42">
                  <c:v>406.26097716626725</c:v>
                </c:pt>
                <c:pt idx="43">
                  <c:v>301.09989208911048</c:v>
                </c:pt>
                <c:pt idx="44">
                  <c:v>300.36500030311572</c:v>
                </c:pt>
                <c:pt idx="45">
                  <c:v>416.51163385025427</c:v>
                </c:pt>
                <c:pt idx="46">
                  <c:v>428.53156056535778</c:v>
                </c:pt>
                <c:pt idx="47">
                  <c:v>317.38256377209962</c:v>
                </c:pt>
                <c:pt idx="48">
                  <c:v>316.39126667965797</c:v>
                </c:pt>
                <c:pt idx="49">
                  <c:v>438.44248127157852</c:v>
                </c:pt>
                <c:pt idx="50">
                  <c:v>450.80214396444825</c:v>
                </c:pt>
                <c:pt idx="51">
                  <c:v>333.66523545508875</c:v>
                </c:pt>
                <c:pt idx="52">
                  <c:v>332.41753305620028</c:v>
                </c:pt>
                <c:pt idx="53">
                  <c:v>460.37332869290287</c:v>
                </c:pt>
                <c:pt idx="54">
                  <c:v>473.07272736353877</c:v>
                </c:pt>
                <c:pt idx="55">
                  <c:v>349.94790713807794</c:v>
                </c:pt>
                <c:pt idx="56">
                  <c:v>348.44379943274259</c:v>
                </c:pt>
                <c:pt idx="57">
                  <c:v>482.30417611422723</c:v>
                </c:pt>
                <c:pt idx="58">
                  <c:v>495.34331076262924</c:v>
                </c:pt>
                <c:pt idx="59">
                  <c:v>366.23057882106707</c:v>
                </c:pt>
                <c:pt idx="60">
                  <c:v>364.4700658092849</c:v>
                </c:pt>
                <c:pt idx="61">
                  <c:v>504.23502353555153</c:v>
                </c:pt>
                <c:pt idx="62">
                  <c:v>517.61389416171983</c:v>
                </c:pt>
                <c:pt idx="63">
                  <c:v>382.51325050405626</c:v>
                </c:pt>
                <c:pt idx="64">
                  <c:v>380.49633218582721</c:v>
                </c:pt>
                <c:pt idx="65">
                  <c:v>526.16587095687589</c:v>
                </c:pt>
                <c:pt idx="66">
                  <c:v>539.8844775608103</c:v>
                </c:pt>
                <c:pt idx="67">
                  <c:v>398.79592218704539</c:v>
                </c:pt>
                <c:pt idx="68">
                  <c:v>396.52259856236952</c:v>
                </c:pt>
                <c:pt idx="69">
                  <c:v>548.09671837820019</c:v>
                </c:pt>
                <c:pt idx="70">
                  <c:v>562.15506095990077</c:v>
                </c:pt>
                <c:pt idx="71">
                  <c:v>415.07859387003452</c:v>
                </c:pt>
                <c:pt idx="72">
                  <c:v>412.54886493891189</c:v>
                </c:pt>
                <c:pt idx="73">
                  <c:v>570.02756579952461</c:v>
                </c:pt>
                <c:pt idx="74">
                  <c:v>584.42564435899135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B9-4366-B0F3-0C9D2F1D4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0.13333333333333333</c:v>
                </c:pt>
                <c:pt idx="3">
                  <c:v>0.16</c:v>
                </c:pt>
                <c:pt idx="4">
                  <c:v>0.10666666666666667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9-409A-987B-21D1E4A1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0.13333333333333333</c:v>
                </c:pt>
                <c:pt idx="3">
                  <c:v>0.16</c:v>
                </c:pt>
                <c:pt idx="4">
                  <c:v>0.10666666666666667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C-4958-AEBE-F058FED9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1000 - 2000</c:v>
                </c:pt>
                <c:pt idx="1">
                  <c:v>2000 - 3000</c:v>
                </c:pt>
                <c:pt idx="2">
                  <c:v>3000 - 4000</c:v>
                </c:pt>
                <c:pt idx="3">
                  <c:v>4000 - 5000</c:v>
                </c:pt>
                <c:pt idx="4">
                  <c:v>5000 - 6000</c:v>
                </c:pt>
                <c:pt idx="5">
                  <c:v>6000 - 7000</c:v>
                </c:pt>
                <c:pt idx="6">
                  <c:v>7000 - 8000</c:v>
                </c:pt>
                <c:pt idx="7">
                  <c:v>8000 - 9000</c:v>
                </c:pt>
                <c:pt idx="8">
                  <c:v>9000 - 10000</c:v>
                </c:pt>
                <c:pt idx="9">
                  <c:v>10000 - 11000</c:v>
                </c:pt>
                <c:pt idx="10">
                  <c:v>11000 - 12000</c:v>
                </c:pt>
                <c:pt idx="11">
                  <c:v>12000 - 13000</c:v>
                </c:pt>
                <c:pt idx="12">
                  <c:v>13000 - 14000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0.12</c:v>
                </c:pt>
                <c:pt idx="1">
                  <c:v>0.12</c:v>
                </c:pt>
                <c:pt idx="2">
                  <c:v>0.13333333333333333</c:v>
                </c:pt>
                <c:pt idx="3">
                  <c:v>0.16</c:v>
                </c:pt>
                <c:pt idx="4">
                  <c:v>0.10666666666666667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A-4114-B7D6-F03F2CC8E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5523</c:v>
                </c:pt>
                <c:pt idx="1">
                  <c:v>6275</c:v>
                </c:pt>
                <c:pt idx="2">
                  <c:v>6428</c:v>
                </c:pt>
                <c:pt idx="3">
                  <c:v>6815</c:v>
                </c:pt>
                <c:pt idx="4">
                  <c:v>1914</c:v>
                </c:pt>
                <c:pt idx="5">
                  <c:v>4579</c:v>
                </c:pt>
                <c:pt idx="6">
                  <c:v>1900</c:v>
                </c:pt>
                <c:pt idx="7">
                  <c:v>5263</c:v>
                </c:pt>
                <c:pt idx="8">
                  <c:v>3721</c:v>
                </c:pt>
                <c:pt idx="9">
                  <c:v>4215</c:v>
                </c:pt>
                <c:pt idx="10">
                  <c:v>1687</c:v>
                </c:pt>
                <c:pt idx="11">
                  <c:v>1880</c:v>
                </c:pt>
                <c:pt idx="12">
                  <c:v>3284</c:v>
                </c:pt>
                <c:pt idx="13">
                  <c:v>2504</c:v>
                </c:pt>
                <c:pt idx="14">
                  <c:v>6636</c:v>
                </c:pt>
                <c:pt idx="15">
                  <c:v>7858</c:v>
                </c:pt>
                <c:pt idx="16">
                  <c:v>4589</c:v>
                </c:pt>
                <c:pt idx="17">
                  <c:v>4883</c:v>
                </c:pt>
                <c:pt idx="18">
                  <c:v>2284</c:v>
                </c:pt>
                <c:pt idx="19">
                  <c:v>7300</c:v>
                </c:pt>
                <c:pt idx="20">
                  <c:v>8993</c:v>
                </c:pt>
                <c:pt idx="21">
                  <c:v>3496</c:v>
                </c:pt>
                <c:pt idx="22">
                  <c:v>3003</c:v>
                </c:pt>
                <c:pt idx="23">
                  <c:v>7037</c:v>
                </c:pt>
                <c:pt idx="24">
                  <c:v>1509</c:v>
                </c:pt>
                <c:pt idx="25">
                  <c:v>4162</c:v>
                </c:pt>
                <c:pt idx="26">
                  <c:v>7864</c:v>
                </c:pt>
                <c:pt idx="27">
                  <c:v>10658</c:v>
                </c:pt>
                <c:pt idx="28">
                  <c:v>3291</c:v>
                </c:pt>
                <c:pt idx="29">
                  <c:v>5252</c:v>
                </c:pt>
                <c:pt idx="30">
                  <c:v>6679</c:v>
                </c:pt>
                <c:pt idx="31">
                  <c:v>8313</c:v>
                </c:pt>
                <c:pt idx="32">
                  <c:v>4298</c:v>
                </c:pt>
                <c:pt idx="33">
                  <c:v>1456</c:v>
                </c:pt>
                <c:pt idx="34">
                  <c:v>4989</c:v>
                </c:pt>
                <c:pt idx="35">
                  <c:v>7606</c:v>
                </c:pt>
                <c:pt idx="36">
                  <c:v>2654</c:v>
                </c:pt>
                <c:pt idx="37">
                  <c:v>3284</c:v>
                </c:pt>
                <c:pt idx="38">
                  <c:v>2137</c:v>
                </c:pt>
                <c:pt idx="39">
                  <c:v>8880</c:v>
                </c:pt>
                <c:pt idx="40">
                  <c:v>2660</c:v>
                </c:pt>
                <c:pt idx="41">
                  <c:v>4590</c:v>
                </c:pt>
                <c:pt idx="42">
                  <c:v>2837</c:v>
                </c:pt>
                <c:pt idx="43">
                  <c:v>1943</c:v>
                </c:pt>
                <c:pt idx="44">
                  <c:v>6391</c:v>
                </c:pt>
                <c:pt idx="45">
                  <c:v>7033</c:v>
                </c:pt>
                <c:pt idx="46">
                  <c:v>9248</c:v>
                </c:pt>
                <c:pt idx="47">
                  <c:v>1145</c:v>
                </c:pt>
                <c:pt idx="48">
                  <c:v>6270</c:v>
                </c:pt>
                <c:pt idx="49">
                  <c:v>7227</c:v>
                </c:pt>
                <c:pt idx="50">
                  <c:v>6649</c:v>
                </c:pt>
                <c:pt idx="51">
                  <c:v>2206</c:v>
                </c:pt>
                <c:pt idx="52">
                  <c:v>8352</c:v>
                </c:pt>
                <c:pt idx="53">
                  <c:v>9436</c:v>
                </c:pt>
                <c:pt idx="54">
                  <c:v>2559</c:v>
                </c:pt>
                <c:pt idx="55">
                  <c:v>2054</c:v>
                </c:pt>
                <c:pt idx="56">
                  <c:v>1610</c:v>
                </c:pt>
                <c:pt idx="57">
                  <c:v>4499</c:v>
                </c:pt>
                <c:pt idx="58">
                  <c:v>4301</c:v>
                </c:pt>
                <c:pt idx="59">
                  <c:v>4054</c:v>
                </c:pt>
                <c:pt idx="60">
                  <c:v>5399</c:v>
                </c:pt>
                <c:pt idx="61">
                  <c:v>6686</c:v>
                </c:pt>
                <c:pt idx="62">
                  <c:v>6299</c:v>
                </c:pt>
                <c:pt idx="63">
                  <c:v>5100</c:v>
                </c:pt>
                <c:pt idx="64">
                  <c:v>5159</c:v>
                </c:pt>
                <c:pt idx="65">
                  <c:v>3202</c:v>
                </c:pt>
                <c:pt idx="66">
                  <c:v>6293</c:v>
                </c:pt>
                <c:pt idx="67">
                  <c:v>3302</c:v>
                </c:pt>
                <c:pt idx="68">
                  <c:v>6070</c:v>
                </c:pt>
                <c:pt idx="69">
                  <c:v>4223</c:v>
                </c:pt>
                <c:pt idx="70">
                  <c:v>5515</c:v>
                </c:pt>
                <c:pt idx="71">
                  <c:v>5966</c:v>
                </c:pt>
                <c:pt idx="72">
                  <c:v>3967</c:v>
                </c:pt>
                <c:pt idx="73">
                  <c:v>7047</c:v>
                </c:pt>
                <c:pt idx="74">
                  <c:v>3973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B8D-471F-80F7-B8051FFE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'StaticTrend&amp;Season'!$C$3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'StaticTrend&amp;Season'!$A$6:$A$29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numCache>
            </c:numRef>
          </c:xVal>
          <c:yVal>
            <c:numRef>
              <c:f>'StaticTrend&amp;Season'!$C$6:$C$29</c:f>
              <c:numCache>
                <c:formatCode>0</c:formatCode>
                <c:ptCount val="24"/>
                <c:pt idx="0">
                  <c:v>35</c:v>
                </c:pt>
                <c:pt idx="1">
                  <c:v>36.25</c:v>
                </c:pt>
                <c:pt idx="2">
                  <c:v>38.75</c:v>
                </c:pt>
                <c:pt idx="3">
                  <c:v>40.75</c:v>
                </c:pt>
                <c:pt idx="4">
                  <c:v>44.375</c:v>
                </c:pt>
                <c:pt idx="5">
                  <c:v>45.375</c:v>
                </c:pt>
                <c:pt idx="6">
                  <c:v>47.25</c:v>
                </c:pt>
                <c:pt idx="7">
                  <c:v>48.625</c:v>
                </c:pt>
                <c:pt idx="8">
                  <c:v>47.75</c:v>
                </c:pt>
                <c:pt idx="9">
                  <c:v>47.375</c:v>
                </c:pt>
                <c:pt idx="10">
                  <c:v>46.5</c:v>
                </c:pt>
                <c:pt idx="11">
                  <c:v>49</c:v>
                </c:pt>
                <c:pt idx="12">
                  <c:v>51.125</c:v>
                </c:pt>
                <c:pt idx="13">
                  <c:v>54</c:v>
                </c:pt>
                <c:pt idx="14">
                  <c:v>56.625</c:v>
                </c:pt>
                <c:pt idx="15">
                  <c:v>56</c:v>
                </c:pt>
                <c:pt idx="16">
                  <c:v>57.875</c:v>
                </c:pt>
                <c:pt idx="17">
                  <c:v>60.25</c:v>
                </c:pt>
                <c:pt idx="18">
                  <c:v>62.625</c:v>
                </c:pt>
                <c:pt idx="19">
                  <c:v>63</c:v>
                </c:pt>
                <c:pt idx="20">
                  <c:v>60.375</c:v>
                </c:pt>
                <c:pt idx="21">
                  <c:v>58.25</c:v>
                </c:pt>
                <c:pt idx="22">
                  <c:v>58.25</c:v>
                </c:pt>
                <c:pt idx="23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B-48B1-8953-E81AA113E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1145</c:v>
                </c:pt>
                <c:pt idx="1">
                  <c:v>1456</c:v>
                </c:pt>
                <c:pt idx="2">
                  <c:v>1509</c:v>
                </c:pt>
                <c:pt idx="3">
                  <c:v>1610</c:v>
                </c:pt>
                <c:pt idx="4">
                  <c:v>1687</c:v>
                </c:pt>
                <c:pt idx="5">
                  <c:v>1880</c:v>
                </c:pt>
                <c:pt idx="6">
                  <c:v>1914</c:v>
                </c:pt>
                <c:pt idx="7">
                  <c:v>1900</c:v>
                </c:pt>
                <c:pt idx="8">
                  <c:v>2206</c:v>
                </c:pt>
                <c:pt idx="9">
                  <c:v>1943</c:v>
                </c:pt>
                <c:pt idx="10">
                  <c:v>2054</c:v>
                </c:pt>
                <c:pt idx="11">
                  <c:v>2137</c:v>
                </c:pt>
                <c:pt idx="12">
                  <c:v>2504</c:v>
                </c:pt>
                <c:pt idx="13">
                  <c:v>2654</c:v>
                </c:pt>
                <c:pt idx="14">
                  <c:v>2837</c:v>
                </c:pt>
                <c:pt idx="15">
                  <c:v>2284</c:v>
                </c:pt>
                <c:pt idx="16">
                  <c:v>2660</c:v>
                </c:pt>
                <c:pt idx="17">
                  <c:v>2559</c:v>
                </c:pt>
                <c:pt idx="18">
                  <c:v>3003</c:v>
                </c:pt>
                <c:pt idx="19">
                  <c:v>3202</c:v>
                </c:pt>
                <c:pt idx="20">
                  <c:v>3302</c:v>
                </c:pt>
                <c:pt idx="21">
                  <c:v>3284</c:v>
                </c:pt>
                <c:pt idx="22">
                  <c:v>3291</c:v>
                </c:pt>
                <c:pt idx="23">
                  <c:v>3496</c:v>
                </c:pt>
                <c:pt idx="24">
                  <c:v>3284</c:v>
                </c:pt>
                <c:pt idx="25">
                  <c:v>3967</c:v>
                </c:pt>
                <c:pt idx="26">
                  <c:v>3721</c:v>
                </c:pt>
                <c:pt idx="27">
                  <c:v>4298</c:v>
                </c:pt>
                <c:pt idx="28">
                  <c:v>4301</c:v>
                </c:pt>
                <c:pt idx="29">
                  <c:v>3973</c:v>
                </c:pt>
                <c:pt idx="30">
                  <c:v>4162</c:v>
                </c:pt>
                <c:pt idx="31">
                  <c:v>4054</c:v>
                </c:pt>
                <c:pt idx="32">
                  <c:v>4215</c:v>
                </c:pt>
                <c:pt idx="33">
                  <c:v>4223</c:v>
                </c:pt>
                <c:pt idx="34">
                  <c:v>4499</c:v>
                </c:pt>
                <c:pt idx="35">
                  <c:v>4883</c:v>
                </c:pt>
                <c:pt idx="36">
                  <c:v>4579</c:v>
                </c:pt>
                <c:pt idx="37">
                  <c:v>4589</c:v>
                </c:pt>
                <c:pt idx="38">
                  <c:v>4590</c:v>
                </c:pt>
                <c:pt idx="39">
                  <c:v>5100</c:v>
                </c:pt>
                <c:pt idx="40">
                  <c:v>4989</c:v>
                </c:pt>
                <c:pt idx="41">
                  <c:v>5515</c:v>
                </c:pt>
                <c:pt idx="42">
                  <c:v>5263</c:v>
                </c:pt>
                <c:pt idx="43">
                  <c:v>5399</c:v>
                </c:pt>
                <c:pt idx="44">
                  <c:v>5523</c:v>
                </c:pt>
                <c:pt idx="45">
                  <c:v>5966</c:v>
                </c:pt>
                <c:pt idx="46">
                  <c:v>5159</c:v>
                </c:pt>
                <c:pt idx="47">
                  <c:v>5252</c:v>
                </c:pt>
                <c:pt idx="48">
                  <c:v>6270</c:v>
                </c:pt>
                <c:pt idx="49">
                  <c:v>6070</c:v>
                </c:pt>
                <c:pt idx="50">
                  <c:v>6275</c:v>
                </c:pt>
                <c:pt idx="51">
                  <c:v>6391</c:v>
                </c:pt>
                <c:pt idx="52">
                  <c:v>6299</c:v>
                </c:pt>
                <c:pt idx="53">
                  <c:v>6293</c:v>
                </c:pt>
                <c:pt idx="54">
                  <c:v>6428</c:v>
                </c:pt>
                <c:pt idx="55">
                  <c:v>6636</c:v>
                </c:pt>
                <c:pt idx="56">
                  <c:v>6679</c:v>
                </c:pt>
                <c:pt idx="57">
                  <c:v>7037</c:v>
                </c:pt>
                <c:pt idx="58">
                  <c:v>6649</c:v>
                </c:pt>
                <c:pt idx="59">
                  <c:v>6686</c:v>
                </c:pt>
                <c:pt idx="60">
                  <c:v>6815</c:v>
                </c:pt>
                <c:pt idx="61">
                  <c:v>7033</c:v>
                </c:pt>
                <c:pt idx="62">
                  <c:v>7227</c:v>
                </c:pt>
                <c:pt idx="63">
                  <c:v>7047</c:v>
                </c:pt>
                <c:pt idx="64">
                  <c:v>7864</c:v>
                </c:pt>
                <c:pt idx="65">
                  <c:v>7606</c:v>
                </c:pt>
                <c:pt idx="66">
                  <c:v>7858</c:v>
                </c:pt>
                <c:pt idx="67">
                  <c:v>7300</c:v>
                </c:pt>
                <c:pt idx="68">
                  <c:v>8313</c:v>
                </c:pt>
                <c:pt idx="69">
                  <c:v>8352</c:v>
                </c:pt>
                <c:pt idx="70">
                  <c:v>8993</c:v>
                </c:pt>
                <c:pt idx="71">
                  <c:v>10658</c:v>
                </c:pt>
                <c:pt idx="72">
                  <c:v>8880</c:v>
                </c:pt>
                <c:pt idx="73">
                  <c:v>9248</c:v>
                </c:pt>
                <c:pt idx="74">
                  <c:v>9436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813-42DF-B63E-B8C157F5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1145</c:v>
                </c:pt>
                <c:pt idx="1">
                  <c:v>1456</c:v>
                </c:pt>
                <c:pt idx="2">
                  <c:v>1943</c:v>
                </c:pt>
                <c:pt idx="3">
                  <c:v>1687</c:v>
                </c:pt>
                <c:pt idx="4">
                  <c:v>1509</c:v>
                </c:pt>
                <c:pt idx="5">
                  <c:v>1610</c:v>
                </c:pt>
                <c:pt idx="6">
                  <c:v>1900</c:v>
                </c:pt>
                <c:pt idx="7">
                  <c:v>2137</c:v>
                </c:pt>
                <c:pt idx="8">
                  <c:v>2054</c:v>
                </c:pt>
                <c:pt idx="9">
                  <c:v>1880</c:v>
                </c:pt>
                <c:pt idx="10">
                  <c:v>1914</c:v>
                </c:pt>
                <c:pt idx="11">
                  <c:v>2559</c:v>
                </c:pt>
                <c:pt idx="12">
                  <c:v>2837</c:v>
                </c:pt>
                <c:pt idx="13">
                  <c:v>2504</c:v>
                </c:pt>
                <c:pt idx="14">
                  <c:v>2206</c:v>
                </c:pt>
                <c:pt idx="15">
                  <c:v>2284</c:v>
                </c:pt>
                <c:pt idx="16">
                  <c:v>3003</c:v>
                </c:pt>
                <c:pt idx="17">
                  <c:v>3284</c:v>
                </c:pt>
                <c:pt idx="18">
                  <c:v>3202</c:v>
                </c:pt>
                <c:pt idx="19">
                  <c:v>2654</c:v>
                </c:pt>
                <c:pt idx="20">
                  <c:v>2660</c:v>
                </c:pt>
                <c:pt idx="21">
                  <c:v>3284</c:v>
                </c:pt>
                <c:pt idx="22">
                  <c:v>4054</c:v>
                </c:pt>
                <c:pt idx="23">
                  <c:v>3967</c:v>
                </c:pt>
                <c:pt idx="24">
                  <c:v>3291</c:v>
                </c:pt>
                <c:pt idx="25">
                  <c:v>3302</c:v>
                </c:pt>
                <c:pt idx="26">
                  <c:v>4162</c:v>
                </c:pt>
                <c:pt idx="27">
                  <c:v>4989</c:v>
                </c:pt>
                <c:pt idx="28">
                  <c:v>4301</c:v>
                </c:pt>
                <c:pt idx="29">
                  <c:v>3496</c:v>
                </c:pt>
                <c:pt idx="30">
                  <c:v>3721</c:v>
                </c:pt>
                <c:pt idx="31">
                  <c:v>4223</c:v>
                </c:pt>
                <c:pt idx="32">
                  <c:v>4590</c:v>
                </c:pt>
                <c:pt idx="33">
                  <c:v>4215</c:v>
                </c:pt>
                <c:pt idx="34">
                  <c:v>3973</c:v>
                </c:pt>
                <c:pt idx="35">
                  <c:v>4298</c:v>
                </c:pt>
                <c:pt idx="36">
                  <c:v>5252</c:v>
                </c:pt>
                <c:pt idx="37">
                  <c:v>6070</c:v>
                </c:pt>
                <c:pt idx="38">
                  <c:v>5100</c:v>
                </c:pt>
                <c:pt idx="39">
                  <c:v>4499</c:v>
                </c:pt>
                <c:pt idx="40">
                  <c:v>4579</c:v>
                </c:pt>
                <c:pt idx="41">
                  <c:v>5263</c:v>
                </c:pt>
                <c:pt idx="42">
                  <c:v>6649</c:v>
                </c:pt>
                <c:pt idx="43">
                  <c:v>5966</c:v>
                </c:pt>
                <c:pt idx="44">
                  <c:v>4589</c:v>
                </c:pt>
                <c:pt idx="45">
                  <c:v>4883</c:v>
                </c:pt>
                <c:pt idx="46">
                  <c:v>6391</c:v>
                </c:pt>
                <c:pt idx="47">
                  <c:v>7227</c:v>
                </c:pt>
                <c:pt idx="48">
                  <c:v>6428</c:v>
                </c:pt>
                <c:pt idx="49">
                  <c:v>5159</c:v>
                </c:pt>
                <c:pt idx="50">
                  <c:v>5399</c:v>
                </c:pt>
                <c:pt idx="51">
                  <c:v>6275</c:v>
                </c:pt>
                <c:pt idx="52">
                  <c:v>7033</c:v>
                </c:pt>
                <c:pt idx="53">
                  <c:v>7037</c:v>
                </c:pt>
                <c:pt idx="54">
                  <c:v>5515</c:v>
                </c:pt>
                <c:pt idx="55">
                  <c:v>5523</c:v>
                </c:pt>
                <c:pt idx="56">
                  <c:v>6636</c:v>
                </c:pt>
                <c:pt idx="57">
                  <c:v>8313</c:v>
                </c:pt>
                <c:pt idx="58">
                  <c:v>7606</c:v>
                </c:pt>
                <c:pt idx="59">
                  <c:v>6270</c:v>
                </c:pt>
                <c:pt idx="60">
                  <c:v>6293</c:v>
                </c:pt>
                <c:pt idx="61">
                  <c:v>6686</c:v>
                </c:pt>
                <c:pt idx="62">
                  <c:v>9248</c:v>
                </c:pt>
                <c:pt idx="63">
                  <c:v>8352</c:v>
                </c:pt>
                <c:pt idx="64">
                  <c:v>6299</c:v>
                </c:pt>
                <c:pt idx="65">
                  <c:v>6679</c:v>
                </c:pt>
                <c:pt idx="66">
                  <c:v>7864</c:v>
                </c:pt>
                <c:pt idx="67">
                  <c:v>8993</c:v>
                </c:pt>
                <c:pt idx="68">
                  <c:v>7858</c:v>
                </c:pt>
                <c:pt idx="69">
                  <c:v>6815</c:v>
                </c:pt>
                <c:pt idx="70">
                  <c:v>7300</c:v>
                </c:pt>
                <c:pt idx="71">
                  <c:v>8880</c:v>
                </c:pt>
                <c:pt idx="72">
                  <c:v>10658</c:v>
                </c:pt>
                <c:pt idx="73">
                  <c:v>9436</c:v>
                </c:pt>
                <c:pt idx="74">
                  <c:v>7047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E38-4CF6-BD5F-85B4F0259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100 - 150</c:v>
                </c:pt>
                <c:pt idx="1">
                  <c:v>150 - 200</c:v>
                </c:pt>
                <c:pt idx="2">
                  <c:v>200 - 250</c:v>
                </c:pt>
                <c:pt idx="3">
                  <c:v>250 - 300</c:v>
                </c:pt>
                <c:pt idx="4">
                  <c:v>300 - 350</c:v>
                </c:pt>
                <c:pt idx="5">
                  <c:v>350 - 400</c:v>
                </c:pt>
                <c:pt idx="6">
                  <c:v>400 - 450</c:v>
                </c:pt>
                <c:pt idx="7">
                  <c:v>450 - 500</c:v>
                </c:pt>
                <c:pt idx="8">
                  <c:v>500 - 550</c:v>
                </c:pt>
                <c:pt idx="9">
                  <c:v>550 - 600</c:v>
                </c:pt>
                <c:pt idx="10">
                  <c:v>600 - 650</c:v>
                </c:pt>
                <c:pt idx="11">
                  <c:v>650 - 700</c:v>
                </c:pt>
                <c:pt idx="12">
                  <c:v>700 - 750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0.10666666666666667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0.25333333333333335</c:v>
                </c:pt>
                <c:pt idx="5">
                  <c:v>9.3333333333333338E-2</c:v>
                </c:pt>
                <c:pt idx="6">
                  <c:v>0.04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4-4F81-BD27-C8FFF2E3C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100 - 150</c:v>
                </c:pt>
                <c:pt idx="1">
                  <c:v>150 - 200</c:v>
                </c:pt>
                <c:pt idx="2">
                  <c:v>200 - 250</c:v>
                </c:pt>
                <c:pt idx="3">
                  <c:v>250 - 300</c:v>
                </c:pt>
                <c:pt idx="4">
                  <c:v>300 - 350</c:v>
                </c:pt>
                <c:pt idx="5">
                  <c:v>350 - 400</c:v>
                </c:pt>
                <c:pt idx="6">
                  <c:v>400 - 450</c:v>
                </c:pt>
                <c:pt idx="7">
                  <c:v>450 - 500</c:v>
                </c:pt>
                <c:pt idx="8">
                  <c:v>500 - 550</c:v>
                </c:pt>
                <c:pt idx="9">
                  <c:v>550 - 600</c:v>
                </c:pt>
                <c:pt idx="10">
                  <c:v>600 - 650</c:v>
                </c:pt>
                <c:pt idx="11">
                  <c:v>650 - 700</c:v>
                </c:pt>
                <c:pt idx="12">
                  <c:v>700 - 750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0.10666666666666667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0.25333333333333335</c:v>
                </c:pt>
                <c:pt idx="5">
                  <c:v>9.3333333333333338E-2</c:v>
                </c:pt>
                <c:pt idx="6">
                  <c:v>0.04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7-4751-8714-15FD7B21E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100 - 150</c:v>
                </c:pt>
                <c:pt idx="1">
                  <c:v>150 - 200</c:v>
                </c:pt>
                <c:pt idx="2">
                  <c:v>200 - 250</c:v>
                </c:pt>
                <c:pt idx="3">
                  <c:v>250 - 300</c:v>
                </c:pt>
                <c:pt idx="4">
                  <c:v>300 - 350</c:v>
                </c:pt>
                <c:pt idx="5">
                  <c:v>350 - 400</c:v>
                </c:pt>
                <c:pt idx="6">
                  <c:v>400 - 450</c:v>
                </c:pt>
                <c:pt idx="7">
                  <c:v>450 - 500</c:v>
                </c:pt>
                <c:pt idx="8">
                  <c:v>500 - 550</c:v>
                </c:pt>
                <c:pt idx="9">
                  <c:v>550 - 600</c:v>
                </c:pt>
                <c:pt idx="10">
                  <c:v>600 - 650</c:v>
                </c:pt>
                <c:pt idx="11">
                  <c:v>650 - 700</c:v>
                </c:pt>
                <c:pt idx="12">
                  <c:v>700 - 750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6.6666666666666666E-2</c:v>
                </c:pt>
                <c:pt idx="1">
                  <c:v>0.10666666666666667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0.25333333333333335</c:v>
                </c:pt>
                <c:pt idx="5">
                  <c:v>9.3333333333333338E-2</c:v>
                </c:pt>
                <c:pt idx="6">
                  <c:v>0.04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A-4A84-97ED-20EE6D99F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ArdiEven!$B$3:$B$77</c:f>
              <c:numCache>
                <c:formatCode>General</c:formatCode>
                <c:ptCount val="75"/>
                <c:pt idx="0">
                  <c:v>349</c:v>
                </c:pt>
                <c:pt idx="1">
                  <c:v>329</c:v>
                </c:pt>
                <c:pt idx="2">
                  <c:v>348</c:v>
                </c:pt>
                <c:pt idx="3">
                  <c:v>221</c:v>
                </c:pt>
                <c:pt idx="4">
                  <c:v>298</c:v>
                </c:pt>
                <c:pt idx="5">
                  <c:v>287</c:v>
                </c:pt>
                <c:pt idx="6">
                  <c:v>332</c:v>
                </c:pt>
                <c:pt idx="7">
                  <c:v>196</c:v>
                </c:pt>
                <c:pt idx="8">
                  <c:v>217</c:v>
                </c:pt>
                <c:pt idx="9">
                  <c:v>349</c:v>
                </c:pt>
                <c:pt idx="10">
                  <c:v>557</c:v>
                </c:pt>
                <c:pt idx="11">
                  <c:v>356</c:v>
                </c:pt>
                <c:pt idx="12">
                  <c:v>218</c:v>
                </c:pt>
                <c:pt idx="13">
                  <c:v>396</c:v>
                </c:pt>
                <c:pt idx="14">
                  <c:v>169</c:v>
                </c:pt>
                <c:pt idx="15">
                  <c:v>222</c:v>
                </c:pt>
                <c:pt idx="16">
                  <c:v>510</c:v>
                </c:pt>
                <c:pt idx="17">
                  <c:v>491</c:v>
                </c:pt>
                <c:pt idx="18">
                  <c:v>252</c:v>
                </c:pt>
                <c:pt idx="19">
                  <c:v>319</c:v>
                </c:pt>
                <c:pt idx="20">
                  <c:v>533</c:v>
                </c:pt>
                <c:pt idx="21">
                  <c:v>244</c:v>
                </c:pt>
                <c:pt idx="22">
                  <c:v>221</c:v>
                </c:pt>
                <c:pt idx="23">
                  <c:v>185</c:v>
                </c:pt>
                <c:pt idx="24">
                  <c:v>243</c:v>
                </c:pt>
                <c:pt idx="25">
                  <c:v>155</c:v>
                </c:pt>
                <c:pt idx="26">
                  <c:v>276</c:v>
                </c:pt>
                <c:pt idx="27">
                  <c:v>359</c:v>
                </c:pt>
                <c:pt idx="28">
                  <c:v>145</c:v>
                </c:pt>
                <c:pt idx="29">
                  <c:v>314</c:v>
                </c:pt>
                <c:pt idx="30">
                  <c:v>266</c:v>
                </c:pt>
                <c:pt idx="31">
                  <c:v>357</c:v>
                </c:pt>
                <c:pt idx="32">
                  <c:v>301</c:v>
                </c:pt>
                <c:pt idx="33">
                  <c:v>215</c:v>
                </c:pt>
                <c:pt idx="34">
                  <c:v>306</c:v>
                </c:pt>
                <c:pt idx="35">
                  <c:v>393</c:v>
                </c:pt>
                <c:pt idx="36">
                  <c:v>574</c:v>
                </c:pt>
                <c:pt idx="37">
                  <c:v>597</c:v>
                </c:pt>
                <c:pt idx="38">
                  <c:v>221</c:v>
                </c:pt>
                <c:pt idx="39">
                  <c:v>300</c:v>
                </c:pt>
                <c:pt idx="40">
                  <c:v>261</c:v>
                </c:pt>
                <c:pt idx="41">
                  <c:v>381</c:v>
                </c:pt>
                <c:pt idx="42">
                  <c:v>236</c:v>
                </c:pt>
                <c:pt idx="43">
                  <c:v>326</c:v>
                </c:pt>
                <c:pt idx="44">
                  <c:v>558</c:v>
                </c:pt>
                <c:pt idx="45">
                  <c:v>333</c:v>
                </c:pt>
                <c:pt idx="46">
                  <c:v>144</c:v>
                </c:pt>
                <c:pt idx="47">
                  <c:v>143</c:v>
                </c:pt>
                <c:pt idx="48">
                  <c:v>203</c:v>
                </c:pt>
                <c:pt idx="49">
                  <c:v>445</c:v>
                </c:pt>
                <c:pt idx="50">
                  <c:v>502</c:v>
                </c:pt>
                <c:pt idx="51">
                  <c:v>492</c:v>
                </c:pt>
                <c:pt idx="52">
                  <c:v>575</c:v>
                </c:pt>
                <c:pt idx="53">
                  <c:v>503</c:v>
                </c:pt>
                <c:pt idx="54">
                  <c:v>375</c:v>
                </c:pt>
                <c:pt idx="55">
                  <c:v>330</c:v>
                </c:pt>
                <c:pt idx="56">
                  <c:v>196</c:v>
                </c:pt>
                <c:pt idx="57">
                  <c:v>451</c:v>
                </c:pt>
                <c:pt idx="58">
                  <c:v>465</c:v>
                </c:pt>
                <c:pt idx="59">
                  <c:v>305</c:v>
                </c:pt>
                <c:pt idx="60">
                  <c:v>149</c:v>
                </c:pt>
                <c:pt idx="61">
                  <c:v>492</c:v>
                </c:pt>
                <c:pt idx="62">
                  <c:v>428</c:v>
                </c:pt>
                <c:pt idx="63">
                  <c:v>335</c:v>
                </c:pt>
                <c:pt idx="64">
                  <c:v>336</c:v>
                </c:pt>
                <c:pt idx="65">
                  <c:v>165</c:v>
                </c:pt>
                <c:pt idx="66">
                  <c:v>525</c:v>
                </c:pt>
                <c:pt idx="67">
                  <c:v>132</c:v>
                </c:pt>
                <c:pt idx="68">
                  <c:v>299</c:v>
                </c:pt>
                <c:pt idx="69">
                  <c:v>171</c:v>
                </c:pt>
                <c:pt idx="70">
                  <c:v>179</c:v>
                </c:pt>
                <c:pt idx="71">
                  <c:v>319</c:v>
                </c:pt>
                <c:pt idx="72">
                  <c:v>348</c:v>
                </c:pt>
                <c:pt idx="73">
                  <c:v>340</c:v>
                </c:pt>
                <c:pt idx="74">
                  <c:v>405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995-4EB7-A52D-601AFFDFE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ArdiEven!$C$3:$C$77</c:f>
              <c:numCache>
                <c:formatCode>General</c:formatCode>
                <c:ptCount val="75"/>
                <c:pt idx="0">
                  <c:v>145</c:v>
                </c:pt>
                <c:pt idx="1">
                  <c:v>144</c:v>
                </c:pt>
                <c:pt idx="2">
                  <c:v>196</c:v>
                </c:pt>
                <c:pt idx="3">
                  <c:v>149</c:v>
                </c:pt>
                <c:pt idx="4">
                  <c:v>132</c:v>
                </c:pt>
                <c:pt idx="5">
                  <c:v>203</c:v>
                </c:pt>
                <c:pt idx="6">
                  <c:v>185</c:v>
                </c:pt>
                <c:pt idx="7">
                  <c:v>169</c:v>
                </c:pt>
                <c:pt idx="8">
                  <c:v>171</c:v>
                </c:pt>
                <c:pt idx="9">
                  <c:v>221</c:v>
                </c:pt>
                <c:pt idx="10">
                  <c:v>196</c:v>
                </c:pt>
                <c:pt idx="11">
                  <c:v>215</c:v>
                </c:pt>
                <c:pt idx="12">
                  <c:v>221</c:v>
                </c:pt>
                <c:pt idx="13">
                  <c:v>155</c:v>
                </c:pt>
                <c:pt idx="14">
                  <c:v>244</c:v>
                </c:pt>
                <c:pt idx="15">
                  <c:v>143</c:v>
                </c:pt>
                <c:pt idx="16">
                  <c:v>266</c:v>
                </c:pt>
                <c:pt idx="17">
                  <c:v>165</c:v>
                </c:pt>
                <c:pt idx="18">
                  <c:v>221</c:v>
                </c:pt>
                <c:pt idx="19">
                  <c:v>179</c:v>
                </c:pt>
                <c:pt idx="20">
                  <c:v>305</c:v>
                </c:pt>
                <c:pt idx="21">
                  <c:v>287</c:v>
                </c:pt>
                <c:pt idx="22">
                  <c:v>217</c:v>
                </c:pt>
                <c:pt idx="23">
                  <c:v>218</c:v>
                </c:pt>
                <c:pt idx="24">
                  <c:v>222</c:v>
                </c:pt>
                <c:pt idx="25">
                  <c:v>236</c:v>
                </c:pt>
                <c:pt idx="26">
                  <c:v>336</c:v>
                </c:pt>
                <c:pt idx="27">
                  <c:v>300</c:v>
                </c:pt>
                <c:pt idx="28">
                  <c:v>359</c:v>
                </c:pt>
                <c:pt idx="29">
                  <c:v>332</c:v>
                </c:pt>
                <c:pt idx="30">
                  <c:v>298</c:v>
                </c:pt>
                <c:pt idx="31">
                  <c:v>276</c:v>
                </c:pt>
                <c:pt idx="32">
                  <c:v>340</c:v>
                </c:pt>
                <c:pt idx="33">
                  <c:v>357</c:v>
                </c:pt>
                <c:pt idx="34">
                  <c:v>381</c:v>
                </c:pt>
                <c:pt idx="35">
                  <c:v>243</c:v>
                </c:pt>
                <c:pt idx="36">
                  <c:v>261</c:v>
                </c:pt>
                <c:pt idx="37">
                  <c:v>301</c:v>
                </c:pt>
                <c:pt idx="38">
                  <c:v>349</c:v>
                </c:pt>
                <c:pt idx="39">
                  <c:v>252</c:v>
                </c:pt>
                <c:pt idx="40">
                  <c:v>326</c:v>
                </c:pt>
                <c:pt idx="41">
                  <c:v>314</c:v>
                </c:pt>
                <c:pt idx="42">
                  <c:v>445</c:v>
                </c:pt>
                <c:pt idx="43">
                  <c:v>393</c:v>
                </c:pt>
                <c:pt idx="44">
                  <c:v>396</c:v>
                </c:pt>
                <c:pt idx="45">
                  <c:v>299</c:v>
                </c:pt>
                <c:pt idx="46">
                  <c:v>451</c:v>
                </c:pt>
                <c:pt idx="47">
                  <c:v>375</c:v>
                </c:pt>
                <c:pt idx="48">
                  <c:v>333</c:v>
                </c:pt>
                <c:pt idx="49">
                  <c:v>329</c:v>
                </c:pt>
                <c:pt idx="50">
                  <c:v>428</c:v>
                </c:pt>
                <c:pt idx="51">
                  <c:v>510</c:v>
                </c:pt>
                <c:pt idx="52">
                  <c:v>492</c:v>
                </c:pt>
                <c:pt idx="53">
                  <c:v>491</c:v>
                </c:pt>
                <c:pt idx="54">
                  <c:v>319</c:v>
                </c:pt>
                <c:pt idx="55">
                  <c:v>306</c:v>
                </c:pt>
                <c:pt idx="56">
                  <c:v>319</c:v>
                </c:pt>
                <c:pt idx="57">
                  <c:v>503</c:v>
                </c:pt>
                <c:pt idx="58">
                  <c:v>330</c:v>
                </c:pt>
                <c:pt idx="59">
                  <c:v>575</c:v>
                </c:pt>
                <c:pt idx="60">
                  <c:v>348</c:v>
                </c:pt>
                <c:pt idx="61">
                  <c:v>502</c:v>
                </c:pt>
                <c:pt idx="62">
                  <c:v>335</c:v>
                </c:pt>
                <c:pt idx="63">
                  <c:v>574</c:v>
                </c:pt>
                <c:pt idx="64">
                  <c:v>465</c:v>
                </c:pt>
                <c:pt idx="65">
                  <c:v>525</c:v>
                </c:pt>
                <c:pt idx="66">
                  <c:v>356</c:v>
                </c:pt>
                <c:pt idx="67">
                  <c:v>533</c:v>
                </c:pt>
                <c:pt idx="68">
                  <c:v>348</c:v>
                </c:pt>
                <c:pt idx="69">
                  <c:v>492</c:v>
                </c:pt>
                <c:pt idx="70">
                  <c:v>405</c:v>
                </c:pt>
                <c:pt idx="71">
                  <c:v>349</c:v>
                </c:pt>
                <c:pt idx="72">
                  <c:v>557</c:v>
                </c:pt>
                <c:pt idx="73">
                  <c:v>597</c:v>
                </c:pt>
                <c:pt idx="74">
                  <c:v>558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162-46A6-ACF0-2B0937796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ArdiEven!$D$3:$D$77</c:f>
              <c:numCache>
                <c:formatCode>General</c:formatCode>
                <c:ptCount val="75"/>
                <c:pt idx="0">
                  <c:v>144</c:v>
                </c:pt>
                <c:pt idx="1">
                  <c:v>149</c:v>
                </c:pt>
                <c:pt idx="2">
                  <c:v>196</c:v>
                </c:pt>
                <c:pt idx="3">
                  <c:v>132</c:v>
                </c:pt>
                <c:pt idx="4">
                  <c:v>145</c:v>
                </c:pt>
                <c:pt idx="5">
                  <c:v>203</c:v>
                </c:pt>
                <c:pt idx="6">
                  <c:v>185</c:v>
                </c:pt>
                <c:pt idx="7">
                  <c:v>171</c:v>
                </c:pt>
                <c:pt idx="8">
                  <c:v>169</c:v>
                </c:pt>
                <c:pt idx="9">
                  <c:v>221</c:v>
                </c:pt>
                <c:pt idx="10">
                  <c:v>221</c:v>
                </c:pt>
                <c:pt idx="11">
                  <c:v>196</c:v>
                </c:pt>
                <c:pt idx="12">
                  <c:v>143</c:v>
                </c:pt>
                <c:pt idx="13">
                  <c:v>215</c:v>
                </c:pt>
                <c:pt idx="14">
                  <c:v>221</c:v>
                </c:pt>
                <c:pt idx="15">
                  <c:v>155</c:v>
                </c:pt>
                <c:pt idx="16">
                  <c:v>165</c:v>
                </c:pt>
                <c:pt idx="17">
                  <c:v>244</c:v>
                </c:pt>
                <c:pt idx="18">
                  <c:v>266</c:v>
                </c:pt>
                <c:pt idx="19">
                  <c:v>218</c:v>
                </c:pt>
                <c:pt idx="20">
                  <c:v>179</c:v>
                </c:pt>
                <c:pt idx="21">
                  <c:v>305</c:v>
                </c:pt>
                <c:pt idx="22">
                  <c:v>287</c:v>
                </c:pt>
                <c:pt idx="23">
                  <c:v>222</c:v>
                </c:pt>
                <c:pt idx="24">
                  <c:v>217</c:v>
                </c:pt>
                <c:pt idx="25">
                  <c:v>300</c:v>
                </c:pt>
                <c:pt idx="26">
                  <c:v>336</c:v>
                </c:pt>
                <c:pt idx="27">
                  <c:v>236</c:v>
                </c:pt>
                <c:pt idx="28">
                  <c:v>276</c:v>
                </c:pt>
                <c:pt idx="29">
                  <c:v>359</c:v>
                </c:pt>
                <c:pt idx="30">
                  <c:v>381</c:v>
                </c:pt>
                <c:pt idx="31">
                  <c:v>243</c:v>
                </c:pt>
                <c:pt idx="32">
                  <c:v>261</c:v>
                </c:pt>
                <c:pt idx="33">
                  <c:v>332</c:v>
                </c:pt>
                <c:pt idx="34">
                  <c:v>340</c:v>
                </c:pt>
                <c:pt idx="35">
                  <c:v>298</c:v>
                </c:pt>
                <c:pt idx="36">
                  <c:v>301</c:v>
                </c:pt>
                <c:pt idx="37">
                  <c:v>357</c:v>
                </c:pt>
                <c:pt idx="38">
                  <c:v>349</c:v>
                </c:pt>
                <c:pt idx="39">
                  <c:v>326</c:v>
                </c:pt>
                <c:pt idx="40">
                  <c:v>252</c:v>
                </c:pt>
                <c:pt idx="41">
                  <c:v>445</c:v>
                </c:pt>
                <c:pt idx="42">
                  <c:v>396</c:v>
                </c:pt>
                <c:pt idx="43">
                  <c:v>333</c:v>
                </c:pt>
                <c:pt idx="44">
                  <c:v>299</c:v>
                </c:pt>
                <c:pt idx="45">
                  <c:v>428</c:v>
                </c:pt>
                <c:pt idx="46">
                  <c:v>451</c:v>
                </c:pt>
                <c:pt idx="47">
                  <c:v>314</c:v>
                </c:pt>
                <c:pt idx="48">
                  <c:v>319</c:v>
                </c:pt>
                <c:pt idx="49">
                  <c:v>393</c:v>
                </c:pt>
                <c:pt idx="50">
                  <c:v>491</c:v>
                </c:pt>
                <c:pt idx="51">
                  <c:v>329</c:v>
                </c:pt>
                <c:pt idx="52">
                  <c:v>375</c:v>
                </c:pt>
                <c:pt idx="53">
                  <c:v>492</c:v>
                </c:pt>
                <c:pt idx="54">
                  <c:v>510</c:v>
                </c:pt>
                <c:pt idx="55">
                  <c:v>330</c:v>
                </c:pt>
                <c:pt idx="56">
                  <c:v>306</c:v>
                </c:pt>
                <c:pt idx="57">
                  <c:v>503</c:v>
                </c:pt>
                <c:pt idx="58">
                  <c:v>502</c:v>
                </c:pt>
                <c:pt idx="59">
                  <c:v>319</c:v>
                </c:pt>
                <c:pt idx="60">
                  <c:v>335</c:v>
                </c:pt>
                <c:pt idx="61">
                  <c:v>465</c:v>
                </c:pt>
                <c:pt idx="62">
                  <c:v>575</c:v>
                </c:pt>
                <c:pt idx="63">
                  <c:v>348</c:v>
                </c:pt>
                <c:pt idx="64">
                  <c:v>348</c:v>
                </c:pt>
                <c:pt idx="65">
                  <c:v>574</c:v>
                </c:pt>
                <c:pt idx="66">
                  <c:v>533</c:v>
                </c:pt>
                <c:pt idx="67">
                  <c:v>349</c:v>
                </c:pt>
                <c:pt idx="68">
                  <c:v>356</c:v>
                </c:pt>
                <c:pt idx="69">
                  <c:v>557</c:v>
                </c:pt>
                <c:pt idx="70">
                  <c:v>525</c:v>
                </c:pt>
                <c:pt idx="71">
                  <c:v>405</c:v>
                </c:pt>
                <c:pt idx="72">
                  <c:v>492</c:v>
                </c:pt>
                <c:pt idx="73">
                  <c:v>597</c:v>
                </c:pt>
                <c:pt idx="74">
                  <c:v>558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9B-4BFA-B87D-2D741A103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'StaticTrend&amp;Season'!$D$3</c:f>
          <c:strCache>
            <c:ptCount val="1"/>
            <c:pt idx="0">
              <c:v>Reg-Cen-MA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'StaticTrend&amp;Season'!$C$3</c:f>
              <c:strCache>
                <c:ptCount val="1"/>
                <c:pt idx="0">
                  <c:v>Centered-MA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'StaticTrend&amp;Season'!$A$4:$A$31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'StaticTrend&amp;Season'!$C$4:$C$31</c:f>
              <c:numCache>
                <c:formatCode>General</c:formatCode>
                <c:ptCount val="28"/>
                <c:pt idx="2" formatCode="0">
                  <c:v>35</c:v>
                </c:pt>
                <c:pt idx="3" formatCode="0">
                  <c:v>36.25</c:v>
                </c:pt>
                <c:pt idx="4" formatCode="0">
                  <c:v>38.75</c:v>
                </c:pt>
                <c:pt idx="5" formatCode="0">
                  <c:v>40.75</c:v>
                </c:pt>
                <c:pt idx="6" formatCode="0">
                  <c:v>44.375</c:v>
                </c:pt>
                <c:pt idx="7" formatCode="0">
                  <c:v>45.375</c:v>
                </c:pt>
                <c:pt idx="8" formatCode="0">
                  <c:v>47.25</c:v>
                </c:pt>
                <c:pt idx="9" formatCode="0">
                  <c:v>48.625</c:v>
                </c:pt>
                <c:pt idx="10" formatCode="0">
                  <c:v>47.75</c:v>
                </c:pt>
                <c:pt idx="11" formatCode="0">
                  <c:v>47.375</c:v>
                </c:pt>
                <c:pt idx="12" formatCode="0">
                  <c:v>46.5</c:v>
                </c:pt>
                <c:pt idx="13" formatCode="0">
                  <c:v>49</c:v>
                </c:pt>
                <c:pt idx="14" formatCode="0">
                  <c:v>51.125</c:v>
                </c:pt>
                <c:pt idx="15" formatCode="0">
                  <c:v>54</c:v>
                </c:pt>
                <c:pt idx="16" formatCode="0">
                  <c:v>56.625</c:v>
                </c:pt>
                <c:pt idx="17" formatCode="0">
                  <c:v>56</c:v>
                </c:pt>
                <c:pt idx="18" formatCode="0">
                  <c:v>57.875</c:v>
                </c:pt>
                <c:pt idx="19" formatCode="0">
                  <c:v>60.25</c:v>
                </c:pt>
                <c:pt idx="20" formatCode="0">
                  <c:v>62.625</c:v>
                </c:pt>
                <c:pt idx="21" formatCode="0">
                  <c:v>63</c:v>
                </c:pt>
                <c:pt idx="22" formatCode="0">
                  <c:v>60.375</c:v>
                </c:pt>
                <c:pt idx="23" formatCode="0">
                  <c:v>58.25</c:v>
                </c:pt>
                <c:pt idx="24" formatCode="0">
                  <c:v>58.25</c:v>
                </c:pt>
                <c:pt idx="25" formatCode="0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E1-47EB-8420-6D32A935B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'StaticTrend&amp;Season'!$A$4:$A$31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'StaticTrend&amp;Season'!$D$4:$D$31</c:f>
              <c:numCache>
                <c:formatCode>0.0</c:formatCode>
                <c:ptCount val="28"/>
                <c:pt idx="0">
                  <c:v>35.600289855072468</c:v>
                </c:pt>
                <c:pt idx="1">
                  <c:v>36.751811594202898</c:v>
                </c:pt>
                <c:pt idx="2">
                  <c:v>37.903333333333336</c:v>
                </c:pt>
                <c:pt idx="3">
                  <c:v>39.054855072463766</c:v>
                </c:pt>
                <c:pt idx="4">
                  <c:v>40.206376811594204</c:v>
                </c:pt>
                <c:pt idx="5">
                  <c:v>41.357898550724641</c:v>
                </c:pt>
                <c:pt idx="6">
                  <c:v>42.509420289855072</c:v>
                </c:pt>
                <c:pt idx="7">
                  <c:v>43.660942028985509</c:v>
                </c:pt>
                <c:pt idx="8">
                  <c:v>44.812463768115947</c:v>
                </c:pt>
                <c:pt idx="9">
                  <c:v>45.963985507246377</c:v>
                </c:pt>
                <c:pt idx="10">
                  <c:v>47.115507246376815</c:v>
                </c:pt>
                <c:pt idx="11">
                  <c:v>48.267028985507253</c:v>
                </c:pt>
                <c:pt idx="12">
                  <c:v>49.418550724637683</c:v>
                </c:pt>
                <c:pt idx="13">
                  <c:v>50.57007246376812</c:v>
                </c:pt>
                <c:pt idx="14">
                  <c:v>51.721594202898558</c:v>
                </c:pt>
                <c:pt idx="15">
                  <c:v>52.873115942028988</c:v>
                </c:pt>
                <c:pt idx="16">
                  <c:v>54.024637681159419</c:v>
                </c:pt>
                <c:pt idx="17">
                  <c:v>55.176159420289856</c:v>
                </c:pt>
                <c:pt idx="18">
                  <c:v>56.327681159420294</c:v>
                </c:pt>
                <c:pt idx="19">
                  <c:v>57.479202898550724</c:v>
                </c:pt>
                <c:pt idx="20">
                  <c:v>58.630724637681162</c:v>
                </c:pt>
                <c:pt idx="21">
                  <c:v>59.782246376811599</c:v>
                </c:pt>
                <c:pt idx="22">
                  <c:v>60.93376811594203</c:v>
                </c:pt>
                <c:pt idx="23">
                  <c:v>62.085289855072467</c:v>
                </c:pt>
                <c:pt idx="24">
                  <c:v>63.236811594202905</c:v>
                </c:pt>
                <c:pt idx="25">
                  <c:v>64.388333333333335</c:v>
                </c:pt>
                <c:pt idx="26">
                  <c:v>65.53985507246378</c:v>
                </c:pt>
                <c:pt idx="27">
                  <c:v>66.69137681159421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E1-47EB-8420-6D32A935B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'StaticTrend&amp;Season'!$G$3</c:f>
          <c:strCache>
            <c:ptCount val="1"/>
            <c:pt idx="0">
              <c:v>Forecast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'StaticTrend&amp;Season'!$A$4:$A$31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'StaticTrend&amp;Season'!$B$4:$B$31</c:f>
              <c:numCache>
                <c:formatCode>0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06-4685-B94D-21BBDCA25D2E}"/>
            </c:ext>
          </c:extLst>
        </c:ser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'StaticTrend&amp;Season'!$A$4:$A$78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'StaticTrend&amp;Season'!$G$4:$G$83</c:f>
              <c:numCache>
                <c:formatCode>0.00</c:formatCode>
                <c:ptCount val="80"/>
                <c:pt idx="0">
                  <c:v>29.361217268185175</c:v>
                </c:pt>
                <c:pt idx="1">
                  <c:v>38.146208938257594</c:v>
                </c:pt>
                <c:pt idx="2">
                  <c:v>50.064698089078732</c:v>
                </c:pt>
                <c:pt idx="3">
                  <c:v>31.886742168009778</c:v>
                </c:pt>
                <c:pt idx="4">
                  <c:v>33.160071727998485</c:v>
                </c:pt>
                <c:pt idx="5">
                  <c:v>42.927055046507029</c:v>
                </c:pt>
                <c:pt idx="6">
                  <c:v>56.148657798435096</c:v>
                </c:pt>
                <c:pt idx="7">
                  <c:v>35.647429716677621</c:v>
                </c:pt>
                <c:pt idx="8">
                  <c:v>36.958926187811798</c:v>
                </c:pt>
                <c:pt idx="9">
                  <c:v>47.707901154756456</c:v>
                </c:pt>
                <c:pt idx="10">
                  <c:v>62.232617507791474</c:v>
                </c:pt>
                <c:pt idx="11">
                  <c:v>39.408117265345467</c:v>
                </c:pt>
                <c:pt idx="12">
                  <c:v>40.757780647625104</c:v>
                </c:pt>
                <c:pt idx="13">
                  <c:v>52.488747263005891</c:v>
                </c:pt>
                <c:pt idx="14">
                  <c:v>68.316577217147852</c:v>
                </c:pt>
                <c:pt idx="15">
                  <c:v>43.168804814013306</c:v>
                </c:pt>
                <c:pt idx="16">
                  <c:v>44.55663510743841</c:v>
                </c:pt>
                <c:pt idx="17">
                  <c:v>57.269593371255318</c:v>
                </c:pt>
                <c:pt idx="18">
                  <c:v>74.400536926504216</c:v>
                </c:pt>
                <c:pt idx="19">
                  <c:v>46.929492362681145</c:v>
                </c:pt>
                <c:pt idx="20">
                  <c:v>48.355489567251723</c:v>
                </c:pt>
                <c:pt idx="21">
                  <c:v>62.050439479504753</c:v>
                </c:pt>
                <c:pt idx="22">
                  <c:v>80.484496635860594</c:v>
                </c:pt>
                <c:pt idx="23">
                  <c:v>50.690179911348991</c:v>
                </c:pt>
                <c:pt idx="24">
                  <c:v>52.154344027065036</c:v>
                </c:pt>
                <c:pt idx="25">
                  <c:v>66.831285587754181</c:v>
                </c:pt>
                <c:pt idx="26">
                  <c:v>86.568456345216973</c:v>
                </c:pt>
                <c:pt idx="27">
                  <c:v>54.450867460016838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06-4685-B94D-21BBDCA25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'7b.TrendAndSeasChopraBook'!$B$1</c:f>
          <c:strCache>
            <c:ptCount val="1"/>
            <c:pt idx="0">
              <c:v>TrendData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'7b.TrendAndSeasChopraBook'!$B$1</c:f>
              <c:strCache>
                <c:ptCount val="1"/>
                <c:pt idx="0">
                  <c:v>TrendData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'7b.TrendAndSeasChopraBook'!$A$3:$A$30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'7b.TrendAndSeasChopraBook'!$B$3:$B$30</c:f>
              <c:numCache>
                <c:formatCode>General</c:formatCode>
                <c:ptCount val="28"/>
                <c:pt idx="0">
                  <c:v>8000</c:v>
                </c:pt>
                <c:pt idx="1">
                  <c:v>13000</c:v>
                </c:pt>
                <c:pt idx="2">
                  <c:v>23000</c:v>
                </c:pt>
                <c:pt idx="3">
                  <c:v>34000</c:v>
                </c:pt>
                <c:pt idx="4">
                  <c:v>10000</c:v>
                </c:pt>
                <c:pt idx="5">
                  <c:v>18000</c:v>
                </c:pt>
                <c:pt idx="6">
                  <c:v>23000</c:v>
                </c:pt>
                <c:pt idx="7">
                  <c:v>38000</c:v>
                </c:pt>
                <c:pt idx="8">
                  <c:v>12000</c:v>
                </c:pt>
                <c:pt idx="9">
                  <c:v>13000</c:v>
                </c:pt>
                <c:pt idx="10">
                  <c:v>32000</c:v>
                </c:pt>
                <c:pt idx="11">
                  <c:v>41000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62-4F8C-94D7-8AC28A960991}"/>
            </c:ext>
          </c:extLst>
        </c:ser>
        <c:ser>
          <c:idx val="0"/>
          <c:order val="1"/>
          <c:tx>
            <c:strRef>
              <c:f>'7b.TrendAndSeasChopraBook'!$M$1</c:f>
              <c:strCache>
                <c:ptCount val="1"/>
                <c:pt idx="0">
                  <c:v>Ft(TrSeasAdjExpSmoo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'7b.TrendAndSeasChopraBook'!$A$3:$A$34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'7b.TrendAndSeasChopraBook'!$M$3:$M$18</c:f>
              <c:numCache>
                <c:formatCode>0.0000</c:formatCode>
                <c:ptCount val="16"/>
                <c:pt idx="0">
                  <c:v>8966.3233717127368</c:v>
                </c:pt>
                <c:pt idx="1">
                  <c:v>13609.735442881156</c:v>
                </c:pt>
                <c:pt idx="2">
                  <c:v>23897.321943273386</c:v>
                </c:pt>
                <c:pt idx="3">
                  <c:v>34828.043037682626</c:v>
                </c:pt>
                <c:pt idx="4">
                  <c:v>10015.272708869217</c:v>
                </c:pt>
                <c:pt idx="5">
                  <c:v>15174.266436441609</c:v>
                </c:pt>
                <c:pt idx="6">
                  <c:v>26476.956904982584</c:v>
                </c:pt>
                <c:pt idx="7">
                  <c:v>38588.416503408538</c:v>
                </c:pt>
                <c:pt idx="8">
                  <c:v>11153.162711683479</c:v>
                </c:pt>
                <c:pt idx="9">
                  <c:v>16812.154065218456</c:v>
                </c:pt>
                <c:pt idx="10">
                  <c:v>28668.678237399676</c:v>
                </c:pt>
                <c:pt idx="11">
                  <c:v>42194.989557426314</c:v>
                </c:pt>
                <c:pt idx="12">
                  <c:v>11973.423559735484</c:v>
                </c:pt>
                <c:pt idx="13">
                  <c:v>17646.463281136883</c:v>
                </c:pt>
                <c:pt idx="14">
                  <c:v>30949.702417485096</c:v>
                </c:pt>
                <c:pt idx="15">
                  <c:v>44808.514306899138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62-4F8C-94D7-8AC28A960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32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'7pBase'!$E$2:$E$36</c:f>
              <c:numCache>
                <c:formatCode>General</c:formatCode>
                <c:ptCount val="35"/>
                <c:pt idx="0">
                  <c:v>104</c:v>
                </c:pt>
                <c:pt idx="1">
                  <c:v>207</c:v>
                </c:pt>
                <c:pt idx="2">
                  <c:v>275</c:v>
                </c:pt>
                <c:pt idx="3">
                  <c:v>238</c:v>
                </c:pt>
                <c:pt idx="4">
                  <c:v>373</c:v>
                </c:pt>
                <c:pt idx="5">
                  <c:v>151</c:v>
                </c:pt>
                <c:pt idx="6">
                  <c:v>171</c:v>
                </c:pt>
                <c:pt idx="7">
                  <c:v>180</c:v>
                </c:pt>
                <c:pt idx="8">
                  <c:v>300</c:v>
                </c:pt>
                <c:pt idx="9">
                  <c:v>363</c:v>
                </c:pt>
                <c:pt idx="10">
                  <c:v>502</c:v>
                </c:pt>
                <c:pt idx="11">
                  <c:v>296</c:v>
                </c:pt>
                <c:pt idx="12">
                  <c:v>346</c:v>
                </c:pt>
                <c:pt idx="13">
                  <c:v>241</c:v>
                </c:pt>
                <c:pt idx="14">
                  <c:v>258</c:v>
                </c:pt>
                <c:pt idx="15">
                  <c:v>375</c:v>
                </c:pt>
                <c:pt idx="16">
                  <c:v>356</c:v>
                </c:pt>
                <c:pt idx="17">
                  <c:v>364</c:v>
                </c:pt>
                <c:pt idx="18">
                  <c:v>302</c:v>
                </c:pt>
                <c:pt idx="19">
                  <c:v>295</c:v>
                </c:pt>
                <c:pt idx="20">
                  <c:v>326</c:v>
                </c:pt>
                <c:pt idx="21">
                  <c:v>314</c:v>
                </c:pt>
                <c:pt idx="22">
                  <c:v>322</c:v>
                </c:pt>
                <c:pt idx="23">
                  <c:v>362</c:v>
                </c:pt>
                <c:pt idx="24">
                  <c:v>355</c:v>
                </c:pt>
                <c:pt idx="25">
                  <c:v>531</c:v>
                </c:pt>
                <c:pt idx="26">
                  <c:v>417</c:v>
                </c:pt>
                <c:pt idx="27">
                  <c:v>390</c:v>
                </c:pt>
                <c:pt idx="28">
                  <c:v>397</c:v>
                </c:pt>
                <c:pt idx="29">
                  <c:v>431</c:v>
                </c:pt>
                <c:pt idx="30">
                  <c:v>614</c:v>
                </c:pt>
                <c:pt idx="31">
                  <c:v>775</c:v>
                </c:pt>
                <c:pt idx="32">
                  <c:v>489</c:v>
                </c:pt>
                <c:pt idx="33">
                  <c:v>514</c:v>
                </c:pt>
                <c:pt idx="34">
                  <c:v>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4-4699-BB22-DE8A1B88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312592"/>
        <c:axId val="893833264"/>
      </c:scatterChart>
      <c:scatterChart>
        <c:scatterStyle val="smoothMarker"/>
        <c:varyColors val="0"/>
        <c:ser>
          <c:idx val="1"/>
          <c:order val="1"/>
          <c:tx>
            <c:strRef>
              <c:f>'7pBase'!$G$1</c:f>
              <c:strCache>
                <c:ptCount val="1"/>
                <c:pt idx="0">
                  <c:v>Reg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33"/>
            <c:marker>
              <c:symbol val="none"/>
            </c:marker>
            <c:bubble3D val="0"/>
            <c:spPr>
              <a:ln w="2540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24-4699-BB22-DE8A1B88444D}"/>
              </c:ext>
            </c:extLst>
          </c:dPt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'7pBase'!$G$2:$G$35</c:f>
              <c:numCache>
                <c:formatCode>General</c:formatCode>
                <c:ptCount val="34"/>
                <c:pt idx="0">
                  <c:v>197.35587614356095</c:v>
                </c:pt>
                <c:pt idx="1">
                  <c:v>206.35580577058417</c:v>
                </c:pt>
                <c:pt idx="2">
                  <c:v>215.35573539760739</c:v>
                </c:pt>
                <c:pt idx="3">
                  <c:v>224.35566502463061</c:v>
                </c:pt>
                <c:pt idx="4">
                  <c:v>233.35559465165383</c:v>
                </c:pt>
                <c:pt idx="5">
                  <c:v>242.35552427867708</c:v>
                </c:pt>
                <c:pt idx="6">
                  <c:v>251.3554539057003</c:v>
                </c:pt>
                <c:pt idx="7">
                  <c:v>260.35538353272352</c:v>
                </c:pt>
                <c:pt idx="8">
                  <c:v>269.35531315974674</c:v>
                </c:pt>
                <c:pt idx="9">
                  <c:v>278.35524278676996</c:v>
                </c:pt>
                <c:pt idx="10">
                  <c:v>287.35517241379318</c:v>
                </c:pt>
                <c:pt idx="11">
                  <c:v>296.3551020408164</c:v>
                </c:pt>
                <c:pt idx="12">
                  <c:v>305.35503166783963</c:v>
                </c:pt>
                <c:pt idx="13">
                  <c:v>314.35496129486285</c:v>
                </c:pt>
                <c:pt idx="14">
                  <c:v>323.35489092188607</c:v>
                </c:pt>
                <c:pt idx="15">
                  <c:v>332.35482054890929</c:v>
                </c:pt>
                <c:pt idx="16">
                  <c:v>341.35475017593251</c:v>
                </c:pt>
                <c:pt idx="17">
                  <c:v>350.35467980295573</c:v>
                </c:pt>
                <c:pt idx="18">
                  <c:v>359.35460942997895</c:v>
                </c:pt>
                <c:pt idx="19">
                  <c:v>368.35453905700217</c:v>
                </c:pt>
                <c:pt idx="20">
                  <c:v>377.35446868402539</c:v>
                </c:pt>
                <c:pt idx="21">
                  <c:v>386.35439831104861</c:v>
                </c:pt>
                <c:pt idx="22">
                  <c:v>395.35432793807183</c:v>
                </c:pt>
                <c:pt idx="23">
                  <c:v>404.35425756509505</c:v>
                </c:pt>
                <c:pt idx="24">
                  <c:v>413.35418719211827</c:v>
                </c:pt>
                <c:pt idx="25">
                  <c:v>422.3541168191415</c:v>
                </c:pt>
                <c:pt idx="26">
                  <c:v>431.35404644616472</c:v>
                </c:pt>
                <c:pt idx="27">
                  <c:v>440.35397607318794</c:v>
                </c:pt>
                <c:pt idx="28">
                  <c:v>449.35390570021116</c:v>
                </c:pt>
                <c:pt idx="29">
                  <c:v>458.35383532723438</c:v>
                </c:pt>
                <c:pt idx="30">
                  <c:v>467.3537649542576</c:v>
                </c:pt>
                <c:pt idx="31">
                  <c:v>476.35369458128082</c:v>
                </c:pt>
                <c:pt idx="32">
                  <c:v>485.35362420830404</c:v>
                </c:pt>
                <c:pt idx="33">
                  <c:v>494.35355383532726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24-4699-BB22-DE8A1B88444D}"/>
            </c:ext>
          </c:extLst>
        </c:ser>
        <c:ser>
          <c:idx val="2"/>
          <c:order val="2"/>
          <c:tx>
            <c:strRef>
              <c:f>'7pBase'!$F$1</c:f>
              <c:strCache>
                <c:ptCount val="1"/>
                <c:pt idx="0">
                  <c:v>Cen-MA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'7pBase'!$A$5:$A$33</c:f>
              <c:numCache>
                <c:formatCode>General</c:formatCode>
                <c:ptCount val="2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</c:numCache>
            </c:numRef>
          </c:xVal>
          <c:yVal>
            <c:numRef>
              <c:f>'7pBase'!$F$5:$F$33</c:f>
              <c:numCache>
                <c:formatCode>General</c:formatCode>
                <c:ptCount val="29"/>
                <c:pt idx="0">
                  <c:v>217</c:v>
                </c:pt>
                <c:pt idx="1">
                  <c:v>227.85714285714286</c:v>
                </c:pt>
                <c:pt idx="2">
                  <c:v>241.14285714285714</c:v>
                </c:pt>
                <c:pt idx="3">
                  <c:v>253.71428571428572</c:v>
                </c:pt>
                <c:pt idx="4">
                  <c:v>291.42857142857144</c:v>
                </c:pt>
                <c:pt idx="5">
                  <c:v>280.42857142857144</c:v>
                </c:pt>
                <c:pt idx="6">
                  <c:v>308.28571428571428</c:v>
                </c:pt>
                <c:pt idx="7">
                  <c:v>318.28571428571428</c:v>
                </c:pt>
                <c:pt idx="8">
                  <c:v>329.42857142857144</c:v>
                </c:pt>
                <c:pt idx="9">
                  <c:v>340.14285714285717</c:v>
                </c:pt>
                <c:pt idx="10">
                  <c:v>339.14285714285717</c:v>
                </c:pt>
                <c:pt idx="11">
                  <c:v>319.42857142857144</c:v>
                </c:pt>
                <c:pt idx="12">
                  <c:v>320.28571428571428</c:v>
                </c:pt>
                <c:pt idx="13">
                  <c:v>313</c:v>
                </c:pt>
                <c:pt idx="14">
                  <c:v>325.14285714285717</c:v>
                </c:pt>
                <c:pt idx="15">
                  <c:v>333.14285714285717</c:v>
                </c:pt>
                <c:pt idx="16">
                  <c:v>325.57142857142856</c:v>
                </c:pt>
                <c:pt idx="17">
                  <c:v>326.42857142857144</c:v>
                </c:pt>
                <c:pt idx="18">
                  <c:v>325.14285714285717</c:v>
                </c:pt>
                <c:pt idx="19">
                  <c:v>357.85714285714283</c:v>
                </c:pt>
                <c:pt idx="20">
                  <c:v>375.28571428571428</c:v>
                </c:pt>
                <c:pt idx="21">
                  <c:v>384.42857142857144</c:v>
                </c:pt>
                <c:pt idx="22">
                  <c:v>396.28571428571428</c:v>
                </c:pt>
                <c:pt idx="23">
                  <c:v>411.85714285714283</c:v>
                </c:pt>
                <c:pt idx="24">
                  <c:v>447.85714285714283</c:v>
                </c:pt>
                <c:pt idx="25">
                  <c:v>507.85714285714283</c:v>
                </c:pt>
                <c:pt idx="26">
                  <c:v>501.85714285714283</c:v>
                </c:pt>
                <c:pt idx="27">
                  <c:v>515.71428571428567</c:v>
                </c:pt>
                <c:pt idx="28">
                  <c:v>526.28571428571433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B24-4699-BB22-DE8A1B88444D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'7pBase'!$A$2:$A$36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xVal>
          <c:yVal>
            <c:numRef>
              <c:f>'7pBase'!$J$2:$J$36</c:f>
              <c:numCache>
                <c:formatCode>General</c:formatCode>
                <c:ptCount val="35"/>
                <c:pt idx="0">
                  <c:v>146.53399453083523</c:v>
                </c:pt>
                <c:pt idx="1">
                  <c:v>206.35519960178863</c:v>
                </c:pt>
                <c:pt idx="2">
                  <c:v>251.23330003181258</c:v>
                </c:pt>
                <c:pt idx="3">
                  <c:v>284.14644011517862</c:v>
                </c:pt>
                <c:pt idx="4">
                  <c:v>266.13588909863904</c:v>
                </c:pt>
                <c:pt idx="5">
                  <c:v>221.19704872111515</c:v>
                </c:pt>
                <c:pt idx="6">
                  <c:v>207.03336800605354</c:v>
                </c:pt>
                <c:pt idx="7">
                  <c:v>193.31025299143266</c:v>
                </c:pt>
                <c:pt idx="8">
                  <c:v>269.35452193032074</c:v>
                </c:pt>
                <c:pt idx="9">
                  <c:v>324.72832031783241</c:v>
                </c:pt>
                <c:pt idx="10">
                  <c:v>363.93531351703894</c:v>
                </c:pt>
                <c:pt idx="11">
                  <c:v>337.98516246540566</c:v>
                </c:pt>
                <c:pt idx="12">
                  <c:v>278.69648120503524</c:v>
                </c:pt>
                <c:pt idx="13">
                  <c:v>258.92402720931017</c:v>
                </c:pt>
                <c:pt idx="14">
                  <c:v>240.08651145203007</c:v>
                </c:pt>
                <c:pt idx="15">
                  <c:v>332.3538442588528</c:v>
                </c:pt>
                <c:pt idx="16">
                  <c:v>398.22334060385219</c:v>
                </c:pt>
                <c:pt idx="17">
                  <c:v>443.72418691889925</c:v>
                </c:pt>
                <c:pt idx="18">
                  <c:v>409.83443583217223</c:v>
                </c:pt>
                <c:pt idx="19">
                  <c:v>336.19591368895527</c:v>
                </c:pt>
                <c:pt idx="20">
                  <c:v>310.8146864125668</c:v>
                </c:pt>
                <c:pt idx="21">
                  <c:v>286.86276991262747</c:v>
                </c:pt>
                <c:pt idx="22">
                  <c:v>395.35316658738492</c:v>
                </c:pt>
                <c:pt idx="23">
                  <c:v>471.71836088987203</c:v>
                </c:pt>
                <c:pt idx="24">
                  <c:v>523.51306032075956</c:v>
                </c:pt>
                <c:pt idx="25">
                  <c:v>481.68370919893886</c:v>
                </c:pt>
                <c:pt idx="26">
                  <c:v>393.69534617287536</c:v>
                </c:pt>
                <c:pt idx="27">
                  <c:v>362.70534561582349</c:v>
                </c:pt>
                <c:pt idx="28">
                  <c:v>333.6390283732249</c:v>
                </c:pt>
                <c:pt idx="29">
                  <c:v>458.35248891591698</c:v>
                </c:pt>
                <c:pt idx="30">
                  <c:v>545.21338117589175</c:v>
                </c:pt>
                <c:pt idx="31">
                  <c:v>603.30193372261988</c:v>
                </c:pt>
                <c:pt idx="32">
                  <c:v>553.53298256570542</c:v>
                </c:pt>
                <c:pt idx="33">
                  <c:v>451.19477865679539</c:v>
                </c:pt>
                <c:pt idx="34">
                  <c:v>414.59600481908012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B24-4699-BB22-DE8A1B88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27440"/>
        <c:axId val="893819120"/>
      </c:scatterChart>
      <c:valAx>
        <c:axId val="96731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33264"/>
        <c:crosses val="autoZero"/>
        <c:crossBetween val="midCat"/>
      </c:valAx>
      <c:valAx>
        <c:axId val="89383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312592"/>
        <c:crosses val="autoZero"/>
        <c:crossBetween val="midCat"/>
      </c:valAx>
      <c:valAx>
        <c:axId val="893819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27440"/>
        <c:crosses val="max"/>
        <c:crossBetween val="midCat"/>
      </c:valAx>
      <c:valAx>
        <c:axId val="89382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381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'7pBase'!$U$2:$U$8</c:f>
              <c:numCache>
                <c:formatCode>General</c:formatCode>
                <c:ptCount val="7"/>
                <c:pt idx="0">
                  <c:v>0.73696750945794576</c:v>
                </c:pt>
                <c:pt idx="1">
                  <c:v>0.9925645017783169</c:v>
                </c:pt>
                <c:pt idx="2">
                  <c:v>1.157925918837106</c:v>
                </c:pt>
                <c:pt idx="3">
                  <c:v>1.2570865915442293</c:v>
                </c:pt>
                <c:pt idx="4">
                  <c:v>1.1319969102289937</c:v>
                </c:pt>
                <c:pt idx="5">
                  <c:v>0.90591284868615962</c:v>
                </c:pt>
                <c:pt idx="6">
                  <c:v>0.81754571946724852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7-4E35-95DD-A09C2238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351328"/>
        <c:axId val="893858640"/>
      </c:lineChart>
      <c:catAx>
        <c:axId val="10893513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858640"/>
        <c:crosses val="autoZero"/>
        <c:auto val="1"/>
        <c:lblAlgn val="ctr"/>
        <c:lblOffset val="100"/>
        <c:noMultiLvlLbl val="0"/>
      </c:catAx>
      <c:valAx>
        <c:axId val="89385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'1.Trend&amp;Season4p'!$A$4:$A$78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'1.Trend&amp;Season4p'!$B$4:$B$78</c:f>
              <c:numCache>
                <c:formatCode>0</c:formatCode>
                <c:ptCount val="75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72-4ECD-B77C-FABBA85DC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'1.Trend&amp;Season4p'!$C$3</c:f>
          <c:strCache>
            <c:ptCount val="1"/>
            <c:pt idx="0">
              <c:v>Centered-MA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'1.Trend&amp;Season4p'!$A$6:$A$29</c:f>
              <c:numCache>
                <c:formatCode>General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</c:numCache>
            </c:numRef>
          </c:xVal>
          <c:yVal>
            <c:numRef>
              <c:f>'1.Trend&amp;Season4p'!$C$6:$C$29</c:f>
              <c:numCache>
                <c:formatCode>0</c:formatCode>
                <c:ptCount val="24"/>
                <c:pt idx="0">
                  <c:v>35</c:v>
                </c:pt>
                <c:pt idx="1">
                  <c:v>36.25</c:v>
                </c:pt>
                <c:pt idx="2">
                  <c:v>38.75</c:v>
                </c:pt>
                <c:pt idx="3">
                  <c:v>40.75</c:v>
                </c:pt>
                <c:pt idx="4">
                  <c:v>44.375</c:v>
                </c:pt>
                <c:pt idx="5">
                  <c:v>45.375</c:v>
                </c:pt>
                <c:pt idx="6">
                  <c:v>47.25</c:v>
                </c:pt>
                <c:pt idx="7">
                  <c:v>48.625</c:v>
                </c:pt>
                <c:pt idx="8">
                  <c:v>47.75</c:v>
                </c:pt>
                <c:pt idx="9">
                  <c:v>47.375</c:v>
                </c:pt>
                <c:pt idx="10">
                  <c:v>46.5</c:v>
                </c:pt>
                <c:pt idx="11">
                  <c:v>49</c:v>
                </c:pt>
                <c:pt idx="12">
                  <c:v>51.125</c:v>
                </c:pt>
                <c:pt idx="13">
                  <c:v>54</c:v>
                </c:pt>
                <c:pt idx="14">
                  <c:v>56.625</c:v>
                </c:pt>
                <c:pt idx="15">
                  <c:v>56</c:v>
                </c:pt>
                <c:pt idx="16">
                  <c:v>57.875</c:v>
                </c:pt>
                <c:pt idx="17">
                  <c:v>60.25</c:v>
                </c:pt>
                <c:pt idx="18">
                  <c:v>62.625</c:v>
                </c:pt>
                <c:pt idx="19">
                  <c:v>63</c:v>
                </c:pt>
                <c:pt idx="20">
                  <c:v>60.375</c:v>
                </c:pt>
                <c:pt idx="21">
                  <c:v>58.25</c:v>
                </c:pt>
                <c:pt idx="22">
                  <c:v>58.25</c:v>
                </c:pt>
                <c:pt idx="23">
                  <c:v>62.125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C-4162-8C1A-5ECD70BA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608008"/>
        <c:axId val="839030296"/>
      </c:scatterChart>
      <c:valAx>
        <c:axId val="829608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30296"/>
        <c:crosses val="autoZero"/>
        <c:crossBetween val="midCat"/>
      </c:valAx>
      <c:valAx>
        <c:axId val="83903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608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16065</xdr:colOff>
      <xdr:row>9</xdr:row>
      <xdr:rowOff>39057</xdr:rowOff>
    </xdr:from>
    <xdr:to>
      <xdr:col>14</xdr:col>
      <xdr:colOff>480425</xdr:colOff>
      <xdr:row>24</xdr:row>
      <xdr:rowOff>160512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51BDCA-B4C5-4875-94DC-5A1F92F40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598488</xdr:colOff>
      <xdr:row>9</xdr:row>
      <xdr:rowOff>8316</xdr:rowOff>
    </xdr:from>
    <xdr:to>
      <xdr:col>23</xdr:col>
      <xdr:colOff>198627</xdr:colOff>
      <xdr:row>24</xdr:row>
      <xdr:rowOff>153656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C8B673-C25A-4517-AE9D-B7554F26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134714</xdr:colOff>
      <xdr:row>26</xdr:row>
      <xdr:rowOff>130668</xdr:rowOff>
    </xdr:from>
    <xdr:to>
      <xdr:col>14</xdr:col>
      <xdr:colOff>602560</xdr:colOff>
      <xdr:row>42</xdr:row>
      <xdr:rowOff>41997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2BC395D-5D54-4C1E-868A-D18B2193F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22558</xdr:colOff>
      <xdr:row>26</xdr:row>
      <xdr:rowOff>14006</xdr:rowOff>
    </xdr:from>
    <xdr:to>
      <xdr:col>23</xdr:col>
      <xdr:colOff>272143</xdr:colOff>
      <xdr:row>41</xdr:row>
      <xdr:rowOff>113394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8F04B1-ED36-4CB6-BA18-B7D003A92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275645</xdr:colOff>
      <xdr:row>5</xdr:row>
      <xdr:rowOff>71400</xdr:rowOff>
    </xdr:from>
    <xdr:to>
      <xdr:col>30</xdr:col>
      <xdr:colOff>141860</xdr:colOff>
      <xdr:row>20</xdr:row>
      <xdr:rowOff>131880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B1F4EA-C8D8-4808-933F-7451A5A53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495299</xdr:colOff>
      <xdr:row>12</xdr:row>
      <xdr:rowOff>52387</xdr:rowOff>
    </xdr:from>
    <xdr:to>
      <xdr:col>25</xdr:col>
      <xdr:colOff>104774</xdr:colOff>
      <xdr:row>32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BE9A31-93EE-4CAA-A3E2-238DBF1DE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300037</xdr:colOff>
      <xdr:row>6</xdr:row>
      <xdr:rowOff>147637</xdr:rowOff>
    </xdr:from>
    <xdr:to>
      <xdr:col>15</xdr:col>
      <xdr:colOff>604837</xdr:colOff>
      <xdr:row>21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AC5329-1843-4323-9403-A0FB066D5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16065</xdr:colOff>
      <xdr:row>9</xdr:row>
      <xdr:rowOff>39057</xdr:rowOff>
    </xdr:from>
    <xdr:to>
      <xdr:col>14</xdr:col>
      <xdr:colOff>480425</xdr:colOff>
      <xdr:row>24</xdr:row>
      <xdr:rowOff>160512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855104-756E-4972-B205-98B93B954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598488</xdr:colOff>
      <xdr:row>9</xdr:row>
      <xdr:rowOff>8316</xdr:rowOff>
    </xdr:from>
    <xdr:to>
      <xdr:col>23</xdr:col>
      <xdr:colOff>198627</xdr:colOff>
      <xdr:row>24</xdr:row>
      <xdr:rowOff>153656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F52AD1-C505-4B67-9CD5-40063AF03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134714</xdr:colOff>
      <xdr:row>26</xdr:row>
      <xdr:rowOff>130668</xdr:rowOff>
    </xdr:from>
    <xdr:to>
      <xdr:col>14</xdr:col>
      <xdr:colOff>602560</xdr:colOff>
      <xdr:row>42</xdr:row>
      <xdr:rowOff>41997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D55EA6-6FAC-4218-ABFD-9D68A44F5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22558</xdr:colOff>
      <xdr:row>26</xdr:row>
      <xdr:rowOff>14006</xdr:rowOff>
    </xdr:from>
    <xdr:to>
      <xdr:col>23</xdr:col>
      <xdr:colOff>272143</xdr:colOff>
      <xdr:row>41</xdr:row>
      <xdr:rowOff>113394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DD0DCB-584E-4346-A607-A7AD5412D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122311</xdr:colOff>
      <xdr:row>8</xdr:row>
      <xdr:rowOff>35705</xdr:rowOff>
    </xdr:from>
    <xdr:to>
      <xdr:col>17</xdr:col>
      <xdr:colOff>583949</xdr:colOff>
      <xdr:row>23</xdr:row>
      <xdr:rowOff>157160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5E338-B2E7-44FE-97EE-FEF227AC1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582745</xdr:colOff>
      <xdr:row>6</xdr:row>
      <xdr:rowOff>182443</xdr:rowOff>
    </xdr:from>
    <xdr:to>
      <xdr:col>23</xdr:col>
      <xdr:colOff>177309</xdr:colOff>
      <xdr:row>22</xdr:row>
      <xdr:rowOff>130369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9CFF3-CDE7-4B0D-83B7-E9BF85220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173719</xdr:colOff>
      <xdr:row>23</xdr:row>
      <xdr:rowOff>135415</xdr:rowOff>
    </xdr:from>
    <xdr:to>
      <xdr:col>15</xdr:col>
      <xdr:colOff>29243</xdr:colOff>
      <xdr:row>39</xdr:row>
      <xdr:rowOff>88560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CA4F6C-B604-49CC-BB98-4E51610F6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340995</xdr:colOff>
      <xdr:row>4</xdr:row>
      <xdr:rowOff>152948</xdr:rowOff>
    </xdr:from>
    <xdr:to>
      <xdr:col>25</xdr:col>
      <xdr:colOff>173382</xdr:colOff>
      <xdr:row>33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967A77-553C-4F1B-B69E-0D08EA046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E21BDB-EA88-44FF-BBD9-A6BD21C05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1D5E68D-C40A-4379-BE32-F621E2FC3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540301</xdr:colOff>
      <xdr:row>23</xdr:row>
      <xdr:rowOff>59927</xdr:rowOff>
    </xdr:from>
    <xdr:to>
      <xdr:col>25</xdr:col>
      <xdr:colOff>434482</xdr:colOff>
      <xdr:row>36</xdr:row>
      <xdr:rowOff>74214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D6A6F0A-0C40-40A9-84EC-79AED9590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F8001A-F6E6-4F15-BD25-A076526E6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EDEEB5-5877-462D-8C90-99E276901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D4A70D1-7A14-4D3A-8B17-E6A76CC1D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D0657F-8560-49B8-BC37-B5351FBC0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8D1A28-4C07-44DB-A7CE-FDF13E4BF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0D06AA-1688-433D-9650-0B4FCF2449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A358A4-3B1E-4CB3-B06D-F367E209D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C33CA24-A1F0-47B4-927F-2BB34886C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82C0A4F-29FE-4CA0-A34F-854971C96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public_html/CourseBase/Probability/S-Regression/BaseStatRegSe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Desktop\USC-SCM\Course-Material\PPT-Slides\Week-03.PredAnalBase2021\1.ExpoSmoo-All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TrendAndSeasonality2021-28Data-FIX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diData"/>
      <sheetName val="Trend&amp;Season"/>
    </sheetNames>
    <sheetDataSet>
      <sheetData sheetId="0" refreshError="1">
        <row r="2">
          <cell r="A2" t="str">
            <v>Per.</v>
          </cell>
          <cell r="D2" t="str">
            <v>Trend&amp;S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ArdiData28Fixed"/>
      <sheetName val="READ.ME"/>
      <sheetName val="1.ES.MAD.MSE.MAPE.TS.Resi"/>
      <sheetName val="1b.OptimalAlpha"/>
      <sheetName val="1.cTableLP"/>
      <sheetName val="3.ES.Simp.Trend"/>
      <sheetName val="3.TrendAdj"/>
      <sheetName val="4.Trend&amp;SeasIravanDavan"/>
      <sheetName val="4b.Trend&amp;SeasonPractice"/>
      <sheetName val="TrendAndSeasSocic"/>
      <sheetName val="TrendAndSeasChopraBook"/>
      <sheetName val="Prac.ES-Simp"/>
      <sheetName val="Prac.ExpoSmoo"/>
      <sheetName val="Prac.TrAdES"/>
      <sheetName val="Prac.TrAdES-2"/>
      <sheetName val="Prac.TrAdES-3"/>
      <sheetName val="3b.ESLag"/>
    </sheetNames>
    <sheetDataSet>
      <sheetData sheetId="0">
        <row r="3">
          <cell r="D3">
            <v>33</v>
          </cell>
        </row>
        <row r="4">
          <cell r="D4">
            <v>35</v>
          </cell>
        </row>
        <row r="5">
          <cell r="D5">
            <v>48</v>
          </cell>
        </row>
        <row r="6">
          <cell r="D6">
            <v>28</v>
          </cell>
        </row>
        <row r="7">
          <cell r="D7">
            <v>25</v>
          </cell>
        </row>
        <row r="8">
          <cell r="D8">
            <v>53</v>
          </cell>
        </row>
        <row r="9">
          <cell r="D9">
            <v>50</v>
          </cell>
        </row>
        <row r="10">
          <cell r="D10">
            <v>42</v>
          </cell>
        </row>
        <row r="11">
          <cell r="D11">
            <v>40</v>
          </cell>
        </row>
        <row r="12">
          <cell r="D12">
            <v>46</v>
          </cell>
        </row>
        <row r="13">
          <cell r="D13">
            <v>72</v>
          </cell>
        </row>
        <row r="14">
          <cell r="D14">
            <v>31</v>
          </cell>
        </row>
        <row r="15">
          <cell r="D15">
            <v>44</v>
          </cell>
        </row>
        <row r="16">
          <cell r="D16">
            <v>39</v>
          </cell>
        </row>
        <row r="17">
          <cell r="D17">
            <v>72</v>
          </cell>
        </row>
        <row r="18">
          <cell r="D18">
            <v>51</v>
          </cell>
        </row>
        <row r="19">
          <cell r="D19">
            <v>41</v>
          </cell>
        </row>
        <row r="20">
          <cell r="D20">
            <v>65</v>
          </cell>
        </row>
        <row r="21">
          <cell r="D21">
            <v>67</v>
          </cell>
        </row>
        <row r="22">
          <cell r="D22">
            <v>51</v>
          </cell>
        </row>
        <row r="23">
          <cell r="D23">
            <v>56</v>
          </cell>
        </row>
        <row r="24">
          <cell r="D24">
            <v>69</v>
          </cell>
        </row>
        <row r="25">
          <cell r="D25">
            <v>82</v>
          </cell>
        </row>
        <row r="26">
          <cell r="D26">
            <v>39</v>
          </cell>
        </row>
        <row r="27">
          <cell r="D27">
            <v>47</v>
          </cell>
        </row>
        <row r="28">
          <cell r="D28">
            <v>61</v>
          </cell>
        </row>
        <row r="29">
          <cell r="D29">
            <v>90</v>
          </cell>
        </row>
        <row r="30">
          <cell r="D30">
            <v>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ArdiData28Fixed"/>
      <sheetName val="TrendAndSeas (2)"/>
      <sheetName val="Sheet1"/>
    </sheetNames>
    <sheetDataSet>
      <sheetData sheetId="0">
        <row r="3">
          <cell r="D3">
            <v>33</v>
          </cell>
        </row>
        <row r="4">
          <cell r="D4">
            <v>35</v>
          </cell>
        </row>
        <row r="5">
          <cell r="D5">
            <v>48</v>
          </cell>
        </row>
        <row r="6">
          <cell r="D6">
            <v>28</v>
          </cell>
        </row>
        <row r="7">
          <cell r="D7">
            <v>25</v>
          </cell>
        </row>
        <row r="8">
          <cell r="D8">
            <v>53</v>
          </cell>
        </row>
        <row r="9">
          <cell r="D9">
            <v>50</v>
          </cell>
        </row>
        <row r="10">
          <cell r="D10">
            <v>42</v>
          </cell>
        </row>
        <row r="11">
          <cell r="D11">
            <v>40</v>
          </cell>
        </row>
        <row r="12">
          <cell r="D12">
            <v>46</v>
          </cell>
        </row>
        <row r="13">
          <cell r="D13">
            <v>72</v>
          </cell>
        </row>
        <row r="14">
          <cell r="D14">
            <v>31</v>
          </cell>
        </row>
        <row r="15">
          <cell r="D15">
            <v>44</v>
          </cell>
        </row>
        <row r="16">
          <cell r="D16">
            <v>39</v>
          </cell>
        </row>
        <row r="17">
          <cell r="D17">
            <v>72</v>
          </cell>
        </row>
        <row r="18">
          <cell r="D18">
            <v>51</v>
          </cell>
        </row>
        <row r="19">
          <cell r="D19">
            <v>41</v>
          </cell>
        </row>
        <row r="20">
          <cell r="D20">
            <v>65</v>
          </cell>
        </row>
        <row r="21">
          <cell r="D21">
            <v>67</v>
          </cell>
        </row>
        <row r="22">
          <cell r="D22">
            <v>51</v>
          </cell>
        </row>
        <row r="23">
          <cell r="D23">
            <v>56</v>
          </cell>
        </row>
        <row r="24">
          <cell r="D24">
            <v>69</v>
          </cell>
        </row>
        <row r="25">
          <cell r="D25">
            <v>82</v>
          </cell>
        </row>
        <row r="26">
          <cell r="D26">
            <v>39</v>
          </cell>
        </row>
        <row r="27">
          <cell r="D27">
            <v>47</v>
          </cell>
        </row>
        <row r="28">
          <cell r="D28">
            <v>61</v>
          </cell>
        </row>
        <row r="29">
          <cell r="D29">
            <v>90</v>
          </cell>
        </row>
        <row r="30">
          <cell r="D30">
            <v>62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6B60-28AE-4CDC-8A32-F08EBFB255F2}">
  <sheetPr>
    <tabColor rgb="FF92D050"/>
  </sheetPr>
  <dimension ref="A1:S135"/>
  <sheetViews>
    <sheetView zoomScale="84" zoomScaleNormal="84" workbookViewId="0">
      <selection activeCell="C7" sqref="C7"/>
    </sheetView>
  </sheetViews>
  <sheetFormatPr defaultColWidth="9.140625" defaultRowHeight="13.5" x14ac:dyDescent="0.25"/>
  <cols>
    <col min="1" max="1" width="6.7109375" style="4" bestFit="1" customWidth="1"/>
    <col min="2" max="2" width="8.140625" style="7" bestFit="1" customWidth="1"/>
    <col min="3" max="3" width="12.140625" style="7" bestFit="1" customWidth="1"/>
    <col min="4" max="4" width="11.5703125" style="7" bestFit="1" customWidth="1"/>
    <col min="5" max="5" width="11.5703125" style="4" bestFit="1" customWidth="1"/>
    <col min="6" max="6" width="9.5703125" style="4" bestFit="1" customWidth="1"/>
    <col min="7" max="7" width="9.7109375" style="4" bestFit="1" customWidth="1"/>
    <col min="8" max="9" width="9.140625" style="4"/>
    <col min="10" max="10" width="9.140625" style="4" customWidth="1"/>
    <col min="11" max="11" width="14.5703125" style="4" bestFit="1" customWidth="1"/>
    <col min="12" max="16384" width="9.140625" style="4"/>
  </cols>
  <sheetData>
    <row r="1" spans="1:19" ht="18.75" x14ac:dyDescent="0.3">
      <c r="C1" s="8" t="s">
        <v>35</v>
      </c>
      <c r="D1" s="8" t="s">
        <v>9</v>
      </c>
      <c r="E1" s="8" t="s">
        <v>11</v>
      </c>
      <c r="F1" s="8" t="s">
        <v>14</v>
      </c>
      <c r="G1" s="8" t="s">
        <v>8</v>
      </c>
      <c r="H1"/>
      <c r="I1"/>
      <c r="J1"/>
      <c r="K1"/>
      <c r="L1"/>
      <c r="M1" s="47"/>
      <c r="N1" s="47"/>
      <c r="O1" s="47"/>
      <c r="Q1" s="47"/>
      <c r="R1" s="47"/>
      <c r="S1" s="47"/>
    </row>
    <row r="2" spans="1:19" ht="15" x14ac:dyDescent="0.25">
      <c r="C2" s="23">
        <v>4</v>
      </c>
      <c r="D2" s="9">
        <f>INTERCEPT($C$6:$C$29,$A$6:$A$29)</f>
        <v>34.44876811594203</v>
      </c>
      <c r="E2" s="9">
        <f>SLOPE($C$6:$C$29,$A$6:$A$29)</f>
        <v>1.1515217391304349</v>
      </c>
      <c r="F2" s="10">
        <f>RSQ($C$6:$C$76,$A$6:$A$76)</f>
        <v>0.91543364340941924</v>
      </c>
      <c r="G2" s="9">
        <f>STEYX($C$6:$C$76,$A$6:$A$76)</f>
        <v>2.5304344784125266</v>
      </c>
      <c r="I2" s="7" t="s">
        <v>17</v>
      </c>
      <c r="J2" s="7" t="s">
        <v>16</v>
      </c>
      <c r="K2" s="7" t="s">
        <v>18</v>
      </c>
      <c r="L2" s="4" t="s">
        <v>21</v>
      </c>
    </row>
    <row r="3" spans="1:19" x14ac:dyDescent="0.25">
      <c r="A3" s="11" t="str">
        <f>[1]ArdiData!A2</f>
        <v>Per.</v>
      </c>
      <c r="B3" s="46" t="str">
        <f>[1]ArdiData!D2</f>
        <v>Trend&amp;S</v>
      </c>
      <c r="C3" s="7" t="s">
        <v>13</v>
      </c>
      <c r="D3" s="4" t="s">
        <v>15</v>
      </c>
      <c r="E3" s="4" t="s">
        <v>16</v>
      </c>
      <c r="F3" s="4" t="s">
        <v>17</v>
      </c>
      <c r="G3" s="4" t="s">
        <v>19</v>
      </c>
      <c r="I3" s="7">
        <v>1</v>
      </c>
      <c r="J3" s="12">
        <f>AVERAGEIF($F$4:$F$31,I3,$E$4:$E$31)</f>
        <v>0.8269992824632828</v>
      </c>
      <c r="K3" s="7">
        <f>J3/$J$8</f>
        <v>0.82474657896645398</v>
      </c>
      <c r="L3" s="4" t="s">
        <v>22</v>
      </c>
    </row>
    <row r="4" spans="1:19" ht="15" x14ac:dyDescent="0.3">
      <c r="A4" s="11">
        <f>[1]ArdiData!A3</f>
        <v>1</v>
      </c>
      <c r="B4" s="45">
        <f>'[2]0.ArdiData28Fixed'!D3</f>
        <v>33</v>
      </c>
      <c r="D4" s="13">
        <f t="shared" ref="D4:D31" si="0">$D$2+$E$2*A4</f>
        <v>35.600289855072468</v>
      </c>
      <c r="E4" s="17">
        <f t="shared" ref="E4:E31" si="1">B4/D4</f>
        <v>0.9269587448400517</v>
      </c>
      <c r="F4" s="22">
        <f t="shared" ref="F4:F31" si="2">IF(MOD(A4,$C$2)&lt;&gt;0,MOD(A4,$C$2),$C$2)</f>
        <v>1</v>
      </c>
      <c r="G4" s="14">
        <f t="shared" ref="G4:G31" si="3">VLOOKUP(F4,$I$3:$K$7,3)*D4</f>
        <v>29.361217268185175</v>
      </c>
      <c r="I4" s="7">
        <v>2</v>
      </c>
      <c r="J4" s="12">
        <f>AVERAGEIF($F$4:$F$31,I4,$E$4:$E$31)</f>
        <v>1.0407759346705692</v>
      </c>
      <c r="K4" s="7">
        <f>J4/$J$8</f>
        <v>1.0379409145718042</v>
      </c>
      <c r="L4" s="4" t="s">
        <v>23</v>
      </c>
    </row>
    <row r="5" spans="1:19" ht="15" x14ac:dyDescent="0.3">
      <c r="A5" s="11">
        <f>[1]ArdiData!A4</f>
        <v>2</v>
      </c>
      <c r="B5" s="45">
        <f>'[2]0.ArdiData28Fixed'!D4</f>
        <v>35</v>
      </c>
      <c r="D5" s="13">
        <f t="shared" si="0"/>
        <v>36.751811594202898</v>
      </c>
      <c r="E5" s="17">
        <f t="shared" si="1"/>
        <v>0.95233400699955639</v>
      </c>
      <c r="F5" s="22">
        <f t="shared" si="2"/>
        <v>2</v>
      </c>
      <c r="G5" s="14">
        <f t="shared" si="3"/>
        <v>38.146208938257594</v>
      </c>
      <c r="I5" s="7">
        <v>3</v>
      </c>
      <c r="J5" s="12">
        <f>AVERAGEIF($F$4:$F$31,I5,$E$4:$E$31)</f>
        <v>1.3244598779444963</v>
      </c>
      <c r="K5" s="7">
        <f>J5/$J$8</f>
        <v>1.3208521173796164</v>
      </c>
      <c r="L5" s="4" t="s">
        <v>24</v>
      </c>
    </row>
    <row r="6" spans="1:19" ht="15" x14ac:dyDescent="0.3">
      <c r="A6" s="11">
        <f>[1]ArdiData!A5</f>
        <v>3</v>
      </c>
      <c r="B6" s="45">
        <f>'[2]0.ArdiData28Fixed'!D5</f>
        <v>48</v>
      </c>
      <c r="C6" s="15">
        <f>(AVERAGE(B4:B7)+AVERAGE(B5:B8))/2</f>
        <v>35</v>
      </c>
      <c r="D6" s="13">
        <f t="shared" si="0"/>
        <v>37.903333333333336</v>
      </c>
      <c r="E6" s="17">
        <f t="shared" si="1"/>
        <v>1.2663793861577697</v>
      </c>
      <c r="F6" s="22">
        <f t="shared" si="2"/>
        <v>3</v>
      </c>
      <c r="G6" s="14">
        <f t="shared" si="3"/>
        <v>50.064698089078732</v>
      </c>
      <c r="I6" s="7">
        <v>4</v>
      </c>
      <c r="J6" s="12">
        <f>AVERAGEIF($F$4:$F$31,I6,$E$4:$E$31)</f>
        <v>0.81869045977343069</v>
      </c>
      <c r="K6" s="7">
        <f>J6/$J$8</f>
        <v>0.81646038908212526</v>
      </c>
      <c r="L6" s="4" t="s">
        <v>25</v>
      </c>
    </row>
    <row r="7" spans="1:19" ht="15" x14ac:dyDescent="0.3">
      <c r="A7" s="11">
        <f>[1]ArdiData!A6</f>
        <v>4</v>
      </c>
      <c r="B7" s="45">
        <f>'[2]0.ArdiData28Fixed'!D6</f>
        <v>28</v>
      </c>
      <c r="C7" s="15">
        <f t="shared" ref="C7:C29" si="4">(AVERAGE(B5:B8)+AVERAGE(B6:B9))/2</f>
        <v>36.25</v>
      </c>
      <c r="D7" s="13">
        <f t="shared" si="0"/>
        <v>39.054855072463766</v>
      </c>
      <c r="E7" s="17">
        <f t="shared" si="1"/>
        <v>0.71694031249246237</v>
      </c>
      <c r="F7" s="22">
        <f t="shared" si="2"/>
        <v>4</v>
      </c>
      <c r="G7" s="14">
        <f t="shared" si="3"/>
        <v>31.886742168009778</v>
      </c>
      <c r="I7" s="7"/>
      <c r="J7" s="12"/>
      <c r="K7" s="7"/>
      <c r="L7" s="4" t="s">
        <v>26</v>
      </c>
    </row>
    <row r="8" spans="1:19" ht="15" x14ac:dyDescent="0.3">
      <c r="A8" s="11">
        <f>[1]ArdiData!A7</f>
        <v>5</v>
      </c>
      <c r="B8" s="45">
        <f>'[2]0.ArdiData28Fixed'!D7</f>
        <v>25</v>
      </c>
      <c r="C8" s="15">
        <f t="shared" si="4"/>
        <v>38.75</v>
      </c>
      <c r="D8" s="13">
        <f t="shared" si="0"/>
        <v>40.206376811594204</v>
      </c>
      <c r="E8" s="17">
        <f t="shared" si="1"/>
        <v>0.62179191418190205</v>
      </c>
      <c r="F8" s="22">
        <f t="shared" si="2"/>
        <v>1</v>
      </c>
      <c r="G8" s="14">
        <f t="shared" si="3"/>
        <v>33.160071727998485</v>
      </c>
      <c r="I8" s="7"/>
      <c r="J8" s="16">
        <f>AVERAGE(J3:J6)</f>
        <v>1.0027313887129448</v>
      </c>
      <c r="K8" s="16">
        <f>AVERAGE(K3:K7)</f>
        <v>0.99999999999999989</v>
      </c>
    </row>
    <row r="9" spans="1:19" ht="15" x14ac:dyDescent="0.3">
      <c r="A9" s="11">
        <f>[1]ArdiData!A8</f>
        <v>6</v>
      </c>
      <c r="B9" s="45">
        <f>'[2]0.ArdiData28Fixed'!D8</f>
        <v>53</v>
      </c>
      <c r="C9" s="15">
        <f t="shared" si="4"/>
        <v>40.75</v>
      </c>
      <c r="D9" s="13">
        <f t="shared" si="0"/>
        <v>41.357898550724641</v>
      </c>
      <c r="E9" s="17">
        <f t="shared" si="1"/>
        <v>1.2814964458360125</v>
      </c>
      <c r="F9" s="22">
        <f t="shared" si="2"/>
        <v>2</v>
      </c>
      <c r="G9" s="14">
        <f t="shared" si="3"/>
        <v>42.927055046507029</v>
      </c>
    </row>
    <row r="10" spans="1:19" ht="15" x14ac:dyDescent="0.3">
      <c r="A10" s="11">
        <f>[1]ArdiData!A9</f>
        <v>7</v>
      </c>
      <c r="B10" s="45">
        <f>'[2]0.ArdiData28Fixed'!D9</f>
        <v>50</v>
      </c>
      <c r="C10" s="15">
        <f t="shared" si="4"/>
        <v>44.375</v>
      </c>
      <c r="D10" s="13">
        <f t="shared" si="0"/>
        <v>42.509420289855072</v>
      </c>
      <c r="E10" s="17">
        <f t="shared" si="1"/>
        <v>1.1762098767536608</v>
      </c>
      <c r="F10" s="22">
        <f t="shared" si="2"/>
        <v>3</v>
      </c>
      <c r="G10" s="14">
        <f t="shared" si="3"/>
        <v>56.148657798435096</v>
      </c>
    </row>
    <row r="11" spans="1:19" ht="15" x14ac:dyDescent="0.3">
      <c r="A11" s="11">
        <f>[1]ArdiData!A10</f>
        <v>8</v>
      </c>
      <c r="B11" s="45">
        <f>'[2]0.ArdiData28Fixed'!D10</f>
        <v>42</v>
      </c>
      <c r="C11" s="15">
        <f t="shared" si="4"/>
        <v>45.375</v>
      </c>
      <c r="D11" s="13">
        <f t="shared" si="0"/>
        <v>43.660942028985509</v>
      </c>
      <c r="E11" s="17">
        <f t="shared" si="1"/>
        <v>0.96195817241224779</v>
      </c>
      <c r="F11" s="22">
        <f t="shared" si="2"/>
        <v>4</v>
      </c>
      <c r="G11" s="14">
        <f t="shared" si="3"/>
        <v>35.647429716677621</v>
      </c>
    </row>
    <row r="12" spans="1:19" ht="15" x14ac:dyDescent="0.3">
      <c r="A12" s="11">
        <f>[1]ArdiData!A11</f>
        <v>9</v>
      </c>
      <c r="B12" s="45">
        <f>'[2]0.ArdiData28Fixed'!D11</f>
        <v>40</v>
      </c>
      <c r="C12" s="15">
        <f t="shared" si="4"/>
        <v>47.25</v>
      </c>
      <c r="D12" s="13">
        <f t="shared" si="0"/>
        <v>44.812463768115947</v>
      </c>
      <c r="E12" s="17">
        <f t="shared" si="1"/>
        <v>0.89260881095450917</v>
      </c>
      <c r="F12" s="22">
        <f t="shared" si="2"/>
        <v>1</v>
      </c>
      <c r="G12" s="14">
        <f t="shared" si="3"/>
        <v>36.958926187811798</v>
      </c>
    </row>
    <row r="13" spans="1:19" ht="15" x14ac:dyDescent="0.3">
      <c r="A13" s="11">
        <f>[1]ArdiData!A12</f>
        <v>10</v>
      </c>
      <c r="B13" s="45">
        <f>'[2]0.ArdiData28Fixed'!D12</f>
        <v>46</v>
      </c>
      <c r="C13" s="15">
        <f t="shared" si="4"/>
        <v>48.625</v>
      </c>
      <c r="D13" s="13">
        <f t="shared" si="0"/>
        <v>45.963985507246377</v>
      </c>
      <c r="E13" s="17">
        <f t="shared" si="1"/>
        <v>1.000783537205405</v>
      </c>
      <c r="F13" s="22">
        <f t="shared" si="2"/>
        <v>2</v>
      </c>
      <c r="G13" s="14">
        <f t="shared" si="3"/>
        <v>47.707901154756456</v>
      </c>
    </row>
    <row r="14" spans="1:19" ht="15" x14ac:dyDescent="0.3">
      <c r="A14" s="11">
        <f>[1]ArdiData!A13</f>
        <v>11</v>
      </c>
      <c r="B14" s="45">
        <f>'[2]0.ArdiData28Fixed'!D13</f>
        <v>72</v>
      </c>
      <c r="C14" s="15">
        <f t="shared" si="4"/>
        <v>47.75</v>
      </c>
      <c r="D14" s="13">
        <f t="shared" si="0"/>
        <v>47.115507246376815</v>
      </c>
      <c r="E14" s="17">
        <f t="shared" si="1"/>
        <v>1.5281592878433206</v>
      </c>
      <c r="F14" s="22">
        <f t="shared" si="2"/>
        <v>3</v>
      </c>
      <c r="G14" s="14">
        <f t="shared" si="3"/>
        <v>62.232617507791474</v>
      </c>
    </row>
    <row r="15" spans="1:19" ht="15" x14ac:dyDescent="0.3">
      <c r="A15" s="11">
        <f>[1]ArdiData!A14</f>
        <v>12</v>
      </c>
      <c r="B15" s="45">
        <f>'[2]0.ArdiData28Fixed'!D14</f>
        <v>31</v>
      </c>
      <c r="C15" s="15">
        <f t="shared" si="4"/>
        <v>47.375</v>
      </c>
      <c r="D15" s="13">
        <f t="shared" si="0"/>
        <v>48.267028985507253</v>
      </c>
      <c r="E15" s="17">
        <f t="shared" si="1"/>
        <v>0.64226037217472232</v>
      </c>
      <c r="F15" s="22">
        <f t="shared" si="2"/>
        <v>4</v>
      </c>
      <c r="G15" s="14">
        <f t="shared" si="3"/>
        <v>39.408117265345467</v>
      </c>
    </row>
    <row r="16" spans="1:19" ht="15" x14ac:dyDescent="0.3">
      <c r="A16" s="11">
        <f>[1]ArdiData!A15</f>
        <v>13</v>
      </c>
      <c r="B16" s="45">
        <f>'[2]0.ArdiData28Fixed'!D15</f>
        <v>44</v>
      </c>
      <c r="C16" s="15">
        <f t="shared" si="4"/>
        <v>46.5</v>
      </c>
      <c r="D16" s="13">
        <f t="shared" si="0"/>
        <v>49.418550724637683</v>
      </c>
      <c r="E16" s="17">
        <f t="shared" si="1"/>
        <v>0.89035391274766262</v>
      </c>
      <c r="F16" s="22">
        <f t="shared" si="2"/>
        <v>1</v>
      </c>
      <c r="G16" s="14">
        <f t="shared" si="3"/>
        <v>40.757780647625104</v>
      </c>
    </row>
    <row r="17" spans="1:11" ht="15" x14ac:dyDescent="0.3">
      <c r="A17" s="11">
        <f>[1]ArdiData!A16</f>
        <v>14</v>
      </c>
      <c r="B17" s="45">
        <f>'[2]0.ArdiData28Fixed'!D16</f>
        <v>39</v>
      </c>
      <c r="C17" s="15">
        <f t="shared" si="4"/>
        <v>49</v>
      </c>
      <c r="D17" s="13">
        <f t="shared" si="0"/>
        <v>50.57007246376812</v>
      </c>
      <c r="E17" s="17">
        <f t="shared" si="1"/>
        <v>0.77120712112766465</v>
      </c>
      <c r="F17" s="22">
        <f t="shared" si="2"/>
        <v>2</v>
      </c>
      <c r="G17" s="14">
        <f t="shared" si="3"/>
        <v>52.488747263005891</v>
      </c>
    </row>
    <row r="18" spans="1:11" ht="15" x14ac:dyDescent="0.3">
      <c r="A18" s="11">
        <f>[1]ArdiData!A17</f>
        <v>15</v>
      </c>
      <c r="B18" s="45">
        <f>'[2]0.ArdiData28Fixed'!D17</f>
        <v>72</v>
      </c>
      <c r="C18" s="15">
        <f t="shared" si="4"/>
        <v>51.125</v>
      </c>
      <c r="D18" s="13">
        <f t="shared" si="0"/>
        <v>51.721594202898558</v>
      </c>
      <c r="E18" s="17">
        <f t="shared" si="1"/>
        <v>1.3920684601783795</v>
      </c>
      <c r="F18" s="22">
        <f t="shared" si="2"/>
        <v>3</v>
      </c>
      <c r="G18" s="14">
        <f t="shared" si="3"/>
        <v>68.316577217147852</v>
      </c>
    </row>
    <row r="19" spans="1:11" ht="15" x14ac:dyDescent="0.3">
      <c r="A19" s="11">
        <f>[1]ArdiData!A18</f>
        <v>16</v>
      </c>
      <c r="B19" s="45">
        <f>'[2]0.ArdiData28Fixed'!D18</f>
        <v>51</v>
      </c>
      <c r="C19" s="15">
        <f t="shared" si="4"/>
        <v>54</v>
      </c>
      <c r="D19" s="13">
        <f t="shared" si="0"/>
        <v>52.873115942028988</v>
      </c>
      <c r="E19" s="17">
        <f t="shared" si="1"/>
        <v>0.96457337706212165</v>
      </c>
      <c r="F19" s="22">
        <f t="shared" si="2"/>
        <v>4</v>
      </c>
      <c r="G19" s="14">
        <f t="shared" si="3"/>
        <v>43.168804814013306</v>
      </c>
    </row>
    <row r="20" spans="1:11" ht="15" x14ac:dyDescent="0.3">
      <c r="A20" s="11">
        <f>[1]ArdiData!A19</f>
        <v>17</v>
      </c>
      <c r="B20" s="45">
        <f>'[2]0.ArdiData28Fixed'!D19</f>
        <v>41</v>
      </c>
      <c r="C20" s="15">
        <f t="shared" si="4"/>
        <v>56.625</v>
      </c>
      <c r="D20" s="13">
        <f t="shared" si="0"/>
        <v>54.024637681159419</v>
      </c>
      <c r="E20" s="17">
        <f t="shared" si="1"/>
        <v>0.75891300265579309</v>
      </c>
      <c r="F20" s="22">
        <f t="shared" si="2"/>
        <v>1</v>
      </c>
      <c r="G20" s="14">
        <f t="shared" si="3"/>
        <v>44.55663510743841</v>
      </c>
    </row>
    <row r="21" spans="1:11" ht="15" x14ac:dyDescent="0.3">
      <c r="A21" s="11">
        <f>[1]ArdiData!A20</f>
        <v>18</v>
      </c>
      <c r="B21" s="45">
        <f>'[2]0.ArdiData28Fixed'!D20</f>
        <v>65</v>
      </c>
      <c r="C21" s="15">
        <f t="shared" si="4"/>
        <v>56</v>
      </c>
      <c r="D21" s="13">
        <f t="shared" si="0"/>
        <v>55.176159420289856</v>
      </c>
      <c r="E21" s="17">
        <f t="shared" si="1"/>
        <v>1.1780450231209394</v>
      </c>
      <c r="F21" s="22">
        <f t="shared" si="2"/>
        <v>2</v>
      </c>
      <c r="G21" s="14">
        <f t="shared" si="3"/>
        <v>57.269593371255318</v>
      </c>
    </row>
    <row r="22" spans="1:11" ht="15" x14ac:dyDescent="0.3">
      <c r="A22" s="11">
        <f>[1]ArdiData!A21</f>
        <v>19</v>
      </c>
      <c r="B22" s="45">
        <f>'[2]0.ArdiData28Fixed'!D21</f>
        <v>67</v>
      </c>
      <c r="C22" s="15">
        <f t="shared" si="4"/>
        <v>57.875</v>
      </c>
      <c r="D22" s="13">
        <f t="shared" si="0"/>
        <v>56.327681159420294</v>
      </c>
      <c r="E22" s="17">
        <f t="shared" si="1"/>
        <v>1.1894684570872815</v>
      </c>
      <c r="F22" s="22">
        <f t="shared" si="2"/>
        <v>3</v>
      </c>
      <c r="G22" s="14">
        <f t="shared" si="3"/>
        <v>74.400536926504216</v>
      </c>
    </row>
    <row r="23" spans="1:11" ht="15" x14ac:dyDescent="0.3">
      <c r="A23" s="11">
        <f>[1]ArdiData!A22</f>
        <v>20</v>
      </c>
      <c r="B23" s="45">
        <f>'[2]0.ArdiData28Fixed'!D22</f>
        <v>51</v>
      </c>
      <c r="C23" s="15">
        <f t="shared" si="4"/>
        <v>60.25</v>
      </c>
      <c r="D23" s="13">
        <f t="shared" si="0"/>
        <v>57.479202898550724</v>
      </c>
      <c r="E23" s="17">
        <f t="shared" si="1"/>
        <v>0.88727743998144259</v>
      </c>
      <c r="F23" s="22">
        <f t="shared" si="2"/>
        <v>4</v>
      </c>
      <c r="G23" s="14">
        <f t="shared" si="3"/>
        <v>46.929492362681145</v>
      </c>
    </row>
    <row r="24" spans="1:11" ht="15" x14ac:dyDescent="0.3">
      <c r="A24" s="11">
        <f>[1]ArdiData!A23</f>
        <v>21</v>
      </c>
      <c r="B24" s="45">
        <f>'[2]0.ArdiData28Fixed'!D23</f>
        <v>56</v>
      </c>
      <c r="C24" s="15">
        <f t="shared" si="4"/>
        <v>62.625</v>
      </c>
      <c r="D24" s="13">
        <f t="shared" si="0"/>
        <v>58.630724637681162</v>
      </c>
      <c r="E24" s="17">
        <f t="shared" si="1"/>
        <v>0.9551306136170381</v>
      </c>
      <c r="F24" s="22">
        <f t="shared" si="2"/>
        <v>1</v>
      </c>
      <c r="G24" s="14">
        <f t="shared" si="3"/>
        <v>48.355489567251723</v>
      </c>
    </row>
    <row r="25" spans="1:11" ht="15" x14ac:dyDescent="0.3">
      <c r="A25" s="11">
        <f>[1]ArdiData!A24</f>
        <v>22</v>
      </c>
      <c r="B25" s="45">
        <f>'[2]0.ArdiData28Fixed'!D24</f>
        <v>69</v>
      </c>
      <c r="C25" s="15">
        <f t="shared" si="4"/>
        <v>63</v>
      </c>
      <c r="D25" s="13">
        <f t="shared" si="0"/>
        <v>59.782246376811599</v>
      </c>
      <c r="E25" s="17">
        <f t="shared" si="1"/>
        <v>1.1541888132655349</v>
      </c>
      <c r="F25" s="22">
        <f t="shared" si="2"/>
        <v>2</v>
      </c>
      <c r="G25" s="14">
        <f t="shared" si="3"/>
        <v>62.050439479504753</v>
      </c>
    </row>
    <row r="26" spans="1:11" ht="15" x14ac:dyDescent="0.3">
      <c r="A26" s="11">
        <f>[1]ArdiData!A25</f>
        <v>23</v>
      </c>
      <c r="B26" s="45">
        <f>'[2]0.ArdiData28Fixed'!D25</f>
        <v>82</v>
      </c>
      <c r="C26" s="15">
        <f t="shared" si="4"/>
        <v>60.375</v>
      </c>
      <c r="D26" s="13">
        <f t="shared" si="0"/>
        <v>60.93376811594203</v>
      </c>
      <c r="E26" s="17">
        <f t="shared" si="1"/>
        <v>1.3457234393247122</v>
      </c>
      <c r="F26" s="22">
        <f t="shared" si="2"/>
        <v>3</v>
      </c>
      <c r="G26" s="14">
        <f t="shared" si="3"/>
        <v>80.484496635860594</v>
      </c>
    </row>
    <row r="27" spans="1:11" ht="15" x14ac:dyDescent="0.3">
      <c r="A27" s="11">
        <f>[1]ArdiData!A26</f>
        <v>24</v>
      </c>
      <c r="B27" s="45">
        <f>'[2]0.ArdiData28Fixed'!D26</f>
        <v>39</v>
      </c>
      <c r="C27" s="15">
        <f t="shared" si="4"/>
        <v>58.25</v>
      </c>
      <c r="D27" s="13">
        <f t="shared" si="0"/>
        <v>62.085289855072467</v>
      </c>
      <c r="E27" s="17">
        <f t="shared" si="1"/>
        <v>0.62816812309387382</v>
      </c>
      <c r="F27" s="22">
        <f t="shared" si="2"/>
        <v>4</v>
      </c>
      <c r="G27" s="14">
        <f t="shared" si="3"/>
        <v>50.690179911348991</v>
      </c>
    </row>
    <row r="28" spans="1:11" ht="15" x14ac:dyDescent="0.3">
      <c r="A28" s="11">
        <f>[1]ArdiData!A27</f>
        <v>25</v>
      </c>
      <c r="B28" s="45">
        <f>'[2]0.ArdiData28Fixed'!D27</f>
        <v>47</v>
      </c>
      <c r="C28" s="15">
        <f t="shared" si="4"/>
        <v>58.25</v>
      </c>
      <c r="D28" s="13">
        <f t="shared" si="0"/>
        <v>63.236811594202905</v>
      </c>
      <c r="E28" s="17">
        <f t="shared" si="1"/>
        <v>0.74323797824602245</v>
      </c>
      <c r="F28" s="22">
        <f t="shared" si="2"/>
        <v>1</v>
      </c>
      <c r="G28" s="14">
        <f t="shared" si="3"/>
        <v>52.154344027065036</v>
      </c>
    </row>
    <row r="29" spans="1:11" ht="15" x14ac:dyDescent="0.3">
      <c r="A29" s="11">
        <f>[1]ArdiData!A28</f>
        <v>26</v>
      </c>
      <c r="B29" s="45">
        <f>'[2]0.ArdiData28Fixed'!D28</f>
        <v>61</v>
      </c>
      <c r="C29" s="15">
        <f t="shared" si="4"/>
        <v>62.125</v>
      </c>
      <c r="D29" s="13">
        <f t="shared" si="0"/>
        <v>64.388333333333335</v>
      </c>
      <c r="E29" s="17">
        <f t="shared" si="1"/>
        <v>0.94737659513887085</v>
      </c>
      <c r="F29" s="22">
        <f t="shared" si="2"/>
        <v>2</v>
      </c>
      <c r="G29" s="14">
        <f t="shared" si="3"/>
        <v>66.831285587754181</v>
      </c>
    </row>
    <row r="30" spans="1:11" ht="15.75" x14ac:dyDescent="0.3">
      <c r="A30" s="11">
        <f>[1]ArdiData!A29</f>
        <v>27</v>
      </c>
      <c r="B30" s="45">
        <f>'[2]0.ArdiData28Fixed'!D29</f>
        <v>90</v>
      </c>
      <c r="C30"/>
      <c r="D30" s="13">
        <f t="shared" si="0"/>
        <v>65.53985507246378</v>
      </c>
      <c r="E30" s="17">
        <f t="shared" si="1"/>
        <v>1.3732102382663494</v>
      </c>
      <c r="F30" s="22">
        <f t="shared" si="2"/>
        <v>3</v>
      </c>
      <c r="G30" s="14">
        <f t="shared" si="3"/>
        <v>86.568456345216973</v>
      </c>
    </row>
    <row r="31" spans="1:11" ht="15.75" x14ac:dyDescent="0.3">
      <c r="A31" s="11">
        <f>[1]ArdiData!A30</f>
        <v>28</v>
      </c>
      <c r="B31" s="45">
        <f>'[2]0.ArdiData28Fixed'!D30</f>
        <v>62</v>
      </c>
      <c r="C31"/>
      <c r="D31" s="13">
        <f t="shared" si="0"/>
        <v>66.69137681159421</v>
      </c>
      <c r="E31" s="17">
        <f t="shared" si="1"/>
        <v>0.92965542119714317</v>
      </c>
      <c r="F31" s="22">
        <f t="shared" si="2"/>
        <v>4</v>
      </c>
      <c r="G31" s="14">
        <f t="shared" si="3"/>
        <v>54.450867460016838</v>
      </c>
    </row>
    <row r="32" spans="1:11" ht="15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5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5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5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5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5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5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5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5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5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5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5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5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5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5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5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5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ht="15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ht="15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ht="15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ht="15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ht="15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ht="15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ht="15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ht="15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ht="15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/>
      <c r="B135"/>
      <c r="C135"/>
      <c r="D135"/>
      <c r="E135"/>
      <c r="F135"/>
      <c r="G135"/>
      <c r="H135"/>
      <c r="I135"/>
      <c r="J135"/>
      <c r="K135"/>
    </row>
  </sheetData>
  <conditionalFormatting sqref="F4:F3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B2F0-3C85-4409-A758-C595FC63A728}">
  <sheetPr>
    <tabColor rgb="FF92D050"/>
  </sheetPr>
  <dimension ref="A1:BP298"/>
  <sheetViews>
    <sheetView zoomScale="75" zoomScaleNormal="75" workbookViewId="0">
      <selection activeCell="M39" sqref="M39"/>
    </sheetView>
  </sheetViews>
  <sheetFormatPr defaultColWidth="9.140625" defaultRowHeight="15" x14ac:dyDescent="0.25"/>
  <cols>
    <col min="1" max="1" width="4.5703125" style="4" bestFit="1" customWidth="1"/>
    <col min="2" max="2" width="17" style="4" customWidth="1"/>
    <col min="3" max="3" width="14.140625" style="4" bestFit="1" customWidth="1"/>
    <col min="4" max="4" width="11.7109375" style="4" bestFit="1" customWidth="1"/>
    <col min="5" max="5" width="9" style="4" bestFit="1" customWidth="1"/>
    <col min="6" max="6" width="5.140625" style="4" bestFit="1" customWidth="1"/>
    <col min="7" max="8" width="11.85546875" style="4" bestFit="1" customWidth="1"/>
    <col min="9" max="9" width="12.85546875" style="4" bestFit="1" customWidth="1"/>
    <col min="10" max="11" width="9.7109375" style="4" customWidth="1"/>
    <col min="12" max="12" width="11" style="4" bestFit="1" customWidth="1"/>
    <col min="13" max="13" width="20.5703125" style="4" bestFit="1" customWidth="1"/>
    <col min="14" max="16" width="9.7109375" style="4" customWidth="1"/>
    <col min="17" max="17" width="13.28515625" style="4" bestFit="1" customWidth="1"/>
    <col min="18" max="18" width="12.140625" style="4" bestFit="1" customWidth="1"/>
    <col min="19" max="19" width="13.85546875" style="4" bestFit="1" customWidth="1"/>
    <col min="20" max="20" width="12.42578125" style="4" bestFit="1" customWidth="1"/>
    <col min="21" max="21" width="12.42578125" style="4" customWidth="1"/>
    <col min="22" max="22" width="12.140625" style="4" bestFit="1" customWidth="1"/>
    <col min="23" max="26" width="9.28515625" style="4" bestFit="1" customWidth="1"/>
    <col min="27" max="28" width="9.140625" style="4"/>
    <col min="29" max="29" width="9.28515625" style="4" bestFit="1" customWidth="1"/>
    <col min="30" max="40" width="9.140625" style="4"/>
    <col min="41" max="41" width="9.140625" style="4" customWidth="1"/>
    <col min="42" max="44" width="9.140625" style="4"/>
    <col min="45" max="45" width="9.28515625" bestFit="1" customWidth="1"/>
    <col min="46" max="46" width="14" customWidth="1"/>
    <col min="47" max="47" width="12.28515625" customWidth="1"/>
    <col min="48" max="48" width="10.140625" bestFit="1" customWidth="1"/>
    <col min="49" max="49" width="10.140625" customWidth="1"/>
    <col min="50" max="52" width="9.28515625" customWidth="1"/>
    <col min="53" max="53" width="9.28515625" bestFit="1" customWidth="1"/>
    <col min="54" max="54" width="12.28515625" bestFit="1" customWidth="1"/>
    <col min="64" max="16384" width="9.140625" style="4"/>
  </cols>
  <sheetData>
    <row r="1" spans="1:68" customFormat="1" ht="17.25" thickBot="1" x14ac:dyDescent="0.35">
      <c r="A1" s="24" t="s">
        <v>4</v>
      </c>
      <c r="B1" s="25" t="s">
        <v>30</v>
      </c>
      <c r="C1" s="26" t="s">
        <v>43</v>
      </c>
      <c r="D1" s="26" t="s">
        <v>44</v>
      </c>
      <c r="E1" s="26" t="s">
        <v>45</v>
      </c>
      <c r="F1" s="26" t="s">
        <v>6</v>
      </c>
      <c r="G1" s="26" t="s">
        <v>46</v>
      </c>
      <c r="H1" s="26" t="s">
        <v>47</v>
      </c>
      <c r="I1" s="26" t="s">
        <v>52</v>
      </c>
      <c r="J1" s="18" t="s">
        <v>12</v>
      </c>
      <c r="K1" s="18" t="s">
        <v>5</v>
      </c>
      <c r="L1" s="18" t="s">
        <v>32</v>
      </c>
      <c r="M1" s="1" t="s">
        <v>53</v>
      </c>
      <c r="N1" s="1" t="s">
        <v>3</v>
      </c>
      <c r="O1" s="1" t="s">
        <v>2</v>
      </c>
      <c r="P1" s="1" t="s">
        <v>51</v>
      </c>
      <c r="Q1" s="1" t="s">
        <v>27</v>
      </c>
      <c r="R1" s="4" t="s">
        <v>31</v>
      </c>
      <c r="S1" s="4" t="s">
        <v>1</v>
      </c>
      <c r="T1" s="4" t="s">
        <v>29</v>
      </c>
      <c r="U1" s="4" t="s">
        <v>28</v>
      </c>
      <c r="V1" s="5" t="s">
        <v>7</v>
      </c>
    </row>
    <row r="2" spans="1:68" customFormat="1" ht="16.5" x14ac:dyDescent="0.3">
      <c r="A2" s="5">
        <v>0</v>
      </c>
      <c r="B2" s="5"/>
      <c r="C2" s="34">
        <f>INTERCEPT($C$5:$C$12,$A$5:$A$12)</f>
        <v>18438.988095238095</v>
      </c>
      <c r="D2" s="34">
        <f>SLOPE($C$5:$C$12,$A$5:$A$12)</f>
        <v>523.80952380952385</v>
      </c>
      <c r="E2" s="5"/>
      <c r="F2" s="5"/>
      <c r="G2" s="5"/>
      <c r="H2" s="5"/>
      <c r="I2" s="5"/>
      <c r="J2" s="43">
        <f>C2</f>
        <v>18438.988095238095</v>
      </c>
      <c r="K2" s="43">
        <f>D2</f>
        <v>523.80952380952385</v>
      </c>
      <c r="L2" s="26"/>
      <c r="M2" s="7"/>
      <c r="N2" s="7"/>
      <c r="O2" s="7"/>
      <c r="P2" s="7"/>
      <c r="Q2" s="7"/>
      <c r="R2" s="4"/>
      <c r="AP2" s="4"/>
      <c r="AQ2" s="4"/>
      <c r="AR2" s="4"/>
      <c r="BL2" s="4"/>
      <c r="BM2" s="4"/>
      <c r="BN2" s="4"/>
      <c r="BO2" s="4"/>
      <c r="BP2" s="4"/>
    </row>
    <row r="3" spans="1:68" customFormat="1" ht="16.5" x14ac:dyDescent="0.3">
      <c r="A3" s="6">
        <v>1</v>
      </c>
      <c r="B3" s="30">
        <v>8000</v>
      </c>
      <c r="C3" s="32"/>
      <c r="D3" s="35">
        <f t="shared" ref="D3:D14" si="0">$C$2+$D$2*A3</f>
        <v>18962.797619047618</v>
      </c>
      <c r="E3" s="36">
        <f>B3/D3</f>
        <v>0.42187867849015148</v>
      </c>
      <c r="F3" s="37">
        <f t="shared" ref="F3:F14" si="1">IF(MOD(A3,$C$37)&gt;0,MOD(A3,$C$37),$C$37)</f>
        <v>1</v>
      </c>
      <c r="G3" s="38">
        <f>AVERAGEIF($F$3:$F$30,F3,$E$3:$E$30)</f>
        <v>0.47168067193938779</v>
      </c>
      <c r="H3" s="38">
        <f>G3/AVERAGE($G$3:$G$6)</f>
        <v>0.47283758187169111</v>
      </c>
      <c r="I3" s="31">
        <f>D3*VLOOKUP(F3,$F$3:$H$6,3,0)</f>
        <v>8966.3233717127368</v>
      </c>
      <c r="J3" s="28">
        <f>(1-$C$38)*SUM(J2:K2)+$C$38*B3/L3</f>
        <v>18860.614183470476</v>
      </c>
      <c r="K3" s="28">
        <f>(1-$C$39)*K2+$C$39*(J3-J2)</f>
        <v>513.59118025180953</v>
      </c>
      <c r="L3" s="29">
        <f>H3</f>
        <v>0.47283758187169111</v>
      </c>
      <c r="M3" s="44">
        <f>(J2+K2)*L3</f>
        <v>8966.3233717127368</v>
      </c>
      <c r="N3" s="20">
        <f>B3-M3</f>
        <v>-966.32337171273684</v>
      </c>
      <c r="O3" s="20">
        <f>ABS(N3)</f>
        <v>966.32337171273684</v>
      </c>
      <c r="P3" s="20">
        <f>O3/B3</f>
        <v>0.12079042146409211</v>
      </c>
      <c r="Q3" s="20">
        <f>N3^2</f>
        <v>933780.85871827218</v>
      </c>
      <c r="R3" s="40">
        <f>SUM($N3:N3)</f>
        <v>-966.32337171273684</v>
      </c>
      <c r="S3" s="19">
        <f>AVERAGE(O$3:O3)</f>
        <v>966.32337171273684</v>
      </c>
      <c r="T3" s="19">
        <f>AVERAGE(P$3:P3)</f>
        <v>0.12079042146409211</v>
      </c>
      <c r="U3" s="19">
        <f>AVERAGE(Q$3:Q3)</f>
        <v>933780.85871827218</v>
      </c>
      <c r="V3" s="19">
        <f>R3/S3</f>
        <v>-1</v>
      </c>
      <c r="AP3" s="4"/>
      <c r="AQ3" s="4"/>
      <c r="AR3" s="4"/>
      <c r="BL3" s="4"/>
      <c r="BM3" s="4"/>
      <c r="BN3" s="4"/>
      <c r="BO3" s="4"/>
      <c r="BP3" s="4"/>
    </row>
    <row r="4" spans="1:68" customFormat="1" ht="16.5" x14ac:dyDescent="0.3">
      <c r="A4" s="6">
        <v>2</v>
      </c>
      <c r="B4" s="30">
        <v>13000</v>
      </c>
      <c r="C4" s="32"/>
      <c r="D4" s="35">
        <f t="shared" si="0"/>
        <v>19486.607142857145</v>
      </c>
      <c r="E4" s="36">
        <f t="shared" ref="E4:E14" si="2">B4/D4</f>
        <v>0.66712485681557843</v>
      </c>
      <c r="F4" s="37">
        <f t="shared" si="1"/>
        <v>2</v>
      </c>
      <c r="G4" s="38">
        <f t="shared" ref="G4:G6" si="3">AVERAGEIF($F$3:$F$30,F4,$E$3:$E$30)</f>
        <v>0.68340443601506251</v>
      </c>
      <c r="H4" s="38">
        <f>G4/AVERAGE($G$3:$G$6)</f>
        <v>0.68508064923905398</v>
      </c>
      <c r="I4" s="31">
        <f>D4*VLOOKUP(F4,$F$3:$H$6,3,0)</f>
        <v>13349.89747289496</v>
      </c>
      <c r="J4" s="28">
        <f>(1-$C$38)*(J3+K3)+$C$38*(B4/L4)</f>
        <v>19354.288497775717</v>
      </c>
      <c r="K4" s="28">
        <f>(1-$C$39)*K3+$C$39*(J4-J3)</f>
        <v>511.59949365715272</v>
      </c>
      <c r="L4" s="29">
        <f t="shared" ref="L4:L6" si="4">H4</f>
        <v>0.68508064923905398</v>
      </c>
      <c r="M4" s="44">
        <f t="shared" ref="M4:M13" si="5">(J4+K4)*L4</f>
        <v>13609.735442881156</v>
      </c>
      <c r="N4" s="20">
        <f t="shared" ref="N4:N14" si="6">B4-M4</f>
        <v>-609.7354428811559</v>
      </c>
      <c r="O4" s="20">
        <f t="shared" ref="O4:O14" si="7">ABS(N4)</f>
        <v>609.7354428811559</v>
      </c>
      <c r="P4" s="20">
        <f t="shared" ref="P4:P14" si="8">O4/B4</f>
        <v>4.6902726375473533E-2</v>
      </c>
      <c r="Q4" s="20">
        <f t="shared" ref="Q4:Q14" si="9">N4^2</f>
        <v>371777.31030547933</v>
      </c>
      <c r="R4" s="40">
        <f>SUM($N4:N4)</f>
        <v>-609.7354428811559</v>
      </c>
      <c r="S4" s="19">
        <f>AVERAGE(O$3:O4)</f>
        <v>788.02940729694637</v>
      </c>
      <c r="T4" s="19">
        <f>AVERAGE(P$3:P4)</f>
        <v>8.3846573919782813E-2</v>
      </c>
      <c r="U4" s="19">
        <f>AVERAGE(Q$3:Q4)</f>
        <v>652779.08451187576</v>
      </c>
      <c r="V4" s="19">
        <f t="shared" ref="V4:V14" si="10">R4/S4</f>
        <v>-0.77374706734947329</v>
      </c>
      <c r="AP4" s="4"/>
      <c r="AQ4" s="4"/>
      <c r="AR4" s="4"/>
      <c r="BL4" s="4"/>
      <c r="BM4" s="4"/>
      <c r="BN4" s="4"/>
      <c r="BO4" s="4"/>
      <c r="BP4" s="4"/>
    </row>
    <row r="5" spans="1:68" customFormat="1" ht="16.5" x14ac:dyDescent="0.3">
      <c r="A5" s="6">
        <v>3</v>
      </c>
      <c r="B5" s="30">
        <v>23000</v>
      </c>
      <c r="C5" s="33">
        <f>AVERAGE(AVERAGE(B3:B6),AVERAGE(B4:B7))</f>
        <v>19750</v>
      </c>
      <c r="D5" s="35">
        <f t="shared" si="0"/>
        <v>20010.416666666668</v>
      </c>
      <c r="E5" s="36">
        <f t="shared" si="2"/>
        <v>1.1494013534617387</v>
      </c>
      <c r="F5" s="37">
        <f t="shared" si="1"/>
        <v>3</v>
      </c>
      <c r="G5" s="38">
        <f t="shared" si="3"/>
        <v>1.1707081255011917</v>
      </c>
      <c r="H5" s="38">
        <f>G5/AVERAGE($G$3:$G$6)</f>
        <v>1.173579567853603</v>
      </c>
      <c r="I5" s="31">
        <f>D5*VLOOKUP(F5,$F$3:$H$6,3,0)</f>
        <v>23483.816144237204</v>
      </c>
      <c r="J5" s="28">
        <f>(1-$C$38)*(J4+K4)+$C$38*(B5/L5)</f>
        <v>19852.501585746351</v>
      </c>
      <c r="K5" s="28">
        <f>(1-$C$39)*K4+$C$39*(J5-J4)</f>
        <v>510.26085308850094</v>
      </c>
      <c r="L5" s="29">
        <f t="shared" si="4"/>
        <v>1.173579567853603</v>
      </c>
      <c r="M5" s="44">
        <f t="shared" si="5"/>
        <v>23897.321943273386</v>
      </c>
      <c r="N5" s="20">
        <f t="shared" si="6"/>
        <v>-897.32194327338584</v>
      </c>
      <c r="O5" s="20">
        <f t="shared" si="7"/>
        <v>897.32194327338584</v>
      </c>
      <c r="P5" s="20">
        <f t="shared" si="8"/>
        <v>3.9013997533625472E-2</v>
      </c>
      <c r="Q5" s="20">
        <f t="shared" si="9"/>
        <v>805186.66987992544</v>
      </c>
      <c r="R5" s="40">
        <f>SUM($N5:N5)</f>
        <v>-897.32194327338584</v>
      </c>
      <c r="S5" s="19">
        <f>AVERAGE(O$3:O5)</f>
        <v>824.4602526224262</v>
      </c>
      <c r="T5" s="19">
        <f>AVERAGE(P$3:P5)</f>
        <v>6.8902381791063699E-2</v>
      </c>
      <c r="U5" s="19">
        <f>AVERAGE(Q$3:Q5)</f>
        <v>703581.6129678922</v>
      </c>
      <c r="V5" s="19">
        <f t="shared" si="10"/>
        <v>-1.0883750191949251</v>
      </c>
      <c r="Z5">
        <f>INTERCEPT($B$3:$B$30,$A$3:$A$30)</f>
        <v>12015.151515151514</v>
      </c>
      <c r="AA5">
        <f>SLOPE($B$3:$B$30,$A$3:$A$30)</f>
        <v>1548.951048951049</v>
      </c>
      <c r="AP5" s="4"/>
      <c r="AQ5" s="4"/>
      <c r="AR5" s="4"/>
      <c r="BL5" s="4"/>
      <c r="BM5" s="4"/>
      <c r="BN5" s="4"/>
      <c r="BO5" s="4"/>
      <c r="BP5" s="4"/>
    </row>
    <row r="6" spans="1:68" customFormat="1" ht="16.5" x14ac:dyDescent="0.3">
      <c r="A6" s="6">
        <v>4</v>
      </c>
      <c r="B6" s="30">
        <v>34000</v>
      </c>
      <c r="C6" s="33">
        <f t="shared" ref="C6:C12" si="11">AVERAGE(AVERAGE(B4:B7),AVERAGE(B5:B8))</f>
        <v>20625</v>
      </c>
      <c r="D6" s="35">
        <f t="shared" si="0"/>
        <v>20534.226190476191</v>
      </c>
      <c r="E6" s="36">
        <f t="shared" si="2"/>
        <v>1.6557721574027102</v>
      </c>
      <c r="F6" s="37">
        <f t="shared" si="1"/>
        <v>4</v>
      </c>
      <c r="G6" s="38">
        <f t="shared" si="3"/>
        <v>1.6644198124048513</v>
      </c>
      <c r="H6" s="38">
        <f>G6/AVERAGE($G$3:$G$6)</f>
        <v>1.6685022010356516</v>
      </c>
      <c r="I6" s="31">
        <f t="shared" ref="I6:I14" si="12">D6*VLOOKUP(F6,$F$3:$H$6,3,0)</f>
        <v>34261.401595373449</v>
      </c>
      <c r="J6" s="28">
        <f>(1-$C$38)*(J5+K5)+$C$38*(B6/L6)</f>
        <v>20363.502205663528</v>
      </c>
      <c r="K6" s="28">
        <f>(1-$C$39)*K5+$C$39*(J6-J5)</f>
        <v>510.3348297713685</v>
      </c>
      <c r="L6" s="29">
        <f t="shared" si="4"/>
        <v>1.6685022010356516</v>
      </c>
      <c r="M6" s="44">
        <f t="shared" si="5"/>
        <v>34828.043037682626</v>
      </c>
      <c r="N6" s="20">
        <f t="shared" si="6"/>
        <v>-828.04303768262616</v>
      </c>
      <c r="O6" s="20">
        <f t="shared" si="7"/>
        <v>828.04303768262616</v>
      </c>
      <c r="P6" s="20">
        <f t="shared" si="8"/>
        <v>2.4354206990665477E-2</v>
      </c>
      <c r="Q6" s="20">
        <f t="shared" si="9"/>
        <v>685655.27225467109</v>
      </c>
      <c r="R6" s="40">
        <f>SUM($N6:N6)</f>
        <v>-828.04303768262616</v>
      </c>
      <c r="S6" s="19">
        <f>AVERAGE(O$3:O6)</f>
        <v>825.35594888747619</v>
      </c>
      <c r="T6" s="19">
        <f>AVERAGE(P$3:P6)</f>
        <v>5.7765338090964145E-2</v>
      </c>
      <c r="U6" s="19">
        <f>AVERAGE(Q$3:Q6)</f>
        <v>699100.02778958692</v>
      </c>
      <c r="V6" s="19">
        <f t="shared" si="10"/>
        <v>-1.0032556726570785</v>
      </c>
      <c r="Z6">
        <f>Z5+4*AA5</f>
        <v>18210.95571095571</v>
      </c>
      <c r="AP6" s="4"/>
      <c r="AQ6" s="4"/>
      <c r="AR6" s="4"/>
      <c r="BL6" s="4"/>
      <c r="BM6" s="4"/>
      <c r="BN6" s="4"/>
      <c r="BO6" s="4"/>
      <c r="BP6" s="4"/>
    </row>
    <row r="7" spans="1:68" customFormat="1" ht="16.5" x14ac:dyDescent="0.3">
      <c r="A7" s="6">
        <v>5</v>
      </c>
      <c r="B7" s="30">
        <v>10000</v>
      </c>
      <c r="C7" s="33">
        <f t="shared" si="11"/>
        <v>21250</v>
      </c>
      <c r="D7" s="35">
        <f t="shared" si="0"/>
        <v>21058.035714285714</v>
      </c>
      <c r="E7" s="36">
        <f t="shared" si="2"/>
        <v>0.47487810048759804</v>
      </c>
      <c r="F7" s="37">
        <f t="shared" si="1"/>
        <v>1</v>
      </c>
      <c r="G7" s="39">
        <f>AVERAGE(G3:G6)</f>
        <v>0.99755326146512346</v>
      </c>
      <c r="H7" s="39">
        <f>AVERAGE(H3:H6)</f>
        <v>1</v>
      </c>
      <c r="I7" s="31">
        <f t="shared" si="12"/>
        <v>9957.0306861105673</v>
      </c>
      <c r="J7" s="27">
        <f>(1-$C$38)*(J6+K6)+$C$38*(B7/L7)</f>
        <v>20899.111258422705</v>
      </c>
      <c r="K7" s="27">
        <f>(1-$C$39)*K6+$C$39*(J7-J6)</f>
        <v>512.86225207014934</v>
      </c>
      <c r="L7" s="27">
        <f>(1-$C$40)*L3+$C$40*(B3/SUM(J2:K2))</f>
        <v>0.46774169153353717</v>
      </c>
      <c r="M7" s="44">
        <f t="shared" si="5"/>
        <v>10015.272708869217</v>
      </c>
      <c r="N7" s="20">
        <f t="shared" si="6"/>
        <v>-15.27270886921724</v>
      </c>
      <c r="O7" s="20">
        <f t="shared" si="7"/>
        <v>15.27270886921724</v>
      </c>
      <c r="P7" s="20">
        <f t="shared" si="8"/>
        <v>1.5272708869217241E-3</v>
      </c>
      <c r="Q7" s="20">
        <f t="shared" si="9"/>
        <v>233.25563620386694</v>
      </c>
      <c r="R7" s="40">
        <f>SUM($N7:N7)</f>
        <v>-15.27270886921724</v>
      </c>
      <c r="S7" s="19">
        <f>AVERAGE(O$3:O7)</f>
        <v>663.33930088382442</v>
      </c>
      <c r="T7" s="19">
        <f>AVERAGE(P$3:P7)</f>
        <v>4.6517724650155662E-2</v>
      </c>
      <c r="U7" s="19">
        <f>AVERAGE(Q$3:Q7)</f>
        <v>559326.67335891037</v>
      </c>
      <c r="V7" s="19">
        <f t="shared" si="10"/>
        <v>-2.3023977094178028E-2</v>
      </c>
      <c r="AP7" s="4"/>
      <c r="AQ7" s="4"/>
      <c r="AR7" s="4"/>
      <c r="BL7" s="4"/>
      <c r="BM7" s="4"/>
      <c r="BN7" s="4"/>
      <c r="BO7" s="4"/>
      <c r="BP7" s="4"/>
    </row>
    <row r="8" spans="1:68" customFormat="1" ht="16.5" x14ac:dyDescent="0.3">
      <c r="A8" s="6">
        <v>6</v>
      </c>
      <c r="B8" s="30">
        <v>18000</v>
      </c>
      <c r="C8" s="33">
        <f t="shared" si="11"/>
        <v>21750</v>
      </c>
      <c r="D8" s="35">
        <f t="shared" si="0"/>
        <v>21581.845238095237</v>
      </c>
      <c r="E8" s="36">
        <f t="shared" si="2"/>
        <v>0.83403433772322977</v>
      </c>
      <c r="F8" s="37">
        <f t="shared" si="1"/>
        <v>2</v>
      </c>
      <c r="G8" s="37"/>
      <c r="H8" s="37"/>
      <c r="I8" s="31">
        <f t="shared" si="12"/>
        <v>14785.30454749107</v>
      </c>
      <c r="J8" s="27">
        <f t="shared" ref="J8:J14" si="13">(1-$C$38)*(J7+K7)+$C$38*(B8/L8)</f>
        <v>21657.795361980083</v>
      </c>
      <c r="K8" s="27">
        <f t="shared" ref="K8:K14" si="14">(1-$C$39)*K7+$C$39*(J8-J7)</f>
        <v>537.44443721887217</v>
      </c>
      <c r="L8" s="27">
        <f t="shared" ref="L8:L18" si="15">(1-$C$40)*L4+$C$40*(B4/SUM(J3:K3))</f>
        <v>0.68367211049412768</v>
      </c>
      <c r="M8" s="44">
        <f t="shared" si="5"/>
        <v>15174.266436441609</v>
      </c>
      <c r="N8" s="20">
        <f t="shared" si="6"/>
        <v>2825.7335635583913</v>
      </c>
      <c r="O8" s="20">
        <f t="shared" si="7"/>
        <v>2825.7335635583913</v>
      </c>
      <c r="P8" s="20">
        <f t="shared" si="8"/>
        <v>0.15698519797546617</v>
      </c>
      <c r="Q8" s="20">
        <f t="shared" si="9"/>
        <v>7984770.1722204052</v>
      </c>
      <c r="R8" s="40">
        <f>SUM($N8:N8)</f>
        <v>2825.7335635583913</v>
      </c>
      <c r="S8" s="19">
        <f>AVERAGE(O$3:O8)</f>
        <v>1023.7383446629188</v>
      </c>
      <c r="T8" s="19">
        <f>AVERAGE(P$3:P8)</f>
        <v>6.492897020437409E-2</v>
      </c>
      <c r="U8" s="19">
        <f>AVERAGE(Q$3:Q8)</f>
        <v>1796900.5898358263</v>
      </c>
      <c r="V8" s="19">
        <f t="shared" si="10"/>
        <v>2.7602107299095127</v>
      </c>
      <c r="AP8" s="4"/>
      <c r="AQ8" s="4"/>
      <c r="AR8" s="4"/>
      <c r="BL8" s="4"/>
      <c r="BM8" s="4"/>
      <c r="BN8" s="4"/>
      <c r="BO8" s="4"/>
      <c r="BP8" s="4"/>
    </row>
    <row r="9" spans="1:68" customFormat="1" ht="16.5" x14ac:dyDescent="0.3">
      <c r="A9" s="6">
        <v>7</v>
      </c>
      <c r="B9" s="30">
        <v>23000</v>
      </c>
      <c r="C9" s="33">
        <f t="shared" si="11"/>
        <v>22500</v>
      </c>
      <c r="D9" s="35">
        <f t="shared" si="0"/>
        <v>22105.654761904763</v>
      </c>
      <c r="E9" s="36">
        <f t="shared" si="2"/>
        <v>1.0404577583305283</v>
      </c>
      <c r="F9" s="37">
        <f t="shared" si="1"/>
        <v>3</v>
      </c>
      <c r="G9" s="37"/>
      <c r="H9" s="37"/>
      <c r="I9" s="31">
        <f t="shared" si="12"/>
        <v>25942.744762597133</v>
      </c>
      <c r="J9" s="27">
        <f t="shared" si="13"/>
        <v>22066.70818527904</v>
      </c>
      <c r="K9" s="27">
        <f t="shared" si="14"/>
        <v>524.59127582688063</v>
      </c>
      <c r="L9" s="27">
        <f t="shared" si="15"/>
        <v>1.1719979610100058</v>
      </c>
      <c r="M9" s="44">
        <f t="shared" si="5"/>
        <v>26476.956904982584</v>
      </c>
      <c r="N9" s="20">
        <f t="shared" si="6"/>
        <v>-3476.9569049825841</v>
      </c>
      <c r="O9" s="20">
        <f t="shared" si="7"/>
        <v>3476.9569049825841</v>
      </c>
      <c r="P9" s="20">
        <f t="shared" si="8"/>
        <v>0.15117203934706888</v>
      </c>
      <c r="Q9" s="20">
        <f t="shared" si="9"/>
        <v>12089229.31910607</v>
      </c>
      <c r="R9" s="40">
        <f>SUM($N9:N9)</f>
        <v>-3476.9569049825841</v>
      </c>
      <c r="S9" s="19">
        <f>AVERAGE(O$3:O9)</f>
        <v>1374.1981389942996</v>
      </c>
      <c r="T9" s="19">
        <f>AVERAGE(P$3:P9)</f>
        <v>7.7249408653330492E-2</v>
      </c>
      <c r="U9" s="19">
        <f>AVERAGE(Q$3:Q9)</f>
        <v>3267233.2654458615</v>
      </c>
      <c r="V9" s="19">
        <f t="shared" si="10"/>
        <v>-2.5301714551346857</v>
      </c>
      <c r="AP9" s="4"/>
      <c r="AQ9" s="4"/>
      <c r="AR9" s="4"/>
      <c r="BL9" s="4"/>
      <c r="BM9" s="4"/>
      <c r="BN9" s="4"/>
      <c r="BO9" s="4"/>
      <c r="BP9" s="4"/>
    </row>
    <row r="10" spans="1:68" customFormat="1" ht="16.5" x14ac:dyDescent="0.3">
      <c r="A10" s="6">
        <v>8</v>
      </c>
      <c r="B10" s="30">
        <v>38000</v>
      </c>
      <c r="C10" s="33">
        <f t="shared" si="11"/>
        <v>22125</v>
      </c>
      <c r="D10" s="35">
        <f t="shared" si="0"/>
        <v>22629.464285714286</v>
      </c>
      <c r="E10" s="36">
        <f t="shared" si="2"/>
        <v>1.6792266719274018</v>
      </c>
      <c r="F10" s="37">
        <f t="shared" si="1"/>
        <v>4</v>
      </c>
      <c r="G10" s="37"/>
      <c r="H10" s="37"/>
      <c r="I10" s="31">
        <f t="shared" si="12"/>
        <v>37757.310968971957</v>
      </c>
      <c r="J10" s="27">
        <f t="shared" si="13"/>
        <v>22600.397629850366</v>
      </c>
      <c r="K10" s="27">
        <f t="shared" si="14"/>
        <v>525.50109270132521</v>
      </c>
      <c r="L10" s="27">
        <f>(1-$C$40)*L6+$C$40*(B6/SUM(J5:K5))</f>
        <v>1.6686234323848466</v>
      </c>
      <c r="M10" s="44">
        <f t="shared" si="5"/>
        <v>38588.416503408538</v>
      </c>
      <c r="N10" s="20">
        <f t="shared" si="6"/>
        <v>-588.41650340853812</v>
      </c>
      <c r="O10" s="20">
        <f t="shared" si="7"/>
        <v>588.41650340853812</v>
      </c>
      <c r="P10" s="20">
        <f t="shared" si="8"/>
        <v>1.5484644826540477E-2</v>
      </c>
      <c r="Q10" s="20">
        <f t="shared" si="9"/>
        <v>346233.98148353014</v>
      </c>
      <c r="R10" s="40">
        <f>SUM($N10:N10)</f>
        <v>-588.41650340853812</v>
      </c>
      <c r="S10" s="19">
        <f>AVERAGE(O$3:O10)</f>
        <v>1275.9754345460794</v>
      </c>
      <c r="T10" s="19">
        <f>AVERAGE(P$3:P10)</f>
        <v>6.9528813174981732E-2</v>
      </c>
      <c r="U10" s="19">
        <f>AVERAGE(Q$3:Q10)</f>
        <v>2902108.35495057</v>
      </c>
      <c r="V10" s="19">
        <f t="shared" si="10"/>
        <v>-0.46115033838238723</v>
      </c>
      <c r="AP10" s="4"/>
      <c r="AQ10" s="4"/>
      <c r="AR10" s="4"/>
      <c r="BL10" s="4"/>
      <c r="BM10" s="4"/>
      <c r="BN10" s="4"/>
      <c r="BO10" s="4"/>
      <c r="BP10" s="4"/>
    </row>
    <row r="11" spans="1:68" customFormat="1" ht="16.5" x14ac:dyDescent="0.3">
      <c r="A11" s="6">
        <v>9</v>
      </c>
      <c r="B11" s="30">
        <v>12000</v>
      </c>
      <c r="C11" s="33">
        <f t="shared" si="11"/>
        <v>22625</v>
      </c>
      <c r="D11" s="35">
        <f t="shared" si="0"/>
        <v>23153.273809523809</v>
      </c>
      <c r="E11" s="36">
        <f t="shared" si="2"/>
        <v>0.51828523684041394</v>
      </c>
      <c r="F11" s="37">
        <f t="shared" si="1"/>
        <v>1</v>
      </c>
      <c r="G11" s="37"/>
      <c r="H11" s="37"/>
      <c r="I11" s="31">
        <f t="shared" si="12"/>
        <v>10947.738000508396</v>
      </c>
      <c r="J11" s="27">
        <f t="shared" si="13"/>
        <v>23249.264228204611</v>
      </c>
      <c r="K11" s="27">
        <f t="shared" si="14"/>
        <v>537.83764326661719</v>
      </c>
      <c r="L11" s="27">
        <f t="shared" si="15"/>
        <v>0.46887438293018324</v>
      </c>
      <c r="M11" s="44">
        <f t="shared" si="5"/>
        <v>11153.162711683479</v>
      </c>
      <c r="N11" s="20">
        <f t="shared" si="6"/>
        <v>846.83728831652115</v>
      </c>
      <c r="O11" s="20">
        <f t="shared" si="7"/>
        <v>846.83728831652115</v>
      </c>
      <c r="P11" s="20">
        <f t="shared" si="8"/>
        <v>7.0569774026376764E-2</v>
      </c>
      <c r="Q11" s="20">
        <f t="shared" si="9"/>
        <v>717133.39288327878</v>
      </c>
      <c r="R11" s="40">
        <f>SUM($N11:N11)</f>
        <v>846.83728831652115</v>
      </c>
      <c r="S11" s="19">
        <f>AVERAGE(O$3:O11)</f>
        <v>1228.2934182983508</v>
      </c>
      <c r="T11" s="19">
        <f>AVERAGE(P$3:P11)</f>
        <v>6.9644475491803401E-2</v>
      </c>
      <c r="U11" s="19">
        <f>AVERAGE(Q$3:Q11)</f>
        <v>2659333.3591653155</v>
      </c>
      <c r="V11" s="19">
        <f t="shared" si="10"/>
        <v>0.68944217700825083</v>
      </c>
      <c r="AP11" s="4"/>
      <c r="AQ11" s="4"/>
      <c r="AR11" s="4"/>
      <c r="BL11" s="4"/>
      <c r="BM11" s="4"/>
      <c r="BN11" s="4"/>
      <c r="BO11" s="4"/>
      <c r="BP11" s="4"/>
    </row>
    <row r="12" spans="1:68" customFormat="1" ht="16.5" x14ac:dyDescent="0.3">
      <c r="A12" s="6">
        <v>10</v>
      </c>
      <c r="B12" s="30">
        <v>13000</v>
      </c>
      <c r="C12" s="33">
        <f t="shared" si="11"/>
        <v>24125</v>
      </c>
      <c r="D12" s="35">
        <f t="shared" si="0"/>
        <v>23677.083333333336</v>
      </c>
      <c r="E12" s="36">
        <f t="shared" si="2"/>
        <v>0.54905411350637923</v>
      </c>
      <c r="F12" s="37">
        <f t="shared" si="1"/>
        <v>2</v>
      </c>
      <c r="G12" s="37"/>
      <c r="H12" s="37"/>
      <c r="I12" s="31">
        <f t="shared" si="12"/>
        <v>16220.711622087187</v>
      </c>
      <c r="J12" s="27">
        <f t="shared" si="13"/>
        <v>23527.154655343576</v>
      </c>
      <c r="K12" s="27">
        <f t="shared" si="14"/>
        <v>511.84292165385204</v>
      </c>
      <c r="L12" s="27">
        <f t="shared" si="15"/>
        <v>0.69937001371911456</v>
      </c>
      <c r="M12" s="44">
        <f t="shared" si="5"/>
        <v>16812.154065218456</v>
      </c>
      <c r="N12" s="20">
        <f t="shared" si="6"/>
        <v>-3812.1540652184558</v>
      </c>
      <c r="O12" s="20">
        <f t="shared" si="7"/>
        <v>3812.1540652184558</v>
      </c>
      <c r="P12" s="20">
        <f t="shared" si="8"/>
        <v>0.29324262040141968</v>
      </c>
      <c r="Q12" s="20">
        <f t="shared" si="9"/>
        <v>14532518.616961598</v>
      </c>
      <c r="R12" s="40">
        <f>SUM($N12:N12)</f>
        <v>-3812.1540652184558</v>
      </c>
      <c r="S12" s="19">
        <f>AVERAGE(O$3:O12)</f>
        <v>1486.6794829903613</v>
      </c>
      <c r="T12" s="19">
        <f>AVERAGE(P$3:P12)</f>
        <v>9.2004289982765025E-2</v>
      </c>
      <c r="U12" s="19">
        <f>AVERAGE(Q$3:Q12)</f>
        <v>3846651.8849449442</v>
      </c>
      <c r="V12" s="19">
        <f t="shared" si="10"/>
        <v>-2.5642070862177704</v>
      </c>
      <c r="AP12" s="4"/>
      <c r="AQ12" s="4"/>
      <c r="AR12" s="4"/>
      <c r="BL12" s="4"/>
      <c r="BM12" s="4"/>
      <c r="BN12" s="4"/>
      <c r="BO12" s="4"/>
      <c r="BP12" s="4"/>
    </row>
    <row r="13" spans="1:68" customFormat="1" ht="16.5" x14ac:dyDescent="0.3">
      <c r="A13" s="6">
        <v>11</v>
      </c>
      <c r="B13" s="30">
        <v>32000</v>
      </c>
      <c r="C13" s="33"/>
      <c r="D13" s="35">
        <f t="shared" si="0"/>
        <v>24200.892857142859</v>
      </c>
      <c r="E13" s="36">
        <f t="shared" si="2"/>
        <v>1.3222652647113078</v>
      </c>
      <c r="F13" s="37">
        <f t="shared" si="1"/>
        <v>3</v>
      </c>
      <c r="G13" s="37"/>
      <c r="H13" s="37"/>
      <c r="I13" s="31">
        <f t="shared" si="12"/>
        <v>28401.673380957061</v>
      </c>
      <c r="J13" s="27">
        <f t="shared" si="13"/>
        <v>24218.234565936938</v>
      </c>
      <c r="K13" s="27">
        <f t="shared" si="14"/>
        <v>529.76662054780309</v>
      </c>
      <c r="L13" s="27">
        <f t="shared" si="15"/>
        <v>1.1584239883201588</v>
      </c>
      <c r="M13" s="44">
        <f t="shared" si="5"/>
        <v>28668.678237399676</v>
      </c>
      <c r="N13" s="20">
        <f t="shared" si="6"/>
        <v>3331.3217626003243</v>
      </c>
      <c r="O13" s="20">
        <f t="shared" si="7"/>
        <v>3331.3217626003243</v>
      </c>
      <c r="P13" s="20">
        <f t="shared" si="8"/>
        <v>0.10410380508126013</v>
      </c>
      <c r="Q13" s="20">
        <f t="shared" si="9"/>
        <v>11097704.685974531</v>
      </c>
      <c r="R13" s="40">
        <f>SUM($N13:N13)</f>
        <v>3331.3217626003243</v>
      </c>
      <c r="S13" s="19">
        <f>AVERAGE(O$3:O13)</f>
        <v>1654.3742356821763</v>
      </c>
      <c r="T13" s="19">
        <f>AVERAGE(P$3:P13)</f>
        <v>9.3104245900810026E-2</v>
      </c>
      <c r="U13" s="19">
        <f>AVERAGE(Q$3:Q13)</f>
        <v>4505838.5032203607</v>
      </c>
      <c r="V13" s="19">
        <f t="shared" si="10"/>
        <v>2.0136446099976064</v>
      </c>
      <c r="AP13" s="4"/>
      <c r="AQ13" s="4"/>
      <c r="AR13" s="4"/>
      <c r="BL13" s="4"/>
      <c r="BM13" s="4"/>
      <c r="BN13" s="4"/>
      <c r="BO13" s="4"/>
      <c r="BP13" s="4"/>
    </row>
    <row r="14" spans="1:68" customFormat="1" ht="16.5" x14ac:dyDescent="0.3">
      <c r="A14" s="6">
        <v>12</v>
      </c>
      <c r="B14" s="30">
        <v>41000</v>
      </c>
      <c r="C14" s="33"/>
      <c r="D14" s="35">
        <f t="shared" si="0"/>
        <v>24724.702380952382</v>
      </c>
      <c r="E14" s="36">
        <f t="shared" si="2"/>
        <v>1.6582606078844417</v>
      </c>
      <c r="F14" s="37">
        <f t="shared" si="1"/>
        <v>4</v>
      </c>
      <c r="G14" s="37"/>
      <c r="H14" s="37"/>
      <c r="I14" s="31">
        <f t="shared" si="12"/>
        <v>41253.220342570465</v>
      </c>
      <c r="J14" s="27">
        <f t="shared" si="13"/>
        <v>24738.169972669231</v>
      </c>
      <c r="K14" s="27">
        <f t="shared" si="14"/>
        <v>528.78349916625211</v>
      </c>
      <c r="L14" s="27">
        <f t="shared" si="15"/>
        <v>1.6699674380791549</v>
      </c>
      <c r="M14" s="44">
        <f>(J14+K14)*L14</f>
        <v>42194.989557426314</v>
      </c>
      <c r="N14" s="20">
        <f t="shared" si="6"/>
        <v>-1194.9895574263137</v>
      </c>
      <c r="O14" s="20">
        <f t="shared" si="7"/>
        <v>1194.9895574263137</v>
      </c>
      <c r="P14" s="20">
        <f t="shared" si="8"/>
        <v>2.9146086766495456E-2</v>
      </c>
      <c r="Q14" s="20">
        <f t="shared" si="9"/>
        <v>1428000.042357937</v>
      </c>
      <c r="R14" s="40">
        <f>SUM($N14:N14)</f>
        <v>-1194.9895574263137</v>
      </c>
      <c r="S14" s="19">
        <f>AVERAGE(O$3:O14)</f>
        <v>1616.0921791608544</v>
      </c>
      <c r="T14" s="19">
        <f>AVERAGE(P$3:P14)</f>
        <v>8.7774399306283821E-2</v>
      </c>
      <c r="U14" s="19">
        <f>AVERAGE(Q$3:Q14)</f>
        <v>4249351.9648151593</v>
      </c>
      <c r="V14" s="19">
        <f t="shared" si="10"/>
        <v>-0.7394315577016185</v>
      </c>
      <c r="AP14" s="4"/>
      <c r="AQ14" s="4"/>
      <c r="AR14" s="4"/>
      <c r="BL14" s="4"/>
      <c r="BM14" s="4"/>
      <c r="BN14" s="4"/>
      <c r="BO14" s="4"/>
      <c r="BP14" s="4"/>
    </row>
    <row r="15" spans="1:68" customFormat="1" ht="16.5" x14ac:dyDescent="0.3">
      <c r="A15" s="6">
        <v>13</v>
      </c>
      <c r="L15" s="27">
        <f t="shared" si="15"/>
        <v>0.47387681989765784</v>
      </c>
      <c r="M15" s="44">
        <f>($J$14+$K$14*(A15-$A$14))*L15</f>
        <v>11973.423559735484</v>
      </c>
      <c r="AP15" s="4"/>
      <c r="AQ15" s="4"/>
      <c r="AR15" s="4"/>
      <c r="BL15" s="4"/>
      <c r="BM15" s="4"/>
      <c r="BN15" s="4"/>
      <c r="BO15" s="4"/>
      <c r="BP15" s="4"/>
    </row>
    <row r="16" spans="1:68" customFormat="1" ht="16.5" x14ac:dyDescent="0.3">
      <c r="A16" s="6">
        <v>14</v>
      </c>
      <c r="L16" s="27">
        <f t="shared" si="15"/>
        <v>0.6840844788026077</v>
      </c>
      <c r="M16" s="44">
        <f t="shared" ref="M16:M17" si="16">($J$14+$K$14*(A16-$A$14))*L16</f>
        <v>17646.463281136883</v>
      </c>
      <c r="AP16" s="5"/>
      <c r="AQ16" s="5"/>
      <c r="AR16" s="5"/>
      <c r="AS16" s="2"/>
      <c r="AT16" s="2"/>
      <c r="AU16" s="2"/>
      <c r="AV16" s="2"/>
      <c r="AW16" s="2"/>
      <c r="AX16" s="2"/>
      <c r="AY16" s="2"/>
      <c r="BL16" s="4"/>
      <c r="BM16" s="4"/>
      <c r="BN16" s="4"/>
      <c r="BO16" s="4"/>
      <c r="BP16" s="4"/>
    </row>
    <row r="17" spans="1:68" ht="16.5" x14ac:dyDescent="0.3">
      <c r="A17" s="6">
        <v>15</v>
      </c>
      <c r="B17"/>
      <c r="C17"/>
      <c r="D17"/>
      <c r="E17"/>
      <c r="F17"/>
      <c r="G17"/>
      <c r="H17"/>
      <c r="I17"/>
      <c r="J17"/>
      <c r="K17"/>
      <c r="L17" s="27">
        <f t="shared" si="15"/>
        <v>1.1756986210844202</v>
      </c>
      <c r="M17" s="44">
        <f t="shared" si="16"/>
        <v>30949.702417485096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 s="5"/>
      <c r="AQ17" s="5"/>
      <c r="AR17" s="5"/>
      <c r="AS17" s="2"/>
      <c r="AT17" s="2"/>
      <c r="AU17" s="2"/>
      <c r="AV17" s="2"/>
      <c r="AW17" s="2"/>
      <c r="AX17" s="2"/>
      <c r="AY17" s="2"/>
    </row>
    <row r="18" spans="1:68" ht="16.5" x14ac:dyDescent="0.3">
      <c r="A18" s="6">
        <v>16</v>
      </c>
      <c r="B18"/>
      <c r="C18"/>
      <c r="D18"/>
      <c r="E18"/>
      <c r="F18"/>
      <c r="G18"/>
      <c r="H18"/>
      <c r="I18"/>
      <c r="J18"/>
      <c r="K18"/>
      <c r="L18" s="27">
        <f t="shared" si="15"/>
        <v>1.6686406394561084</v>
      </c>
      <c r="M18" s="44">
        <f>($J$14+$K$14*(A18-$A$14))*L18</f>
        <v>44808.514306899138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 s="5"/>
      <c r="AQ18" s="5"/>
      <c r="AR18" s="5"/>
      <c r="AS18" s="2"/>
      <c r="AT18" s="2"/>
      <c r="AU18" s="2"/>
      <c r="AV18" s="2"/>
      <c r="AW18" s="2"/>
      <c r="AX18" s="2"/>
      <c r="AY18" s="2"/>
    </row>
    <row r="19" spans="1:68" ht="16.5" x14ac:dyDescent="0.3">
      <c r="A19" s="6">
        <v>17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 s="5"/>
      <c r="AQ19" s="5"/>
      <c r="AR19" s="5"/>
      <c r="AS19" s="2"/>
      <c r="AT19" s="2"/>
      <c r="AU19" s="2"/>
      <c r="AV19" s="2"/>
      <c r="AW19" s="2"/>
      <c r="AX19" s="2"/>
      <c r="AY19" s="2"/>
    </row>
    <row r="20" spans="1:68" ht="16.5" x14ac:dyDescent="0.3">
      <c r="A20" s="6">
        <v>18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2"/>
      <c r="AT20" s="2"/>
      <c r="AU20" s="2"/>
      <c r="AV20" s="2"/>
      <c r="AW20" s="2"/>
      <c r="AX20" s="2"/>
      <c r="AY20" s="2"/>
    </row>
    <row r="21" spans="1:68" ht="16.5" x14ac:dyDescent="0.3">
      <c r="A21" s="6">
        <v>19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2"/>
      <c r="AT21" s="2"/>
      <c r="AU21" s="2"/>
      <c r="AV21" s="2"/>
      <c r="AW21" s="2"/>
      <c r="AX21" s="2"/>
      <c r="AY21" s="2"/>
    </row>
    <row r="22" spans="1:68" ht="16.5" x14ac:dyDescent="0.3">
      <c r="A22" s="6">
        <v>20</v>
      </c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2"/>
      <c r="AT22" s="2"/>
      <c r="AU22" s="2"/>
      <c r="AV22" s="2"/>
      <c r="AW22" s="2"/>
      <c r="AX22" s="2"/>
      <c r="AY22" s="2"/>
    </row>
    <row r="23" spans="1:68" ht="16.5" x14ac:dyDescent="0.3">
      <c r="A23" s="6">
        <v>21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2"/>
      <c r="AT23" s="2"/>
      <c r="AU23" s="2"/>
      <c r="AV23" s="2"/>
      <c r="AW23" s="2"/>
      <c r="AX23" s="2"/>
      <c r="AY23" s="2"/>
    </row>
    <row r="24" spans="1:68" ht="16.5" x14ac:dyDescent="0.3">
      <c r="A24" s="6">
        <v>22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2"/>
      <c r="AT24" s="2"/>
      <c r="AU24" s="2"/>
      <c r="AV24" s="2"/>
      <c r="AW24" s="2"/>
      <c r="AX24" s="2"/>
      <c r="AY24" s="2"/>
    </row>
    <row r="25" spans="1:68" ht="16.5" x14ac:dyDescent="0.3">
      <c r="A25" s="6">
        <v>23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2"/>
      <c r="AT25" s="2"/>
      <c r="AU25" s="2"/>
      <c r="AV25" s="2"/>
      <c r="AW25" s="2"/>
      <c r="AX25" s="2"/>
      <c r="AY25" s="2"/>
    </row>
    <row r="26" spans="1:68" ht="16.5" x14ac:dyDescent="0.3">
      <c r="A26" s="6">
        <v>24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2"/>
      <c r="AT26" s="2"/>
      <c r="AU26" s="2"/>
      <c r="AV26" s="2"/>
      <c r="AW26" s="2"/>
      <c r="AX26" s="2"/>
      <c r="AY26" s="2"/>
    </row>
    <row r="27" spans="1:68" ht="16.5" x14ac:dyDescent="0.3">
      <c r="A27" s="6">
        <v>25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2"/>
      <c r="AT27" s="2"/>
      <c r="AU27" s="2"/>
      <c r="AV27" s="2"/>
      <c r="AW27" s="2"/>
      <c r="AX27" s="2"/>
      <c r="AY27" s="2"/>
    </row>
    <row r="28" spans="1:68" ht="16.5" x14ac:dyDescent="0.3">
      <c r="A28" s="6">
        <v>26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2"/>
      <c r="AT28" s="2"/>
      <c r="AU28" s="2"/>
      <c r="AV28" s="2"/>
      <c r="AW28" s="2"/>
      <c r="AX28" s="2"/>
      <c r="AY28" s="2"/>
    </row>
    <row r="29" spans="1:68" ht="16.5" x14ac:dyDescent="0.3">
      <c r="A29" s="6">
        <v>27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2"/>
      <c r="AT29" s="2"/>
      <c r="AU29" s="2"/>
      <c r="AV29" s="2"/>
      <c r="AW29" s="2"/>
      <c r="AX29" s="2"/>
      <c r="AY29" s="2"/>
    </row>
    <row r="30" spans="1:68" ht="16.5" x14ac:dyDescent="0.3">
      <c r="A30" s="6">
        <v>28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2"/>
      <c r="AT30" s="2"/>
      <c r="AU30" s="2"/>
      <c r="AV30" s="2"/>
      <c r="AW30" s="2"/>
      <c r="AX30" s="2"/>
      <c r="AY30" s="2"/>
    </row>
    <row r="31" spans="1:68" ht="16.5" x14ac:dyDescent="0.3">
      <c r="A31" s="6">
        <v>29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2"/>
      <c r="AT31" s="2"/>
      <c r="AU31" s="2"/>
      <c r="AV31" s="2"/>
      <c r="AW31" s="2"/>
      <c r="AX31" s="2"/>
      <c r="AY31" s="2"/>
      <c r="BL31"/>
      <c r="BM31"/>
      <c r="BN31"/>
      <c r="BO31"/>
      <c r="BP31"/>
    </row>
    <row r="32" spans="1:68" ht="16.5" x14ac:dyDescent="0.3">
      <c r="A32" s="6">
        <v>30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2"/>
      <c r="AT32" s="2"/>
      <c r="AU32" s="2"/>
      <c r="AV32" s="2"/>
      <c r="AW32" s="2"/>
      <c r="AX32" s="2"/>
      <c r="AY32" s="2"/>
      <c r="BL32"/>
      <c r="BM32"/>
      <c r="BN32"/>
      <c r="BO32"/>
      <c r="BP32"/>
    </row>
    <row r="33" spans="1:68" ht="16.5" x14ac:dyDescent="0.3">
      <c r="A33" s="6">
        <v>31</v>
      </c>
      <c r="D33"/>
      <c r="E33"/>
      <c r="F33"/>
      <c r="G33"/>
      <c r="H33"/>
      <c r="I33"/>
      <c r="L33"/>
      <c r="M33"/>
      <c r="N33"/>
      <c r="O33"/>
      <c r="P33"/>
      <c r="Q33"/>
      <c r="R33"/>
      <c r="S33"/>
      <c r="T33"/>
      <c r="U33"/>
      <c r="V33"/>
      <c r="W33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2"/>
      <c r="AT33" s="2"/>
      <c r="AU33" s="2"/>
      <c r="AV33" s="2"/>
      <c r="AW33" s="2"/>
      <c r="AX33" s="2"/>
      <c r="AY33" s="2"/>
      <c r="BL33"/>
      <c r="BM33"/>
      <c r="BN33"/>
      <c r="BO33"/>
      <c r="BP33"/>
    </row>
    <row r="34" spans="1:68" ht="16.5" x14ac:dyDescent="0.3">
      <c r="A34" s="6">
        <v>32</v>
      </c>
      <c r="D34"/>
      <c r="E34"/>
      <c r="F34"/>
      <c r="G34"/>
      <c r="H34"/>
      <c r="I34"/>
      <c r="L34"/>
      <c r="M34"/>
      <c r="N34"/>
      <c r="O34"/>
      <c r="P34"/>
      <c r="Q34"/>
      <c r="R34"/>
      <c r="S34"/>
      <c r="T34"/>
      <c r="U34"/>
      <c r="V34"/>
      <c r="W34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2"/>
      <c r="AT34" s="2"/>
      <c r="AU34" s="2"/>
      <c r="AV34" s="2"/>
      <c r="AW34" s="2"/>
      <c r="AX34" s="2"/>
      <c r="AY34" s="2"/>
      <c r="BL34"/>
      <c r="BM34"/>
      <c r="BN34"/>
      <c r="BO34"/>
      <c r="BP34"/>
    </row>
    <row r="35" spans="1:68" x14ac:dyDescent="0.25">
      <c r="A35"/>
      <c r="E35"/>
      <c r="F35"/>
      <c r="G35"/>
      <c r="H35"/>
      <c r="I35"/>
      <c r="L35"/>
      <c r="M35"/>
      <c r="N35"/>
      <c r="O35"/>
      <c r="P35"/>
      <c r="Q35"/>
      <c r="R35"/>
      <c r="S35"/>
      <c r="T35"/>
      <c r="U35"/>
      <c r="V35"/>
      <c r="W3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2"/>
      <c r="AT35" s="2"/>
      <c r="AU35" s="2"/>
      <c r="AV35" s="2"/>
      <c r="AW35" s="2"/>
      <c r="AX35" s="2"/>
      <c r="AY35" s="2"/>
      <c r="BL35"/>
      <c r="BM35"/>
      <c r="BN35"/>
      <c r="BO35"/>
      <c r="BP35"/>
    </row>
    <row r="36" spans="1:68" x14ac:dyDescent="0.25">
      <c r="A36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2"/>
      <c r="AT36" s="2"/>
      <c r="AU36" s="2"/>
      <c r="AV36" s="2"/>
      <c r="AW36" s="2"/>
      <c r="AX36" s="2"/>
      <c r="AY36" s="2"/>
      <c r="BL36"/>
      <c r="BM36"/>
      <c r="BN36"/>
      <c r="BO36"/>
      <c r="BP36"/>
    </row>
    <row r="37" spans="1:68" x14ac:dyDescent="0.25">
      <c r="A37"/>
      <c r="B37" s="4" t="s">
        <v>20</v>
      </c>
      <c r="C37" s="42">
        <v>4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2"/>
      <c r="AT37" s="2"/>
      <c r="AU37" s="2"/>
      <c r="AV37" s="2"/>
      <c r="AW37" s="2"/>
      <c r="AX37" s="2"/>
      <c r="AY37" s="2"/>
      <c r="BL37"/>
      <c r="BM37"/>
      <c r="BN37"/>
      <c r="BO37"/>
      <c r="BP37"/>
    </row>
    <row r="38" spans="1:68" x14ac:dyDescent="0.25">
      <c r="A38"/>
      <c r="B38" s="4" t="s">
        <v>50</v>
      </c>
      <c r="C38" s="41">
        <v>0.05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2"/>
      <c r="AT38" s="2"/>
      <c r="AU38" s="2"/>
      <c r="AV38" s="2"/>
      <c r="AW38" s="2"/>
      <c r="AX38" s="2"/>
      <c r="AY38" s="2"/>
      <c r="BL38"/>
      <c r="BM38"/>
      <c r="BN38"/>
      <c r="BO38"/>
      <c r="BP38"/>
    </row>
    <row r="39" spans="1:68" x14ac:dyDescent="0.25">
      <c r="A39"/>
      <c r="B39" s="4" t="s">
        <v>48</v>
      </c>
      <c r="C39" s="41">
        <v>0.1</v>
      </c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2"/>
      <c r="AT39" s="2"/>
      <c r="AU39" s="2"/>
      <c r="AV39" s="2"/>
      <c r="AW39" s="2"/>
      <c r="AX39" s="2"/>
      <c r="AY39" s="2"/>
      <c r="BL39"/>
      <c r="BM39"/>
      <c r="BN39"/>
      <c r="BO39"/>
      <c r="BP39"/>
    </row>
    <row r="40" spans="1:68" x14ac:dyDescent="0.25">
      <c r="A40"/>
      <c r="B40" s="4" t="s">
        <v>49</v>
      </c>
      <c r="C40" s="41">
        <v>0.1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2"/>
      <c r="AT40" s="2"/>
      <c r="AU40" s="2"/>
      <c r="AV40" s="2"/>
      <c r="AW40" s="2"/>
      <c r="AX40" s="2"/>
      <c r="AY40" s="2"/>
      <c r="BL40"/>
      <c r="BM40"/>
      <c r="BN40"/>
      <c r="BO40"/>
      <c r="BP40"/>
    </row>
    <row r="41" spans="1:68" x14ac:dyDescent="0.25">
      <c r="A41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2"/>
      <c r="AT41" s="2"/>
      <c r="AU41" s="2"/>
      <c r="AV41" s="2"/>
      <c r="AW41" s="2"/>
      <c r="AX41" s="2"/>
      <c r="AY41" s="2"/>
      <c r="BL41"/>
      <c r="BM41"/>
      <c r="BN41"/>
      <c r="BO41"/>
      <c r="BP41"/>
    </row>
    <row r="42" spans="1:68" x14ac:dyDescent="0.25">
      <c r="A42"/>
      <c r="B42" s="4" t="s">
        <v>36</v>
      </c>
      <c r="J42"/>
      <c r="K42"/>
      <c r="L42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2"/>
      <c r="AT42" s="2"/>
      <c r="AU42" s="2"/>
      <c r="AV42" s="2"/>
      <c r="AW42" s="2"/>
      <c r="AX42" s="2"/>
      <c r="AY42" s="2"/>
      <c r="BL42"/>
      <c r="BM42"/>
      <c r="BN42"/>
      <c r="BO42"/>
      <c r="BP42"/>
    </row>
    <row r="43" spans="1:68" x14ac:dyDescent="0.25">
      <c r="A43"/>
      <c r="B43" s="4" t="s">
        <v>37</v>
      </c>
      <c r="J43" s="19"/>
      <c r="K43"/>
      <c r="L4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2"/>
      <c r="AT43" s="2"/>
      <c r="AU43" s="2"/>
      <c r="AV43" s="2"/>
      <c r="AW43" s="2"/>
      <c r="AX43" s="2"/>
      <c r="AY43" s="2"/>
      <c r="BL43"/>
      <c r="BM43"/>
      <c r="BN43"/>
      <c r="BO43"/>
      <c r="BP43"/>
    </row>
    <row r="44" spans="1:68" x14ac:dyDescent="0.25">
      <c r="A44"/>
      <c r="B44" s="4" t="s">
        <v>38</v>
      </c>
      <c r="J44"/>
      <c r="K44"/>
      <c r="L4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2"/>
      <c r="AT44" s="2"/>
      <c r="AU44" s="2"/>
      <c r="AV44" s="2"/>
      <c r="AW44" s="2"/>
      <c r="AX44" s="2"/>
      <c r="AY44" s="2"/>
      <c r="BL44"/>
      <c r="BM44"/>
      <c r="BN44"/>
      <c r="BO44"/>
      <c r="BP44"/>
    </row>
    <row r="45" spans="1:68" x14ac:dyDescent="0.25">
      <c r="A45"/>
      <c r="B45" s="21" t="s">
        <v>33</v>
      </c>
      <c r="C45" s="21"/>
      <c r="D45" s="21"/>
      <c r="E45" s="21"/>
      <c r="F45" s="21"/>
      <c r="G45" s="21"/>
      <c r="H45" s="21"/>
      <c r="I45" s="21"/>
      <c r="J45"/>
      <c r="K45"/>
      <c r="L4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2"/>
      <c r="AT45" s="2"/>
      <c r="AU45" s="2"/>
      <c r="AV45" s="2"/>
      <c r="AW45" s="2"/>
      <c r="AX45" s="2"/>
      <c r="AY45" s="2"/>
      <c r="BL45"/>
      <c r="BM45"/>
      <c r="BN45"/>
      <c r="BO45"/>
      <c r="BP45"/>
    </row>
    <row r="46" spans="1:68" x14ac:dyDescent="0.25">
      <c r="A46"/>
      <c r="B46" t="s">
        <v>39</v>
      </c>
      <c r="C46"/>
      <c r="D46"/>
      <c r="E46"/>
      <c r="F46"/>
      <c r="G46"/>
      <c r="H46"/>
      <c r="I46"/>
      <c r="J46"/>
      <c r="K46"/>
      <c r="L46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2"/>
      <c r="AT46" s="2"/>
      <c r="AU46" s="2"/>
      <c r="AV46" s="2"/>
      <c r="AW46" s="2"/>
      <c r="AX46" s="2"/>
      <c r="AY46" s="2"/>
      <c r="BL46"/>
      <c r="BM46"/>
      <c r="BN46"/>
      <c r="BO46"/>
      <c r="BP46"/>
    </row>
    <row r="47" spans="1:68" x14ac:dyDescent="0.25">
      <c r="A47"/>
      <c r="B47" t="s">
        <v>34</v>
      </c>
      <c r="C47"/>
      <c r="D47"/>
      <c r="E47"/>
      <c r="F47"/>
      <c r="G47"/>
      <c r="H47"/>
      <c r="I47"/>
      <c r="J47"/>
      <c r="K47"/>
      <c r="L4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2"/>
      <c r="AT47" s="2"/>
      <c r="AU47" s="2"/>
      <c r="AV47" s="2"/>
      <c r="AW47" s="2"/>
      <c r="AX47" s="2"/>
      <c r="AY47" s="2"/>
      <c r="BL47"/>
      <c r="BM47"/>
      <c r="BN47"/>
      <c r="BO47"/>
      <c r="BP47"/>
    </row>
    <row r="48" spans="1:68" x14ac:dyDescent="0.25">
      <c r="A48"/>
      <c r="B48" t="s">
        <v>40</v>
      </c>
      <c r="C48"/>
      <c r="D48"/>
      <c r="E48"/>
      <c r="F48"/>
      <c r="G48"/>
      <c r="H48"/>
      <c r="I48"/>
      <c r="J48"/>
      <c r="K48"/>
      <c r="L4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2"/>
      <c r="AT48" s="2"/>
      <c r="AU48" s="2"/>
      <c r="AV48" s="2"/>
      <c r="AW48" s="2"/>
      <c r="AX48" s="2"/>
      <c r="AY48" s="2"/>
      <c r="BL48"/>
      <c r="BM48"/>
      <c r="BN48"/>
      <c r="BO48"/>
      <c r="BP48"/>
    </row>
    <row r="49" spans="1:68" x14ac:dyDescent="0.25">
      <c r="A49"/>
      <c r="B49" t="s">
        <v>41</v>
      </c>
      <c r="C49"/>
      <c r="D49"/>
      <c r="E49"/>
      <c r="F49"/>
      <c r="G49"/>
      <c r="H49"/>
      <c r="I49"/>
      <c r="J49"/>
      <c r="K49"/>
      <c r="L49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2"/>
      <c r="AT49" s="2"/>
      <c r="AU49" s="2"/>
      <c r="AV49" s="2"/>
      <c r="AW49" s="2"/>
      <c r="AX49" s="2"/>
      <c r="AY49" s="2"/>
      <c r="BL49"/>
      <c r="BM49"/>
      <c r="BN49"/>
      <c r="BO49"/>
      <c r="BP49"/>
    </row>
    <row r="50" spans="1:68" x14ac:dyDescent="0.25">
      <c r="A50"/>
      <c r="B50" t="s">
        <v>42</v>
      </c>
      <c r="C50"/>
      <c r="D50"/>
      <c r="E50"/>
      <c r="F50"/>
      <c r="G50"/>
      <c r="H50"/>
      <c r="I50"/>
      <c r="J50"/>
      <c r="K50"/>
      <c r="L50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2"/>
      <c r="AT50" s="2"/>
      <c r="AU50" s="2"/>
      <c r="AV50" s="2"/>
      <c r="AW50" s="2"/>
      <c r="AX50" s="2"/>
      <c r="AY50" s="2"/>
      <c r="BL50"/>
      <c r="BM50"/>
      <c r="BN50"/>
      <c r="BO50"/>
      <c r="BP50"/>
    </row>
    <row r="51" spans="1:68" x14ac:dyDescent="0.25">
      <c r="A51"/>
      <c r="B51"/>
      <c r="C51"/>
      <c r="D51"/>
      <c r="E51"/>
      <c r="F51"/>
      <c r="G51"/>
      <c r="H51"/>
      <c r="I51"/>
      <c r="J51"/>
      <c r="K51"/>
      <c r="L5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2"/>
      <c r="AT51" s="2"/>
      <c r="AU51" s="2"/>
      <c r="AV51" s="2"/>
      <c r="AW51" s="2"/>
      <c r="AX51" s="2"/>
      <c r="AY51" s="2"/>
      <c r="BL51"/>
      <c r="BM51"/>
      <c r="BN51"/>
      <c r="BO51"/>
      <c r="BP51"/>
    </row>
    <row r="52" spans="1:68" x14ac:dyDescent="0.25">
      <c r="A52"/>
      <c r="B52"/>
      <c r="C52"/>
      <c r="D52"/>
      <c r="E52"/>
      <c r="F52"/>
      <c r="G52"/>
      <c r="H52"/>
      <c r="I52"/>
      <c r="J52"/>
      <c r="K52"/>
      <c r="L52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2"/>
      <c r="AT52" s="2"/>
      <c r="AU52" s="2"/>
      <c r="AV52" s="2"/>
      <c r="AW52" s="2"/>
      <c r="AX52" s="2"/>
      <c r="AY52" s="2"/>
      <c r="BL52"/>
      <c r="BM52"/>
      <c r="BN52"/>
      <c r="BO52"/>
      <c r="BP52"/>
    </row>
    <row r="53" spans="1:68" x14ac:dyDescent="0.25">
      <c r="A53"/>
      <c r="B53"/>
      <c r="C53"/>
      <c r="D53"/>
      <c r="E53"/>
      <c r="F53"/>
      <c r="G53"/>
      <c r="H53"/>
      <c r="I53"/>
      <c r="J53"/>
      <c r="K53"/>
      <c r="L5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2"/>
      <c r="AT53" s="2"/>
      <c r="AU53" s="2"/>
      <c r="AV53" s="2"/>
      <c r="AW53" s="2"/>
      <c r="AX53" s="2"/>
      <c r="AY53" s="2"/>
      <c r="BL53"/>
      <c r="BM53"/>
      <c r="BN53"/>
      <c r="BO53"/>
      <c r="BP53"/>
    </row>
    <row r="54" spans="1:68" x14ac:dyDescent="0.25">
      <c r="A54"/>
      <c r="B54"/>
      <c r="C54"/>
      <c r="D54"/>
      <c r="E54"/>
      <c r="F54"/>
      <c r="G54"/>
      <c r="H54"/>
      <c r="I54"/>
      <c r="J54"/>
      <c r="K54"/>
      <c r="L5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2"/>
      <c r="AT54" s="2"/>
      <c r="AU54" s="2"/>
      <c r="AV54" s="2"/>
      <c r="AW54" s="2"/>
      <c r="AX54" s="2"/>
      <c r="AY54" s="2"/>
      <c r="BL54"/>
      <c r="BM54"/>
      <c r="BN54"/>
      <c r="BO54"/>
      <c r="BP54"/>
    </row>
    <row r="55" spans="1:68" x14ac:dyDescent="0.25">
      <c r="A55"/>
      <c r="B55"/>
      <c r="C55"/>
      <c r="D55"/>
      <c r="E55"/>
      <c r="F55"/>
      <c r="G55"/>
      <c r="H55"/>
      <c r="I55"/>
      <c r="J55"/>
      <c r="K55"/>
      <c r="L5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2"/>
      <c r="AT55" s="2"/>
      <c r="AU55" s="2"/>
      <c r="AV55" s="2"/>
      <c r="AW55" s="2"/>
      <c r="AX55" s="2"/>
      <c r="AY55" s="2"/>
      <c r="BL55"/>
      <c r="BM55"/>
      <c r="BN55"/>
      <c r="BO55"/>
      <c r="BP55"/>
    </row>
    <row r="56" spans="1:68" x14ac:dyDescent="0.25">
      <c r="A56"/>
      <c r="B56"/>
      <c r="C56"/>
      <c r="D56"/>
      <c r="E56"/>
      <c r="F56"/>
      <c r="G56"/>
      <c r="H56"/>
      <c r="I56"/>
      <c r="J56"/>
      <c r="K56"/>
      <c r="L56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2"/>
      <c r="AT56" s="2"/>
      <c r="AU56" s="2"/>
      <c r="AV56" s="2"/>
      <c r="AW56" s="2"/>
      <c r="AX56" s="2"/>
      <c r="AY56" s="2"/>
      <c r="BL56"/>
      <c r="BM56"/>
      <c r="BN56"/>
      <c r="BO56"/>
      <c r="BP56"/>
    </row>
    <row r="57" spans="1:68" x14ac:dyDescent="0.25">
      <c r="A57"/>
      <c r="B57"/>
      <c r="C57"/>
      <c r="D57"/>
      <c r="E57"/>
      <c r="F57"/>
      <c r="G57"/>
      <c r="H57"/>
      <c r="I57"/>
      <c r="J57"/>
      <c r="K57"/>
      <c r="L57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2"/>
      <c r="AT57" s="2"/>
      <c r="AU57" s="2"/>
      <c r="AV57" s="2"/>
      <c r="AW57" s="2"/>
      <c r="AX57" s="2"/>
      <c r="AY57" s="2"/>
      <c r="BL57"/>
      <c r="BM57"/>
      <c r="BN57"/>
      <c r="BO57"/>
      <c r="BP57"/>
    </row>
    <row r="58" spans="1:68" x14ac:dyDescent="0.25">
      <c r="A58"/>
      <c r="B58"/>
      <c r="C58"/>
      <c r="D58"/>
      <c r="E58"/>
      <c r="F58"/>
      <c r="G58"/>
      <c r="H58"/>
      <c r="I58"/>
      <c r="J58"/>
      <c r="K58"/>
      <c r="L58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2"/>
      <c r="AT58" s="2"/>
      <c r="AU58" s="2"/>
      <c r="AV58" s="2"/>
      <c r="AW58" s="2"/>
      <c r="AX58" s="2"/>
      <c r="AY58" s="2"/>
      <c r="BL58"/>
      <c r="BM58"/>
      <c r="BN58"/>
      <c r="BO58"/>
      <c r="BP58"/>
    </row>
    <row r="59" spans="1:68" x14ac:dyDescent="0.25">
      <c r="A59"/>
      <c r="B59"/>
      <c r="C59"/>
      <c r="D59"/>
      <c r="E59"/>
      <c r="F59"/>
      <c r="G59"/>
      <c r="H59"/>
      <c r="I59"/>
      <c r="J59"/>
      <c r="K59"/>
      <c r="L59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2"/>
      <c r="AT59" s="2"/>
      <c r="AU59" s="2"/>
      <c r="AV59" s="2"/>
      <c r="AW59" s="2"/>
      <c r="AX59" s="2"/>
      <c r="AY59" s="2"/>
      <c r="BL59"/>
      <c r="BM59"/>
      <c r="BN59"/>
      <c r="BO59"/>
      <c r="BP59"/>
    </row>
    <row r="60" spans="1:68" x14ac:dyDescent="0.25">
      <c r="A60"/>
      <c r="B60"/>
      <c r="C60"/>
      <c r="D60"/>
      <c r="E60"/>
      <c r="F60"/>
      <c r="G60"/>
      <c r="H60"/>
      <c r="I60"/>
      <c r="J60"/>
      <c r="K60"/>
      <c r="L60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2"/>
      <c r="AT60" s="2"/>
      <c r="AU60" s="2"/>
      <c r="AV60" s="2"/>
      <c r="AW60" s="2"/>
      <c r="AX60" s="2"/>
      <c r="AY60" s="2"/>
      <c r="BL60"/>
      <c r="BM60"/>
      <c r="BN60"/>
      <c r="BO60"/>
      <c r="BP60"/>
    </row>
    <row r="61" spans="1:68" x14ac:dyDescent="0.25">
      <c r="A61"/>
      <c r="B61"/>
      <c r="C61"/>
      <c r="D61"/>
      <c r="E61"/>
      <c r="F61"/>
      <c r="G61"/>
      <c r="H61"/>
      <c r="I61"/>
      <c r="J61"/>
      <c r="K61"/>
      <c r="L6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2"/>
      <c r="AT61" s="2"/>
      <c r="AU61" s="2"/>
      <c r="AV61" s="2"/>
      <c r="AW61" s="2"/>
      <c r="AX61" s="2"/>
      <c r="AY61" s="2"/>
      <c r="BL61"/>
      <c r="BM61"/>
      <c r="BN61"/>
      <c r="BO61"/>
      <c r="BP61"/>
    </row>
    <row r="62" spans="1:68" x14ac:dyDescent="0.25">
      <c r="A62"/>
      <c r="B62"/>
      <c r="C62"/>
      <c r="D62"/>
      <c r="E62"/>
      <c r="F62"/>
      <c r="G62"/>
      <c r="H62"/>
      <c r="I62"/>
      <c r="J62"/>
      <c r="K62"/>
      <c r="L62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2"/>
      <c r="AT62" s="2"/>
      <c r="AU62" s="2"/>
      <c r="AV62" s="2"/>
      <c r="AW62" s="2"/>
      <c r="AX62" s="2"/>
      <c r="AY62" s="2"/>
      <c r="BL62"/>
      <c r="BM62"/>
      <c r="BN62"/>
      <c r="BO62"/>
      <c r="BP62"/>
    </row>
    <row r="63" spans="1:68" x14ac:dyDescent="0.25">
      <c r="A63"/>
      <c r="B63"/>
      <c r="C63"/>
      <c r="D63"/>
      <c r="E63"/>
      <c r="F63"/>
      <c r="G63"/>
      <c r="H63"/>
      <c r="I63"/>
      <c r="J63"/>
      <c r="K63"/>
      <c r="L63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2"/>
      <c r="AT63" s="2"/>
      <c r="AU63" s="2"/>
      <c r="AV63" s="2"/>
      <c r="AW63" s="2"/>
      <c r="AX63" s="2"/>
      <c r="AY63" s="2"/>
      <c r="BL63"/>
      <c r="BM63"/>
      <c r="BN63"/>
      <c r="BO63"/>
      <c r="BP63"/>
    </row>
    <row r="64" spans="1:68" x14ac:dyDescent="0.25">
      <c r="A64"/>
      <c r="B64"/>
      <c r="C64"/>
      <c r="D64"/>
      <c r="E64"/>
      <c r="F64"/>
      <c r="G64"/>
      <c r="H64"/>
      <c r="I64"/>
      <c r="J64"/>
      <c r="K64"/>
      <c r="L6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2"/>
      <c r="AT64" s="2"/>
      <c r="AU64" s="2"/>
      <c r="AV64" s="2"/>
      <c r="AW64" s="2"/>
      <c r="AX64" s="2"/>
      <c r="AY64" s="2"/>
      <c r="BL64"/>
      <c r="BM64"/>
      <c r="BN64"/>
      <c r="BO64"/>
      <c r="BP64"/>
    </row>
    <row r="65" spans="1:68" x14ac:dyDescent="0.25">
      <c r="A65"/>
      <c r="B65"/>
      <c r="C65"/>
      <c r="D65"/>
      <c r="E65"/>
      <c r="F65"/>
      <c r="G65"/>
      <c r="H65"/>
      <c r="I65"/>
      <c r="J65"/>
      <c r="K65"/>
      <c r="L6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2"/>
      <c r="AT65" s="2"/>
      <c r="AU65" s="2"/>
      <c r="AV65" s="2"/>
      <c r="AW65" s="2"/>
      <c r="AX65" s="2"/>
      <c r="AY65" s="2"/>
      <c r="BL65"/>
      <c r="BM65"/>
      <c r="BN65"/>
      <c r="BO65"/>
      <c r="BP65"/>
    </row>
    <row r="66" spans="1:68" x14ac:dyDescent="0.25">
      <c r="A66"/>
      <c r="B66"/>
      <c r="C66"/>
      <c r="D66"/>
      <c r="E66"/>
      <c r="F66"/>
      <c r="G66"/>
      <c r="H66"/>
      <c r="I66"/>
      <c r="J66"/>
      <c r="K66"/>
      <c r="L66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2"/>
      <c r="AT66" s="2"/>
      <c r="AU66" s="2"/>
      <c r="AV66" s="2"/>
      <c r="AW66" s="2"/>
      <c r="AX66" s="2"/>
      <c r="AY66" s="2"/>
      <c r="BL66"/>
      <c r="BM66"/>
      <c r="BN66"/>
      <c r="BO66"/>
      <c r="BP66"/>
    </row>
    <row r="67" spans="1:68" x14ac:dyDescent="0.25">
      <c r="A67"/>
      <c r="B67"/>
      <c r="C67"/>
      <c r="D67"/>
      <c r="E67"/>
      <c r="F67"/>
      <c r="G67"/>
      <c r="H67"/>
      <c r="I67"/>
      <c r="J67"/>
      <c r="K67"/>
      <c r="L6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2"/>
      <c r="AT67" s="2"/>
      <c r="AU67" s="2"/>
      <c r="AV67" s="2"/>
      <c r="AW67" s="2"/>
      <c r="AX67" s="2"/>
      <c r="AY67" s="2"/>
      <c r="BL67"/>
      <c r="BM67"/>
      <c r="BN67"/>
      <c r="BO67"/>
      <c r="BP67"/>
    </row>
    <row r="68" spans="1:68" x14ac:dyDescent="0.25">
      <c r="A68"/>
      <c r="B68"/>
      <c r="C68"/>
      <c r="D68"/>
      <c r="E68"/>
      <c r="F68"/>
      <c r="G68"/>
      <c r="H68"/>
      <c r="I68"/>
      <c r="J68"/>
      <c r="K68"/>
      <c r="L68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2"/>
      <c r="AT68" s="2"/>
      <c r="AU68" s="2"/>
      <c r="AV68" s="2"/>
      <c r="AW68" s="2"/>
      <c r="AX68" s="2"/>
      <c r="AY68" s="2"/>
      <c r="BL68"/>
      <c r="BM68"/>
      <c r="BN68"/>
      <c r="BO68"/>
      <c r="BP68"/>
    </row>
    <row r="69" spans="1:68" x14ac:dyDescent="0.25">
      <c r="A69"/>
      <c r="B69"/>
      <c r="C69"/>
      <c r="D69"/>
      <c r="E69"/>
      <c r="F69"/>
      <c r="G69"/>
      <c r="H69"/>
      <c r="I69"/>
      <c r="J69"/>
      <c r="K69"/>
      <c r="L69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2"/>
      <c r="AT69" s="2"/>
      <c r="AU69" s="2"/>
      <c r="AV69" s="2"/>
      <c r="AW69" s="2"/>
      <c r="AX69" s="2"/>
      <c r="AY69" s="2"/>
      <c r="BL69"/>
      <c r="BM69"/>
      <c r="BN69"/>
      <c r="BO69"/>
      <c r="BP69"/>
    </row>
    <row r="70" spans="1:68" x14ac:dyDescent="0.25">
      <c r="A70"/>
      <c r="B70"/>
      <c r="C70"/>
      <c r="D70"/>
      <c r="E70"/>
      <c r="F70"/>
      <c r="G70"/>
      <c r="H70"/>
      <c r="I70"/>
      <c r="J70"/>
      <c r="K70"/>
      <c r="L70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2"/>
      <c r="AT70" s="2"/>
      <c r="AU70" s="2"/>
      <c r="AV70" s="2"/>
      <c r="AW70" s="2"/>
      <c r="AX70" s="2"/>
      <c r="AY70" s="2"/>
      <c r="BL70"/>
      <c r="BM70"/>
      <c r="BN70"/>
      <c r="BO70"/>
      <c r="BP70"/>
    </row>
    <row r="71" spans="1:68" x14ac:dyDescent="0.25">
      <c r="A71"/>
      <c r="B71"/>
      <c r="C71"/>
      <c r="D71"/>
      <c r="E71"/>
      <c r="F71"/>
      <c r="G71"/>
      <c r="H71"/>
      <c r="I71"/>
      <c r="J71"/>
      <c r="K71"/>
      <c r="L7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2"/>
      <c r="AT71" s="2"/>
      <c r="AU71" s="2"/>
      <c r="AV71" s="2"/>
      <c r="AW71" s="2"/>
      <c r="AX71" s="2"/>
      <c r="AY71" s="2"/>
      <c r="BL71"/>
      <c r="BM71"/>
      <c r="BN71"/>
      <c r="BO71"/>
      <c r="BP71"/>
    </row>
    <row r="72" spans="1:68" x14ac:dyDescent="0.25">
      <c r="A72"/>
      <c r="B72"/>
      <c r="C72"/>
      <c r="D72"/>
      <c r="E72"/>
      <c r="F72"/>
      <c r="G72"/>
      <c r="H72"/>
      <c r="I72"/>
      <c r="J72"/>
      <c r="K72"/>
      <c r="L72"/>
      <c r="BL72"/>
      <c r="BM72"/>
      <c r="BN72"/>
      <c r="BO72"/>
      <c r="BP72"/>
    </row>
    <row r="73" spans="1:68" x14ac:dyDescent="0.25">
      <c r="A73"/>
      <c r="B73"/>
      <c r="C73"/>
      <c r="D73"/>
      <c r="E73"/>
      <c r="F73"/>
      <c r="G73"/>
      <c r="H73"/>
      <c r="I73"/>
      <c r="J73"/>
      <c r="K73"/>
      <c r="L73"/>
      <c r="BL73"/>
      <c r="BM73"/>
      <c r="BN73"/>
      <c r="BO73"/>
      <c r="BP73"/>
    </row>
    <row r="74" spans="1:68" x14ac:dyDescent="0.25">
      <c r="A74"/>
      <c r="B74"/>
      <c r="C74"/>
      <c r="D74"/>
      <c r="E74"/>
      <c r="F74"/>
      <c r="G74"/>
      <c r="H74"/>
      <c r="I74"/>
      <c r="J74"/>
      <c r="K74"/>
      <c r="L74"/>
      <c r="BL74"/>
      <c r="BM74"/>
      <c r="BN74"/>
      <c r="BO74"/>
      <c r="BP74"/>
    </row>
    <row r="75" spans="1:68" x14ac:dyDescent="0.25">
      <c r="A75"/>
      <c r="B75"/>
      <c r="C75"/>
      <c r="D75"/>
      <c r="E75"/>
      <c r="F75"/>
      <c r="G75"/>
      <c r="H75"/>
      <c r="I75"/>
      <c r="J75"/>
      <c r="K75"/>
      <c r="L75"/>
      <c r="BL75"/>
      <c r="BM75"/>
      <c r="BN75"/>
      <c r="BO75"/>
      <c r="BP75"/>
    </row>
    <row r="76" spans="1:68" x14ac:dyDescent="0.25">
      <c r="A76"/>
      <c r="B76"/>
      <c r="C76"/>
      <c r="D76"/>
      <c r="E76"/>
      <c r="F76"/>
      <c r="G76"/>
      <c r="H76"/>
      <c r="I76"/>
      <c r="J76"/>
      <c r="K76"/>
      <c r="L76"/>
      <c r="BL76"/>
      <c r="BM76"/>
      <c r="BN76"/>
      <c r="BO76"/>
      <c r="BP76"/>
    </row>
    <row r="77" spans="1:68" ht="16.5" x14ac:dyDescent="0.3">
      <c r="A77"/>
      <c r="B77"/>
      <c r="C77"/>
      <c r="D77"/>
      <c r="E77"/>
      <c r="F77"/>
      <c r="G77"/>
      <c r="H77"/>
      <c r="I77"/>
      <c r="J77"/>
      <c r="K77"/>
      <c r="L77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BL77"/>
      <c r="BM77"/>
      <c r="BN77"/>
      <c r="BO77"/>
      <c r="BP77"/>
    </row>
    <row r="78" spans="1:68" ht="16.5" x14ac:dyDescent="0.3">
      <c r="A78"/>
      <c r="B78"/>
      <c r="C78"/>
      <c r="D78"/>
      <c r="E78"/>
      <c r="F78"/>
      <c r="G78"/>
      <c r="H78"/>
      <c r="I78"/>
      <c r="J78"/>
      <c r="K78"/>
      <c r="L78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BL78"/>
      <c r="BM78"/>
      <c r="BN78"/>
      <c r="BO78"/>
      <c r="BP78"/>
    </row>
    <row r="79" spans="1:68" ht="16.5" x14ac:dyDescent="0.3">
      <c r="A79"/>
      <c r="B79"/>
      <c r="C79"/>
      <c r="D79"/>
      <c r="E79"/>
      <c r="F79"/>
      <c r="G79"/>
      <c r="H79"/>
      <c r="I79"/>
      <c r="J79"/>
      <c r="K79"/>
      <c r="L79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BL79"/>
      <c r="BM79"/>
      <c r="BN79"/>
      <c r="BO79"/>
      <c r="BP79"/>
    </row>
    <row r="80" spans="1:68" ht="16.5" x14ac:dyDescent="0.3">
      <c r="A80"/>
      <c r="B80"/>
      <c r="C80"/>
      <c r="D80"/>
      <c r="E80"/>
      <c r="F80"/>
      <c r="G80"/>
      <c r="H80"/>
      <c r="I80"/>
      <c r="J80"/>
      <c r="K80"/>
      <c r="L80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BL80"/>
      <c r="BM80"/>
      <c r="BN80"/>
      <c r="BO80"/>
      <c r="BP80"/>
    </row>
    <row r="81" spans="1:68" ht="16.5" x14ac:dyDescent="0.3">
      <c r="A81"/>
      <c r="B81"/>
      <c r="C81"/>
      <c r="D81"/>
      <c r="E81"/>
      <c r="F81"/>
      <c r="G81"/>
      <c r="H81"/>
      <c r="I81"/>
      <c r="J81"/>
      <c r="K81"/>
      <c r="L81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BL81"/>
      <c r="BM81"/>
      <c r="BN81"/>
      <c r="BO81"/>
      <c r="BP81"/>
    </row>
    <row r="82" spans="1:68" ht="16.5" x14ac:dyDescent="0.3">
      <c r="A82"/>
      <c r="B82"/>
      <c r="C82"/>
      <c r="D82"/>
      <c r="E82"/>
      <c r="F82"/>
      <c r="G82"/>
      <c r="H82"/>
      <c r="I82"/>
      <c r="J82"/>
      <c r="K82"/>
      <c r="L82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BL82"/>
      <c r="BM82"/>
      <c r="BN82"/>
      <c r="BO82"/>
      <c r="BP82"/>
    </row>
    <row r="83" spans="1:68" ht="16.5" x14ac:dyDescent="0.3">
      <c r="A83"/>
      <c r="B83"/>
      <c r="C83"/>
      <c r="D83"/>
      <c r="E83"/>
      <c r="F83"/>
      <c r="G83"/>
      <c r="H83"/>
      <c r="I83"/>
      <c r="J83"/>
      <c r="K83"/>
      <c r="L8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BL83"/>
      <c r="BM83"/>
      <c r="BN83"/>
      <c r="BO83"/>
      <c r="BP83"/>
    </row>
    <row r="84" spans="1:68" ht="16.5" x14ac:dyDescent="0.3">
      <c r="A84"/>
      <c r="B84"/>
      <c r="C84"/>
      <c r="D84"/>
      <c r="E84"/>
      <c r="F84"/>
      <c r="G84"/>
      <c r="H84"/>
      <c r="I84"/>
      <c r="J84"/>
      <c r="K84"/>
      <c r="L84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BL84"/>
      <c r="BM84"/>
      <c r="BN84"/>
      <c r="BO84"/>
      <c r="BP84"/>
    </row>
    <row r="85" spans="1:68" ht="16.5" x14ac:dyDescent="0.3">
      <c r="A85"/>
      <c r="B85"/>
      <c r="C85"/>
      <c r="D85"/>
      <c r="E85"/>
      <c r="F85"/>
      <c r="G85"/>
      <c r="H85"/>
      <c r="I85"/>
      <c r="J85"/>
      <c r="K85"/>
      <c r="L85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BL85"/>
      <c r="BM85"/>
      <c r="BN85"/>
      <c r="BO85"/>
      <c r="BP85"/>
    </row>
    <row r="86" spans="1:68" ht="16.5" x14ac:dyDescent="0.3">
      <c r="A86"/>
      <c r="B86"/>
      <c r="C86"/>
      <c r="D86"/>
      <c r="E86"/>
      <c r="F86"/>
      <c r="G86"/>
      <c r="H86"/>
      <c r="I86"/>
      <c r="J86"/>
      <c r="K86"/>
      <c r="L86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68" ht="16.5" x14ac:dyDescent="0.3">
      <c r="A87"/>
      <c r="B87"/>
      <c r="C87"/>
      <c r="D87"/>
      <c r="E87"/>
      <c r="F87"/>
      <c r="G87"/>
      <c r="H87"/>
      <c r="I87"/>
      <c r="J87"/>
      <c r="K87"/>
      <c r="L87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68" ht="16.5" x14ac:dyDescent="0.3">
      <c r="A88"/>
      <c r="B88"/>
      <c r="C88"/>
      <c r="D88"/>
      <c r="E88"/>
      <c r="F88"/>
      <c r="G88"/>
      <c r="H88"/>
      <c r="I88"/>
      <c r="J88"/>
      <c r="K88"/>
      <c r="L88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68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68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68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68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68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68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68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68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5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5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5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5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5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5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5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5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5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5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5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5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5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5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5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5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5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5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5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5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5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5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5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5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5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5">
      <c r="A298"/>
      <c r="B298"/>
      <c r="C298"/>
      <c r="D298"/>
      <c r="E298"/>
      <c r="F298"/>
      <c r="G298"/>
      <c r="H298"/>
      <c r="I298"/>
      <c r="J298"/>
      <c r="K298"/>
      <c r="L298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4F1C-7CE8-44E4-BF26-9686538F2288}">
  <sheetPr>
    <tabColor rgb="FF92D050"/>
  </sheetPr>
  <dimension ref="A1:X36"/>
  <sheetViews>
    <sheetView workbookViewId="0">
      <selection activeCell="O26" sqref="O26"/>
    </sheetView>
  </sheetViews>
  <sheetFormatPr defaultRowHeight="15" x14ac:dyDescent="0.25"/>
  <sheetData>
    <row r="1" spans="1:24" x14ac:dyDescent="0.25">
      <c r="A1" t="s">
        <v>54</v>
      </c>
      <c r="B1" t="s">
        <v>58</v>
      </c>
      <c r="C1" t="s">
        <v>0</v>
      </c>
      <c r="E1" t="s">
        <v>0</v>
      </c>
      <c r="F1" t="s">
        <v>57</v>
      </c>
      <c r="G1" t="s">
        <v>56</v>
      </c>
      <c r="H1" t="s">
        <v>46</v>
      </c>
      <c r="S1">
        <v>0.2</v>
      </c>
      <c r="W1" t="s">
        <v>10</v>
      </c>
      <c r="X1" t="s">
        <v>55</v>
      </c>
    </row>
    <row r="2" spans="1:24" x14ac:dyDescent="0.25">
      <c r="A2">
        <v>1</v>
      </c>
      <c r="B2">
        <f t="shared" ref="B2:B36" si="0">IF(MOD(A2,$P$2)&gt;0,MOD(A2,$P$2),$P$2)</f>
        <v>1</v>
      </c>
      <c r="C2">
        <f t="shared" ref="C2:C36" si="1">($N$2+$O$2*A2)</f>
        <v>100</v>
      </c>
      <c r="D2">
        <f ca="1">VLOOKUP(B2,$R$2:$T$8,2,0)*RAND()*$Q$2</f>
        <v>4.3047659371399369</v>
      </c>
      <c r="E2">
        <f t="shared" ref="E2:E36" ca="1" si="2">ROUND(C2+D2,0)</f>
        <v>104</v>
      </c>
      <c r="G2">
        <f t="shared" ref="G2:G36" ca="1" si="3">$W$2+$X$2*A2</f>
        <v>197.35587614356095</v>
      </c>
      <c r="H2">
        <f t="shared" ref="H2:H36" ca="1" si="4">E2/G2</f>
        <v>0.52696682780475279</v>
      </c>
      <c r="I2">
        <f t="shared" ref="I2:I36" si="5">IF(MOD(A2,$P$2)&gt;0, MOD(A2,$P$2),$P$2)</f>
        <v>1</v>
      </c>
      <c r="J2">
        <f t="shared" ref="J2:J36" ca="1" si="6">VLOOKUP(B2,$R$2:$T$8,3)*G2</f>
        <v>146.53399453083523</v>
      </c>
      <c r="N2">
        <v>90</v>
      </c>
      <c r="O2">
        <v>10</v>
      </c>
      <c r="P2">
        <v>7</v>
      </c>
      <c r="Q2">
        <f>AVERAGE($C$2:$C$36)</f>
        <v>270</v>
      </c>
      <c r="R2">
        <v>1</v>
      </c>
      <c r="S2">
        <v>0.1</v>
      </c>
      <c r="T2">
        <f t="shared" ref="T2:T8" ca="1" si="7">AVERAGEIF($I$2:$I$36,R2,$H$2:$H$36)</f>
        <v>0.74248609868724258</v>
      </c>
      <c r="U2">
        <f t="shared" ref="U2:U8" ca="1" si="8">T2/$T$9</f>
        <v>0.73696750945794576</v>
      </c>
      <c r="W2">
        <f ca="1">INTERCEPT($F$5:$F$33,$A$5:$A$33)</f>
        <v>188.35594651653773</v>
      </c>
      <c r="X2">
        <f ca="1">SLOPE($F$5:$F$33,$A$5:$A$33)</f>
        <v>8.9999296270232225</v>
      </c>
    </row>
    <row r="3" spans="1:24" x14ac:dyDescent="0.25">
      <c r="A3">
        <v>2</v>
      </c>
      <c r="B3">
        <f t="shared" si="0"/>
        <v>2</v>
      </c>
      <c r="C3">
        <f t="shared" si="1"/>
        <v>110</v>
      </c>
      <c r="D3">
        <f t="shared" ref="D3:D36" ca="1" si="9">VLOOKUP(B3,$R$2:$T$8,2,0)*RAND()*$Q$2</f>
        <v>96.899534712506565</v>
      </c>
      <c r="E3">
        <f t="shared" ca="1" si="2"/>
        <v>207</v>
      </c>
      <c r="G3">
        <f t="shared" ca="1" si="3"/>
        <v>206.35580577058417</v>
      </c>
      <c r="H3">
        <f t="shared" ca="1" si="4"/>
        <v>1.0031217645028705</v>
      </c>
      <c r="I3">
        <f t="shared" si="5"/>
        <v>2</v>
      </c>
      <c r="J3">
        <f t="shared" ca="1" si="6"/>
        <v>206.35519960178863</v>
      </c>
      <c r="R3">
        <v>2</v>
      </c>
      <c r="S3">
        <v>0.5</v>
      </c>
      <c r="T3">
        <f t="shared" ca="1" si="7"/>
        <v>0.99999706250670639</v>
      </c>
      <c r="U3">
        <f t="shared" ca="1" si="8"/>
        <v>0.9925645017783169</v>
      </c>
    </row>
    <row r="4" spans="1:24" x14ac:dyDescent="0.25">
      <c r="A4">
        <v>3</v>
      </c>
      <c r="B4">
        <f t="shared" si="0"/>
        <v>3</v>
      </c>
      <c r="C4">
        <f t="shared" si="1"/>
        <v>120</v>
      </c>
      <c r="D4">
        <f t="shared" ca="1" si="9"/>
        <v>154.8804970120421</v>
      </c>
      <c r="E4">
        <f t="shared" ca="1" si="2"/>
        <v>275</v>
      </c>
      <c r="G4">
        <f t="shared" ca="1" si="3"/>
        <v>215.35573539760739</v>
      </c>
      <c r="H4">
        <f t="shared" ca="1" si="4"/>
        <v>1.2769569358915493</v>
      </c>
      <c r="I4">
        <f t="shared" si="5"/>
        <v>3</v>
      </c>
      <c r="J4">
        <f t="shared" ca="1" si="6"/>
        <v>251.23330003181258</v>
      </c>
      <c r="R4">
        <v>3</v>
      </c>
      <c r="S4">
        <v>0.9</v>
      </c>
      <c r="T4">
        <f t="shared" ca="1" si="7"/>
        <v>1.1665967454638024</v>
      </c>
      <c r="U4">
        <f t="shared" ca="1" si="8"/>
        <v>1.157925918837106</v>
      </c>
    </row>
    <row r="5" spans="1:24" x14ac:dyDescent="0.25">
      <c r="A5">
        <v>4</v>
      </c>
      <c r="B5">
        <f t="shared" si="0"/>
        <v>4</v>
      </c>
      <c r="C5">
        <f t="shared" si="1"/>
        <v>130</v>
      </c>
      <c r="D5">
        <f t="shared" ca="1" si="9"/>
        <v>108.19203822807681</v>
      </c>
      <c r="E5">
        <f t="shared" ca="1" si="2"/>
        <v>238</v>
      </c>
      <c r="F5">
        <f t="shared" ref="F5:F33" ca="1" si="10">AVERAGE(E2:E8)</f>
        <v>217</v>
      </c>
      <c r="G5">
        <f t="shared" ca="1" si="3"/>
        <v>224.35566502463061</v>
      </c>
      <c r="H5">
        <f t="shared" ca="1" si="4"/>
        <v>1.0608156472174279</v>
      </c>
      <c r="I5">
        <f t="shared" si="5"/>
        <v>4</v>
      </c>
      <c r="J5">
        <f t="shared" ca="1" si="6"/>
        <v>284.14644011517862</v>
      </c>
      <c r="R5">
        <v>4</v>
      </c>
      <c r="S5">
        <v>1.4</v>
      </c>
      <c r="T5">
        <f t="shared" ca="1" si="7"/>
        <v>1.2664999570391233</v>
      </c>
      <c r="U5">
        <f t="shared" ca="1" si="8"/>
        <v>1.2570865915442293</v>
      </c>
    </row>
    <row r="6" spans="1:24" x14ac:dyDescent="0.25">
      <c r="A6">
        <v>5</v>
      </c>
      <c r="B6">
        <f t="shared" si="0"/>
        <v>5</v>
      </c>
      <c r="C6">
        <f t="shared" si="1"/>
        <v>140</v>
      </c>
      <c r="D6">
        <f t="shared" ca="1" si="9"/>
        <v>232.70981088333983</v>
      </c>
      <c r="E6">
        <f t="shared" ca="1" si="2"/>
        <v>373</v>
      </c>
      <c r="F6">
        <f t="shared" ca="1" si="10"/>
        <v>227.85714285714286</v>
      </c>
      <c r="G6">
        <f t="shared" ca="1" si="3"/>
        <v>233.35559465165383</v>
      </c>
      <c r="H6">
        <f t="shared" ca="1" si="4"/>
        <v>1.5984189303744918</v>
      </c>
      <c r="I6">
        <f t="shared" si="5"/>
        <v>5</v>
      </c>
      <c r="J6">
        <f t="shared" ca="1" si="6"/>
        <v>266.13588909863904</v>
      </c>
      <c r="R6">
        <v>5</v>
      </c>
      <c r="S6">
        <v>0.9</v>
      </c>
      <c r="T6">
        <f t="shared" ca="1" si="7"/>
        <v>1.1404735742287158</v>
      </c>
      <c r="U6">
        <f t="shared" ca="1" si="8"/>
        <v>1.1319969102289937</v>
      </c>
    </row>
    <row r="7" spans="1:24" x14ac:dyDescent="0.25">
      <c r="A7">
        <v>6</v>
      </c>
      <c r="B7">
        <f t="shared" si="0"/>
        <v>6</v>
      </c>
      <c r="C7">
        <f t="shared" si="1"/>
        <v>150</v>
      </c>
      <c r="D7">
        <f t="shared" ca="1" si="9"/>
        <v>0.61516614453029084</v>
      </c>
      <c r="E7">
        <f t="shared" ca="1" si="2"/>
        <v>151</v>
      </c>
      <c r="F7">
        <f t="shared" ca="1" si="10"/>
        <v>241.14285714285714</v>
      </c>
      <c r="G7">
        <f t="shared" ca="1" si="3"/>
        <v>242.35552427867708</v>
      </c>
      <c r="H7">
        <f t="shared" ca="1" si="4"/>
        <v>0.62305161167430123</v>
      </c>
      <c r="I7">
        <f t="shared" si="5"/>
        <v>6</v>
      </c>
      <c r="J7">
        <f t="shared" ca="1" si="6"/>
        <v>221.19704872111515</v>
      </c>
      <c r="R7">
        <v>6</v>
      </c>
      <c r="S7">
        <v>0.5</v>
      </c>
      <c r="T7">
        <f t="shared" ca="1" si="7"/>
        <v>0.91269654108138898</v>
      </c>
      <c r="U7">
        <f t="shared" ca="1" si="8"/>
        <v>0.90591284868615962</v>
      </c>
    </row>
    <row r="8" spans="1:24" x14ac:dyDescent="0.25">
      <c r="A8">
        <v>7</v>
      </c>
      <c r="B8">
        <f t="shared" si="0"/>
        <v>7</v>
      </c>
      <c r="C8">
        <f t="shared" si="1"/>
        <v>160</v>
      </c>
      <c r="D8">
        <f t="shared" ca="1" si="9"/>
        <v>11.2550754486087</v>
      </c>
      <c r="E8">
        <f t="shared" ca="1" si="2"/>
        <v>171</v>
      </c>
      <c r="F8">
        <f t="shared" ca="1" si="10"/>
        <v>253.71428571428572</v>
      </c>
      <c r="G8">
        <f t="shared" ca="1" si="3"/>
        <v>251.3554539057003</v>
      </c>
      <c r="H8">
        <f t="shared" ca="1" si="4"/>
        <v>0.68031147660775715</v>
      </c>
      <c r="I8">
        <f t="shared" si="5"/>
        <v>7</v>
      </c>
      <c r="J8">
        <f t="shared" ca="1" si="6"/>
        <v>207.03336800605354</v>
      </c>
      <c r="R8">
        <v>7</v>
      </c>
      <c r="S8">
        <v>0.1</v>
      </c>
      <c r="T8">
        <f t="shared" ca="1" si="7"/>
        <v>0.82366769763318981</v>
      </c>
      <c r="U8">
        <f t="shared" ca="1" si="8"/>
        <v>0.81754571946724852</v>
      </c>
    </row>
    <row r="9" spans="1:24" x14ac:dyDescent="0.25">
      <c r="A9">
        <v>8</v>
      </c>
      <c r="B9">
        <f t="shared" si="0"/>
        <v>1</v>
      </c>
      <c r="C9">
        <f t="shared" si="1"/>
        <v>170</v>
      </c>
      <c r="D9">
        <f t="shared" ca="1" si="9"/>
        <v>9.5425772021206807</v>
      </c>
      <c r="E9">
        <f t="shared" ca="1" si="2"/>
        <v>180</v>
      </c>
      <c r="F9">
        <f t="shared" ca="1" si="10"/>
        <v>291.42857142857144</v>
      </c>
      <c r="G9">
        <f t="shared" ca="1" si="3"/>
        <v>260.35538353272352</v>
      </c>
      <c r="H9">
        <f t="shared" ca="1" si="4"/>
        <v>0.69136269647128756</v>
      </c>
      <c r="I9">
        <f t="shared" si="5"/>
        <v>1</v>
      </c>
      <c r="J9">
        <f t="shared" ca="1" si="6"/>
        <v>193.31025299143266</v>
      </c>
      <c r="T9">
        <f ca="1">AVERAGE(T2:T8)</f>
        <v>1.0074882395200242</v>
      </c>
      <c r="U9">
        <f ca="1">AVERAGE(U2:U8)</f>
        <v>1</v>
      </c>
    </row>
    <row r="10" spans="1:24" x14ac:dyDescent="0.25">
      <c r="A10">
        <v>9</v>
      </c>
      <c r="B10">
        <f t="shared" si="0"/>
        <v>2</v>
      </c>
      <c r="C10">
        <f t="shared" si="1"/>
        <v>180</v>
      </c>
      <c r="D10">
        <f t="shared" ca="1" si="9"/>
        <v>120.44218416571388</v>
      </c>
      <c r="E10">
        <f t="shared" ca="1" si="2"/>
        <v>300</v>
      </c>
      <c r="F10">
        <f t="shared" ca="1" si="10"/>
        <v>280.42857142857144</v>
      </c>
      <c r="G10">
        <f t="shared" ca="1" si="3"/>
        <v>269.35531315974674</v>
      </c>
      <c r="H10">
        <f t="shared" ca="1" si="4"/>
        <v>1.1137704932595065</v>
      </c>
      <c r="I10">
        <f t="shared" si="5"/>
        <v>2</v>
      </c>
      <c r="J10">
        <f t="shared" ca="1" si="6"/>
        <v>269.35452193032074</v>
      </c>
    </row>
    <row r="11" spans="1:24" x14ac:dyDescent="0.25">
      <c r="A11">
        <v>10</v>
      </c>
      <c r="B11">
        <f t="shared" si="0"/>
        <v>3</v>
      </c>
      <c r="C11">
        <f t="shared" si="1"/>
        <v>190</v>
      </c>
      <c r="D11">
        <f t="shared" ca="1" si="9"/>
        <v>172.87278538023034</v>
      </c>
      <c r="E11">
        <f t="shared" ca="1" si="2"/>
        <v>363</v>
      </c>
      <c r="F11">
        <f t="shared" ca="1" si="10"/>
        <v>308.28571428571428</v>
      </c>
      <c r="G11">
        <f t="shared" ca="1" si="3"/>
        <v>278.35524278676996</v>
      </c>
      <c r="H11">
        <f t="shared" ca="1" si="4"/>
        <v>1.3040889633182549</v>
      </c>
      <c r="I11">
        <f t="shared" si="5"/>
        <v>3</v>
      </c>
      <c r="J11">
        <f t="shared" ca="1" si="6"/>
        <v>324.72832031783241</v>
      </c>
    </row>
    <row r="12" spans="1:24" x14ac:dyDescent="0.25">
      <c r="A12">
        <v>11</v>
      </c>
      <c r="B12">
        <f t="shared" si="0"/>
        <v>4</v>
      </c>
      <c r="C12">
        <f>($N$2+$O$2*A12)</f>
        <v>200</v>
      </c>
      <c r="D12">
        <f t="shared" ca="1" si="9"/>
        <v>301.55339509666697</v>
      </c>
      <c r="E12">
        <f t="shared" ca="1" si="2"/>
        <v>502</v>
      </c>
      <c r="F12">
        <f t="shared" ca="1" si="10"/>
        <v>318.28571428571428</v>
      </c>
      <c r="G12">
        <f t="shared" ca="1" si="3"/>
        <v>287.35517241379318</v>
      </c>
      <c r="H12">
        <f t="shared" ca="1" si="4"/>
        <v>1.746966987867951</v>
      </c>
      <c r="I12">
        <f t="shared" si="5"/>
        <v>4</v>
      </c>
      <c r="J12">
        <f t="shared" ca="1" si="6"/>
        <v>363.93531351703894</v>
      </c>
    </row>
    <row r="13" spans="1:24" x14ac:dyDescent="0.25">
      <c r="A13">
        <v>12</v>
      </c>
      <c r="B13">
        <f t="shared" si="0"/>
        <v>5</v>
      </c>
      <c r="C13">
        <f t="shared" si="1"/>
        <v>210</v>
      </c>
      <c r="D13">
        <f t="shared" ca="1" si="9"/>
        <v>86.16562727657562</v>
      </c>
      <c r="E13">
        <f t="shared" ca="1" si="2"/>
        <v>296</v>
      </c>
      <c r="F13">
        <f t="shared" ca="1" si="10"/>
        <v>329.42857142857144</v>
      </c>
      <c r="G13">
        <f t="shared" ca="1" si="3"/>
        <v>296.3551020408164</v>
      </c>
      <c r="H13">
        <f t="shared" ca="1" si="4"/>
        <v>0.99880176842453183</v>
      </c>
      <c r="I13">
        <f t="shared" si="5"/>
        <v>5</v>
      </c>
      <c r="J13">
        <f t="shared" ca="1" si="6"/>
        <v>337.98516246540566</v>
      </c>
    </row>
    <row r="14" spans="1:24" x14ac:dyDescent="0.25">
      <c r="A14">
        <v>13</v>
      </c>
      <c r="B14">
        <f t="shared" si="0"/>
        <v>6</v>
      </c>
      <c r="C14">
        <f t="shared" si="1"/>
        <v>220</v>
      </c>
      <c r="D14">
        <f t="shared" ca="1" si="9"/>
        <v>125.6421928286037</v>
      </c>
      <c r="E14">
        <f t="shared" ca="1" si="2"/>
        <v>346</v>
      </c>
      <c r="F14">
        <f t="shared" ca="1" si="10"/>
        <v>340.14285714285717</v>
      </c>
      <c r="G14">
        <f t="shared" ca="1" si="3"/>
        <v>305.35503166783963</v>
      </c>
      <c r="H14">
        <f t="shared" ca="1" si="4"/>
        <v>1.1331072493227272</v>
      </c>
      <c r="I14">
        <f t="shared" si="5"/>
        <v>6</v>
      </c>
      <c r="J14">
        <f t="shared" ca="1" si="6"/>
        <v>278.69648120503524</v>
      </c>
    </row>
    <row r="15" spans="1:24" x14ac:dyDescent="0.25">
      <c r="A15">
        <v>14</v>
      </c>
      <c r="B15">
        <f t="shared" si="0"/>
        <v>7</v>
      </c>
      <c r="C15">
        <f t="shared" si="1"/>
        <v>230</v>
      </c>
      <c r="D15">
        <f t="shared" ca="1" si="9"/>
        <v>10.675642547122603</v>
      </c>
      <c r="E15">
        <f t="shared" ca="1" si="2"/>
        <v>241</v>
      </c>
      <c r="F15">
        <f t="shared" ca="1" si="10"/>
        <v>339.14285714285717</v>
      </c>
      <c r="G15">
        <f t="shared" ca="1" si="3"/>
        <v>314.35496129486285</v>
      </c>
      <c r="H15">
        <f t="shared" ca="1" si="4"/>
        <v>0.7666492649178952</v>
      </c>
      <c r="I15">
        <f t="shared" si="5"/>
        <v>7</v>
      </c>
      <c r="J15">
        <f t="shared" ca="1" si="6"/>
        <v>258.92402720931017</v>
      </c>
    </row>
    <row r="16" spans="1:24" x14ac:dyDescent="0.25">
      <c r="A16">
        <v>15</v>
      </c>
      <c r="B16">
        <f t="shared" si="0"/>
        <v>1</v>
      </c>
      <c r="C16">
        <f t="shared" si="1"/>
        <v>240</v>
      </c>
      <c r="D16">
        <f t="shared" ca="1" si="9"/>
        <v>17.824830088890213</v>
      </c>
      <c r="E16">
        <f t="shared" ca="1" si="2"/>
        <v>258</v>
      </c>
      <c r="F16">
        <f t="shared" ca="1" si="10"/>
        <v>319.42857142857144</v>
      </c>
      <c r="G16">
        <f t="shared" ca="1" si="3"/>
        <v>323.35489092188607</v>
      </c>
      <c r="H16">
        <f t="shared" ca="1" si="4"/>
        <v>0.79788494698330059</v>
      </c>
      <c r="I16">
        <f t="shared" si="5"/>
        <v>1</v>
      </c>
      <c r="J16">
        <f t="shared" ca="1" si="6"/>
        <v>240.08651145203007</v>
      </c>
    </row>
    <row r="17" spans="1:10" x14ac:dyDescent="0.25">
      <c r="A17">
        <v>16</v>
      </c>
      <c r="B17">
        <f t="shared" si="0"/>
        <v>2</v>
      </c>
      <c r="C17">
        <f t="shared" si="1"/>
        <v>250</v>
      </c>
      <c r="D17">
        <f t="shared" ca="1" si="9"/>
        <v>124.64080543726575</v>
      </c>
      <c r="E17">
        <f t="shared" ca="1" si="2"/>
        <v>375</v>
      </c>
      <c r="F17">
        <f t="shared" ca="1" si="10"/>
        <v>320.28571428571428</v>
      </c>
      <c r="G17">
        <f t="shared" ca="1" si="3"/>
        <v>332.35482054890929</v>
      </c>
      <c r="H17">
        <f t="shared" ca="1" si="4"/>
        <v>1.1283122037485689</v>
      </c>
      <c r="I17">
        <f t="shared" si="5"/>
        <v>2</v>
      </c>
      <c r="J17">
        <f t="shared" ca="1" si="6"/>
        <v>332.3538442588528</v>
      </c>
    </row>
    <row r="18" spans="1:10" x14ac:dyDescent="0.25">
      <c r="A18">
        <v>17</v>
      </c>
      <c r="B18">
        <f t="shared" si="0"/>
        <v>3</v>
      </c>
      <c r="C18">
        <f t="shared" si="1"/>
        <v>260</v>
      </c>
      <c r="D18">
        <f t="shared" ca="1" si="9"/>
        <v>95.922052111690064</v>
      </c>
      <c r="E18">
        <f t="shared" ca="1" si="2"/>
        <v>356</v>
      </c>
      <c r="F18">
        <f t="shared" ca="1" si="10"/>
        <v>313</v>
      </c>
      <c r="G18">
        <f t="shared" ca="1" si="3"/>
        <v>341.35475017593251</v>
      </c>
      <c r="H18">
        <f t="shared" ca="1" si="4"/>
        <v>1.0429033133903056</v>
      </c>
      <c r="I18">
        <f t="shared" si="5"/>
        <v>3</v>
      </c>
      <c r="J18">
        <f t="shared" ca="1" si="6"/>
        <v>398.22334060385219</v>
      </c>
    </row>
    <row r="19" spans="1:10" x14ac:dyDescent="0.25">
      <c r="A19">
        <v>18</v>
      </c>
      <c r="B19">
        <f t="shared" si="0"/>
        <v>4</v>
      </c>
      <c r="C19">
        <f t="shared" si="1"/>
        <v>270</v>
      </c>
      <c r="D19">
        <f t="shared" ca="1" si="9"/>
        <v>94.49509010063629</v>
      </c>
      <c r="E19">
        <f t="shared" ca="1" si="2"/>
        <v>364</v>
      </c>
      <c r="F19">
        <f t="shared" ca="1" si="10"/>
        <v>325.14285714285717</v>
      </c>
      <c r="G19">
        <f t="shared" ca="1" si="3"/>
        <v>350.35467980295573</v>
      </c>
      <c r="H19">
        <f t="shared" ca="1" si="4"/>
        <v>1.0389471612159387</v>
      </c>
      <c r="I19">
        <f t="shared" si="5"/>
        <v>4</v>
      </c>
      <c r="J19">
        <f t="shared" ca="1" si="6"/>
        <v>443.72418691889925</v>
      </c>
    </row>
    <row r="20" spans="1:10" x14ac:dyDescent="0.25">
      <c r="A20">
        <v>19</v>
      </c>
      <c r="B20">
        <f t="shared" si="0"/>
        <v>5</v>
      </c>
      <c r="C20">
        <f t="shared" si="1"/>
        <v>280</v>
      </c>
      <c r="D20">
        <f t="shared" ca="1" si="9"/>
        <v>21.847570345778202</v>
      </c>
      <c r="E20">
        <f t="shared" ca="1" si="2"/>
        <v>302</v>
      </c>
      <c r="F20">
        <f t="shared" ca="1" si="10"/>
        <v>333.14285714285717</v>
      </c>
      <c r="G20">
        <f t="shared" ca="1" si="3"/>
        <v>359.35460942997895</v>
      </c>
      <c r="H20">
        <f t="shared" ca="1" si="4"/>
        <v>0.84039550926880591</v>
      </c>
      <c r="I20">
        <f t="shared" si="5"/>
        <v>5</v>
      </c>
      <c r="J20">
        <f t="shared" ca="1" si="6"/>
        <v>409.83443583217223</v>
      </c>
    </row>
    <row r="21" spans="1:10" x14ac:dyDescent="0.25">
      <c r="A21">
        <v>20</v>
      </c>
      <c r="B21">
        <f t="shared" si="0"/>
        <v>6</v>
      </c>
      <c r="C21">
        <f t="shared" si="1"/>
        <v>290</v>
      </c>
      <c r="D21">
        <f t="shared" ca="1" si="9"/>
        <v>4.5195484871114529</v>
      </c>
      <c r="E21">
        <f t="shared" ca="1" si="2"/>
        <v>295</v>
      </c>
      <c r="F21">
        <f t="shared" ca="1" si="10"/>
        <v>325.57142857142856</v>
      </c>
      <c r="G21">
        <f t="shared" ca="1" si="3"/>
        <v>368.35453905700217</v>
      </c>
      <c r="H21">
        <f t="shared" ca="1" si="4"/>
        <v>0.80085887024823466</v>
      </c>
      <c r="I21">
        <f t="shared" si="5"/>
        <v>6</v>
      </c>
      <c r="J21">
        <f t="shared" ca="1" si="6"/>
        <v>336.19591368895527</v>
      </c>
    </row>
    <row r="22" spans="1:10" x14ac:dyDescent="0.25">
      <c r="A22">
        <v>21</v>
      </c>
      <c r="B22">
        <f t="shared" si="0"/>
        <v>7</v>
      </c>
      <c r="C22">
        <f t="shared" si="1"/>
        <v>300</v>
      </c>
      <c r="D22">
        <f t="shared" ca="1" si="9"/>
        <v>25.897404422258091</v>
      </c>
      <c r="E22">
        <f t="shared" ca="1" si="2"/>
        <v>326</v>
      </c>
      <c r="F22">
        <f t="shared" ca="1" si="10"/>
        <v>326.42857142857144</v>
      </c>
      <c r="G22">
        <f t="shared" ca="1" si="3"/>
        <v>377.35446868402539</v>
      </c>
      <c r="H22">
        <f t="shared" ca="1" si="4"/>
        <v>0.86390920753339051</v>
      </c>
      <c r="I22">
        <f t="shared" si="5"/>
        <v>7</v>
      </c>
      <c r="J22">
        <f t="shared" ca="1" si="6"/>
        <v>310.8146864125668</v>
      </c>
    </row>
    <row r="23" spans="1:10" x14ac:dyDescent="0.25">
      <c r="A23">
        <v>22</v>
      </c>
      <c r="B23">
        <f t="shared" si="0"/>
        <v>1</v>
      </c>
      <c r="C23">
        <f t="shared" si="1"/>
        <v>310</v>
      </c>
      <c r="D23">
        <f t="shared" ca="1" si="9"/>
        <v>4.1180145081865538</v>
      </c>
      <c r="E23">
        <f t="shared" ca="1" si="2"/>
        <v>314</v>
      </c>
      <c r="F23">
        <f t="shared" ca="1" si="10"/>
        <v>325.14285714285717</v>
      </c>
      <c r="G23">
        <f t="shared" ca="1" si="3"/>
        <v>386.35439831104861</v>
      </c>
      <c r="H23">
        <f t="shared" ca="1" si="4"/>
        <v>0.81272531482145294</v>
      </c>
      <c r="I23">
        <f t="shared" si="5"/>
        <v>1</v>
      </c>
      <c r="J23">
        <f t="shared" ca="1" si="6"/>
        <v>286.86276991262747</v>
      </c>
    </row>
    <row r="24" spans="1:10" x14ac:dyDescent="0.25">
      <c r="A24">
        <v>23</v>
      </c>
      <c r="B24">
        <f t="shared" si="0"/>
        <v>2</v>
      </c>
      <c r="C24">
        <f t="shared" si="1"/>
        <v>320</v>
      </c>
      <c r="D24">
        <f t="shared" ca="1" si="9"/>
        <v>1.8558457648732585</v>
      </c>
      <c r="E24">
        <f t="shared" ca="1" si="2"/>
        <v>322</v>
      </c>
      <c r="F24">
        <f t="shared" ca="1" si="10"/>
        <v>357.85714285714283</v>
      </c>
      <c r="G24">
        <f t="shared" ca="1" si="3"/>
        <v>395.35432793807183</v>
      </c>
      <c r="H24">
        <f t="shared" ca="1" si="4"/>
        <v>0.81445927676916174</v>
      </c>
      <c r="I24">
        <f t="shared" si="5"/>
        <v>2</v>
      </c>
      <c r="J24">
        <f t="shared" ca="1" si="6"/>
        <v>395.35316658738492</v>
      </c>
    </row>
    <row r="25" spans="1:10" x14ac:dyDescent="0.25">
      <c r="A25">
        <v>24</v>
      </c>
      <c r="B25">
        <f t="shared" si="0"/>
        <v>3</v>
      </c>
      <c r="C25">
        <f t="shared" si="1"/>
        <v>330</v>
      </c>
      <c r="D25">
        <f t="shared" ca="1" si="9"/>
        <v>32.491563757314218</v>
      </c>
      <c r="E25">
        <f t="shared" ca="1" si="2"/>
        <v>362</v>
      </c>
      <c r="F25">
        <f t="shared" ca="1" si="10"/>
        <v>375.28571428571428</v>
      </c>
      <c r="G25">
        <f t="shared" ca="1" si="3"/>
        <v>404.35425756509505</v>
      </c>
      <c r="H25">
        <f t="shared" ca="1" si="4"/>
        <v>0.89525457745853798</v>
      </c>
      <c r="I25">
        <f t="shared" si="5"/>
        <v>3</v>
      </c>
      <c r="J25">
        <f t="shared" ca="1" si="6"/>
        <v>471.71836088987203</v>
      </c>
    </row>
    <row r="26" spans="1:10" x14ac:dyDescent="0.25">
      <c r="A26">
        <v>25</v>
      </c>
      <c r="B26">
        <f t="shared" si="0"/>
        <v>4</v>
      </c>
      <c r="C26">
        <f t="shared" si="1"/>
        <v>340</v>
      </c>
      <c r="D26">
        <f t="shared" ca="1" si="9"/>
        <v>15.255279961871363</v>
      </c>
      <c r="E26">
        <f t="shared" ca="1" si="2"/>
        <v>355</v>
      </c>
      <c r="F26">
        <f t="shared" ca="1" si="10"/>
        <v>384.42857142857144</v>
      </c>
      <c r="G26">
        <f t="shared" ca="1" si="3"/>
        <v>413.35418719211827</v>
      </c>
      <c r="H26">
        <f t="shared" ca="1" si="4"/>
        <v>0.85882763741063428</v>
      </c>
      <c r="I26">
        <f t="shared" si="5"/>
        <v>4</v>
      </c>
      <c r="J26">
        <f t="shared" ca="1" si="6"/>
        <v>523.51306032075956</v>
      </c>
    </row>
    <row r="27" spans="1:10" x14ac:dyDescent="0.25">
      <c r="A27">
        <v>26</v>
      </c>
      <c r="B27">
        <f t="shared" si="0"/>
        <v>5</v>
      </c>
      <c r="C27">
        <f t="shared" si="1"/>
        <v>350</v>
      </c>
      <c r="D27">
        <f t="shared" ca="1" si="9"/>
        <v>180.81664451984193</v>
      </c>
      <c r="E27">
        <f t="shared" ca="1" si="2"/>
        <v>531</v>
      </c>
      <c r="F27">
        <f t="shared" ca="1" si="10"/>
        <v>396.28571428571428</v>
      </c>
      <c r="G27">
        <f t="shared" ca="1" si="3"/>
        <v>422.3541168191415</v>
      </c>
      <c r="H27">
        <f t="shared" ca="1" si="4"/>
        <v>1.2572388402393206</v>
      </c>
      <c r="I27">
        <f t="shared" si="5"/>
        <v>5</v>
      </c>
      <c r="J27">
        <f t="shared" ca="1" si="6"/>
        <v>481.68370919893886</v>
      </c>
    </row>
    <row r="28" spans="1:10" x14ac:dyDescent="0.25">
      <c r="A28">
        <v>27</v>
      </c>
      <c r="B28">
        <f t="shared" si="0"/>
        <v>6</v>
      </c>
      <c r="C28">
        <f t="shared" si="1"/>
        <v>360</v>
      </c>
      <c r="D28">
        <f t="shared" ca="1" si="9"/>
        <v>57.074182022453456</v>
      </c>
      <c r="E28">
        <f t="shared" ca="1" si="2"/>
        <v>417</v>
      </c>
      <c r="F28">
        <f t="shared" ca="1" si="10"/>
        <v>411.85714285714283</v>
      </c>
      <c r="G28">
        <f t="shared" ca="1" si="3"/>
        <v>431.35404644616472</v>
      </c>
      <c r="H28">
        <f t="shared" ca="1" si="4"/>
        <v>0.9667232831952669</v>
      </c>
      <c r="I28">
        <f t="shared" si="5"/>
        <v>6</v>
      </c>
      <c r="J28">
        <f t="shared" ca="1" si="6"/>
        <v>393.69534617287536</v>
      </c>
    </row>
    <row r="29" spans="1:10" x14ac:dyDescent="0.25">
      <c r="A29">
        <v>28</v>
      </c>
      <c r="B29">
        <f t="shared" si="0"/>
        <v>7</v>
      </c>
      <c r="C29">
        <f t="shared" si="1"/>
        <v>370</v>
      </c>
      <c r="D29">
        <f t="shared" ca="1" si="9"/>
        <v>19.845822657422563</v>
      </c>
      <c r="E29">
        <f t="shared" ca="1" si="2"/>
        <v>390</v>
      </c>
      <c r="F29">
        <f t="shared" ca="1" si="10"/>
        <v>447.85714285714283</v>
      </c>
      <c r="G29">
        <f t="shared" ca="1" si="3"/>
        <v>440.35397607318794</v>
      </c>
      <c r="H29">
        <f t="shared" ca="1" si="4"/>
        <v>0.88565113792723205</v>
      </c>
      <c r="I29">
        <f t="shared" si="5"/>
        <v>7</v>
      </c>
      <c r="J29">
        <f t="shared" ca="1" si="6"/>
        <v>362.70534561582349</v>
      </c>
    </row>
    <row r="30" spans="1:10" x14ac:dyDescent="0.25">
      <c r="A30">
        <v>29</v>
      </c>
      <c r="B30">
        <f t="shared" si="0"/>
        <v>1</v>
      </c>
      <c r="C30">
        <f t="shared" si="1"/>
        <v>380</v>
      </c>
      <c r="D30">
        <f t="shared" ca="1" si="9"/>
        <v>16.72874926866783</v>
      </c>
      <c r="E30">
        <f t="shared" ca="1" si="2"/>
        <v>397</v>
      </c>
      <c r="F30">
        <f t="shared" ca="1" si="10"/>
        <v>507.85714285714283</v>
      </c>
      <c r="G30">
        <f t="shared" ca="1" si="3"/>
        <v>449.35390570021116</v>
      </c>
      <c r="H30">
        <f t="shared" ca="1" si="4"/>
        <v>0.88349070735541946</v>
      </c>
      <c r="I30">
        <f t="shared" si="5"/>
        <v>1</v>
      </c>
      <c r="J30">
        <f t="shared" ca="1" si="6"/>
        <v>333.6390283732249</v>
      </c>
    </row>
    <row r="31" spans="1:10" x14ac:dyDescent="0.25">
      <c r="A31">
        <v>30</v>
      </c>
      <c r="B31">
        <f t="shared" si="0"/>
        <v>2</v>
      </c>
      <c r="C31">
        <f t="shared" si="1"/>
        <v>390</v>
      </c>
      <c r="D31">
        <f t="shared" ca="1" si="9"/>
        <v>40.861109599047367</v>
      </c>
      <c r="E31">
        <f t="shared" ca="1" si="2"/>
        <v>431</v>
      </c>
      <c r="F31">
        <f t="shared" ca="1" si="10"/>
        <v>501.85714285714283</v>
      </c>
      <c r="G31">
        <f t="shared" ca="1" si="3"/>
        <v>458.35383532723438</v>
      </c>
      <c r="H31">
        <f t="shared" ca="1" si="4"/>
        <v>0.94032157425342466</v>
      </c>
      <c r="I31">
        <f t="shared" si="5"/>
        <v>2</v>
      </c>
      <c r="J31">
        <f t="shared" ca="1" si="6"/>
        <v>458.35248891591698</v>
      </c>
    </row>
    <row r="32" spans="1:10" x14ac:dyDescent="0.25">
      <c r="A32">
        <v>31</v>
      </c>
      <c r="B32">
        <f t="shared" si="0"/>
        <v>3</v>
      </c>
      <c r="C32">
        <f t="shared" si="1"/>
        <v>400</v>
      </c>
      <c r="D32">
        <f t="shared" ca="1" si="9"/>
        <v>214.33787684232331</v>
      </c>
      <c r="E32">
        <f t="shared" ca="1" si="2"/>
        <v>614</v>
      </c>
      <c r="F32">
        <f t="shared" ca="1" si="10"/>
        <v>515.71428571428567</v>
      </c>
      <c r="G32">
        <f t="shared" ca="1" si="3"/>
        <v>467.3537649542576</v>
      </c>
      <c r="H32">
        <f t="shared" ca="1" si="4"/>
        <v>1.3137799372603651</v>
      </c>
      <c r="I32">
        <f t="shared" si="5"/>
        <v>3</v>
      </c>
      <c r="J32">
        <f t="shared" ca="1" si="6"/>
        <v>545.21338117589175</v>
      </c>
    </row>
    <row r="33" spans="1:10" x14ac:dyDescent="0.25">
      <c r="A33">
        <v>32</v>
      </c>
      <c r="B33">
        <f t="shared" si="0"/>
        <v>4</v>
      </c>
      <c r="C33">
        <f t="shared" si="1"/>
        <v>410</v>
      </c>
      <c r="D33">
        <f t="shared" ca="1" si="9"/>
        <v>364.56601431036592</v>
      </c>
      <c r="E33">
        <f t="shared" ca="1" si="2"/>
        <v>775</v>
      </c>
      <c r="F33">
        <f t="shared" ca="1" si="10"/>
        <v>526.28571428571433</v>
      </c>
      <c r="G33">
        <f t="shared" ca="1" si="3"/>
        <v>476.35369458128082</v>
      </c>
      <c r="H33">
        <f t="shared" ca="1" si="4"/>
        <v>1.6269423514836638</v>
      </c>
      <c r="I33">
        <f t="shared" si="5"/>
        <v>4</v>
      </c>
      <c r="J33">
        <f t="shared" ca="1" si="6"/>
        <v>603.30193372261988</v>
      </c>
    </row>
    <row r="34" spans="1:10" x14ac:dyDescent="0.25">
      <c r="A34">
        <v>33</v>
      </c>
      <c r="B34">
        <f t="shared" si="0"/>
        <v>5</v>
      </c>
      <c r="C34">
        <f t="shared" si="1"/>
        <v>420</v>
      </c>
      <c r="D34">
        <f t="shared" ca="1" si="9"/>
        <v>69.196576608119756</v>
      </c>
      <c r="E34">
        <f t="shared" ca="1" si="2"/>
        <v>489</v>
      </c>
      <c r="G34">
        <f t="shared" ca="1" si="3"/>
        <v>485.35362420830404</v>
      </c>
      <c r="H34">
        <f t="shared" ca="1" si="4"/>
        <v>1.0075128228364294</v>
      </c>
      <c r="I34">
        <f t="shared" si="5"/>
        <v>5</v>
      </c>
      <c r="J34">
        <f t="shared" ca="1" si="6"/>
        <v>553.53298256570542</v>
      </c>
    </row>
    <row r="35" spans="1:10" x14ac:dyDescent="0.25">
      <c r="A35">
        <v>34</v>
      </c>
      <c r="B35">
        <f t="shared" si="0"/>
        <v>6</v>
      </c>
      <c r="C35">
        <f t="shared" si="1"/>
        <v>430</v>
      </c>
      <c r="D35">
        <f t="shared" ca="1" si="9"/>
        <v>83.812216791347453</v>
      </c>
      <c r="E35">
        <f t="shared" ca="1" si="2"/>
        <v>514</v>
      </c>
      <c r="G35">
        <f t="shared" ca="1" si="3"/>
        <v>494.35355383532726</v>
      </c>
      <c r="H35">
        <f t="shared" ca="1" si="4"/>
        <v>1.0397416909664152</v>
      </c>
      <c r="I35">
        <f t="shared" si="5"/>
        <v>6</v>
      </c>
      <c r="J35">
        <f t="shared" ca="1" si="6"/>
        <v>451.19477865679539</v>
      </c>
    </row>
    <row r="36" spans="1:10" x14ac:dyDescent="0.25">
      <c r="A36">
        <v>35</v>
      </c>
      <c r="B36">
        <f t="shared" si="0"/>
        <v>7</v>
      </c>
      <c r="C36">
        <f t="shared" si="1"/>
        <v>440</v>
      </c>
      <c r="D36">
        <f t="shared" ca="1" si="9"/>
        <v>24.346101184811761</v>
      </c>
      <c r="E36">
        <f t="shared" ca="1" si="2"/>
        <v>464</v>
      </c>
      <c r="G36">
        <f t="shared" ca="1" si="3"/>
        <v>503.35348346235048</v>
      </c>
      <c r="H36">
        <f t="shared" ca="1" si="4"/>
        <v>0.92181740117967415</v>
      </c>
      <c r="I36">
        <f t="shared" si="5"/>
        <v>7</v>
      </c>
      <c r="J36">
        <f t="shared" ca="1" si="6"/>
        <v>414.59600481908012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0901-B9AF-4336-BC6C-0BB103C2A193}">
  <sheetPr>
    <tabColor rgb="FF00B050"/>
  </sheetPr>
  <dimension ref="A1:V135"/>
  <sheetViews>
    <sheetView zoomScale="84" zoomScaleNormal="84" workbookViewId="0">
      <selection activeCell="H1" sqref="H1:V1"/>
    </sheetView>
  </sheetViews>
  <sheetFormatPr defaultColWidth="9.140625" defaultRowHeight="13.5" x14ac:dyDescent="0.25"/>
  <cols>
    <col min="1" max="1" width="6.7109375" style="4" bestFit="1" customWidth="1"/>
    <col min="2" max="2" width="8.140625" style="7" bestFit="1" customWidth="1"/>
    <col min="3" max="3" width="12.140625" style="7" bestFit="1" customWidth="1"/>
    <col min="4" max="4" width="11.5703125" style="7" bestFit="1" customWidth="1"/>
    <col min="5" max="5" width="11.5703125" style="4" bestFit="1" customWidth="1"/>
    <col min="6" max="6" width="9.5703125" style="4" bestFit="1" customWidth="1"/>
    <col min="7" max="7" width="9.7109375" style="4" bestFit="1" customWidth="1"/>
    <col min="8" max="9" width="9.140625" style="4"/>
    <col min="10" max="10" width="9.140625" style="4" customWidth="1"/>
    <col min="11" max="11" width="14.5703125" style="4" bestFit="1" customWidth="1"/>
    <col min="12" max="16384" width="9.140625" style="4"/>
  </cols>
  <sheetData>
    <row r="1" spans="1:22" ht="15" x14ac:dyDescent="0.25">
      <c r="C1" s="8" t="s">
        <v>35</v>
      </c>
      <c r="D1" s="8" t="s">
        <v>9</v>
      </c>
      <c r="E1" s="8" t="s">
        <v>11</v>
      </c>
      <c r="F1" s="8" t="s">
        <v>14</v>
      </c>
      <c r="G1" s="8" t="s">
        <v>8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15" x14ac:dyDescent="0.25">
      <c r="C2" s="23">
        <v>4</v>
      </c>
      <c r="D2" s="9">
        <f>INTERCEPT($C$6:$C$29,$A$6:$A$29)</f>
        <v>34.44876811594203</v>
      </c>
      <c r="E2" s="9">
        <f>SLOPE($C$6:$C$29,$A$6:$A$29)</f>
        <v>1.1515217391304349</v>
      </c>
      <c r="F2" s="10">
        <f>RSQ($C$6:$C$76,$A$6:$A$76)</f>
        <v>0.91543364340941924</v>
      </c>
      <c r="G2" s="9">
        <f>STEYX($C$6:$C$76,$A$6:$A$76)</f>
        <v>2.5304344784125266</v>
      </c>
      <c r="I2" s="7" t="s">
        <v>17</v>
      </c>
      <c r="J2" s="7" t="s">
        <v>16</v>
      </c>
      <c r="K2" s="7" t="s">
        <v>18</v>
      </c>
      <c r="L2" s="4" t="s">
        <v>21</v>
      </c>
    </row>
    <row r="3" spans="1:22" x14ac:dyDescent="0.25">
      <c r="A3" s="11" t="str">
        <f>[1]ArdiData!A2</f>
        <v>Per.</v>
      </c>
      <c r="B3" s="46" t="str">
        <f>[1]ArdiData!D2</f>
        <v>Trend&amp;S</v>
      </c>
      <c r="C3" s="7" t="s">
        <v>13</v>
      </c>
      <c r="D3" s="4" t="s">
        <v>15</v>
      </c>
      <c r="E3" s="4" t="s">
        <v>16</v>
      </c>
      <c r="F3" s="4" t="s">
        <v>17</v>
      </c>
      <c r="G3" s="4" t="s">
        <v>19</v>
      </c>
      <c r="I3" s="7">
        <v>1</v>
      </c>
      <c r="J3" s="12">
        <f>AVERAGEIF($F$4:$F$31,I3,$E$4:$E$31)</f>
        <v>0.8269992824632828</v>
      </c>
      <c r="K3" s="7">
        <f>J3/$J$8</f>
        <v>0.82474657896645398</v>
      </c>
      <c r="L3" s="4" t="s">
        <v>22</v>
      </c>
    </row>
    <row r="4" spans="1:22" ht="15" x14ac:dyDescent="0.3">
      <c r="A4" s="11">
        <f>[1]ArdiData!A3</f>
        <v>1</v>
      </c>
      <c r="B4" s="45">
        <f>'[3]0.ArdiData28Fixed'!D3</f>
        <v>33</v>
      </c>
      <c r="D4" s="13">
        <f>$D$2+$E$2*A4</f>
        <v>35.600289855072468</v>
      </c>
      <c r="E4" s="17">
        <f>B4/D4</f>
        <v>0.9269587448400517</v>
      </c>
      <c r="F4" s="22">
        <f>IF(MOD(A4,$C$2)&lt;&gt;0,MOD(A4,$C$2),$C$2)</f>
        <v>1</v>
      </c>
      <c r="G4" s="14">
        <f>VLOOKUP(F4,$I$3:$K$7,3)*D4</f>
        <v>29.361217268185175</v>
      </c>
      <c r="I4" s="7">
        <v>2</v>
      </c>
      <c r="J4" s="12">
        <f>AVERAGEIF($F$4:$F$31,I4,$E$4:$E$31)</f>
        <v>1.0407759346705692</v>
      </c>
      <c r="K4" s="7">
        <f>J4/$J$8</f>
        <v>1.0379409145718042</v>
      </c>
      <c r="L4" s="4" t="s">
        <v>23</v>
      </c>
    </row>
    <row r="5" spans="1:22" ht="15" x14ac:dyDescent="0.3">
      <c r="A5" s="11">
        <f>[1]ArdiData!A4</f>
        <v>2</v>
      </c>
      <c r="B5" s="45">
        <f>'[3]0.ArdiData28Fixed'!D4</f>
        <v>35</v>
      </c>
      <c r="D5" s="13">
        <f>$D$2+$E$2*A5</f>
        <v>36.751811594202898</v>
      </c>
      <c r="E5" s="17">
        <f>B5/D5</f>
        <v>0.95233400699955639</v>
      </c>
      <c r="F5" s="22">
        <f>IF(MOD(A5,$C$2)&lt;&gt;0,MOD(A5,$C$2),$C$2)</f>
        <v>2</v>
      </c>
      <c r="G5" s="14">
        <f>VLOOKUP(F5,$I$3:$K$7,3)*D5</f>
        <v>38.146208938257594</v>
      </c>
      <c r="I5" s="7">
        <v>3</v>
      </c>
      <c r="J5" s="12">
        <f>AVERAGEIF($F$4:$F$31,I5,$E$4:$E$31)</f>
        <v>1.3244598779444963</v>
      </c>
      <c r="K5" s="7">
        <f>J5/$J$8</f>
        <v>1.3208521173796164</v>
      </c>
      <c r="L5" s="4" t="s">
        <v>24</v>
      </c>
    </row>
    <row r="6" spans="1:22" ht="15" x14ac:dyDescent="0.3">
      <c r="A6" s="11">
        <f>[1]ArdiData!A5</f>
        <v>3</v>
      </c>
      <c r="B6" s="45">
        <f>'[3]0.ArdiData28Fixed'!D5</f>
        <v>48</v>
      </c>
      <c r="C6" s="15">
        <f>(AVERAGE(B4:B7)+AVERAGE(B5:B8))/2</f>
        <v>35</v>
      </c>
      <c r="D6" s="13">
        <f>$D$2+$E$2*A6</f>
        <v>37.903333333333336</v>
      </c>
      <c r="E6" s="17">
        <f>B6/D6</f>
        <v>1.2663793861577697</v>
      </c>
      <c r="F6" s="22">
        <f>IF(MOD(A6,$C$2)&lt;&gt;0,MOD(A6,$C$2),$C$2)</f>
        <v>3</v>
      </c>
      <c r="G6" s="14">
        <f>VLOOKUP(F6,$I$3:$K$7,3)*D6</f>
        <v>50.064698089078732</v>
      </c>
      <c r="I6" s="7">
        <v>4</v>
      </c>
      <c r="J6" s="12">
        <f>AVERAGEIF($F$4:$F$31,I6,$E$4:$E$31)</f>
        <v>0.81869045977343069</v>
      </c>
      <c r="K6" s="7">
        <f>J6/$J$8</f>
        <v>0.81646038908212526</v>
      </c>
      <c r="L6" s="4" t="s">
        <v>25</v>
      </c>
    </row>
    <row r="7" spans="1:22" ht="15" x14ac:dyDescent="0.3">
      <c r="A7" s="11">
        <f>[1]ArdiData!A6</f>
        <v>4</v>
      </c>
      <c r="B7" s="45">
        <f>'[3]0.ArdiData28Fixed'!D6</f>
        <v>28</v>
      </c>
      <c r="C7" s="15">
        <f>(AVERAGE(B5:B8)+AVERAGE(B6:B9))/2</f>
        <v>36.25</v>
      </c>
      <c r="D7" s="13">
        <f>$D$2+$E$2*A7</f>
        <v>39.054855072463766</v>
      </c>
      <c r="E7" s="17">
        <f>B7/D7</f>
        <v>0.71694031249246237</v>
      </c>
      <c r="F7" s="22">
        <f>IF(MOD(A7,$C$2)&lt;&gt;0,MOD(A7,$C$2),$C$2)</f>
        <v>4</v>
      </c>
      <c r="G7" s="14">
        <f>VLOOKUP(F7,$I$3:$K$7,3)*D7</f>
        <v>31.886742168009778</v>
      </c>
      <c r="I7" s="7"/>
      <c r="J7" s="12"/>
      <c r="K7" s="7"/>
      <c r="L7" s="4" t="s">
        <v>26</v>
      </c>
    </row>
    <row r="8" spans="1:22" ht="15" x14ac:dyDescent="0.3">
      <c r="A8" s="11">
        <f>[1]ArdiData!A7</f>
        <v>5</v>
      </c>
      <c r="B8" s="45">
        <f>'[3]0.ArdiData28Fixed'!D7</f>
        <v>25</v>
      </c>
      <c r="C8" s="15">
        <f>(AVERAGE(B6:B9)+AVERAGE(B7:B10))/2</f>
        <v>38.75</v>
      </c>
      <c r="D8" s="13">
        <f>$D$2+$E$2*A8</f>
        <v>40.206376811594204</v>
      </c>
      <c r="E8" s="17">
        <f>B8/D8</f>
        <v>0.62179191418190205</v>
      </c>
      <c r="F8" s="22">
        <f>IF(MOD(A8,$C$2)&lt;&gt;0,MOD(A8,$C$2),$C$2)</f>
        <v>1</v>
      </c>
      <c r="G8" s="14">
        <f>VLOOKUP(F8,$I$3:$K$7,3)*D8</f>
        <v>33.160071727998485</v>
      </c>
      <c r="I8" s="7"/>
      <c r="J8" s="16">
        <f>AVERAGE(J3:J6)</f>
        <v>1.0027313887129448</v>
      </c>
      <c r="K8" s="16">
        <f>AVERAGE(K3:K7)</f>
        <v>0.99999999999999989</v>
      </c>
    </row>
    <row r="9" spans="1:22" ht="15" x14ac:dyDescent="0.3">
      <c r="A9" s="11">
        <f>[1]ArdiData!A8</f>
        <v>6</v>
      </c>
      <c r="B9" s="45">
        <f>'[3]0.ArdiData28Fixed'!D8</f>
        <v>53</v>
      </c>
      <c r="C9" s="15">
        <f>(AVERAGE(B7:B10)+AVERAGE(B8:B11))/2</f>
        <v>40.75</v>
      </c>
      <c r="D9" s="13">
        <f>$D$2+$E$2*A9</f>
        <v>41.357898550724641</v>
      </c>
      <c r="E9" s="17">
        <f>B9/D9</f>
        <v>1.2814964458360125</v>
      </c>
      <c r="F9" s="22">
        <f>IF(MOD(A9,$C$2)&lt;&gt;0,MOD(A9,$C$2),$C$2)</f>
        <v>2</v>
      </c>
      <c r="G9" s="14">
        <f>VLOOKUP(F9,$I$3:$K$7,3)*D9</f>
        <v>42.927055046507029</v>
      </c>
    </row>
    <row r="10" spans="1:22" ht="15" x14ac:dyDescent="0.3">
      <c r="A10" s="11">
        <f>[1]ArdiData!A9</f>
        <v>7</v>
      </c>
      <c r="B10" s="45">
        <f>'[3]0.ArdiData28Fixed'!D9</f>
        <v>50</v>
      </c>
      <c r="C10" s="15">
        <f>(AVERAGE(B8:B11)+AVERAGE(B9:B12))/2</f>
        <v>44.375</v>
      </c>
      <c r="D10" s="13">
        <f>$D$2+$E$2*A10</f>
        <v>42.509420289855072</v>
      </c>
      <c r="E10" s="17">
        <f>B10/D10</f>
        <v>1.1762098767536608</v>
      </c>
      <c r="F10" s="22">
        <f>IF(MOD(A10,$C$2)&lt;&gt;0,MOD(A10,$C$2),$C$2)</f>
        <v>3</v>
      </c>
      <c r="G10" s="14">
        <f>VLOOKUP(F10,$I$3:$K$7,3)*D10</f>
        <v>56.148657798435096</v>
      </c>
    </row>
    <row r="11" spans="1:22" ht="15" x14ac:dyDescent="0.3">
      <c r="A11" s="11">
        <f>[1]ArdiData!A10</f>
        <v>8</v>
      </c>
      <c r="B11" s="45">
        <f>'[3]0.ArdiData28Fixed'!D10</f>
        <v>42</v>
      </c>
      <c r="C11" s="15">
        <f>(AVERAGE(B9:B12)+AVERAGE(B10:B13))/2</f>
        <v>45.375</v>
      </c>
      <c r="D11" s="13">
        <f>$D$2+$E$2*A11</f>
        <v>43.660942028985509</v>
      </c>
      <c r="E11" s="17">
        <f>B11/D11</f>
        <v>0.96195817241224779</v>
      </c>
      <c r="F11" s="22">
        <f>IF(MOD(A11,$C$2)&lt;&gt;0,MOD(A11,$C$2),$C$2)</f>
        <v>4</v>
      </c>
      <c r="G11" s="14">
        <f>VLOOKUP(F11,$I$3:$K$7,3)*D11</f>
        <v>35.647429716677621</v>
      </c>
    </row>
    <row r="12" spans="1:22" ht="15" x14ac:dyDescent="0.3">
      <c r="A12" s="11">
        <f>[1]ArdiData!A11</f>
        <v>9</v>
      </c>
      <c r="B12" s="45">
        <f>'[3]0.ArdiData28Fixed'!D11</f>
        <v>40</v>
      </c>
      <c r="C12" s="15">
        <f>(AVERAGE(B10:B13)+AVERAGE(B11:B14))/2</f>
        <v>47.25</v>
      </c>
      <c r="D12" s="13">
        <f>$D$2+$E$2*A12</f>
        <v>44.812463768115947</v>
      </c>
      <c r="E12" s="17">
        <f>B12/D12</f>
        <v>0.89260881095450917</v>
      </c>
      <c r="F12" s="22">
        <f>IF(MOD(A12,$C$2)&lt;&gt;0,MOD(A12,$C$2),$C$2)</f>
        <v>1</v>
      </c>
      <c r="G12" s="14">
        <f>VLOOKUP(F12,$I$3:$K$7,3)*D12</f>
        <v>36.958926187811798</v>
      </c>
    </row>
    <row r="13" spans="1:22" ht="15" x14ac:dyDescent="0.3">
      <c r="A13" s="11">
        <f>[1]ArdiData!A12</f>
        <v>10</v>
      </c>
      <c r="B13" s="45">
        <f>'[3]0.ArdiData28Fixed'!D12</f>
        <v>46</v>
      </c>
      <c r="C13" s="15">
        <f>(AVERAGE(B11:B14)+AVERAGE(B12:B15))/2</f>
        <v>48.625</v>
      </c>
      <c r="D13" s="13">
        <f>$D$2+$E$2*A13</f>
        <v>45.963985507246377</v>
      </c>
      <c r="E13" s="17">
        <f>B13/D13</f>
        <v>1.000783537205405</v>
      </c>
      <c r="F13" s="22">
        <f>IF(MOD(A13,$C$2)&lt;&gt;0,MOD(A13,$C$2),$C$2)</f>
        <v>2</v>
      </c>
      <c r="G13" s="14">
        <f>VLOOKUP(F13,$I$3:$K$7,3)*D13</f>
        <v>47.707901154756456</v>
      </c>
    </row>
    <row r="14" spans="1:22" ht="15" x14ac:dyDescent="0.3">
      <c r="A14" s="11">
        <f>[1]ArdiData!A13</f>
        <v>11</v>
      </c>
      <c r="B14" s="45">
        <f>'[3]0.ArdiData28Fixed'!D13</f>
        <v>72</v>
      </c>
      <c r="C14" s="15">
        <f>(AVERAGE(B12:B15)+AVERAGE(B13:B16))/2</f>
        <v>47.75</v>
      </c>
      <c r="D14" s="13">
        <f>$D$2+$E$2*A14</f>
        <v>47.115507246376815</v>
      </c>
      <c r="E14" s="17">
        <f>B14/D14</f>
        <v>1.5281592878433206</v>
      </c>
      <c r="F14" s="22">
        <f>IF(MOD(A14,$C$2)&lt;&gt;0,MOD(A14,$C$2),$C$2)</f>
        <v>3</v>
      </c>
      <c r="G14" s="14">
        <f>VLOOKUP(F14,$I$3:$K$7,3)*D14</f>
        <v>62.232617507791474</v>
      </c>
    </row>
    <row r="15" spans="1:22" ht="15" x14ac:dyDescent="0.3">
      <c r="A15" s="11">
        <f>[1]ArdiData!A14</f>
        <v>12</v>
      </c>
      <c r="B15" s="45">
        <f>'[3]0.ArdiData28Fixed'!D14</f>
        <v>31</v>
      </c>
      <c r="C15" s="15">
        <f>(AVERAGE(B13:B16)+AVERAGE(B14:B17))/2</f>
        <v>47.375</v>
      </c>
      <c r="D15" s="13">
        <f>$D$2+$E$2*A15</f>
        <v>48.267028985507253</v>
      </c>
      <c r="E15" s="17">
        <f>B15/D15</f>
        <v>0.64226037217472232</v>
      </c>
      <c r="F15" s="22">
        <f>IF(MOD(A15,$C$2)&lt;&gt;0,MOD(A15,$C$2),$C$2)</f>
        <v>4</v>
      </c>
      <c r="G15" s="14">
        <f>VLOOKUP(F15,$I$3:$K$7,3)*D15</f>
        <v>39.408117265345467</v>
      </c>
    </row>
    <row r="16" spans="1:22" ht="15" x14ac:dyDescent="0.3">
      <c r="A16" s="11">
        <f>[1]ArdiData!A15</f>
        <v>13</v>
      </c>
      <c r="B16" s="45">
        <f>'[3]0.ArdiData28Fixed'!D15</f>
        <v>44</v>
      </c>
      <c r="C16" s="15">
        <f>(AVERAGE(B14:B17)+AVERAGE(B15:B18))/2</f>
        <v>46.5</v>
      </c>
      <c r="D16" s="13">
        <f>$D$2+$E$2*A16</f>
        <v>49.418550724637683</v>
      </c>
      <c r="E16" s="17">
        <f>B16/D16</f>
        <v>0.89035391274766262</v>
      </c>
      <c r="F16" s="22">
        <f>IF(MOD(A16,$C$2)&lt;&gt;0,MOD(A16,$C$2),$C$2)</f>
        <v>1</v>
      </c>
      <c r="G16" s="14">
        <f>VLOOKUP(F16,$I$3:$K$7,3)*D16</f>
        <v>40.757780647625104</v>
      </c>
    </row>
    <row r="17" spans="1:11" ht="15" x14ac:dyDescent="0.3">
      <c r="A17" s="11">
        <f>[1]ArdiData!A16</f>
        <v>14</v>
      </c>
      <c r="B17" s="45">
        <f>'[3]0.ArdiData28Fixed'!D16</f>
        <v>39</v>
      </c>
      <c r="C17" s="15">
        <f>(AVERAGE(B15:B18)+AVERAGE(B16:B19))/2</f>
        <v>49</v>
      </c>
      <c r="D17" s="13">
        <f>$D$2+$E$2*A17</f>
        <v>50.57007246376812</v>
      </c>
      <c r="E17" s="17">
        <f>B17/D17</f>
        <v>0.77120712112766465</v>
      </c>
      <c r="F17" s="22">
        <f>IF(MOD(A17,$C$2)&lt;&gt;0,MOD(A17,$C$2),$C$2)</f>
        <v>2</v>
      </c>
      <c r="G17" s="14">
        <f>VLOOKUP(F17,$I$3:$K$7,3)*D17</f>
        <v>52.488747263005891</v>
      </c>
    </row>
    <row r="18" spans="1:11" ht="15" x14ac:dyDescent="0.3">
      <c r="A18" s="11">
        <f>[1]ArdiData!A17</f>
        <v>15</v>
      </c>
      <c r="B18" s="45">
        <f>'[3]0.ArdiData28Fixed'!D17</f>
        <v>72</v>
      </c>
      <c r="C18" s="15">
        <f>(AVERAGE(B16:B19)+AVERAGE(B17:B20))/2</f>
        <v>51.125</v>
      </c>
      <c r="D18" s="13">
        <f>$D$2+$E$2*A18</f>
        <v>51.721594202898558</v>
      </c>
      <c r="E18" s="17">
        <f>B18/D18</f>
        <v>1.3920684601783795</v>
      </c>
      <c r="F18" s="22">
        <f>IF(MOD(A18,$C$2)&lt;&gt;0,MOD(A18,$C$2),$C$2)</f>
        <v>3</v>
      </c>
      <c r="G18" s="14">
        <f>VLOOKUP(F18,$I$3:$K$7,3)*D18</f>
        <v>68.316577217147852</v>
      </c>
    </row>
    <row r="19" spans="1:11" ht="15" x14ac:dyDescent="0.3">
      <c r="A19" s="11">
        <f>[1]ArdiData!A18</f>
        <v>16</v>
      </c>
      <c r="B19" s="45">
        <f>'[3]0.ArdiData28Fixed'!D18</f>
        <v>51</v>
      </c>
      <c r="C19" s="15">
        <f>(AVERAGE(B17:B20)+AVERAGE(B18:B21))/2</f>
        <v>54</v>
      </c>
      <c r="D19" s="13">
        <f>$D$2+$E$2*A19</f>
        <v>52.873115942028988</v>
      </c>
      <c r="E19" s="17">
        <f>B19/D19</f>
        <v>0.96457337706212165</v>
      </c>
      <c r="F19" s="22">
        <f>IF(MOD(A19,$C$2)&lt;&gt;0,MOD(A19,$C$2),$C$2)</f>
        <v>4</v>
      </c>
      <c r="G19" s="14">
        <f>VLOOKUP(F19,$I$3:$K$7,3)*D19</f>
        <v>43.168804814013306</v>
      </c>
    </row>
    <row r="20" spans="1:11" ht="15" x14ac:dyDescent="0.3">
      <c r="A20" s="11">
        <f>[1]ArdiData!A19</f>
        <v>17</v>
      </c>
      <c r="B20" s="45">
        <f>'[3]0.ArdiData28Fixed'!D19</f>
        <v>41</v>
      </c>
      <c r="C20" s="15">
        <f>(AVERAGE(B18:B21)+AVERAGE(B19:B22))/2</f>
        <v>56.625</v>
      </c>
      <c r="D20" s="13">
        <f>$D$2+$E$2*A20</f>
        <v>54.024637681159419</v>
      </c>
      <c r="E20" s="17">
        <f>B20/D20</f>
        <v>0.75891300265579309</v>
      </c>
      <c r="F20" s="22">
        <f>IF(MOD(A20,$C$2)&lt;&gt;0,MOD(A20,$C$2),$C$2)</f>
        <v>1</v>
      </c>
      <c r="G20" s="14">
        <f>VLOOKUP(F20,$I$3:$K$7,3)*D20</f>
        <v>44.55663510743841</v>
      </c>
    </row>
    <row r="21" spans="1:11" ht="15" x14ac:dyDescent="0.3">
      <c r="A21" s="11">
        <f>[1]ArdiData!A20</f>
        <v>18</v>
      </c>
      <c r="B21" s="45">
        <f>'[3]0.ArdiData28Fixed'!D20</f>
        <v>65</v>
      </c>
      <c r="C21" s="15">
        <f>(AVERAGE(B19:B22)+AVERAGE(B20:B23))/2</f>
        <v>56</v>
      </c>
      <c r="D21" s="13">
        <f>$D$2+$E$2*A21</f>
        <v>55.176159420289856</v>
      </c>
      <c r="E21" s="17">
        <f>B21/D21</f>
        <v>1.1780450231209394</v>
      </c>
      <c r="F21" s="22">
        <f>IF(MOD(A21,$C$2)&lt;&gt;0,MOD(A21,$C$2),$C$2)</f>
        <v>2</v>
      </c>
      <c r="G21" s="14">
        <f>VLOOKUP(F21,$I$3:$K$7,3)*D21</f>
        <v>57.269593371255318</v>
      </c>
    </row>
    <row r="22" spans="1:11" ht="15" x14ac:dyDescent="0.3">
      <c r="A22" s="11">
        <f>[1]ArdiData!A21</f>
        <v>19</v>
      </c>
      <c r="B22" s="45">
        <f>'[3]0.ArdiData28Fixed'!D21</f>
        <v>67</v>
      </c>
      <c r="C22" s="15">
        <f>(AVERAGE(B20:B23)+AVERAGE(B21:B24))/2</f>
        <v>57.875</v>
      </c>
      <c r="D22" s="13">
        <f>$D$2+$E$2*A22</f>
        <v>56.327681159420294</v>
      </c>
      <c r="E22" s="17">
        <f>B22/D22</f>
        <v>1.1894684570872815</v>
      </c>
      <c r="F22" s="22">
        <f>IF(MOD(A22,$C$2)&lt;&gt;0,MOD(A22,$C$2),$C$2)</f>
        <v>3</v>
      </c>
      <c r="G22" s="14">
        <f>VLOOKUP(F22,$I$3:$K$7,3)*D22</f>
        <v>74.400536926504216</v>
      </c>
    </row>
    <row r="23" spans="1:11" ht="15" x14ac:dyDescent="0.3">
      <c r="A23" s="11">
        <f>[1]ArdiData!A22</f>
        <v>20</v>
      </c>
      <c r="B23" s="45">
        <f>'[3]0.ArdiData28Fixed'!D22</f>
        <v>51</v>
      </c>
      <c r="C23" s="15">
        <f>(AVERAGE(B21:B24)+AVERAGE(B22:B25))/2</f>
        <v>60.25</v>
      </c>
      <c r="D23" s="13">
        <f>$D$2+$E$2*A23</f>
        <v>57.479202898550724</v>
      </c>
      <c r="E23" s="17">
        <f>B23/D23</f>
        <v>0.88727743998144259</v>
      </c>
      <c r="F23" s="22">
        <f>IF(MOD(A23,$C$2)&lt;&gt;0,MOD(A23,$C$2),$C$2)</f>
        <v>4</v>
      </c>
      <c r="G23" s="14">
        <f>VLOOKUP(F23,$I$3:$K$7,3)*D23</f>
        <v>46.929492362681145</v>
      </c>
    </row>
    <row r="24" spans="1:11" ht="15" x14ac:dyDescent="0.3">
      <c r="A24" s="11">
        <f>[1]ArdiData!A23</f>
        <v>21</v>
      </c>
      <c r="B24" s="45">
        <f>'[3]0.ArdiData28Fixed'!D23</f>
        <v>56</v>
      </c>
      <c r="C24" s="15">
        <f>(AVERAGE(B22:B25)+AVERAGE(B23:B26))/2</f>
        <v>62.625</v>
      </c>
      <c r="D24" s="13">
        <f>$D$2+$E$2*A24</f>
        <v>58.630724637681162</v>
      </c>
      <c r="E24" s="17">
        <f>B24/D24</f>
        <v>0.9551306136170381</v>
      </c>
      <c r="F24" s="22">
        <f>IF(MOD(A24,$C$2)&lt;&gt;0,MOD(A24,$C$2),$C$2)</f>
        <v>1</v>
      </c>
      <c r="G24" s="14">
        <f>VLOOKUP(F24,$I$3:$K$7,3)*D24</f>
        <v>48.355489567251723</v>
      </c>
    </row>
    <row r="25" spans="1:11" ht="15" x14ac:dyDescent="0.3">
      <c r="A25" s="11">
        <f>[1]ArdiData!A24</f>
        <v>22</v>
      </c>
      <c r="B25" s="45">
        <f>'[3]0.ArdiData28Fixed'!D24</f>
        <v>69</v>
      </c>
      <c r="C25" s="15">
        <f>(AVERAGE(B23:B26)+AVERAGE(B24:B27))/2</f>
        <v>63</v>
      </c>
      <c r="D25" s="13">
        <f>$D$2+$E$2*A25</f>
        <v>59.782246376811599</v>
      </c>
      <c r="E25" s="17">
        <f>B25/D25</f>
        <v>1.1541888132655349</v>
      </c>
      <c r="F25" s="22">
        <f>IF(MOD(A25,$C$2)&lt;&gt;0,MOD(A25,$C$2),$C$2)</f>
        <v>2</v>
      </c>
      <c r="G25" s="14">
        <f>VLOOKUP(F25,$I$3:$K$7,3)*D25</f>
        <v>62.050439479504753</v>
      </c>
    </row>
    <row r="26" spans="1:11" ht="15" x14ac:dyDescent="0.3">
      <c r="A26" s="11">
        <f>[1]ArdiData!A25</f>
        <v>23</v>
      </c>
      <c r="B26" s="45">
        <f>'[3]0.ArdiData28Fixed'!D25</f>
        <v>82</v>
      </c>
      <c r="C26" s="15">
        <f>(AVERAGE(B24:B27)+AVERAGE(B25:B28))/2</f>
        <v>60.375</v>
      </c>
      <c r="D26" s="13">
        <f>$D$2+$E$2*A26</f>
        <v>60.93376811594203</v>
      </c>
      <c r="E26" s="17">
        <f>B26/D26</f>
        <v>1.3457234393247122</v>
      </c>
      <c r="F26" s="22">
        <f>IF(MOD(A26,$C$2)&lt;&gt;0,MOD(A26,$C$2),$C$2)</f>
        <v>3</v>
      </c>
      <c r="G26" s="14">
        <f>VLOOKUP(F26,$I$3:$K$7,3)*D26</f>
        <v>80.484496635860594</v>
      </c>
    </row>
    <row r="27" spans="1:11" ht="15" x14ac:dyDescent="0.3">
      <c r="A27" s="11">
        <f>[1]ArdiData!A26</f>
        <v>24</v>
      </c>
      <c r="B27" s="45">
        <f>'[3]0.ArdiData28Fixed'!D26</f>
        <v>39</v>
      </c>
      <c r="C27" s="15">
        <f>(AVERAGE(B25:B28)+AVERAGE(B26:B29))/2</f>
        <v>58.25</v>
      </c>
      <c r="D27" s="13">
        <f>$D$2+$E$2*A27</f>
        <v>62.085289855072467</v>
      </c>
      <c r="E27" s="17">
        <f>B27/D27</f>
        <v>0.62816812309387382</v>
      </c>
      <c r="F27" s="22">
        <f>IF(MOD(A27,$C$2)&lt;&gt;0,MOD(A27,$C$2),$C$2)</f>
        <v>4</v>
      </c>
      <c r="G27" s="14">
        <f>VLOOKUP(F27,$I$3:$K$7,3)*D27</f>
        <v>50.690179911348991</v>
      </c>
    </row>
    <row r="28" spans="1:11" ht="15" x14ac:dyDescent="0.3">
      <c r="A28" s="11">
        <f>[1]ArdiData!A27</f>
        <v>25</v>
      </c>
      <c r="B28" s="45">
        <f>'[3]0.ArdiData28Fixed'!D27</f>
        <v>47</v>
      </c>
      <c r="C28" s="15">
        <f>(AVERAGE(B26:B29)+AVERAGE(B27:B30))/2</f>
        <v>58.25</v>
      </c>
      <c r="D28" s="13">
        <f>$D$2+$E$2*A28</f>
        <v>63.236811594202905</v>
      </c>
      <c r="E28" s="17">
        <f>B28/D28</f>
        <v>0.74323797824602245</v>
      </c>
      <c r="F28" s="22">
        <f>IF(MOD(A28,$C$2)&lt;&gt;0,MOD(A28,$C$2),$C$2)</f>
        <v>1</v>
      </c>
      <c r="G28" s="14">
        <f>VLOOKUP(F28,$I$3:$K$7,3)*D28</f>
        <v>52.154344027065036</v>
      </c>
    </row>
    <row r="29" spans="1:11" ht="15" x14ac:dyDescent="0.3">
      <c r="A29" s="11">
        <f>[1]ArdiData!A28</f>
        <v>26</v>
      </c>
      <c r="B29" s="45">
        <f>'[3]0.ArdiData28Fixed'!D28</f>
        <v>61</v>
      </c>
      <c r="C29" s="15">
        <f>(AVERAGE(B27:B30)+AVERAGE(B28:B31))/2</f>
        <v>62.125</v>
      </c>
      <c r="D29" s="13">
        <f>$D$2+$E$2*A29</f>
        <v>64.388333333333335</v>
      </c>
      <c r="E29" s="17">
        <f>B29/D29</f>
        <v>0.94737659513887085</v>
      </c>
      <c r="F29" s="22">
        <f>IF(MOD(A29,$C$2)&lt;&gt;0,MOD(A29,$C$2),$C$2)</f>
        <v>2</v>
      </c>
      <c r="G29" s="14">
        <f>VLOOKUP(F29,$I$3:$K$7,3)*D29</f>
        <v>66.831285587754181</v>
      </c>
    </row>
    <row r="30" spans="1:11" ht="15.75" x14ac:dyDescent="0.3">
      <c r="A30" s="11">
        <f>[1]ArdiData!A29</f>
        <v>27</v>
      </c>
      <c r="B30" s="45">
        <f>'[3]0.ArdiData28Fixed'!D29</f>
        <v>90</v>
      </c>
      <c r="C30"/>
      <c r="D30" s="13">
        <f>$D$2+$E$2*A30</f>
        <v>65.53985507246378</v>
      </c>
      <c r="E30" s="17">
        <f>B30/D30</f>
        <v>1.3732102382663494</v>
      </c>
      <c r="F30" s="22">
        <f>IF(MOD(A30,$C$2)&lt;&gt;0,MOD(A30,$C$2),$C$2)</f>
        <v>3</v>
      </c>
      <c r="G30" s="14">
        <f>VLOOKUP(F30,$I$3:$K$7,3)*D30</f>
        <v>86.568456345216973</v>
      </c>
    </row>
    <row r="31" spans="1:11" ht="15.75" x14ac:dyDescent="0.3">
      <c r="A31" s="11">
        <f>[1]ArdiData!A30</f>
        <v>28</v>
      </c>
      <c r="B31" s="45">
        <f>'[3]0.ArdiData28Fixed'!D30</f>
        <v>62</v>
      </c>
      <c r="C31"/>
      <c r="D31" s="13">
        <f>$D$2+$E$2*A31</f>
        <v>66.69137681159421</v>
      </c>
      <c r="E31" s="17">
        <f>B31/D31</f>
        <v>0.92965542119714317</v>
      </c>
      <c r="F31" s="22">
        <f>IF(MOD(A31,$C$2)&lt;&gt;0,MOD(A31,$C$2),$C$2)</f>
        <v>4</v>
      </c>
      <c r="G31" s="14">
        <f>VLOOKUP(F31,$I$3:$K$7,3)*D31</f>
        <v>54.450867460016838</v>
      </c>
    </row>
    <row r="32" spans="1:11" ht="15" x14ac:dyDescent="0.25">
      <c r="A32"/>
      <c r="B32"/>
      <c r="C32"/>
      <c r="D32"/>
      <c r="E32"/>
      <c r="F32"/>
      <c r="G32"/>
      <c r="H32"/>
      <c r="I32"/>
      <c r="J32"/>
      <c r="K32"/>
    </row>
    <row r="33" spans="1:11" ht="15" x14ac:dyDescent="0.25">
      <c r="A33"/>
      <c r="B33"/>
      <c r="C33"/>
      <c r="D33"/>
      <c r="E33"/>
      <c r="F33"/>
      <c r="G33"/>
      <c r="H33"/>
      <c r="I33"/>
      <c r="J33"/>
      <c r="K33"/>
    </row>
    <row r="34" spans="1:11" ht="15" x14ac:dyDescent="0.25">
      <c r="A34"/>
      <c r="B34"/>
      <c r="C34"/>
      <c r="D34"/>
      <c r="E34"/>
      <c r="F34"/>
      <c r="G34"/>
      <c r="H34"/>
      <c r="I34"/>
      <c r="J34"/>
      <c r="K34"/>
    </row>
    <row r="35" spans="1:11" ht="15" x14ac:dyDescent="0.25">
      <c r="A35"/>
      <c r="B35"/>
      <c r="C35"/>
      <c r="D35"/>
      <c r="E35"/>
      <c r="F35"/>
      <c r="G35"/>
      <c r="H35"/>
      <c r="I35"/>
      <c r="J35"/>
      <c r="K35"/>
    </row>
    <row r="36" spans="1:11" ht="15" x14ac:dyDescent="0.25">
      <c r="A36"/>
      <c r="B36"/>
      <c r="C36"/>
      <c r="D36"/>
      <c r="E36"/>
      <c r="F36"/>
      <c r="G36"/>
      <c r="H36"/>
      <c r="I36"/>
      <c r="J36"/>
      <c r="K36"/>
    </row>
    <row r="37" spans="1:11" ht="15" x14ac:dyDescent="0.25">
      <c r="A37"/>
      <c r="B37"/>
      <c r="C37"/>
      <c r="D37"/>
      <c r="E37"/>
      <c r="F37"/>
      <c r="G37"/>
      <c r="H37"/>
      <c r="I37"/>
      <c r="J37"/>
      <c r="K37"/>
    </row>
    <row r="38" spans="1:11" ht="15" x14ac:dyDescent="0.25">
      <c r="A38"/>
      <c r="B38"/>
      <c r="C38"/>
      <c r="D38"/>
      <c r="E38"/>
      <c r="F38"/>
      <c r="G38"/>
      <c r="H38"/>
      <c r="I38"/>
      <c r="J38"/>
      <c r="K38"/>
    </row>
    <row r="39" spans="1:11" ht="15" x14ac:dyDescent="0.25">
      <c r="A39"/>
      <c r="B39"/>
      <c r="C39"/>
      <c r="D39"/>
      <c r="E39"/>
      <c r="F39"/>
      <c r="G39"/>
      <c r="H39"/>
      <c r="I39"/>
      <c r="J39"/>
      <c r="K39"/>
    </row>
    <row r="40" spans="1:11" ht="15" x14ac:dyDescent="0.25">
      <c r="A40"/>
      <c r="B40"/>
      <c r="C40"/>
      <c r="D40"/>
      <c r="E40"/>
      <c r="F40"/>
      <c r="G40"/>
      <c r="H40"/>
      <c r="I40"/>
      <c r="J40"/>
      <c r="K40"/>
    </row>
    <row r="41" spans="1:11" ht="15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5" x14ac:dyDescent="0.25">
      <c r="A42"/>
      <c r="B42"/>
      <c r="C42"/>
      <c r="D42"/>
      <c r="E42"/>
      <c r="F42"/>
      <c r="G42"/>
      <c r="H42"/>
      <c r="I42"/>
      <c r="J42"/>
      <c r="K42"/>
    </row>
    <row r="43" spans="1:11" ht="15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5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5" x14ac:dyDescent="0.25">
      <c r="A45"/>
      <c r="B45"/>
      <c r="C45"/>
      <c r="D45"/>
      <c r="E45"/>
      <c r="F45"/>
      <c r="G45"/>
      <c r="H45"/>
      <c r="I45"/>
      <c r="J45"/>
      <c r="K45"/>
    </row>
    <row r="46" spans="1:11" ht="15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5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5" x14ac:dyDescent="0.25">
      <c r="A48"/>
      <c r="B48"/>
      <c r="C48"/>
      <c r="D48"/>
      <c r="E48"/>
      <c r="F48"/>
      <c r="G48"/>
      <c r="H48"/>
      <c r="I48"/>
      <c r="J48"/>
      <c r="K48"/>
    </row>
    <row r="49" spans="1:11" ht="15" x14ac:dyDescent="0.25">
      <c r="A49"/>
      <c r="B49"/>
      <c r="C49"/>
      <c r="D49"/>
      <c r="E49"/>
      <c r="F49"/>
      <c r="G49"/>
      <c r="H49"/>
      <c r="I49"/>
      <c r="J49"/>
      <c r="K49"/>
    </row>
    <row r="50" spans="1:11" ht="15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5" x14ac:dyDescent="0.25">
      <c r="A51"/>
      <c r="B51"/>
      <c r="C51"/>
      <c r="D51"/>
      <c r="E51"/>
      <c r="F51"/>
      <c r="G51"/>
      <c r="H51"/>
      <c r="I51"/>
      <c r="J51"/>
      <c r="K51"/>
    </row>
    <row r="52" spans="1:11" ht="15" x14ac:dyDescent="0.25">
      <c r="A52"/>
      <c r="B52"/>
      <c r="C52"/>
      <c r="D52"/>
      <c r="E52"/>
      <c r="F52"/>
      <c r="G52"/>
      <c r="H52"/>
      <c r="I52"/>
      <c r="J52"/>
      <c r="K52"/>
    </row>
    <row r="53" spans="1:11" ht="15" x14ac:dyDescent="0.25">
      <c r="A53"/>
      <c r="B53"/>
      <c r="C53"/>
      <c r="D53"/>
      <c r="E53"/>
      <c r="F53"/>
      <c r="G53"/>
      <c r="H53"/>
      <c r="I53"/>
      <c r="J53"/>
      <c r="K53"/>
    </row>
    <row r="54" spans="1:11" ht="15" x14ac:dyDescent="0.25">
      <c r="A54"/>
      <c r="B54"/>
      <c r="C54"/>
      <c r="D54"/>
      <c r="E54"/>
      <c r="F54"/>
      <c r="G54"/>
      <c r="H54"/>
      <c r="I54"/>
      <c r="J54"/>
      <c r="K54"/>
    </row>
    <row r="55" spans="1:11" ht="15" x14ac:dyDescent="0.25">
      <c r="A55"/>
      <c r="B55"/>
      <c r="C55"/>
      <c r="D55"/>
      <c r="E55"/>
      <c r="F55"/>
      <c r="G55"/>
      <c r="H55"/>
      <c r="I55"/>
      <c r="J55"/>
      <c r="K55"/>
    </row>
    <row r="56" spans="1:11" ht="15" x14ac:dyDescent="0.25">
      <c r="A56"/>
      <c r="B56"/>
      <c r="C56"/>
      <c r="D56"/>
      <c r="E56"/>
      <c r="F56"/>
      <c r="G56"/>
      <c r="H56"/>
      <c r="I56"/>
      <c r="J56"/>
      <c r="K56"/>
    </row>
    <row r="57" spans="1:11" ht="15" x14ac:dyDescent="0.25">
      <c r="A57"/>
      <c r="B57"/>
      <c r="C57"/>
      <c r="D57"/>
      <c r="E57"/>
      <c r="F57"/>
      <c r="G57"/>
      <c r="H57"/>
      <c r="I57"/>
      <c r="J57"/>
      <c r="K57"/>
    </row>
    <row r="58" spans="1:11" ht="15" x14ac:dyDescent="0.25">
      <c r="A58"/>
      <c r="B58"/>
      <c r="C58"/>
      <c r="D58"/>
      <c r="E58"/>
      <c r="F58"/>
      <c r="G58"/>
      <c r="H58"/>
      <c r="I58"/>
      <c r="J58"/>
      <c r="K58"/>
    </row>
    <row r="59" spans="1:11" ht="15" x14ac:dyDescent="0.25">
      <c r="A59"/>
      <c r="B59"/>
      <c r="C59"/>
      <c r="D59"/>
      <c r="E59"/>
      <c r="F59"/>
      <c r="G59"/>
      <c r="H59"/>
      <c r="I59"/>
      <c r="J59"/>
      <c r="K59"/>
    </row>
    <row r="60" spans="1:11" ht="15" x14ac:dyDescent="0.25">
      <c r="A60"/>
      <c r="B60"/>
      <c r="C60"/>
      <c r="D60"/>
      <c r="E60"/>
      <c r="F60"/>
      <c r="G60"/>
      <c r="H60"/>
      <c r="I60"/>
      <c r="J60"/>
      <c r="K60"/>
    </row>
    <row r="61" spans="1:11" ht="15" x14ac:dyDescent="0.25">
      <c r="A61"/>
      <c r="B61"/>
      <c r="C61"/>
      <c r="D61"/>
      <c r="E61"/>
      <c r="F61"/>
      <c r="G61"/>
      <c r="H61"/>
      <c r="I61"/>
      <c r="J61"/>
      <c r="K61"/>
    </row>
    <row r="62" spans="1:11" ht="15" x14ac:dyDescent="0.25">
      <c r="A62"/>
      <c r="B62"/>
      <c r="C62"/>
      <c r="D62"/>
      <c r="E62"/>
      <c r="F62"/>
      <c r="G62"/>
      <c r="H62"/>
      <c r="I62"/>
      <c r="J62"/>
      <c r="K62"/>
    </row>
    <row r="63" spans="1:11" ht="15" x14ac:dyDescent="0.25">
      <c r="A63"/>
      <c r="B63"/>
      <c r="C63"/>
      <c r="D63"/>
      <c r="E63"/>
      <c r="F63"/>
      <c r="G63"/>
      <c r="H63"/>
      <c r="I63"/>
      <c r="J63"/>
      <c r="K63"/>
    </row>
    <row r="64" spans="1:11" ht="15" x14ac:dyDescent="0.25">
      <c r="A64"/>
      <c r="B64"/>
      <c r="C64"/>
      <c r="D64"/>
      <c r="E64"/>
      <c r="F64"/>
      <c r="G64"/>
      <c r="H64"/>
      <c r="I64"/>
      <c r="J64"/>
      <c r="K64"/>
    </row>
    <row r="65" spans="1:11" ht="15" x14ac:dyDescent="0.25">
      <c r="A65"/>
      <c r="B65"/>
      <c r="C65"/>
      <c r="D65"/>
      <c r="E65"/>
      <c r="F65"/>
      <c r="G65"/>
      <c r="H65"/>
      <c r="I65"/>
      <c r="J65"/>
      <c r="K65"/>
    </row>
    <row r="66" spans="1:11" ht="15" x14ac:dyDescent="0.25">
      <c r="A66"/>
      <c r="B66"/>
      <c r="C66"/>
      <c r="D66"/>
      <c r="E66"/>
      <c r="F66"/>
      <c r="G66"/>
      <c r="H66"/>
      <c r="I66"/>
      <c r="J66"/>
      <c r="K66"/>
    </row>
    <row r="67" spans="1:11" ht="15" x14ac:dyDescent="0.25">
      <c r="A67"/>
      <c r="B67"/>
      <c r="C67"/>
      <c r="D67"/>
      <c r="E67"/>
      <c r="F67"/>
      <c r="G67"/>
      <c r="H67"/>
      <c r="I67"/>
      <c r="J67"/>
      <c r="K67"/>
    </row>
    <row r="68" spans="1:11" ht="15" x14ac:dyDescent="0.25">
      <c r="A68"/>
      <c r="B68"/>
      <c r="C68"/>
      <c r="D68"/>
      <c r="E68"/>
      <c r="F68"/>
      <c r="G68"/>
      <c r="H68"/>
      <c r="I68"/>
      <c r="J68"/>
      <c r="K68"/>
    </row>
    <row r="69" spans="1:11" ht="15" x14ac:dyDescent="0.25">
      <c r="A69"/>
      <c r="B69"/>
      <c r="C69"/>
      <c r="D69"/>
      <c r="E69"/>
      <c r="F69"/>
      <c r="G69"/>
      <c r="H69"/>
      <c r="I69"/>
      <c r="J69"/>
      <c r="K69"/>
    </row>
    <row r="70" spans="1:11" ht="15" x14ac:dyDescent="0.25">
      <c r="A70"/>
      <c r="B70"/>
      <c r="C70"/>
      <c r="D70"/>
      <c r="E70"/>
      <c r="F70"/>
      <c r="G70"/>
      <c r="H70"/>
      <c r="I70"/>
      <c r="J70"/>
      <c r="K70"/>
    </row>
    <row r="71" spans="1:11" ht="15" x14ac:dyDescent="0.25">
      <c r="A71"/>
      <c r="B71"/>
      <c r="C71"/>
      <c r="D71"/>
      <c r="E71"/>
      <c r="F71"/>
      <c r="G71"/>
      <c r="H71"/>
      <c r="I71"/>
      <c r="J71"/>
      <c r="K71"/>
    </row>
    <row r="72" spans="1:11" ht="15" x14ac:dyDescent="0.25">
      <c r="A72"/>
      <c r="B72"/>
      <c r="C72"/>
      <c r="D72"/>
      <c r="E72"/>
      <c r="F72"/>
      <c r="G72"/>
      <c r="H72"/>
      <c r="I72"/>
      <c r="J72"/>
      <c r="K72"/>
    </row>
    <row r="73" spans="1:11" ht="15" x14ac:dyDescent="0.25">
      <c r="A73"/>
      <c r="B73"/>
      <c r="C73"/>
      <c r="D73"/>
      <c r="E73"/>
      <c r="F73"/>
      <c r="G73"/>
      <c r="H73"/>
      <c r="I73"/>
      <c r="J73"/>
      <c r="K73"/>
    </row>
    <row r="74" spans="1:11" ht="15" x14ac:dyDescent="0.25">
      <c r="A74"/>
      <c r="B74"/>
      <c r="C74"/>
      <c r="D74"/>
      <c r="E74"/>
      <c r="F74"/>
      <c r="G74"/>
      <c r="H74"/>
      <c r="I74"/>
      <c r="J74"/>
      <c r="K74"/>
    </row>
    <row r="75" spans="1:11" ht="15" x14ac:dyDescent="0.25">
      <c r="A75"/>
      <c r="B75"/>
      <c r="C75"/>
      <c r="D75"/>
      <c r="E75"/>
      <c r="F75"/>
      <c r="G75"/>
      <c r="H75"/>
      <c r="I75"/>
      <c r="J75"/>
      <c r="K75"/>
    </row>
    <row r="76" spans="1:11" ht="15" x14ac:dyDescent="0.25">
      <c r="A76"/>
      <c r="B76"/>
      <c r="C76"/>
      <c r="D76"/>
      <c r="E76"/>
      <c r="F76"/>
      <c r="G76"/>
      <c r="H76"/>
      <c r="I76"/>
      <c r="J76"/>
      <c r="K76"/>
    </row>
    <row r="77" spans="1:11" ht="15" x14ac:dyDescent="0.25">
      <c r="A77"/>
      <c r="B77"/>
      <c r="C77"/>
      <c r="D77"/>
      <c r="E77"/>
      <c r="F77"/>
      <c r="G77"/>
      <c r="H77"/>
      <c r="I77"/>
      <c r="J77"/>
      <c r="K77"/>
    </row>
    <row r="78" spans="1:11" ht="15" x14ac:dyDescent="0.25">
      <c r="A78"/>
      <c r="B78"/>
      <c r="C78"/>
      <c r="D78"/>
      <c r="E78"/>
      <c r="F78"/>
      <c r="G78"/>
      <c r="H78"/>
      <c r="I78"/>
      <c r="J78"/>
      <c r="K78"/>
    </row>
    <row r="79" spans="1:11" ht="15" x14ac:dyDescent="0.25">
      <c r="A79"/>
      <c r="B79"/>
      <c r="C79"/>
      <c r="D79"/>
      <c r="E79"/>
      <c r="F79"/>
      <c r="G79"/>
      <c r="H79"/>
      <c r="I79"/>
      <c r="J79"/>
      <c r="K79"/>
    </row>
    <row r="80" spans="1:11" ht="15" x14ac:dyDescent="0.25">
      <c r="A80"/>
      <c r="B80"/>
      <c r="C80"/>
      <c r="D80"/>
      <c r="E80"/>
      <c r="F80"/>
      <c r="G80"/>
      <c r="H80"/>
      <c r="I80"/>
      <c r="J80"/>
      <c r="K80"/>
    </row>
    <row r="81" spans="1:11" ht="15" x14ac:dyDescent="0.25">
      <c r="A81"/>
      <c r="B81"/>
      <c r="C81"/>
      <c r="D81"/>
      <c r="E81"/>
      <c r="F81"/>
      <c r="G81"/>
      <c r="H81"/>
      <c r="I81"/>
      <c r="J81"/>
      <c r="K81"/>
    </row>
    <row r="82" spans="1:11" ht="15" x14ac:dyDescent="0.25">
      <c r="A82"/>
      <c r="B82"/>
      <c r="C82"/>
      <c r="D82"/>
      <c r="E82"/>
      <c r="F82"/>
      <c r="G82"/>
      <c r="H82"/>
      <c r="I82"/>
      <c r="J82"/>
      <c r="K82"/>
    </row>
    <row r="83" spans="1:11" ht="15" x14ac:dyDescent="0.25">
      <c r="A83"/>
      <c r="B83"/>
      <c r="C83"/>
      <c r="D83"/>
      <c r="E83"/>
      <c r="F83"/>
      <c r="G83"/>
      <c r="H83"/>
      <c r="I83"/>
      <c r="J83"/>
      <c r="K83"/>
    </row>
    <row r="84" spans="1:11" ht="15" x14ac:dyDescent="0.25">
      <c r="A84"/>
      <c r="B84"/>
      <c r="C84"/>
      <c r="D84"/>
      <c r="E84"/>
      <c r="F84"/>
      <c r="G84"/>
      <c r="H84"/>
      <c r="I84"/>
      <c r="J84"/>
      <c r="K84"/>
    </row>
    <row r="85" spans="1:11" ht="15" x14ac:dyDescent="0.25">
      <c r="A85"/>
      <c r="B85"/>
      <c r="C85"/>
      <c r="D85"/>
      <c r="E85"/>
      <c r="F85"/>
      <c r="G85"/>
      <c r="H85"/>
      <c r="I85"/>
      <c r="J85"/>
      <c r="K85"/>
    </row>
    <row r="86" spans="1:11" ht="15" x14ac:dyDescent="0.25">
      <c r="A86"/>
      <c r="B86"/>
      <c r="C86"/>
      <c r="D86"/>
      <c r="E86"/>
      <c r="F86"/>
      <c r="G86"/>
      <c r="H86"/>
      <c r="I86"/>
      <c r="J86"/>
      <c r="K86"/>
    </row>
    <row r="87" spans="1:11" ht="15" x14ac:dyDescent="0.25">
      <c r="A87"/>
      <c r="B87"/>
      <c r="C87"/>
      <c r="D87"/>
      <c r="E87"/>
      <c r="F87"/>
      <c r="G87"/>
      <c r="H87"/>
      <c r="I87"/>
      <c r="J87"/>
      <c r="K87"/>
    </row>
    <row r="88" spans="1:11" ht="15" x14ac:dyDescent="0.25">
      <c r="A88"/>
      <c r="B88"/>
      <c r="C88"/>
      <c r="D88"/>
      <c r="E88"/>
      <c r="F88"/>
      <c r="G88"/>
      <c r="H88"/>
      <c r="I88"/>
      <c r="J88"/>
      <c r="K88"/>
    </row>
    <row r="89" spans="1:11" ht="15" x14ac:dyDescent="0.25">
      <c r="A89"/>
      <c r="B89"/>
      <c r="C89"/>
      <c r="D89"/>
      <c r="E89"/>
      <c r="F89"/>
      <c r="G89"/>
      <c r="H89"/>
      <c r="I89"/>
      <c r="J89"/>
      <c r="K89"/>
    </row>
    <row r="90" spans="1:11" ht="15" x14ac:dyDescent="0.25">
      <c r="A90"/>
      <c r="B90"/>
      <c r="C90"/>
      <c r="D90"/>
      <c r="E90"/>
      <c r="F90"/>
      <c r="G90"/>
      <c r="H90"/>
      <c r="I90"/>
      <c r="J90"/>
      <c r="K90"/>
    </row>
    <row r="91" spans="1:11" ht="15" x14ac:dyDescent="0.25">
      <c r="A91"/>
      <c r="B91"/>
      <c r="C91"/>
      <c r="D91"/>
      <c r="E91"/>
      <c r="F91"/>
      <c r="G91"/>
      <c r="H91"/>
      <c r="I91"/>
      <c r="J91"/>
      <c r="K91"/>
    </row>
    <row r="92" spans="1:11" ht="15" x14ac:dyDescent="0.25">
      <c r="A92"/>
      <c r="B92"/>
      <c r="C92"/>
      <c r="D92"/>
      <c r="E92"/>
      <c r="F92"/>
      <c r="G92"/>
      <c r="H92"/>
      <c r="I92"/>
      <c r="J92"/>
      <c r="K92"/>
    </row>
    <row r="93" spans="1:11" ht="15" x14ac:dyDescent="0.25">
      <c r="A93"/>
      <c r="B93"/>
      <c r="C93"/>
      <c r="D93"/>
      <c r="E93"/>
      <c r="F93"/>
      <c r="G93"/>
      <c r="H93"/>
      <c r="I93"/>
      <c r="J93"/>
      <c r="K93"/>
    </row>
    <row r="94" spans="1:11" ht="15" x14ac:dyDescent="0.25">
      <c r="A94"/>
      <c r="B94"/>
      <c r="C94"/>
      <c r="D94"/>
      <c r="E94"/>
      <c r="F94"/>
      <c r="G94"/>
      <c r="H94"/>
      <c r="I94"/>
      <c r="J94"/>
      <c r="K94"/>
    </row>
    <row r="95" spans="1:11" ht="15" x14ac:dyDescent="0.25">
      <c r="A95"/>
      <c r="B95"/>
      <c r="C95"/>
      <c r="D95"/>
      <c r="E95"/>
      <c r="F95"/>
      <c r="G95"/>
      <c r="H95"/>
      <c r="I95"/>
      <c r="J95"/>
      <c r="K95"/>
    </row>
    <row r="96" spans="1:11" ht="15" x14ac:dyDescent="0.25">
      <c r="A96"/>
      <c r="B96"/>
      <c r="C96"/>
      <c r="D96"/>
      <c r="E96"/>
      <c r="F96"/>
      <c r="G96"/>
      <c r="H96"/>
      <c r="I96"/>
      <c r="J96"/>
      <c r="K96"/>
    </row>
    <row r="97" spans="1:11" ht="15" x14ac:dyDescent="0.25">
      <c r="A97"/>
      <c r="B97"/>
      <c r="C97"/>
      <c r="D97"/>
      <c r="E97"/>
      <c r="F97"/>
      <c r="G97"/>
      <c r="H97"/>
      <c r="I97"/>
      <c r="J97"/>
      <c r="K97"/>
    </row>
    <row r="98" spans="1:11" ht="15" x14ac:dyDescent="0.25">
      <c r="A98"/>
      <c r="B98"/>
      <c r="C98"/>
      <c r="D98"/>
      <c r="E98"/>
      <c r="F98"/>
      <c r="G98"/>
      <c r="H98"/>
      <c r="I98"/>
      <c r="J98"/>
      <c r="K98"/>
    </row>
    <row r="99" spans="1:11" ht="15" x14ac:dyDescent="0.25">
      <c r="A99"/>
      <c r="B99"/>
      <c r="C99"/>
      <c r="D99"/>
      <c r="E99"/>
      <c r="F99"/>
      <c r="G99"/>
      <c r="H99"/>
      <c r="I99"/>
      <c r="J99"/>
      <c r="K99"/>
    </row>
    <row r="100" spans="1:11" ht="15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ht="15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ht="15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ht="15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ht="15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ht="15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ht="15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ht="15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ht="15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ht="15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ht="15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ht="15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ht="15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ht="15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ht="15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ht="15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ht="15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ht="15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ht="15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ht="15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ht="15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ht="15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ht="15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ht="15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ht="15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ht="15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ht="15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ht="15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ht="15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ht="15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ht="15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ht="15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ht="15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ht="15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ht="15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ht="15" x14ac:dyDescent="0.25">
      <c r="A135"/>
      <c r="B135"/>
      <c r="C135"/>
      <c r="D135"/>
      <c r="E135"/>
      <c r="F135"/>
      <c r="G135"/>
      <c r="H135"/>
      <c r="I135"/>
      <c r="J135"/>
      <c r="K135"/>
    </row>
  </sheetData>
  <conditionalFormatting sqref="F4:F31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4:F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CF374-84F8-4715-B600-78EF0847B4B6}">
  <sheetPr>
    <tabColor rgb="FFFFFF00"/>
  </sheetPr>
  <dimension ref="A1:Y83"/>
  <sheetViews>
    <sheetView zoomScaleNormal="100" workbookViewId="0">
      <selection activeCell="B4" sqref="B4"/>
    </sheetView>
  </sheetViews>
  <sheetFormatPr defaultColWidth="9.140625" defaultRowHeight="13.5" x14ac:dyDescent="0.25"/>
  <cols>
    <col min="1" max="1" width="6.7109375" style="4" bestFit="1" customWidth="1"/>
    <col min="2" max="2" width="6.7109375" style="4" customWidth="1"/>
    <col min="3" max="3" width="8.140625" style="7" bestFit="1" customWidth="1"/>
    <col min="4" max="4" width="12.140625" style="7" bestFit="1" customWidth="1"/>
    <col min="5" max="5" width="11.5703125" style="7" bestFit="1" customWidth="1"/>
    <col min="6" max="6" width="11.5703125" style="4" bestFit="1" customWidth="1"/>
    <col min="7" max="7" width="9.5703125" style="4" bestFit="1" customWidth="1"/>
    <col min="8" max="8" width="9.7109375" style="4" bestFit="1" customWidth="1"/>
    <col min="9" max="10" width="9.140625" style="4"/>
    <col min="11" max="11" width="9.140625" style="4" customWidth="1"/>
    <col min="12" max="12" width="14.5703125" style="4" bestFit="1" customWidth="1"/>
    <col min="13" max="16384" width="9.140625" style="4"/>
  </cols>
  <sheetData>
    <row r="1" spans="1:25" ht="18.75" x14ac:dyDescent="0.3">
      <c r="E1" s="8" t="s">
        <v>9</v>
      </c>
      <c r="F1" s="8" t="s">
        <v>11</v>
      </c>
      <c r="G1" s="8" t="s">
        <v>14</v>
      </c>
      <c r="H1" s="8" t="s">
        <v>8</v>
      </c>
      <c r="I1"/>
      <c r="J1"/>
      <c r="K1"/>
      <c r="L1"/>
      <c r="M1"/>
      <c r="N1"/>
      <c r="O1"/>
      <c r="P1"/>
      <c r="Q1"/>
      <c r="R1"/>
      <c r="S1"/>
      <c r="T1" s="47"/>
    </row>
    <row r="2" spans="1:25" ht="15" x14ac:dyDescent="0.25">
      <c r="E2" s="9">
        <f ca="1">INTERCEPT($D$6:$D$76,$A$6:$A$76)</f>
        <v>143.30477531857829</v>
      </c>
      <c r="F2" s="9">
        <f ca="1">SLOPE($D$6:$D$76,$A$6:$A$76)</f>
        <v>4.7818980549966446</v>
      </c>
      <c r="G2" s="10">
        <f ca="1">RSQ($D$6:$D$76,$A$6:$A$76)</f>
        <v>0.96923825203567493</v>
      </c>
      <c r="H2" s="9">
        <f ca="1">STEYX($D$6:$D$76,$A$6:$A$76)</f>
        <v>17.710051304927116</v>
      </c>
      <c r="J2" s="7" t="s">
        <v>17</v>
      </c>
      <c r="K2" s="7" t="s">
        <v>16</v>
      </c>
      <c r="L2" s="7" t="s">
        <v>18</v>
      </c>
    </row>
    <row r="3" spans="1:25" x14ac:dyDescent="0.25">
      <c r="A3" s="11" t="str">
        <f>[1]ArdiData!A2</f>
        <v>Per.</v>
      </c>
      <c r="B3" s="11"/>
      <c r="C3" s="46" t="str">
        <f>[1]ArdiData!D2</f>
        <v>Trend&amp;S</v>
      </c>
      <c r="D3" s="7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J3" s="7">
        <v>1</v>
      </c>
      <c r="K3" s="12">
        <f ca="1">AVERAGEIF($G$4:$G$78,J3,$F$4:$F$78)</f>
        <v>0.83752039542567802</v>
      </c>
      <c r="L3" s="7">
        <f ca="1">K3/$K$7</f>
        <v>0.83786114803285761</v>
      </c>
    </row>
    <row r="4" spans="1:25" ht="15" x14ac:dyDescent="0.3">
      <c r="A4" s="11">
        <f>[1]ArdiData!A3</f>
        <v>1</v>
      </c>
      <c r="B4" s="48">
        <f ca="1">'0.ArdiData'!D3</f>
        <v>1145</v>
      </c>
      <c r="C4" s="45">
        <f ca="1">ArdiEven!D3</f>
        <v>144</v>
      </c>
      <c r="E4" s="13">
        <f ca="1">$E$2+$F$2*A4</f>
        <v>148.08667337357494</v>
      </c>
      <c r="F4" s="17">
        <f ca="1">C4/E4</f>
        <v>0.97240350343163173</v>
      </c>
      <c r="G4" s="49">
        <f>ROUND(MOD(A4-0.1,4),0)</f>
        <v>1</v>
      </c>
      <c r="H4" s="14">
        <f ca="1">VLOOKUP(G4,$J$3:$L$6,3)*E4</f>
        <v>124.0760701611503</v>
      </c>
      <c r="J4" s="7">
        <v>2</v>
      </c>
      <c r="K4" s="12">
        <f ca="1">AVERAGEIF($G$4:$G$78,J4,$F$4:$F$78)</f>
        <v>1.1460892744933016</v>
      </c>
      <c r="L4" s="7">
        <f ca="1">K4/$K$7</f>
        <v>1.1465555710879602</v>
      </c>
      <c r="Y4" s="45">
        <v>1120</v>
      </c>
    </row>
    <row r="5" spans="1:25" ht="15" x14ac:dyDescent="0.3">
      <c r="A5" s="11">
        <f>[1]ArdiData!A4</f>
        <v>2</v>
      </c>
      <c r="B5" s="48">
        <f ca="1">'0.ArdiData'!D4</f>
        <v>1456</v>
      </c>
      <c r="C5" s="45">
        <f ca="1">ArdiEven!D4</f>
        <v>149</v>
      </c>
      <c r="E5" s="13">
        <f ca="1">$E$2+$F$2*A5</f>
        <v>152.86857142857158</v>
      </c>
      <c r="F5" s="17">
        <f ca="1">C5/E5</f>
        <v>0.97469348086124308</v>
      </c>
      <c r="G5" s="49">
        <f>ROUND(MOD(A5-0.1,4),0)</f>
        <v>2</v>
      </c>
      <c r="H5" s="14">
        <f ca="1">VLOOKUP(G5,$J$3:$L$6,3)*E5</f>
        <v>175.27231221568653</v>
      </c>
      <c r="J5" s="7">
        <v>3</v>
      </c>
      <c r="K5" s="12">
        <f ca="1">AVERAGEIF($G$4:$G$78,J5,$F$4:$F$78)</f>
        <v>1.1638436162566166</v>
      </c>
      <c r="L5" s="7">
        <f ca="1">K5/$K$7</f>
        <v>1.1643171363628191</v>
      </c>
      <c r="Y5" s="45">
        <v>1461</v>
      </c>
    </row>
    <row r="6" spans="1:25" ht="15" x14ac:dyDescent="0.3">
      <c r="A6" s="11">
        <f>[1]ArdiData!A5</f>
        <v>3</v>
      </c>
      <c r="B6" s="48">
        <f ca="1">'0.ArdiData'!D5</f>
        <v>1943</v>
      </c>
      <c r="C6" s="45">
        <f ca="1">ArdiEven!D5</f>
        <v>196</v>
      </c>
      <c r="D6" s="15">
        <f ca="1">AVERAGE(C4:C8)</f>
        <v>153.19999999999999</v>
      </c>
      <c r="E6" s="13">
        <f ca="1">$E$2+$F$2*A6</f>
        <v>157.65046948356823</v>
      </c>
      <c r="F6" s="17">
        <f ca="1">C6/E6</f>
        <v>1.24325668449994</v>
      </c>
      <c r="G6" s="49">
        <f>ROUND(MOD(A6-0.1,4),0)</f>
        <v>3</v>
      </c>
      <c r="H6" s="14">
        <f ca="1">VLOOKUP(G6,$J$3:$L$6,3)*E6</f>
        <v>183.55514317536216</v>
      </c>
      <c r="J6" s="7">
        <v>4</v>
      </c>
      <c r="K6" s="12">
        <f ca="1">AVERAGEIF($G$4:$G$78,J6,$F$4:$F$78)</f>
        <v>0.85091994018545591</v>
      </c>
      <c r="L6" s="7">
        <f ca="1">K6/$K$7</f>
        <v>0.85126614451636295</v>
      </c>
      <c r="Y6" s="45">
        <v>1719</v>
      </c>
    </row>
    <row r="7" spans="1:25" ht="15" x14ac:dyDescent="0.3">
      <c r="A7" s="11">
        <f>[1]ArdiData!A6</f>
        <v>4</v>
      </c>
      <c r="B7" s="48">
        <f ca="1">'0.ArdiData'!D6</f>
        <v>1687</v>
      </c>
      <c r="C7" s="45">
        <f ca="1">ArdiEven!D6</f>
        <v>132</v>
      </c>
      <c r="D7" s="15">
        <f ca="1">AVERAGE(C5:C9)</f>
        <v>165</v>
      </c>
      <c r="E7" s="13">
        <f ca="1">$E$2+$F$2*A7</f>
        <v>162.43236753856488</v>
      </c>
      <c r="F7" s="17">
        <f ca="1">C7/E7</f>
        <v>0.8126459153447998</v>
      </c>
      <c r="G7" s="49">
        <f>ROUND(MOD(A7-0.1,4),0)</f>
        <v>4</v>
      </c>
      <c r="H7" s="14">
        <f ca="1">VLOOKUP(G7,$J$3:$L$6,3)*E7</f>
        <v>138.27317525921896</v>
      </c>
      <c r="J7" s="7">
        <v>4</v>
      </c>
      <c r="K7" s="12">
        <f ca="1">AVERAGE(K3:K6)</f>
        <v>0.99959330659026302</v>
      </c>
      <c r="L7" s="7"/>
      <c r="Y7" s="45">
        <v>1692</v>
      </c>
    </row>
    <row r="8" spans="1:25" ht="15" x14ac:dyDescent="0.3">
      <c r="A8" s="11">
        <f>[1]ArdiData!A7</f>
        <v>5</v>
      </c>
      <c r="B8" s="48">
        <f ca="1">'0.ArdiData'!D7</f>
        <v>1509</v>
      </c>
      <c r="C8" s="45">
        <f ca="1">ArdiEven!D7</f>
        <v>145</v>
      </c>
      <c r="D8" s="15">
        <f ca="1">AVERAGE(C6:C10)</f>
        <v>172.2</v>
      </c>
      <c r="E8" s="13">
        <f ca="1">$E$2+$F$2*A8</f>
        <v>167.21426559356152</v>
      </c>
      <c r="F8" s="17">
        <f ca="1">C8/E8</f>
        <v>0.86715089460395378</v>
      </c>
      <c r="G8" s="49">
        <f>ROUND(MOD(A8-0.1,4),0)</f>
        <v>1</v>
      </c>
      <c r="H8" s="14">
        <f ca="1">VLOOKUP(G8,$J$3:$L$6,3)*E8</f>
        <v>140.10233653769262</v>
      </c>
      <c r="J8" s="7"/>
      <c r="K8" s="16"/>
      <c r="L8" s="16"/>
      <c r="Y8" s="45">
        <v>1362</v>
      </c>
    </row>
    <row r="9" spans="1:25" ht="15" x14ac:dyDescent="0.3">
      <c r="A9" s="11">
        <f>[1]ArdiData!A8</f>
        <v>6</v>
      </c>
      <c r="B9" s="48">
        <f ca="1">'0.ArdiData'!D8</f>
        <v>1610</v>
      </c>
      <c r="C9" s="45">
        <f ca="1">ArdiEven!D8</f>
        <v>203</v>
      </c>
      <c r="D9" s="15">
        <f ca="1">AVERAGE(C7:C11)</f>
        <v>167.2</v>
      </c>
      <c r="E9" s="13">
        <f ca="1">$E$2+$F$2*A9</f>
        <v>171.99616364855817</v>
      </c>
      <c r="F9" s="17">
        <f ca="1">C9/E9</f>
        <v>1.1802588830689988</v>
      </c>
      <c r="G9" s="49">
        <f>ROUND(MOD(A9-0.1,4),0)</f>
        <v>2</v>
      </c>
      <c r="H9" s="14">
        <f ca="1">VLOOKUP(G9,$J$3:$L$6,3)*E9</f>
        <v>197.20315963701088</v>
      </c>
      <c r="Y9" s="45">
        <v>1505</v>
      </c>
    </row>
    <row r="10" spans="1:25" ht="15" x14ac:dyDescent="0.3">
      <c r="A10" s="11">
        <f>[1]ArdiData!A9</f>
        <v>7</v>
      </c>
      <c r="B10" s="48">
        <f ca="1">'0.ArdiData'!D9</f>
        <v>1900</v>
      </c>
      <c r="C10" s="45">
        <f ca="1">ArdiEven!D9</f>
        <v>185</v>
      </c>
      <c r="D10" s="15">
        <f ca="1">AVERAGE(C8:C12)</f>
        <v>174.6</v>
      </c>
      <c r="E10" s="13">
        <f ca="1">$E$2+$F$2*A10</f>
        <v>176.77806170355481</v>
      </c>
      <c r="F10" s="17">
        <f ca="1">C10/E10</f>
        <v>1.0465099470896611</v>
      </c>
      <c r="G10" s="49">
        <f>ROUND(MOD(A10-0.1,4),0)</f>
        <v>3</v>
      </c>
      <c r="H10" s="14">
        <f ca="1">VLOOKUP(G10,$J$3:$L$6,3)*E10</f>
        <v>205.82572657445269</v>
      </c>
      <c r="Y10" s="45">
        <v>1823</v>
      </c>
    </row>
    <row r="11" spans="1:25" ht="15" x14ac:dyDescent="0.3">
      <c r="A11" s="11">
        <f>[1]ArdiData!A10</f>
        <v>8</v>
      </c>
      <c r="B11" s="48">
        <f ca="1">'0.ArdiData'!D10</f>
        <v>2137</v>
      </c>
      <c r="C11" s="45">
        <f ca="1">ArdiEven!D10</f>
        <v>171</v>
      </c>
      <c r="D11" s="15">
        <f ca="1">AVERAGE(C9:C13)</f>
        <v>189.8</v>
      </c>
      <c r="E11" s="13">
        <f ca="1">$E$2+$F$2*A11</f>
        <v>181.55995975855146</v>
      </c>
      <c r="F11" s="17">
        <f ca="1">C11/E11</f>
        <v>0.94183761787238396</v>
      </c>
      <c r="G11" s="49">
        <f>ROUND(MOD(A11-0.1,4),0)</f>
        <v>4</v>
      </c>
      <c r="H11" s="14">
        <f ca="1">VLOOKUP(G11,$J$3:$L$6,3)*E11</f>
        <v>154.55584694220812</v>
      </c>
      <c r="Y11" s="45">
        <v>2041</v>
      </c>
    </row>
    <row r="12" spans="1:25" ht="15" x14ac:dyDescent="0.3">
      <c r="A12" s="11">
        <f>[1]ArdiData!A11</f>
        <v>9</v>
      </c>
      <c r="B12" s="48">
        <f ca="1">'0.ArdiData'!D11</f>
        <v>2054</v>
      </c>
      <c r="C12" s="45">
        <f ca="1">ArdiEven!D11</f>
        <v>169</v>
      </c>
      <c r="D12" s="15">
        <f ca="1">AVERAGE(C10:C14)</f>
        <v>193.4</v>
      </c>
      <c r="E12" s="13">
        <f ca="1">$E$2+$F$2*A12</f>
        <v>186.3418578135481</v>
      </c>
      <c r="F12" s="17">
        <f ca="1">C12/E12</f>
        <v>0.90693525321133051</v>
      </c>
      <c r="G12" s="49">
        <f>ROUND(MOD(A12-0.1,4),0)</f>
        <v>1</v>
      </c>
      <c r="H12" s="14">
        <f ca="1">VLOOKUP(G12,$J$3:$L$6,3)*E12</f>
        <v>156.12860291423493</v>
      </c>
      <c r="Y12" s="45">
        <v>2045</v>
      </c>
    </row>
    <row r="13" spans="1:25" ht="15" x14ac:dyDescent="0.3">
      <c r="A13" s="11">
        <f>[1]ArdiData!A12</f>
        <v>10</v>
      </c>
      <c r="B13" s="48">
        <f ca="1">'0.ArdiData'!D12</f>
        <v>1880</v>
      </c>
      <c r="C13" s="45">
        <f ca="1">ArdiEven!D12</f>
        <v>221</v>
      </c>
      <c r="D13" s="15">
        <f ca="1">AVERAGE(C11:C15)</f>
        <v>195.6</v>
      </c>
      <c r="E13" s="13">
        <f ca="1">$E$2+$F$2*A13</f>
        <v>191.12375586854475</v>
      </c>
      <c r="F13" s="17">
        <f ca="1">C13/E13</f>
        <v>1.1563188416619659</v>
      </c>
      <c r="G13" s="49">
        <f>ROUND(MOD(A13-0.1,4),0)</f>
        <v>2</v>
      </c>
      <c r="H13" s="14">
        <f ca="1">VLOOKUP(G13,$J$3:$L$6,3)*E13</f>
        <v>219.13400705833521</v>
      </c>
      <c r="Y13" s="45">
        <v>1780</v>
      </c>
    </row>
    <row r="14" spans="1:25" ht="15" x14ac:dyDescent="0.3">
      <c r="A14" s="11">
        <f>[1]ArdiData!A13</f>
        <v>11</v>
      </c>
      <c r="B14" s="48">
        <f ca="1">'0.ArdiData'!D13</f>
        <v>1914</v>
      </c>
      <c r="C14" s="45">
        <f ca="1">ArdiEven!D13</f>
        <v>221</v>
      </c>
      <c r="D14" s="15">
        <f ca="1">AVERAGE(C12:C16)</f>
        <v>190</v>
      </c>
      <c r="E14" s="13">
        <f ca="1">$E$2+$F$2*A14</f>
        <v>195.90565392354139</v>
      </c>
      <c r="F14" s="17">
        <f ca="1">C14/E14</f>
        <v>1.1280940369707375</v>
      </c>
      <c r="G14" s="49">
        <f>ROUND(MOD(A14-0.1,4),0)</f>
        <v>3</v>
      </c>
      <c r="H14" s="14">
        <f ca="1">VLOOKUP(G14,$J$3:$L$6,3)*E14</f>
        <v>228.09630997354319</v>
      </c>
      <c r="Y14" s="45">
        <v>1866</v>
      </c>
    </row>
    <row r="15" spans="1:25" ht="15" x14ac:dyDescent="0.3">
      <c r="A15" s="11">
        <f>[1]ArdiData!A14</f>
        <v>12</v>
      </c>
      <c r="B15" s="48">
        <f ca="1">'0.ArdiData'!D14</f>
        <v>2559</v>
      </c>
      <c r="C15" s="45">
        <f ca="1">ArdiEven!D14</f>
        <v>196</v>
      </c>
      <c r="D15" s="15">
        <f ca="1">AVERAGE(C13:C17)</f>
        <v>199.2</v>
      </c>
      <c r="E15" s="13">
        <f ca="1">$E$2+$F$2*A15</f>
        <v>200.68755197853801</v>
      </c>
      <c r="F15" s="17">
        <f ca="1">C15/E15</f>
        <v>0.97664253745524132</v>
      </c>
      <c r="G15" s="49">
        <f>ROUND(MOD(A15-0.1,4),0)</f>
        <v>4</v>
      </c>
      <c r="H15" s="14">
        <f ca="1">VLOOKUP(G15,$J$3:$L$6,3)*E15</f>
        <v>170.83851862519725</v>
      </c>
      <c r="Y15" s="45">
        <v>2079</v>
      </c>
    </row>
    <row r="16" spans="1:25" ht="15" x14ac:dyDescent="0.3">
      <c r="A16" s="11">
        <f>[1]ArdiData!A15</f>
        <v>13</v>
      </c>
      <c r="B16" s="48">
        <f ca="1">'0.ArdiData'!D15</f>
        <v>2837</v>
      </c>
      <c r="C16" s="45">
        <f ca="1">ArdiEven!D15</f>
        <v>143</v>
      </c>
      <c r="D16" s="15">
        <f ca="1">AVERAGE(C14:C18)</f>
        <v>199.2</v>
      </c>
      <c r="E16" s="13">
        <f ca="1">$E$2+$F$2*A16</f>
        <v>205.46945003353466</v>
      </c>
      <c r="F16" s="17">
        <f ca="1">C16/E16</f>
        <v>0.69596721058367061</v>
      </c>
      <c r="G16" s="49">
        <f>ROUND(MOD(A16-0.1,4),0)</f>
        <v>1</v>
      </c>
      <c r="H16" s="14">
        <f ca="1">VLOOKUP(G16,$J$3:$L$6,3)*E16</f>
        <v>172.15486929077721</v>
      </c>
      <c r="Y16" s="45">
        <v>2977</v>
      </c>
    </row>
    <row r="17" spans="1:25" ht="15" x14ac:dyDescent="0.3">
      <c r="A17" s="11">
        <f>[1]ArdiData!A16</f>
        <v>14</v>
      </c>
      <c r="B17" s="48">
        <f ca="1">'0.ArdiData'!D16</f>
        <v>2504</v>
      </c>
      <c r="C17" s="45">
        <f ca="1">ArdiEven!D16</f>
        <v>215</v>
      </c>
      <c r="D17" s="15">
        <f ca="1">AVERAGE(C15:C19)</f>
        <v>186</v>
      </c>
      <c r="E17" s="13">
        <f ca="1">$E$2+$F$2*A17</f>
        <v>210.2513480885313</v>
      </c>
      <c r="F17" s="17">
        <f ca="1">C17/E17</f>
        <v>1.0225855955485676</v>
      </c>
      <c r="G17" s="49">
        <f>ROUND(MOD(A17-0.1,4),0)</f>
        <v>2</v>
      </c>
      <c r="H17" s="14">
        <f ca="1">VLOOKUP(G17,$J$3:$L$6,3)*E17</f>
        <v>241.06485447965952</v>
      </c>
      <c r="Y17" s="45">
        <v>2300</v>
      </c>
    </row>
    <row r="18" spans="1:25" ht="15" x14ac:dyDescent="0.3">
      <c r="A18" s="11">
        <f>[1]ArdiData!A17</f>
        <v>15</v>
      </c>
      <c r="B18" s="48">
        <f ca="1">'0.ArdiData'!D17</f>
        <v>2206</v>
      </c>
      <c r="C18" s="45">
        <f ca="1">ArdiEven!D17</f>
        <v>221</v>
      </c>
      <c r="D18" s="15">
        <f ca="1">AVERAGE(C16:C20)</f>
        <v>179.8</v>
      </c>
      <c r="E18" s="13">
        <f ca="1">$E$2+$F$2*A18</f>
        <v>215.03324614352795</v>
      </c>
      <c r="F18" s="17">
        <f ca="1">C18/E18</f>
        <v>1.0277480527475711</v>
      </c>
      <c r="G18" s="49">
        <f>ROUND(MOD(A18-0.1,4),0)</f>
        <v>3</v>
      </c>
      <c r="H18" s="14">
        <f ca="1">VLOOKUP(G18,$J$3:$L$6,3)*E18</f>
        <v>250.36689337263368</v>
      </c>
      <c r="Y18" s="45">
        <v>2043</v>
      </c>
    </row>
    <row r="19" spans="1:25" ht="15" x14ac:dyDescent="0.3">
      <c r="A19" s="11">
        <f>[1]ArdiData!A18</f>
        <v>16</v>
      </c>
      <c r="B19" s="48">
        <f ca="1">'0.ArdiData'!D18</f>
        <v>2284</v>
      </c>
      <c r="C19" s="45">
        <f ca="1">ArdiEven!D18</f>
        <v>155</v>
      </c>
      <c r="D19" s="15">
        <f ca="1">AVERAGE(C17:C21)</f>
        <v>200</v>
      </c>
      <c r="E19" s="13">
        <f ca="1">$E$2+$F$2*A19</f>
        <v>219.81514419852459</v>
      </c>
      <c r="F19" s="17">
        <f ca="1">C19/E19</f>
        <v>0.70513794927620077</v>
      </c>
      <c r="G19" s="49">
        <f>ROUND(MOD(A19-0.1,4),0)</f>
        <v>4</v>
      </c>
      <c r="H19" s="14">
        <f ca="1">VLOOKUP(G19,$J$3:$L$6,3)*E19</f>
        <v>187.12119030818639</v>
      </c>
      <c r="Y19" s="45">
        <v>2108</v>
      </c>
    </row>
    <row r="20" spans="1:25" ht="15" x14ac:dyDescent="0.3">
      <c r="A20" s="11">
        <f>[1]ArdiData!A19</f>
        <v>17</v>
      </c>
      <c r="B20" s="48">
        <f ca="1">'0.ArdiData'!D19</f>
        <v>3003</v>
      </c>
      <c r="C20" s="45">
        <f ca="1">ArdiEven!D19</f>
        <v>165</v>
      </c>
      <c r="D20" s="15">
        <f ca="1">AVERAGE(C18:C22)</f>
        <v>210.2</v>
      </c>
      <c r="E20" s="13">
        <f ca="1">$E$2+$F$2*A20</f>
        <v>224.59704225352124</v>
      </c>
      <c r="F20" s="17">
        <f ca="1">C20/E20</f>
        <v>0.73464903341759447</v>
      </c>
      <c r="G20" s="49">
        <f>ROUND(MOD(A20-0.1,4),0)</f>
        <v>1</v>
      </c>
      <c r="H20" s="14">
        <f ca="1">VLOOKUP(G20,$J$3:$L$6,3)*E20</f>
        <v>188.18113566731952</v>
      </c>
      <c r="Y20" s="45">
        <v>2488</v>
      </c>
    </row>
    <row r="21" spans="1:25" ht="15" x14ac:dyDescent="0.3">
      <c r="A21" s="11">
        <f>[1]ArdiData!A20</f>
        <v>18</v>
      </c>
      <c r="B21" s="48">
        <f ca="1">'0.ArdiData'!D20</f>
        <v>3284</v>
      </c>
      <c r="C21" s="45">
        <f ca="1">ArdiEven!D20</f>
        <v>244</v>
      </c>
      <c r="D21" s="15">
        <f ca="1">AVERAGE(C19:C23)</f>
        <v>209.6</v>
      </c>
      <c r="E21" s="13">
        <f ca="1">$E$2+$F$2*A21</f>
        <v>229.37894030851788</v>
      </c>
      <c r="F21" s="17">
        <f ca="1">C21/E21</f>
        <v>1.0637419445386598</v>
      </c>
      <c r="G21" s="49">
        <f>ROUND(MOD(A21-0.1,4),0)</f>
        <v>2</v>
      </c>
      <c r="H21" s="14">
        <f ca="1">VLOOKUP(G21,$J$3:$L$6,3)*E21</f>
        <v>262.99570190098387</v>
      </c>
      <c r="Y21" s="45">
        <v>3176</v>
      </c>
    </row>
    <row r="22" spans="1:25" ht="15" x14ac:dyDescent="0.3">
      <c r="A22" s="11">
        <f>[1]ArdiData!A21</f>
        <v>19</v>
      </c>
      <c r="B22" s="48">
        <f ca="1">'0.ArdiData'!D21</f>
        <v>3202</v>
      </c>
      <c r="C22" s="45">
        <f ca="1">ArdiEven!D21</f>
        <v>266</v>
      </c>
      <c r="D22" s="15">
        <f ca="1">AVERAGE(C20:C24)</f>
        <v>214.4</v>
      </c>
      <c r="E22" s="13">
        <f ca="1">$E$2+$F$2*A22</f>
        <v>234.16083836351453</v>
      </c>
      <c r="F22" s="17">
        <f ca="1">C22/E22</f>
        <v>1.1359713343144848</v>
      </c>
      <c r="G22" s="49">
        <f>ROUND(MOD(A22-0.1,4),0)</f>
        <v>3</v>
      </c>
      <c r="H22" s="14">
        <f ca="1">VLOOKUP(G22,$J$3:$L$6,3)*E22</f>
        <v>272.63747677172421</v>
      </c>
      <c r="Y22" s="45">
        <v>2532</v>
      </c>
    </row>
    <row r="23" spans="1:25" ht="15" x14ac:dyDescent="0.3">
      <c r="A23" s="11">
        <f>[1]ArdiData!A22</f>
        <v>20</v>
      </c>
      <c r="B23" s="48">
        <f ca="1">'0.ArdiData'!D22</f>
        <v>2654</v>
      </c>
      <c r="C23" s="45">
        <f ca="1">ArdiEven!D22</f>
        <v>218</v>
      </c>
      <c r="D23" s="15">
        <f ca="1">AVERAGE(C21:C25)</f>
        <v>242.4</v>
      </c>
      <c r="E23" s="13">
        <f ca="1">$E$2+$F$2*A23</f>
        <v>238.94273641851117</v>
      </c>
      <c r="F23" s="17">
        <f ca="1">C23/E23</f>
        <v>0.9123524877448892</v>
      </c>
      <c r="G23" s="49">
        <f>ROUND(MOD(A23-0.1,4),0)</f>
        <v>4</v>
      </c>
      <c r="H23" s="14">
        <f ca="1">VLOOKUP(G23,$J$3:$L$6,3)*E23</f>
        <v>203.40386199117555</v>
      </c>
      <c r="Y23" s="45">
        <v>2474</v>
      </c>
    </row>
    <row r="24" spans="1:25" ht="15" x14ac:dyDescent="0.3">
      <c r="A24" s="11">
        <f>[1]ArdiData!A23</f>
        <v>21</v>
      </c>
      <c r="B24" s="48">
        <f ca="1">'0.ArdiData'!D23</f>
        <v>2660</v>
      </c>
      <c r="C24" s="45">
        <f ca="1">ArdiEven!D23</f>
        <v>179</v>
      </c>
      <c r="D24" s="15">
        <f ca="1">AVERAGE(C22:C26)</f>
        <v>251</v>
      </c>
      <c r="E24" s="13">
        <f ca="1">$E$2+$F$2*A24</f>
        <v>243.72463447350782</v>
      </c>
      <c r="F24" s="17">
        <f ca="1">C24/E24</f>
        <v>0.73443540242320804</v>
      </c>
      <c r="G24" s="49">
        <f>ROUND(MOD(A24-0.1,4),0)</f>
        <v>1</v>
      </c>
      <c r="H24" s="14">
        <f ca="1">VLOOKUP(G24,$J$3:$L$6,3)*E24</f>
        <v>204.20740204386183</v>
      </c>
      <c r="Y24" s="45">
        <v>2596</v>
      </c>
    </row>
    <row r="25" spans="1:25" ht="15" x14ac:dyDescent="0.3">
      <c r="A25" s="11">
        <f>[1]ArdiData!A24</f>
        <v>22</v>
      </c>
      <c r="B25" s="48">
        <f ca="1">'0.ArdiData'!D24</f>
        <v>3284</v>
      </c>
      <c r="C25" s="45">
        <f ca="1">ArdiEven!D24</f>
        <v>305</v>
      </c>
      <c r="D25" s="15">
        <f ca="1">AVERAGE(C23:C27)</f>
        <v>242.2</v>
      </c>
      <c r="E25" s="13">
        <f ca="1">$E$2+$F$2*A25</f>
        <v>248.50653252850447</v>
      </c>
      <c r="F25" s="17">
        <f ca="1">C25/E25</f>
        <v>1.2273319212041862</v>
      </c>
      <c r="G25" s="49">
        <f>ROUND(MOD(A25-0.1,4),0)</f>
        <v>2</v>
      </c>
      <c r="H25" s="14">
        <f ca="1">VLOOKUP(G25,$J$3:$L$6,3)*E25</f>
        <v>284.92654932230823</v>
      </c>
      <c r="Y25" s="45">
        <v>3039</v>
      </c>
    </row>
    <row r="26" spans="1:25" ht="15" x14ac:dyDescent="0.3">
      <c r="A26" s="11">
        <f>[1]ArdiData!A25</f>
        <v>23</v>
      </c>
      <c r="B26" s="48">
        <f ca="1">'0.ArdiData'!D25</f>
        <v>4054</v>
      </c>
      <c r="C26" s="45">
        <f ca="1">ArdiEven!D25</f>
        <v>287</v>
      </c>
      <c r="D26" s="15">
        <f ca="1">AVERAGE(C24:C28)</f>
        <v>242</v>
      </c>
      <c r="E26" s="13">
        <f ca="1">$E$2+$F$2*A26</f>
        <v>253.28843058350111</v>
      </c>
      <c r="F26" s="17">
        <f ca="1">C26/E26</f>
        <v>1.133095575422997</v>
      </c>
      <c r="G26" s="49">
        <f>ROUND(MOD(A26-0.1,4),0)</f>
        <v>3</v>
      </c>
      <c r="H26" s="14">
        <f ca="1">VLOOKUP(G26,$J$3:$L$6,3)*E26</f>
        <v>294.90806017081468</v>
      </c>
      <c r="Y26" s="45">
        <v>3674</v>
      </c>
    </row>
    <row r="27" spans="1:25" ht="15" x14ac:dyDescent="0.3">
      <c r="A27" s="11">
        <f>[1]ArdiData!A26</f>
        <v>24</v>
      </c>
      <c r="B27" s="48">
        <f ca="1">'0.ArdiData'!D26</f>
        <v>3967</v>
      </c>
      <c r="C27" s="45">
        <f ca="1">ArdiEven!D26</f>
        <v>222</v>
      </c>
      <c r="D27" s="15">
        <f ca="1">AVERAGE(C25:C29)</f>
        <v>266.2</v>
      </c>
      <c r="E27" s="13">
        <f ca="1">$E$2+$F$2*A27</f>
        <v>258.07032863849776</v>
      </c>
      <c r="F27" s="17">
        <f ca="1">C27/E27</f>
        <v>0.86023062461773858</v>
      </c>
      <c r="G27" s="49">
        <f>ROUND(MOD(A27-0.1,4),0)</f>
        <v>4</v>
      </c>
      <c r="H27" s="14">
        <f ca="1">VLOOKUP(G27,$J$3:$L$6,3)*E27</f>
        <v>219.68653367416471</v>
      </c>
      <c r="Y27" s="45">
        <v>3489</v>
      </c>
    </row>
    <row r="28" spans="1:25" ht="15" x14ac:dyDescent="0.3">
      <c r="A28" s="11">
        <f>[1]ArdiData!A27</f>
        <v>25</v>
      </c>
      <c r="B28" s="48">
        <f ca="1">'0.ArdiData'!D27</f>
        <v>3291</v>
      </c>
      <c r="C28" s="45">
        <f ca="1">ArdiEven!D27</f>
        <v>217</v>
      </c>
      <c r="D28" s="15">
        <f ca="1">AVERAGE(C26:C30)</f>
        <v>272.39999999999998</v>
      </c>
      <c r="E28" s="13">
        <f ca="1">$E$2+$F$2*A28</f>
        <v>262.8522266934944</v>
      </c>
      <c r="F28" s="17">
        <f ca="1">C28/E28</f>
        <v>0.82555891852131214</v>
      </c>
      <c r="G28" s="49">
        <f>ROUND(MOD(A28-0.1,4),0)</f>
        <v>1</v>
      </c>
      <c r="H28" s="14">
        <f ca="1">VLOOKUP(G28,$J$3:$L$6,3)*E28</f>
        <v>220.23366842040417</v>
      </c>
      <c r="Y28" s="45">
        <v>2914</v>
      </c>
    </row>
    <row r="29" spans="1:25" ht="15" x14ac:dyDescent="0.3">
      <c r="A29" s="11">
        <f>[1]ArdiData!A28</f>
        <v>26</v>
      </c>
      <c r="B29" s="48">
        <f ca="1">'0.ArdiData'!D28</f>
        <v>3302</v>
      </c>
      <c r="C29" s="45">
        <f ca="1">ArdiEven!D28</f>
        <v>300</v>
      </c>
      <c r="D29" s="15">
        <f ca="1">AVERAGE(C27:C31)</f>
        <v>262.2</v>
      </c>
      <c r="E29" s="13">
        <f ca="1">$E$2+$F$2*A29</f>
        <v>267.63412474849105</v>
      </c>
      <c r="F29" s="17">
        <f ca="1">C29/E29</f>
        <v>1.1209332901098645</v>
      </c>
      <c r="G29" s="49">
        <f>ROUND(MOD(A29-0.1,4),0)</f>
        <v>2</v>
      </c>
      <c r="H29" s="14">
        <f ca="1">VLOOKUP(G29,$J$3:$L$6,3)*E29</f>
        <v>306.85739674363253</v>
      </c>
      <c r="Y29" s="45">
        <v>2723</v>
      </c>
    </row>
    <row r="30" spans="1:25" ht="15" x14ac:dyDescent="0.3">
      <c r="A30" s="11">
        <f>[1]ArdiData!A29</f>
        <v>27</v>
      </c>
      <c r="B30" s="48">
        <f ca="1">'0.ArdiData'!D29</f>
        <v>4162</v>
      </c>
      <c r="C30" s="45">
        <f ca="1">ArdiEven!D29</f>
        <v>336</v>
      </c>
      <c r="D30" s="15">
        <f ca="1">AVERAGE(C28:C32)</f>
        <v>273</v>
      </c>
      <c r="E30" s="13">
        <f ca="1">$E$2+$F$2*A30</f>
        <v>272.41602280348769</v>
      </c>
      <c r="F30" s="17">
        <f ca="1">C30/E30</f>
        <v>1.2334076261086147</v>
      </c>
      <c r="G30" s="49">
        <f>ROUND(MOD(A30-0.1,4),0)</f>
        <v>3</v>
      </c>
      <c r="H30" s="14">
        <f ca="1">VLOOKUP(G30,$J$3:$L$6,3)*E30</f>
        <v>317.1786435699052</v>
      </c>
      <c r="Y30" s="45">
        <v>3440</v>
      </c>
    </row>
    <row r="31" spans="1:25" ht="15" x14ac:dyDescent="0.3">
      <c r="A31" s="11">
        <f>[1]ArdiData!A30</f>
        <v>28</v>
      </c>
      <c r="B31" s="48">
        <f ca="1">'0.ArdiData'!D30</f>
        <v>4989</v>
      </c>
      <c r="C31" s="45">
        <f ca="1">ArdiEven!D30</f>
        <v>236</v>
      </c>
      <c r="D31" s="15">
        <f ca="1">AVERAGE(C29:C33)</f>
        <v>301.39999999999998</v>
      </c>
      <c r="E31" s="13">
        <f ca="1">$E$2+$F$2*A31</f>
        <v>277.19792085848434</v>
      </c>
      <c r="F31" s="17">
        <f ca="1">C31/E31</f>
        <v>0.85137723713477353</v>
      </c>
      <c r="G31" s="49">
        <f>ROUND(MOD(A31-0.1,4),0)</f>
        <v>4</v>
      </c>
      <c r="H31" s="14">
        <f ca="1">VLOOKUP(G31,$J$3:$L$6,3)*E31</f>
        <v>235.96920535715387</v>
      </c>
      <c r="Y31" s="45">
        <v>4085</v>
      </c>
    </row>
    <row r="32" spans="1:25" ht="15" x14ac:dyDescent="0.3">
      <c r="A32" s="11">
        <f>[1]ArdiData!A31</f>
        <v>29</v>
      </c>
      <c r="B32" s="48">
        <f ca="1">'0.ArdiData'!D31</f>
        <v>4301</v>
      </c>
      <c r="C32" s="45">
        <f ca="1">ArdiEven!D31</f>
        <v>276</v>
      </c>
      <c r="D32" s="15">
        <f ca="1">AVERAGE(C30:C34)</f>
        <v>317.60000000000002</v>
      </c>
      <c r="E32" s="13">
        <f ca="1">$E$2+$F$2*A32</f>
        <v>281.97981891348098</v>
      </c>
      <c r="F32" s="17">
        <f ca="1">C32/E32</f>
        <v>0.9787934507635252</v>
      </c>
      <c r="G32" s="49">
        <f>ROUND(MOD(A32-0.1,4),0)</f>
        <v>1</v>
      </c>
      <c r="H32" s="14">
        <f ca="1">VLOOKUP(G32,$J$3:$L$6,3)*E32</f>
        <v>236.25993479694648</v>
      </c>
      <c r="Y32" s="45">
        <v>3608</v>
      </c>
    </row>
    <row r="33" spans="1:25" ht="15" x14ac:dyDescent="0.3">
      <c r="A33" s="11">
        <f>[1]ArdiData!A32</f>
        <v>30</v>
      </c>
      <c r="B33" s="48">
        <f ca="1">'0.ArdiData'!D32</f>
        <v>3496</v>
      </c>
      <c r="C33" s="45">
        <f ca="1">ArdiEven!D32</f>
        <v>359</v>
      </c>
      <c r="D33" s="15">
        <f ca="1">AVERAGE(C31:C35)</f>
        <v>299</v>
      </c>
      <c r="E33" s="13">
        <f ca="1">$E$2+$F$2*A33</f>
        <v>286.76171696847763</v>
      </c>
      <c r="F33" s="17">
        <f ca="1">C33/E33</f>
        <v>1.2519104844091278</v>
      </c>
      <c r="G33" s="49">
        <f>ROUND(MOD(A33-0.1,4),0)</f>
        <v>2</v>
      </c>
      <c r="H33" s="14">
        <f ca="1">VLOOKUP(G33,$J$3:$L$6,3)*E33</f>
        <v>328.78824416495689</v>
      </c>
      <c r="Y33" s="45">
        <v>3057</v>
      </c>
    </row>
    <row r="34" spans="1:25" ht="15" x14ac:dyDescent="0.3">
      <c r="A34" s="11">
        <f>[1]ArdiData!A33</f>
        <v>31</v>
      </c>
      <c r="B34" s="48">
        <f ca="1">'0.ArdiData'!D33</f>
        <v>3721</v>
      </c>
      <c r="C34" s="45">
        <f ca="1">ArdiEven!D33</f>
        <v>381</v>
      </c>
      <c r="D34" s="15">
        <f ca="1">AVERAGE(C32:C36)</f>
        <v>304</v>
      </c>
      <c r="E34" s="13">
        <f ca="1">$E$2+$F$2*A34</f>
        <v>291.54361502347427</v>
      </c>
      <c r="F34" s="17">
        <f ca="1">C34/E34</f>
        <v>1.3068370575336488</v>
      </c>
      <c r="G34" s="49">
        <f>ROUND(MOD(A34-0.1,4),0)</f>
        <v>3</v>
      </c>
      <c r="H34" s="14">
        <f ca="1">VLOOKUP(G34,$J$3:$L$6,3)*E34</f>
        <v>339.44922696899573</v>
      </c>
      <c r="Y34" s="45">
        <v>3152</v>
      </c>
    </row>
    <row r="35" spans="1:25" ht="15" x14ac:dyDescent="0.3">
      <c r="A35" s="11">
        <f>[1]ArdiData!A34</f>
        <v>32</v>
      </c>
      <c r="B35" s="48">
        <f ca="1">'0.ArdiData'!D34</f>
        <v>4223</v>
      </c>
      <c r="C35" s="45">
        <f ca="1">ArdiEven!D34</f>
        <v>243</v>
      </c>
      <c r="D35" s="15">
        <f ca="1">AVERAGE(C33:C37)</f>
        <v>315.2</v>
      </c>
      <c r="E35" s="13">
        <f ca="1">$E$2+$F$2*A35</f>
        <v>296.32551307847092</v>
      </c>
      <c r="F35" s="17">
        <f ca="1">C35/E35</f>
        <v>0.82004413820301181</v>
      </c>
      <c r="G35" s="49">
        <f>ROUND(MOD(A35-0.1,4),0)</f>
        <v>4</v>
      </c>
      <c r="H35" s="14">
        <f ca="1">VLOOKUP(G35,$J$3:$L$6,3)*E35</f>
        <v>252.25187704014303</v>
      </c>
      <c r="Y35" s="45">
        <v>4138</v>
      </c>
    </row>
    <row r="36" spans="1:25" ht="15" x14ac:dyDescent="0.3">
      <c r="A36" s="11">
        <f>[1]ArdiData!A35</f>
        <v>33</v>
      </c>
      <c r="B36" s="48">
        <f ca="1">'0.ArdiData'!D35</f>
        <v>4590</v>
      </c>
      <c r="C36" s="45">
        <f ca="1">ArdiEven!D35</f>
        <v>261</v>
      </c>
      <c r="D36" s="15">
        <f ca="1">AVERAGE(C34:C38)</f>
        <v>311.39999999999998</v>
      </c>
      <c r="E36" s="13">
        <f ca="1">$E$2+$F$2*A36</f>
        <v>301.10741113346756</v>
      </c>
      <c r="F36" s="17">
        <f ca="1">C36/E36</f>
        <v>0.86680031892111176</v>
      </c>
      <c r="G36" s="49">
        <f>ROUND(MOD(A36-0.1,4),0)</f>
        <v>1</v>
      </c>
      <c r="H36" s="14">
        <f ca="1">VLOOKUP(G36,$J$3:$L$6,3)*E36</f>
        <v>252.28620117348879</v>
      </c>
      <c r="Y36" s="45">
        <v>4569</v>
      </c>
    </row>
    <row r="37" spans="1:25" ht="15" x14ac:dyDescent="0.3">
      <c r="A37" s="11">
        <f>[1]ArdiData!A36</f>
        <v>34</v>
      </c>
      <c r="B37" s="48">
        <f ca="1">'0.ArdiData'!D36</f>
        <v>4215</v>
      </c>
      <c r="C37" s="45">
        <f ca="1">ArdiEven!D36</f>
        <v>332</v>
      </c>
      <c r="D37" s="15">
        <f ca="1">AVERAGE(C35:C39)</f>
        <v>294.8</v>
      </c>
      <c r="E37" s="13">
        <f ca="1">$E$2+$F$2*A37</f>
        <v>305.88930918846421</v>
      </c>
      <c r="F37" s="17">
        <f ca="1">C37/E37</f>
        <v>1.085359932587407</v>
      </c>
      <c r="G37" s="49">
        <f>ROUND(MOD(A37-0.1,4),0)</f>
        <v>2</v>
      </c>
      <c r="H37" s="14">
        <f ca="1">VLOOKUP(G37,$J$3:$L$6,3)*E37</f>
        <v>350.71909158628125</v>
      </c>
      <c r="Y37" s="45">
        <v>3875</v>
      </c>
    </row>
    <row r="38" spans="1:25" ht="15" x14ac:dyDescent="0.3">
      <c r="A38" s="11">
        <f>[1]ArdiData!A37</f>
        <v>35</v>
      </c>
      <c r="B38" s="48">
        <f ca="1">'0.ArdiData'!D37</f>
        <v>3973</v>
      </c>
      <c r="C38" s="45">
        <f ca="1">ArdiEven!D37</f>
        <v>340</v>
      </c>
      <c r="D38" s="15">
        <f ca="1">AVERAGE(C36:C40)</f>
        <v>306.39999999999998</v>
      </c>
      <c r="E38" s="13">
        <f ca="1">$E$2+$F$2*A38</f>
        <v>310.67120724346086</v>
      </c>
      <c r="F38" s="17">
        <f ca="1">C38/E38</f>
        <v>1.0944046054887711</v>
      </c>
      <c r="G38" s="49">
        <f>ROUND(MOD(A38-0.1,4),0)</f>
        <v>3</v>
      </c>
      <c r="H38" s="14">
        <f ca="1">VLOOKUP(G38,$J$3:$L$6,3)*E38</f>
        <v>361.71981036808626</v>
      </c>
      <c r="Y38" s="45">
        <v>3446</v>
      </c>
    </row>
    <row r="39" spans="1:25" ht="15" x14ac:dyDescent="0.3">
      <c r="A39" s="11">
        <f>[1]ArdiData!A38</f>
        <v>36</v>
      </c>
      <c r="B39" s="48">
        <f ca="1">'0.ArdiData'!D38</f>
        <v>4298</v>
      </c>
      <c r="C39" s="45">
        <f ca="1">ArdiEven!D38</f>
        <v>298</v>
      </c>
      <c r="D39" s="15">
        <f ca="1">AVERAGE(C37:C41)</f>
        <v>325.60000000000002</v>
      </c>
      <c r="E39" s="13">
        <f ca="1">$E$2+$F$2*A39</f>
        <v>315.4531052984575</v>
      </c>
      <c r="F39" s="17">
        <f ca="1">C39/E39</f>
        <v>0.94467290064574028</v>
      </c>
      <c r="G39" s="49">
        <f>ROUND(MOD(A39-0.1,4),0)</f>
        <v>4</v>
      </c>
      <c r="H39" s="14">
        <f ca="1">VLOOKUP(G39,$J$3:$L$6,3)*E39</f>
        <v>268.53454872313216</v>
      </c>
      <c r="Y39" s="45">
        <v>3371</v>
      </c>
    </row>
    <row r="40" spans="1:25" ht="15" x14ac:dyDescent="0.3">
      <c r="A40" s="11">
        <f>[1]ArdiData!A39</f>
        <v>37</v>
      </c>
      <c r="B40" s="48">
        <f ca="1">'0.ArdiData'!D39</f>
        <v>5252</v>
      </c>
      <c r="C40" s="45">
        <f ca="1">ArdiEven!D39</f>
        <v>301</v>
      </c>
      <c r="D40" s="15">
        <f ca="1">AVERAGE(C38:C42)</f>
        <v>329</v>
      </c>
      <c r="E40" s="13">
        <f ca="1">$E$2+$F$2*A40</f>
        <v>320.23500335345415</v>
      </c>
      <c r="F40" s="17">
        <f ca="1">C40/E40</f>
        <v>0.93993472558581037</v>
      </c>
      <c r="G40" s="49">
        <f>ROUND(MOD(A40-0.1,4),0)</f>
        <v>1</v>
      </c>
      <c r="H40" s="14">
        <f ca="1">VLOOKUP(G40,$J$3:$L$6,3)*E40</f>
        <v>268.3124675500311</v>
      </c>
      <c r="Y40" s="45">
        <v>3948</v>
      </c>
    </row>
    <row r="41" spans="1:25" ht="15" x14ac:dyDescent="0.3">
      <c r="A41" s="11">
        <f>[1]ArdiData!A40</f>
        <v>38</v>
      </c>
      <c r="B41" s="48">
        <f ca="1">'0.ArdiData'!D40</f>
        <v>6070</v>
      </c>
      <c r="C41" s="45">
        <f ca="1">ArdiEven!D40</f>
        <v>357</v>
      </c>
      <c r="D41" s="15">
        <f ca="1">AVERAGE(C39:C43)</f>
        <v>326.2</v>
      </c>
      <c r="E41" s="13">
        <f ca="1">$E$2+$F$2*A41</f>
        <v>325.01690140845079</v>
      </c>
      <c r="F41" s="17">
        <f ca="1">C41/E41</f>
        <v>1.0984044166717222</v>
      </c>
      <c r="G41" s="49">
        <f>ROUND(MOD(A41-0.1,4),0)</f>
        <v>2</v>
      </c>
      <c r="H41" s="14">
        <f ca="1">VLOOKUP(G41,$J$3:$L$6,3)*E41</f>
        <v>372.64993900760555</v>
      </c>
      <c r="Y41" s="45">
        <v>4932</v>
      </c>
    </row>
    <row r="42" spans="1:25" ht="15" x14ac:dyDescent="0.3">
      <c r="A42" s="11">
        <f>[1]ArdiData!A41</f>
        <v>39</v>
      </c>
      <c r="B42" s="48">
        <f ca="1">'0.ArdiData'!D41</f>
        <v>5100</v>
      </c>
      <c r="C42" s="45">
        <f ca="1">ArdiEven!D41</f>
        <v>349</v>
      </c>
      <c r="D42" s="15">
        <f ca="1">AVERAGE(C40:C44)</f>
        <v>317</v>
      </c>
      <c r="E42" s="13">
        <f ca="1">$E$2+$F$2*A42</f>
        <v>329.79879946344744</v>
      </c>
      <c r="F42" s="17">
        <f ca="1">C42/E42</f>
        <v>1.0582209534048976</v>
      </c>
      <c r="G42" s="49">
        <f>ROUND(MOD(A42-0.1,4),0)</f>
        <v>3</v>
      </c>
      <c r="H42" s="14">
        <f ca="1">VLOOKUP(G42,$J$3:$L$6,3)*E42</f>
        <v>383.99039376717678</v>
      </c>
      <c r="Y42" s="45">
        <v>4541</v>
      </c>
    </row>
    <row r="43" spans="1:25" ht="15" x14ac:dyDescent="0.3">
      <c r="A43" s="11">
        <f>[1]ArdiData!A42</f>
        <v>40</v>
      </c>
      <c r="B43" s="48">
        <f ca="1">'0.ArdiData'!D42</f>
        <v>4499</v>
      </c>
      <c r="C43" s="45">
        <f ca="1">ArdiEven!D42</f>
        <v>326</v>
      </c>
      <c r="D43" s="15">
        <f ca="1">AVERAGE(C41:C45)</f>
        <v>345.8</v>
      </c>
      <c r="E43" s="13">
        <f ca="1">$E$2+$F$2*A43</f>
        <v>334.58069751844408</v>
      </c>
      <c r="F43" s="17">
        <f ca="1">C43/E43</f>
        <v>0.97435387760834269</v>
      </c>
      <c r="G43" s="49">
        <f>ROUND(MOD(A43-0.1,4),0)</f>
        <v>4</v>
      </c>
      <c r="H43" s="14">
        <f ca="1">VLOOKUP(G43,$J$3:$L$6,3)*E43</f>
        <v>284.81722040612135</v>
      </c>
      <c r="Y43" s="45">
        <v>3825</v>
      </c>
    </row>
    <row r="44" spans="1:25" ht="15" x14ac:dyDescent="0.3">
      <c r="A44" s="11">
        <f>[1]ArdiData!A43</f>
        <v>41</v>
      </c>
      <c r="B44" s="48">
        <f ca="1">'0.ArdiData'!D43</f>
        <v>4579</v>
      </c>
      <c r="C44" s="45">
        <f ca="1">ArdiEven!D43</f>
        <v>252</v>
      </c>
      <c r="D44" s="15">
        <f ca="1">AVERAGE(C42:C46)</f>
        <v>353.6</v>
      </c>
      <c r="E44" s="13">
        <f ca="1">$E$2+$F$2*A44</f>
        <v>339.36259557344073</v>
      </c>
      <c r="F44" s="17">
        <f ca="1">C44/E44</f>
        <v>0.74256857793706144</v>
      </c>
      <c r="G44" s="49">
        <f>ROUND(MOD(A44-0.1,4),0)</f>
        <v>1</v>
      </c>
      <c r="H44" s="14">
        <f ca="1">VLOOKUP(G44,$J$3:$L$6,3)*E44</f>
        <v>284.33873392657341</v>
      </c>
      <c r="Y44" s="45">
        <v>3752</v>
      </c>
    </row>
    <row r="45" spans="1:25" ht="15" x14ac:dyDescent="0.3">
      <c r="A45" s="11">
        <f>[1]ArdiData!A44</f>
        <v>42</v>
      </c>
      <c r="B45" s="48">
        <f ca="1">'0.ArdiData'!D44</f>
        <v>5263</v>
      </c>
      <c r="C45" s="45">
        <f ca="1">ArdiEven!D44</f>
        <v>445</v>
      </c>
      <c r="D45" s="15">
        <f ca="1">AVERAGE(C43:C47)</f>
        <v>350.4</v>
      </c>
      <c r="E45" s="13">
        <f ca="1">$E$2+$F$2*A45</f>
        <v>344.14449362843737</v>
      </c>
      <c r="F45" s="17">
        <f ca="1">C45/E45</f>
        <v>1.2930615140989392</v>
      </c>
      <c r="G45" s="49">
        <f>ROUND(MOD(A45-0.1,4),0)</f>
        <v>2</v>
      </c>
      <c r="H45" s="14">
        <f ca="1">VLOOKUP(G45,$J$3:$L$6,3)*E45</f>
        <v>394.58078642892991</v>
      </c>
      <c r="Y45" s="45">
        <v>4684</v>
      </c>
    </row>
    <row r="46" spans="1:25" ht="15" x14ac:dyDescent="0.3">
      <c r="A46" s="11">
        <f>[1]ArdiData!A45</f>
        <v>43</v>
      </c>
      <c r="B46" s="48">
        <f ca="1">'0.ArdiData'!D45</f>
        <v>6649</v>
      </c>
      <c r="C46" s="45">
        <f ca="1">ArdiEven!D45</f>
        <v>396</v>
      </c>
      <c r="D46" s="15">
        <f ca="1">AVERAGE(C44:C48)</f>
        <v>345</v>
      </c>
      <c r="E46" s="13">
        <f ca="1">$E$2+$F$2*A46</f>
        <v>348.92639168343402</v>
      </c>
      <c r="F46" s="17">
        <f ca="1">C46/E46</f>
        <v>1.134909853305891</v>
      </c>
      <c r="G46" s="49">
        <f>ROUND(MOD(A46-0.1,4),0)</f>
        <v>3</v>
      </c>
      <c r="H46" s="14">
        <f ca="1">VLOOKUP(G46,$J$3:$L$6,3)*E46</f>
        <v>406.26097716626725</v>
      </c>
      <c r="Y46" s="45">
        <v>5464</v>
      </c>
    </row>
    <row r="47" spans="1:25" ht="15" x14ac:dyDescent="0.3">
      <c r="A47" s="11">
        <f>[1]ArdiData!A46</f>
        <v>44</v>
      </c>
      <c r="B47" s="48">
        <f ca="1">'0.ArdiData'!D46</f>
        <v>5966</v>
      </c>
      <c r="C47" s="45">
        <f ca="1">ArdiEven!D46</f>
        <v>333</v>
      </c>
      <c r="D47" s="15">
        <f ca="1">AVERAGE(C45:C49)</f>
        <v>380.2</v>
      </c>
      <c r="E47" s="13">
        <f ca="1">$E$2+$F$2*A47</f>
        <v>353.70828973843066</v>
      </c>
      <c r="F47" s="17">
        <f ca="1">C47/E47</f>
        <v>0.94145376192979657</v>
      </c>
      <c r="G47" s="49">
        <f>ROUND(MOD(A47-0.1,4),0)</f>
        <v>4</v>
      </c>
      <c r="H47" s="14">
        <f ca="1">VLOOKUP(G47,$J$3:$L$6,3)*E47</f>
        <v>301.09989208911048</v>
      </c>
      <c r="Y47" s="45">
        <v>4813</v>
      </c>
    </row>
    <row r="48" spans="1:25" ht="15" x14ac:dyDescent="0.3">
      <c r="A48" s="11">
        <f>[1]ArdiData!A47</f>
        <v>45</v>
      </c>
      <c r="B48" s="48">
        <f ca="1">'0.ArdiData'!D47</f>
        <v>4589</v>
      </c>
      <c r="C48" s="45">
        <f ca="1">ArdiEven!D47</f>
        <v>299</v>
      </c>
      <c r="D48" s="15">
        <f ca="1">AVERAGE(C46:C50)</f>
        <v>381.4</v>
      </c>
      <c r="E48" s="13">
        <f ca="1">$E$2+$F$2*A48</f>
        <v>358.49018779342731</v>
      </c>
      <c r="F48" s="17">
        <f ca="1">C48/E48</f>
        <v>0.83405351159093</v>
      </c>
      <c r="G48" s="49">
        <f>ROUND(MOD(A48-0.1,4),0)</f>
        <v>1</v>
      </c>
      <c r="H48" s="14">
        <f ca="1">VLOOKUP(G48,$J$3:$L$6,3)*E48</f>
        <v>300.36500030311572</v>
      </c>
      <c r="Y48" s="45">
        <v>4251</v>
      </c>
    </row>
    <row r="49" spans="1:25" ht="15" x14ac:dyDescent="0.3">
      <c r="A49" s="11">
        <f>[1]ArdiData!A48</f>
        <v>46</v>
      </c>
      <c r="B49" s="48">
        <f ca="1">'0.ArdiData'!D48</f>
        <v>4883</v>
      </c>
      <c r="C49" s="45">
        <f ca="1">ArdiEven!D48</f>
        <v>428</v>
      </c>
      <c r="D49" s="15">
        <f ca="1">AVERAGE(C47:C51)</f>
        <v>365</v>
      </c>
      <c r="E49" s="13">
        <f ca="1">$E$2+$F$2*A49</f>
        <v>363.27208584842396</v>
      </c>
      <c r="F49" s="17">
        <f ca="1">C49/E49</f>
        <v>1.1781802584704619</v>
      </c>
      <c r="G49" s="49">
        <f>ROUND(MOD(A49-0.1,4),0)</f>
        <v>2</v>
      </c>
      <c r="H49" s="14">
        <f ca="1">VLOOKUP(G49,$J$3:$L$6,3)*E49</f>
        <v>416.51163385025427</v>
      </c>
      <c r="Y49" s="45">
        <v>4209</v>
      </c>
    </row>
    <row r="50" spans="1:25" ht="15" x14ac:dyDescent="0.3">
      <c r="A50" s="11">
        <f>[1]ArdiData!A49</f>
        <v>47</v>
      </c>
      <c r="B50" s="48">
        <f ca="1">'0.ArdiData'!D49</f>
        <v>6391</v>
      </c>
      <c r="C50" s="45">
        <f ca="1">ArdiEven!D49</f>
        <v>451</v>
      </c>
      <c r="D50" s="15">
        <f ca="1">AVERAGE(C48:C52)</f>
        <v>362.2</v>
      </c>
      <c r="E50" s="13">
        <f ca="1">$E$2+$F$2*A50</f>
        <v>368.0539839034206</v>
      </c>
      <c r="F50" s="17">
        <f ca="1">C50/E50</f>
        <v>1.2253637230519556</v>
      </c>
      <c r="G50" s="49">
        <f>ROUND(MOD(A50-0.1,4),0)</f>
        <v>3</v>
      </c>
      <c r="H50" s="14">
        <f ca="1">VLOOKUP(G50,$J$3:$L$6,3)*E50</f>
        <v>428.53156056535778</v>
      </c>
      <c r="Y50" s="45">
        <v>4963</v>
      </c>
    </row>
    <row r="51" spans="1:25" ht="15" x14ac:dyDescent="0.3">
      <c r="A51" s="11">
        <f>[1]ArdiData!A50</f>
        <v>48</v>
      </c>
      <c r="B51" s="48">
        <f ca="1">'0.ArdiData'!D50</f>
        <v>7227</v>
      </c>
      <c r="C51" s="45">
        <f ca="1">ArdiEven!D50</f>
        <v>314</v>
      </c>
      <c r="D51" s="15">
        <f ca="1">AVERAGE(C49:C53)</f>
        <v>381</v>
      </c>
      <c r="E51" s="13">
        <f ca="1">$E$2+$F$2*A51</f>
        <v>372.83588195841719</v>
      </c>
      <c r="F51" s="17">
        <f ca="1">C51/E51</f>
        <v>0.84219361706988483</v>
      </c>
      <c r="G51" s="49">
        <f>ROUND(MOD(A51-0.1,4),0)</f>
        <v>4</v>
      </c>
      <c r="H51" s="14">
        <f ca="1">VLOOKUP(G51,$J$3:$L$6,3)*E51</f>
        <v>317.38256377209962</v>
      </c>
      <c r="Y51" s="45">
        <v>6340</v>
      </c>
    </row>
    <row r="52" spans="1:25" ht="15" x14ac:dyDescent="0.3">
      <c r="A52" s="11">
        <f>[1]ArdiData!A51</f>
        <v>49</v>
      </c>
      <c r="B52" s="48">
        <f ca="1">'0.ArdiData'!D51</f>
        <v>6428</v>
      </c>
      <c r="C52" s="45">
        <f ca="1">ArdiEven!D51</f>
        <v>319</v>
      </c>
      <c r="D52" s="15">
        <f ca="1">AVERAGE(C50:C54)</f>
        <v>393.6</v>
      </c>
      <c r="E52" s="13">
        <f ca="1">$E$2+$F$2*A52</f>
        <v>377.61778001341384</v>
      </c>
      <c r="F52" s="17">
        <f ca="1">C52/E52</f>
        <v>0.84476954445489405</v>
      </c>
      <c r="G52" s="49">
        <f>ROUND(MOD(A52-0.1,4),0)</f>
        <v>1</v>
      </c>
      <c r="H52" s="14">
        <f ca="1">VLOOKUP(G52,$J$3:$L$6,3)*E52</f>
        <v>316.39126667965797</v>
      </c>
      <c r="Y52" s="45">
        <v>5678</v>
      </c>
    </row>
    <row r="53" spans="1:25" ht="15" x14ac:dyDescent="0.3">
      <c r="A53" s="11">
        <f>[1]ArdiData!A52</f>
        <v>50</v>
      </c>
      <c r="B53" s="48">
        <f ca="1">'0.ArdiData'!D52</f>
        <v>5159</v>
      </c>
      <c r="C53" s="45">
        <f ca="1">ArdiEven!D52</f>
        <v>393</v>
      </c>
      <c r="D53" s="15">
        <f ca="1">AVERAGE(C51:C55)</f>
        <v>369.2</v>
      </c>
      <c r="E53" s="13">
        <f ca="1">$E$2+$F$2*A53</f>
        <v>382.39967806841048</v>
      </c>
      <c r="F53" s="17">
        <f ca="1">C53/E53</f>
        <v>1.0277205304803974</v>
      </c>
      <c r="G53" s="49">
        <f>ROUND(MOD(A53-0.1,4),0)</f>
        <v>2</v>
      </c>
      <c r="H53" s="14">
        <f ca="1">VLOOKUP(G53,$J$3:$L$6,3)*E53</f>
        <v>438.44248127157852</v>
      </c>
      <c r="Y53" s="45">
        <v>4483</v>
      </c>
    </row>
    <row r="54" spans="1:25" ht="15" x14ac:dyDescent="0.3">
      <c r="A54" s="11">
        <f>[1]ArdiData!A53</f>
        <v>51</v>
      </c>
      <c r="B54" s="48">
        <f ca="1">'0.ArdiData'!D53</f>
        <v>5399</v>
      </c>
      <c r="C54" s="45">
        <f ca="1">ArdiEven!D53</f>
        <v>491</v>
      </c>
      <c r="D54" s="15">
        <f ca="1">AVERAGE(C52:C56)</f>
        <v>381.4</v>
      </c>
      <c r="E54" s="13">
        <f ca="1">$E$2+$F$2*A54</f>
        <v>387.18157612340713</v>
      </c>
      <c r="F54" s="17">
        <f ca="1">C54/E54</f>
        <v>1.2681388533929172</v>
      </c>
      <c r="G54" s="49">
        <f>ROUND(MOD(A54-0.1,4),0)</f>
        <v>3</v>
      </c>
      <c r="H54" s="14">
        <f ca="1">VLOOKUP(G54,$J$3:$L$6,3)*E54</f>
        <v>450.80214396444825</v>
      </c>
      <c r="Y54" s="45">
        <v>4798</v>
      </c>
    </row>
    <row r="55" spans="1:25" ht="15" x14ac:dyDescent="0.3">
      <c r="A55" s="11">
        <f>[1]ArdiData!A54</f>
        <v>52</v>
      </c>
      <c r="B55" s="48">
        <f ca="1">'0.ArdiData'!D54</f>
        <v>6275</v>
      </c>
      <c r="C55" s="45">
        <f ca="1">ArdiEven!D54</f>
        <v>329</v>
      </c>
      <c r="D55" s="15">
        <f ca="1">AVERAGE(C53:C57)</f>
        <v>416</v>
      </c>
      <c r="E55" s="13">
        <f ca="1">$E$2+$F$2*A55</f>
        <v>391.96347417840377</v>
      </c>
      <c r="F55" s="17">
        <f ca="1">C55/E55</f>
        <v>0.83936392463511611</v>
      </c>
      <c r="G55" s="49">
        <f>ROUND(MOD(A55-0.1,4),0)</f>
        <v>4</v>
      </c>
      <c r="H55" s="14">
        <f ca="1">VLOOKUP(G55,$J$3:$L$6,3)*E55</f>
        <v>333.66523545508875</v>
      </c>
      <c r="Y55" s="45">
        <v>5479</v>
      </c>
    </row>
    <row r="56" spans="1:25" ht="15" x14ac:dyDescent="0.3">
      <c r="A56" s="11">
        <f>[1]ArdiData!A55</f>
        <v>53</v>
      </c>
      <c r="B56" s="48">
        <f ca="1">'0.ArdiData'!D55</f>
        <v>7033</v>
      </c>
      <c r="C56" s="45">
        <f ca="1">ArdiEven!D55</f>
        <v>375</v>
      </c>
      <c r="D56" s="15">
        <f ca="1">AVERAGE(C54:C58)</f>
        <v>439.4</v>
      </c>
      <c r="E56" s="13">
        <f ca="1">$E$2+$F$2*A56</f>
        <v>396.74537223340042</v>
      </c>
      <c r="F56" s="17">
        <f ca="1">C56/E56</f>
        <v>0.94519060900196739</v>
      </c>
      <c r="G56" s="49">
        <f>ROUND(MOD(A56-0.1,4),0)</f>
        <v>1</v>
      </c>
      <c r="H56" s="14">
        <f ca="1">VLOOKUP(G56,$J$3:$L$6,3)*E56</f>
        <v>332.41753305620028</v>
      </c>
      <c r="Y56" s="45">
        <v>5616</v>
      </c>
    </row>
    <row r="57" spans="1:25" ht="15" x14ac:dyDescent="0.3">
      <c r="A57" s="11">
        <f>[1]ArdiData!A56</f>
        <v>54</v>
      </c>
      <c r="B57" s="48">
        <f ca="1">'0.ArdiData'!D56</f>
        <v>7037</v>
      </c>
      <c r="C57" s="45">
        <f ca="1">ArdiEven!D56</f>
        <v>492</v>
      </c>
      <c r="D57" s="15">
        <f ca="1">AVERAGE(C55:C59)</f>
        <v>407.2</v>
      </c>
      <c r="E57" s="13">
        <f ca="1">$E$2+$F$2*A57</f>
        <v>401.52727028839706</v>
      </c>
      <c r="F57" s="17">
        <f ca="1">C57/E57</f>
        <v>1.2253215071709098</v>
      </c>
      <c r="G57" s="49">
        <f>ROUND(MOD(A57-0.1,4),0)</f>
        <v>2</v>
      </c>
      <c r="H57" s="14">
        <f ca="1">VLOOKUP(G57,$J$3:$L$6,3)*E57</f>
        <v>460.37332869290287</v>
      </c>
      <c r="Y57" s="45">
        <v>5762</v>
      </c>
    </row>
    <row r="58" spans="1:25" ht="15" x14ac:dyDescent="0.3">
      <c r="A58" s="11">
        <f>[1]ArdiData!A57</f>
        <v>55</v>
      </c>
      <c r="B58" s="48">
        <f ca="1">'0.ArdiData'!D57</f>
        <v>5515</v>
      </c>
      <c r="C58" s="45">
        <f ca="1">ArdiEven!D57</f>
        <v>510</v>
      </c>
      <c r="D58" s="15">
        <f ca="1">AVERAGE(C56:C60)</f>
        <v>402.6</v>
      </c>
      <c r="E58" s="13">
        <f ca="1">$E$2+$F$2*A58</f>
        <v>406.30916834339371</v>
      </c>
      <c r="F58" s="17">
        <f ca="1">C58/E58</f>
        <v>1.255201801326254</v>
      </c>
      <c r="G58" s="49">
        <f>ROUND(MOD(A58-0.1,4),0)</f>
        <v>3</v>
      </c>
      <c r="H58" s="14">
        <f ca="1">VLOOKUP(G58,$J$3:$L$6,3)*E58</f>
        <v>473.07272736353877</v>
      </c>
      <c r="Y58" s="45">
        <v>4740</v>
      </c>
    </row>
    <row r="59" spans="1:25" ht="15" x14ac:dyDescent="0.3">
      <c r="A59" s="11">
        <f>[1]ArdiData!A58</f>
        <v>56</v>
      </c>
      <c r="B59" s="48">
        <f ca="1">'0.ArdiData'!D58</f>
        <v>5523</v>
      </c>
      <c r="C59" s="45">
        <f ca="1">ArdiEven!D58</f>
        <v>330</v>
      </c>
      <c r="D59" s="15">
        <f ca="1">AVERAGE(C57:C61)</f>
        <v>428.2</v>
      </c>
      <c r="E59" s="13">
        <f ca="1">$E$2+$F$2*A59</f>
        <v>411.09106639839035</v>
      </c>
      <c r="F59" s="17">
        <f ca="1">C59/E59</f>
        <v>0.80274184231528734</v>
      </c>
      <c r="G59" s="49">
        <f>ROUND(MOD(A59-0.1,4),0)</f>
        <v>4</v>
      </c>
      <c r="H59" s="14">
        <f ca="1">VLOOKUP(G59,$J$3:$L$6,3)*E59</f>
        <v>349.94790713807794</v>
      </c>
      <c r="Y59" s="45">
        <v>5189</v>
      </c>
    </row>
    <row r="60" spans="1:25" ht="15" x14ac:dyDescent="0.3">
      <c r="A60" s="11">
        <f>[1]ArdiData!A59</f>
        <v>57</v>
      </c>
      <c r="B60" s="48">
        <f ca="1">'0.ArdiData'!D59</f>
        <v>6636</v>
      </c>
      <c r="C60" s="45">
        <f ca="1">ArdiEven!D59</f>
        <v>306</v>
      </c>
      <c r="D60" s="15">
        <f ca="1">AVERAGE(C58:C62)</f>
        <v>430.2</v>
      </c>
      <c r="E60" s="13">
        <f ca="1">$E$2+$F$2*A60</f>
        <v>415.872964453387</v>
      </c>
      <c r="F60" s="17">
        <f ca="1">C60/E60</f>
        <v>0.73580161769399632</v>
      </c>
      <c r="G60" s="49">
        <f>ROUND(MOD(A60-0.1,4),0)</f>
        <v>1</v>
      </c>
      <c r="H60" s="14">
        <f ca="1">VLOOKUP(G60,$J$3:$L$6,3)*E60</f>
        <v>348.44379943274259</v>
      </c>
      <c r="Y60" s="45">
        <v>6383</v>
      </c>
    </row>
    <row r="61" spans="1:25" ht="15" x14ac:dyDescent="0.3">
      <c r="A61" s="11">
        <f>[1]ArdiData!A60</f>
        <v>58</v>
      </c>
      <c r="B61" s="48">
        <f ca="1">'0.ArdiData'!D60</f>
        <v>8313</v>
      </c>
      <c r="C61" s="45">
        <f ca="1">ArdiEven!D60</f>
        <v>503</v>
      </c>
      <c r="D61" s="15">
        <f ca="1">AVERAGE(C59:C63)</f>
        <v>392</v>
      </c>
      <c r="E61" s="13">
        <f ca="1">$E$2+$F$2*A61</f>
        <v>420.65486250838364</v>
      </c>
      <c r="F61" s="17">
        <f ca="1">C61/E61</f>
        <v>1.1957546312446947</v>
      </c>
      <c r="G61" s="49">
        <f>ROUND(MOD(A61-0.1,4),0)</f>
        <v>2</v>
      </c>
      <c r="H61" s="14">
        <f ca="1">VLOOKUP(G61,$J$3:$L$6,3)*E61</f>
        <v>482.30417611422723</v>
      </c>
      <c r="Y61" s="45">
        <v>7473</v>
      </c>
    </row>
    <row r="62" spans="1:25" ht="15" x14ac:dyDescent="0.3">
      <c r="A62" s="11">
        <f>[1]ArdiData!A61</f>
        <v>59</v>
      </c>
      <c r="B62" s="48">
        <f ca="1">'0.ArdiData'!D61</f>
        <v>7606</v>
      </c>
      <c r="C62" s="45">
        <f ca="1">ArdiEven!D61</f>
        <v>502</v>
      </c>
      <c r="D62" s="15">
        <f ca="1">AVERAGE(C60:C64)</f>
        <v>393</v>
      </c>
      <c r="E62" s="13">
        <f ca="1">$E$2+$F$2*A62</f>
        <v>425.43676056338029</v>
      </c>
      <c r="F62" s="17">
        <f ca="1">C62/E62</f>
        <v>1.1799638548752385</v>
      </c>
      <c r="G62" s="49">
        <f>ROUND(MOD(A62-0.1,4),0)</f>
        <v>3</v>
      </c>
      <c r="H62" s="14">
        <f ca="1">VLOOKUP(G62,$J$3:$L$6,3)*E62</f>
        <v>495.34331076262924</v>
      </c>
      <c r="Y62" s="45">
        <v>6110</v>
      </c>
    </row>
    <row r="63" spans="1:25" ht="15" x14ac:dyDescent="0.3">
      <c r="A63" s="11">
        <f>[1]ArdiData!A62</f>
        <v>60</v>
      </c>
      <c r="B63" s="48">
        <f ca="1">'0.ArdiData'!D62</f>
        <v>6270</v>
      </c>
      <c r="C63" s="45">
        <f ca="1">ArdiEven!D62</f>
        <v>319</v>
      </c>
      <c r="D63" s="15">
        <f ca="1">AVERAGE(C61:C65)</f>
        <v>424.8</v>
      </c>
      <c r="E63" s="13">
        <f ca="1">$E$2+$F$2*A63</f>
        <v>430.21865861837694</v>
      </c>
      <c r="F63" s="17">
        <f ca="1">C63/E63</f>
        <v>0.74148341456051814</v>
      </c>
      <c r="G63" s="49">
        <f>ROUND(MOD(A63-0.1,4),0)</f>
        <v>4</v>
      </c>
      <c r="H63" s="14">
        <f ca="1">VLOOKUP(G63,$J$3:$L$6,3)*E63</f>
        <v>366.23057882106707</v>
      </c>
      <c r="Y63" s="45">
        <v>5294</v>
      </c>
    </row>
    <row r="64" spans="1:25" ht="15" x14ac:dyDescent="0.3">
      <c r="A64" s="11">
        <f>[1]ArdiData!A63</f>
        <v>61</v>
      </c>
      <c r="B64" s="48">
        <f ca="1">'0.ArdiData'!D63</f>
        <v>6293</v>
      </c>
      <c r="C64" s="45">
        <f ca="1">ArdiEven!D63</f>
        <v>335</v>
      </c>
      <c r="D64" s="15">
        <f ca="1">AVERAGE(C62:C66)</f>
        <v>439.2</v>
      </c>
      <c r="E64" s="13">
        <f ca="1">$E$2+$F$2*A64</f>
        <v>435.00055667337358</v>
      </c>
      <c r="F64" s="17">
        <f ca="1">C64/E64</f>
        <v>0.7701139570070471</v>
      </c>
      <c r="G64" s="49">
        <f>ROUND(MOD(A64-0.1,4),0)</f>
        <v>1</v>
      </c>
      <c r="H64" s="14">
        <f ca="1">VLOOKUP(G64,$J$3:$L$6,3)*E64</f>
        <v>364.4700658092849</v>
      </c>
      <c r="Y64" s="45">
        <v>5087</v>
      </c>
    </row>
    <row r="65" spans="1:25" ht="15" x14ac:dyDescent="0.3">
      <c r="A65" s="11">
        <f>[1]ArdiData!A64</f>
        <v>62</v>
      </c>
      <c r="B65" s="48">
        <f ca="1">'0.ArdiData'!D64</f>
        <v>6686</v>
      </c>
      <c r="C65" s="45">
        <f ca="1">ArdiEven!D64</f>
        <v>465</v>
      </c>
      <c r="D65" s="15">
        <f ca="1">AVERAGE(C63:C67)</f>
        <v>408.4</v>
      </c>
      <c r="E65" s="13">
        <f ca="1">$E$2+$F$2*A65</f>
        <v>439.78245472837023</v>
      </c>
      <c r="F65" s="17">
        <f ca="1">C65/E65</f>
        <v>1.0573409534657432</v>
      </c>
      <c r="G65" s="49">
        <f>ROUND(MOD(A65-0.1,4),0)</f>
        <v>2</v>
      </c>
      <c r="H65" s="14">
        <f ca="1">VLOOKUP(G65,$J$3:$L$6,3)*E65</f>
        <v>504.23502353555153</v>
      </c>
      <c r="Y65" s="45">
        <v>6800</v>
      </c>
    </row>
    <row r="66" spans="1:25" ht="15" x14ac:dyDescent="0.3">
      <c r="A66" s="11">
        <f>[1]ArdiData!A65</f>
        <v>63</v>
      </c>
      <c r="B66" s="48">
        <f ca="1">'0.ArdiData'!D65</f>
        <v>9248</v>
      </c>
      <c r="C66" s="45">
        <f ca="1">ArdiEven!D65</f>
        <v>575</v>
      </c>
      <c r="D66" s="15">
        <f ca="1">AVERAGE(C64:C68)</f>
        <v>414.2</v>
      </c>
      <c r="E66" s="13">
        <f ca="1">$E$2+$F$2*A66</f>
        <v>444.56435278336687</v>
      </c>
      <c r="F66" s="17">
        <f ca="1">C66/E66</f>
        <v>1.2934010484646157</v>
      </c>
      <c r="G66" s="49">
        <f>ROUND(MOD(A66-0.1,4),0)</f>
        <v>3</v>
      </c>
      <c r="H66" s="14">
        <f ca="1">VLOOKUP(G66,$J$3:$L$6,3)*E66</f>
        <v>517.61389416171983</v>
      </c>
      <c r="Y66" s="45">
        <v>6534</v>
      </c>
    </row>
    <row r="67" spans="1:25" ht="15" x14ac:dyDescent="0.3">
      <c r="A67" s="11">
        <f>[1]ArdiData!A66</f>
        <v>64</v>
      </c>
      <c r="B67" s="48">
        <f ca="1">'0.ArdiData'!D66</f>
        <v>8352</v>
      </c>
      <c r="C67" s="45">
        <f ca="1">ArdiEven!D66</f>
        <v>348</v>
      </c>
      <c r="D67" s="15">
        <f ca="1">AVERAGE(C65:C69)</f>
        <v>462</v>
      </c>
      <c r="E67" s="13">
        <f ca="1">$E$2+$F$2*A67</f>
        <v>449.34625083836352</v>
      </c>
      <c r="F67" s="17">
        <f ca="1">C67/E67</f>
        <v>0.77445844791343488</v>
      </c>
      <c r="G67" s="49">
        <f>ROUND(MOD(A67-0.1,4),0)</f>
        <v>4</v>
      </c>
      <c r="H67" s="14">
        <f ca="1">VLOOKUP(G67,$J$3:$L$6,3)*E67</f>
        <v>382.51325050405626</v>
      </c>
      <c r="Y67" s="45">
        <v>6708</v>
      </c>
    </row>
    <row r="68" spans="1:25" ht="15" x14ac:dyDescent="0.3">
      <c r="A68" s="11">
        <f>[1]ArdiData!A67</f>
        <v>65</v>
      </c>
      <c r="B68" s="48">
        <f ca="1">'0.ArdiData'!D67</f>
        <v>6299</v>
      </c>
      <c r="C68" s="45">
        <f ca="1">ArdiEven!D67</f>
        <v>348</v>
      </c>
      <c r="D68" s="15">
        <f ca="1">AVERAGE(C66:C70)</f>
        <v>475.6</v>
      </c>
      <c r="E68" s="13">
        <f ca="1">$E$2+$F$2*A68</f>
        <v>454.12814889336016</v>
      </c>
      <c r="F68" s="17">
        <f ca="1">C68/E68</f>
        <v>0.76630352214021968</v>
      </c>
      <c r="G68" s="49">
        <f>ROUND(MOD(A68-0.1,4),0)</f>
        <v>1</v>
      </c>
      <c r="H68" s="14">
        <f ca="1">VLOOKUP(G68,$J$3:$L$6,3)*E68</f>
        <v>380.49633218582721</v>
      </c>
      <c r="Y68" s="45">
        <v>5734</v>
      </c>
    </row>
    <row r="69" spans="1:25" ht="15" x14ac:dyDescent="0.3">
      <c r="A69" s="11">
        <f>[1]ArdiData!A68</f>
        <v>66</v>
      </c>
      <c r="B69" s="48">
        <f ca="1">'0.ArdiData'!D68</f>
        <v>6679</v>
      </c>
      <c r="C69" s="45">
        <f ca="1">ArdiEven!D68</f>
        <v>574</v>
      </c>
      <c r="D69" s="15">
        <f ca="1">AVERAGE(C67:C71)</f>
        <v>430.4</v>
      </c>
      <c r="E69" s="13">
        <f ca="1">$E$2+$F$2*A69</f>
        <v>458.91004694835681</v>
      </c>
      <c r="F69" s="17">
        <f ca="1">C69/E69</f>
        <v>1.2507897872730487</v>
      </c>
      <c r="G69" s="49">
        <f>ROUND(MOD(A69-0.1,4),0)</f>
        <v>2</v>
      </c>
      <c r="H69" s="14">
        <f ca="1">VLOOKUP(G69,$J$3:$L$6,3)*E69</f>
        <v>526.16587095687589</v>
      </c>
      <c r="Y69" s="45">
        <v>5374</v>
      </c>
    </row>
    <row r="70" spans="1:25" ht="15" x14ac:dyDescent="0.3">
      <c r="A70" s="11">
        <f>[1]ArdiData!A69</f>
        <v>67</v>
      </c>
      <c r="B70" s="48">
        <f ca="1">'0.ArdiData'!D69</f>
        <v>7864</v>
      </c>
      <c r="C70" s="45">
        <f ca="1">ArdiEven!D69</f>
        <v>533</v>
      </c>
      <c r="D70" s="15">
        <f ca="1">AVERAGE(C68:C72)</f>
        <v>432</v>
      </c>
      <c r="E70" s="13">
        <f ca="1">$E$2+$F$2*A70</f>
        <v>463.69194500335345</v>
      </c>
      <c r="F70" s="17">
        <f ca="1">C70/E70</f>
        <v>1.1494700430824722</v>
      </c>
      <c r="G70" s="49">
        <f>ROUND(MOD(A70-0.1,4),0)</f>
        <v>3</v>
      </c>
      <c r="H70" s="14">
        <f ca="1">VLOOKUP(G70,$J$3:$L$6,3)*E70</f>
        <v>539.8844775608103</v>
      </c>
      <c r="Y70" s="45">
        <v>6780</v>
      </c>
    </row>
    <row r="71" spans="1:25" ht="15" x14ac:dyDescent="0.3">
      <c r="A71" s="11">
        <f>[1]ArdiData!A70</f>
        <v>68</v>
      </c>
      <c r="B71" s="48">
        <f ca="1">'0.ArdiData'!D70</f>
        <v>8993</v>
      </c>
      <c r="C71" s="45">
        <f ca="1">ArdiEven!D70</f>
        <v>349</v>
      </c>
      <c r="D71" s="15">
        <f ca="1">AVERAGE(C69:C73)</f>
        <v>473.8</v>
      </c>
      <c r="E71" s="13">
        <f ca="1">$E$2+$F$2*A71</f>
        <v>468.4738430583501</v>
      </c>
      <c r="F71" s="17">
        <f ca="1">C71/E71</f>
        <v>0.74497222240117855</v>
      </c>
      <c r="G71" s="49">
        <f>ROUND(MOD(A71-0.1,4),0)</f>
        <v>4</v>
      </c>
      <c r="H71" s="14">
        <f ca="1">VLOOKUP(G71,$J$3:$L$6,3)*E71</f>
        <v>398.79592218704539</v>
      </c>
      <c r="Y71" s="45">
        <v>6999</v>
      </c>
    </row>
    <row r="72" spans="1:25" ht="15" x14ac:dyDescent="0.3">
      <c r="A72" s="11">
        <f>[1]ArdiData!A71</f>
        <v>69</v>
      </c>
      <c r="B72" s="48">
        <f ca="1">'0.ArdiData'!D71</f>
        <v>7858</v>
      </c>
      <c r="C72" s="45">
        <f ca="1">ArdiEven!D71</f>
        <v>356</v>
      </c>
      <c r="D72" s="15">
        <f ca="1">AVERAGE(C70:C74)</f>
        <v>464</v>
      </c>
      <c r="E72" s="13">
        <f ca="1">$E$2+$F$2*A72</f>
        <v>473.25574111334674</v>
      </c>
      <c r="F72" s="17">
        <f ca="1">C72/E72</f>
        <v>0.75223598801464198</v>
      </c>
      <c r="G72" s="49">
        <f>ROUND(MOD(A72-0.1,4),0)</f>
        <v>1</v>
      </c>
      <c r="H72" s="14">
        <f ca="1">VLOOKUP(G72,$J$3:$L$6,3)*E72</f>
        <v>396.52259856236952</v>
      </c>
      <c r="Y72" s="45">
        <v>6735</v>
      </c>
    </row>
    <row r="73" spans="1:25" ht="15" x14ac:dyDescent="0.3">
      <c r="A73" s="11">
        <f>[1]ArdiData!A72</f>
        <v>70</v>
      </c>
      <c r="B73" s="48">
        <f ca="1">'0.ArdiData'!D72</f>
        <v>6815</v>
      </c>
      <c r="C73" s="45">
        <f ca="1">ArdiEven!D72</f>
        <v>557</v>
      </c>
      <c r="D73" s="15">
        <f ca="1">AVERAGE(C71:C75)</f>
        <v>438.4</v>
      </c>
      <c r="E73" s="13">
        <f ca="1">$E$2+$F$2*A73</f>
        <v>478.03763916834339</v>
      </c>
      <c r="F73" s="17">
        <f ca="1">C73/E73</f>
        <v>1.1651802167064289</v>
      </c>
      <c r="G73" s="49">
        <f>ROUND(MOD(A73-0.1,4),0)</f>
        <v>2</v>
      </c>
      <c r="H73" s="14">
        <f ca="1">VLOOKUP(G73,$J$3:$L$6,3)*E73</f>
        <v>548.09671837820019</v>
      </c>
      <c r="Y73" s="45">
        <v>6144</v>
      </c>
    </row>
    <row r="74" spans="1:25" ht="15" x14ac:dyDescent="0.3">
      <c r="A74" s="11">
        <f>[1]ArdiData!A73</f>
        <v>71</v>
      </c>
      <c r="B74" s="48">
        <f ca="1">'0.ArdiData'!D73</f>
        <v>7300</v>
      </c>
      <c r="C74" s="45">
        <f ca="1">ArdiEven!D73</f>
        <v>525</v>
      </c>
      <c r="D74" s="15">
        <f ca="1">AVERAGE(C72:C76)</f>
        <v>467</v>
      </c>
      <c r="E74" s="13">
        <f ca="1">$E$2+$F$2*A74</f>
        <v>482.81953722334003</v>
      </c>
      <c r="F74" s="17">
        <f ca="1">C74/E74</f>
        <v>1.0873627919434179</v>
      </c>
      <c r="G74" s="49">
        <f>ROUND(MOD(A74-0.1,4),0)</f>
        <v>3</v>
      </c>
      <c r="H74" s="14">
        <f ca="1">VLOOKUP(G74,$J$3:$L$6,3)*E74</f>
        <v>562.15506095990077</v>
      </c>
      <c r="Y74" s="45">
        <v>5859</v>
      </c>
    </row>
    <row r="75" spans="1:25" ht="15" x14ac:dyDescent="0.3">
      <c r="A75" s="11">
        <f>[1]ArdiData!A74</f>
        <v>72</v>
      </c>
      <c r="B75" s="48">
        <f ca="1">'0.ArdiData'!D74</f>
        <v>8880</v>
      </c>
      <c r="C75" s="45">
        <f ca="1">ArdiEven!D74</f>
        <v>405</v>
      </c>
      <c r="D75" s="15">
        <f ca="1">AVERAGE(C73:C77)</f>
        <v>515.20000000000005</v>
      </c>
      <c r="E75" s="13">
        <f ca="1">$E$2+$F$2*A75</f>
        <v>487.60143527833668</v>
      </c>
      <c r="F75" s="17">
        <f ca="1">C75/E75</f>
        <v>0.83059640660986689</v>
      </c>
      <c r="G75" s="49">
        <f>ROUND(MOD(A75-0.1,4),0)</f>
        <v>4</v>
      </c>
      <c r="H75" s="14">
        <f ca="1">VLOOKUP(G75,$J$3:$L$6,3)*E75</f>
        <v>415.07859387003452</v>
      </c>
      <c r="Y75" s="45">
        <v>7351</v>
      </c>
    </row>
    <row r="76" spans="1:25" ht="15" x14ac:dyDescent="0.3">
      <c r="A76" s="11">
        <f>[1]ArdiData!A75</f>
        <v>73</v>
      </c>
      <c r="B76" s="48">
        <f ca="1">'0.ArdiData'!D75</f>
        <v>10658</v>
      </c>
      <c r="C76" s="45">
        <f ca="1">ArdiEven!D75</f>
        <v>492</v>
      </c>
      <c r="D76" s="15">
        <f ca="1">AVERAGE(C74:C78)</f>
        <v>515.4</v>
      </c>
      <c r="E76" s="13">
        <f ca="1">$E$2+$F$2*A76</f>
        <v>492.38333333333333</v>
      </c>
      <c r="F76" s="17">
        <f ca="1">C76/E76</f>
        <v>0.99922147378397597</v>
      </c>
      <c r="G76" s="49">
        <f>ROUND(MOD(A76-0.1,4),0)</f>
        <v>1</v>
      </c>
      <c r="H76" s="14">
        <f ca="1">VLOOKUP(G76,$J$3:$L$6,3)*E76</f>
        <v>412.54886493891189</v>
      </c>
      <c r="Y76" s="45">
        <v>8831</v>
      </c>
    </row>
    <row r="77" spans="1:25" ht="15" x14ac:dyDescent="0.3">
      <c r="A77" s="11">
        <f>[1]ArdiData!A76</f>
        <v>74</v>
      </c>
      <c r="B77" s="48">
        <f ca="1">'0.ArdiData'!D76</f>
        <v>9436</v>
      </c>
      <c r="C77" s="45">
        <f ca="1">ArdiEven!D76</f>
        <v>597</v>
      </c>
      <c r="D77" s="15"/>
      <c r="E77" s="13">
        <f ca="1">$E$2+$F$2*A77</f>
        <v>497.16523138832997</v>
      </c>
      <c r="F77" s="17">
        <f ca="1">C77/E77</f>
        <v>1.2008080258003606</v>
      </c>
      <c r="G77" s="49">
        <f>ROUND(MOD(A77-0.1,4),0)</f>
        <v>2</v>
      </c>
      <c r="H77" s="14">
        <f ca="1">VLOOKUP(G77,$J$3:$L$6,3)*E77</f>
        <v>570.02756579952461</v>
      </c>
      <c r="Y77" s="45">
        <v>7406</v>
      </c>
    </row>
    <row r="78" spans="1:25" ht="15" x14ac:dyDescent="0.3">
      <c r="A78" s="11">
        <f>[1]ArdiData!A77</f>
        <v>75</v>
      </c>
      <c r="B78" s="48">
        <f ca="1">'0.ArdiData'!D77</f>
        <v>7047</v>
      </c>
      <c r="C78" s="45">
        <f ca="1">ArdiEven!D77</f>
        <v>558</v>
      </c>
      <c r="D78" s="15"/>
      <c r="E78" s="13">
        <f ca="1">$E$2+$F$2*A78</f>
        <v>501.94712944332662</v>
      </c>
      <c r="F78" s="17">
        <f ca="1">C78/E78</f>
        <v>1.1116708658516239</v>
      </c>
      <c r="G78" s="49">
        <f>ROUND(MOD(A78-0.1,4),0)</f>
        <v>3</v>
      </c>
      <c r="H78" s="14">
        <f ca="1">VLOOKUP(G78,$J$3:$L$6,3)*E78</f>
        <v>584.42564435899135</v>
      </c>
      <c r="Y78" s="45">
        <v>6382</v>
      </c>
    </row>
    <row r="79" spans="1:25" ht="15" x14ac:dyDescent="0.3">
      <c r="A79" s="11">
        <v>76</v>
      </c>
      <c r="B79" s="48"/>
      <c r="C79" s="45"/>
      <c r="D79" s="15"/>
      <c r="E79" s="13"/>
      <c r="F79" s="17"/>
      <c r="G79" s="17"/>
      <c r="H79" s="14"/>
    </row>
    <row r="80" spans="1:25" ht="15" x14ac:dyDescent="0.3">
      <c r="A80" s="11">
        <v>77</v>
      </c>
      <c r="B80" s="48"/>
      <c r="C80" s="45"/>
      <c r="D80" s="15"/>
      <c r="E80" s="13"/>
      <c r="F80" s="17"/>
      <c r="G80" s="17"/>
      <c r="H80" s="14"/>
    </row>
    <row r="81" spans="1:8" ht="15" x14ac:dyDescent="0.3">
      <c r="A81" s="11">
        <v>78</v>
      </c>
      <c r="B81" s="48"/>
      <c r="C81" s="45"/>
      <c r="D81" s="15"/>
      <c r="E81" s="13"/>
      <c r="F81" s="17"/>
      <c r="G81" s="17"/>
      <c r="H81" s="14"/>
    </row>
    <row r="82" spans="1:8" ht="15" x14ac:dyDescent="0.3">
      <c r="A82" s="11">
        <v>79</v>
      </c>
      <c r="B82" s="48"/>
      <c r="C82" s="45"/>
      <c r="D82" s="15"/>
      <c r="E82" s="13"/>
      <c r="F82" s="17"/>
      <c r="G82" s="17"/>
      <c r="H82" s="14"/>
    </row>
    <row r="83" spans="1:8" ht="15" x14ac:dyDescent="0.3">
      <c r="A83" s="11">
        <v>80</v>
      </c>
      <c r="B83" s="48"/>
      <c r="C83" s="45"/>
      <c r="D83" s="15"/>
      <c r="E83" s="13"/>
      <c r="F83" s="17"/>
      <c r="G83" s="17"/>
      <c r="H83" s="14"/>
    </row>
  </sheetData>
  <conditionalFormatting sqref="G4:G8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4:G8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9:F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D3200-AC9C-4856-A01D-2A7FEEC35DCD}">
  <dimension ref="A1:AL89"/>
  <sheetViews>
    <sheetView topLeftCell="D24" zoomScale="87" zoomScaleNormal="87" workbookViewId="0">
      <selection activeCell="B4" sqref="B4"/>
    </sheetView>
  </sheetViews>
  <sheetFormatPr defaultColWidth="9.140625" defaultRowHeight="13.5" x14ac:dyDescent="0.25"/>
  <cols>
    <col min="1" max="1" width="4.5703125" style="4" bestFit="1" customWidth="1"/>
    <col min="2" max="2" width="9.7109375" style="4" bestFit="1" customWidth="1"/>
    <col min="3" max="3" width="6.7109375" style="4" bestFit="1" customWidth="1"/>
    <col min="4" max="4" width="11.7109375" style="4" bestFit="1" customWidth="1"/>
    <col min="5" max="5" width="9.140625" style="4" customWidth="1"/>
    <col min="6" max="6" width="13" style="4" customWidth="1"/>
    <col min="7" max="8" width="5.85546875" style="4" customWidth="1"/>
    <col min="9" max="9" width="9.7109375" style="4" customWidth="1"/>
    <col min="10" max="10" width="6" style="4" bestFit="1" customWidth="1"/>
    <col min="11" max="11" width="4.85546875" style="4" bestFit="1" customWidth="1"/>
    <col min="12" max="12" width="8.7109375" style="4" bestFit="1" customWidth="1"/>
    <col min="13" max="13" width="9.140625" style="4"/>
    <col min="14" max="14" width="12.140625" style="4" bestFit="1" customWidth="1"/>
    <col min="15" max="15" width="11.7109375" style="4" bestFit="1" customWidth="1"/>
    <col min="16" max="16" width="12.42578125" style="4" bestFit="1" customWidth="1"/>
    <col min="17" max="17" width="12.140625" style="4" bestFit="1" customWidth="1"/>
    <col min="18" max="21" width="9.28515625" style="4" bestFit="1" customWidth="1"/>
    <col min="22" max="23" width="9.140625" style="4"/>
    <col min="24" max="24" width="9.28515625" style="4" bestFit="1" customWidth="1"/>
    <col min="25" max="27" width="9.140625" style="4"/>
    <col min="28" max="30" width="9.28515625" style="4" bestFit="1" customWidth="1"/>
    <col min="31" max="31" width="12.28515625" style="4" customWidth="1"/>
    <col min="32" max="32" width="10.140625" style="4" bestFit="1" customWidth="1"/>
    <col min="33" max="36" width="9.28515625" style="4" bestFit="1" customWidth="1"/>
    <col min="37" max="16384" width="9.140625" style="4"/>
  </cols>
  <sheetData>
    <row r="1" spans="1:37" ht="17.25" thickBot="1" x14ac:dyDescent="0.35">
      <c r="A1" s="100" t="s">
        <v>89</v>
      </c>
      <c r="B1" s="98"/>
      <c r="C1" s="99"/>
      <c r="D1" s="98"/>
      <c r="E1" s="97"/>
      <c r="F1" s="96" t="s">
        <v>64</v>
      </c>
      <c r="G1" s="96" t="s">
        <v>88</v>
      </c>
      <c r="H1" s="95" t="s">
        <v>87</v>
      </c>
      <c r="I1" s="94" t="s">
        <v>86</v>
      </c>
      <c r="J1" s="94" t="s">
        <v>85</v>
      </c>
      <c r="K1" s="94" t="s">
        <v>84</v>
      </c>
      <c r="L1" s="94" t="s">
        <v>83</v>
      </c>
      <c r="N1" s="93" t="s">
        <v>82</v>
      </c>
      <c r="O1" s="92" t="s">
        <v>81</v>
      </c>
      <c r="P1" s="91" t="s">
        <v>80</v>
      </c>
      <c r="Q1" s="91" t="s">
        <v>79</v>
      </c>
      <c r="R1" s="90" t="s">
        <v>78</v>
      </c>
      <c r="AB1" s="50"/>
      <c r="AC1" s="89" t="s">
        <v>77</v>
      </c>
      <c r="AD1" s="89"/>
      <c r="AE1" s="89"/>
      <c r="AF1" s="50"/>
      <c r="AG1" s="50"/>
      <c r="AH1" s="52">
        <f ca="1">RANDBETWEEN(100,150)</f>
        <v>122</v>
      </c>
      <c r="AI1" s="52">
        <f ca="1">RANDBETWEEN(5,15)</f>
        <v>10</v>
      </c>
      <c r="AJ1" s="52">
        <v>0.1</v>
      </c>
      <c r="AK1" s="50"/>
    </row>
    <row r="2" spans="1:37" ht="17.25" thickBot="1" x14ac:dyDescent="0.35">
      <c r="A2" s="88" t="s">
        <v>4</v>
      </c>
      <c r="B2" s="87" t="s">
        <v>76</v>
      </c>
      <c r="C2" s="86" t="s">
        <v>5</v>
      </c>
      <c r="D2" s="85" t="s">
        <v>75</v>
      </c>
      <c r="F2" s="84" t="str">
        <f ca="1">G2&amp;" - "&amp;H2</f>
        <v>1000 - 2000</v>
      </c>
      <c r="G2" s="83">
        <f ca="1">Y4</f>
        <v>1000</v>
      </c>
      <c r="H2" s="82">
        <f ca="1">G2+$Y$3</f>
        <v>2000</v>
      </c>
      <c r="I2" s="81">
        <f ca="1">COUNTIF($C$3:$C$77, "&lt;"&amp;H2)</f>
        <v>9</v>
      </c>
      <c r="J2" s="81">
        <f ca="1">I2</f>
        <v>9</v>
      </c>
      <c r="K2" s="80">
        <f ca="1">J2/$J$15</f>
        <v>0.12</v>
      </c>
      <c r="L2" s="79">
        <f ca="1">I2/$J$15</f>
        <v>0.12</v>
      </c>
      <c r="N2" s="78" t="s">
        <v>74</v>
      </c>
      <c r="O2" s="77">
        <f ca="1">AVERAGE(B$3:B$77)</f>
        <v>4911.5200000000004</v>
      </c>
      <c r="P2" s="77">
        <f ca="1">AVERAGE(C$3:C$77)</f>
        <v>4911.5200000000004</v>
      </c>
      <c r="Q2" s="77">
        <f ca="1">AVERAGE(D$3:D$77)</f>
        <v>4911.5200000000004</v>
      </c>
      <c r="V2" s="4" t="s">
        <v>73</v>
      </c>
      <c r="Y2" s="4">
        <f ca="1">ROUND(O6/10,0)</f>
        <v>951</v>
      </c>
      <c r="AB2" s="50"/>
      <c r="AC2" s="52"/>
      <c r="AD2" s="52"/>
      <c r="AE2" s="52" t="s">
        <v>72</v>
      </c>
      <c r="AF2" s="50" t="s">
        <v>6</v>
      </c>
      <c r="AG2" s="50" t="s">
        <v>71</v>
      </c>
      <c r="AH2" s="50"/>
      <c r="AI2" s="60"/>
      <c r="AJ2" s="50"/>
      <c r="AK2" s="50"/>
    </row>
    <row r="3" spans="1:37" ht="16.5" x14ac:dyDescent="0.3">
      <c r="A3" s="57">
        <v>1</v>
      </c>
      <c r="B3" s="56">
        <f ca="1">INDEX($AG$3:$AG$77,RANK(AB3,$AB$3:$AB$77))</f>
        <v>5523</v>
      </c>
      <c r="C3" s="55">
        <f ca="1">SMALL($AG$3:$AG$77,AC3)</f>
        <v>1145</v>
      </c>
      <c r="D3" s="54">
        <f ca="1">AG3</f>
        <v>1145</v>
      </c>
      <c r="E3" s="53"/>
      <c r="F3" s="70" t="str">
        <f ca="1">G3&amp;" - "&amp;H3</f>
        <v>2000 - 3000</v>
      </c>
      <c r="G3" s="69">
        <f ca="1">H2</f>
        <v>2000</v>
      </c>
      <c r="H3" s="68">
        <f ca="1">G3+$Y$3</f>
        <v>3000</v>
      </c>
      <c r="I3" s="46">
        <f ca="1">COUNTIF($C$3:$C$77, "&lt;"&amp;H3)</f>
        <v>18</v>
      </c>
      <c r="J3" s="46">
        <f ca="1">I3-I2</f>
        <v>9</v>
      </c>
      <c r="K3" s="14">
        <f ca="1">J3/$J$15</f>
        <v>0.12</v>
      </c>
      <c r="L3" s="67">
        <f ca="1">I3/$J$15</f>
        <v>0.24</v>
      </c>
      <c r="N3" s="74" t="s">
        <v>70</v>
      </c>
      <c r="O3" s="74">
        <f ca="1">MEDIAN(B$3:B$77)</f>
        <v>4590</v>
      </c>
      <c r="P3" s="74">
        <f ca="1">MEDIAN(C$3:C$77)</f>
        <v>4590</v>
      </c>
      <c r="Q3" s="74">
        <f ca="1">MEDIAN(D$3:D$77)</f>
        <v>4590</v>
      </c>
      <c r="V3" s="4" t="s">
        <v>69</v>
      </c>
      <c r="Y3" s="4">
        <f ca="1">ROUND(Y2,-LEN(Y2)+1)</f>
        <v>1000</v>
      </c>
      <c r="AB3" s="50">
        <f ca="1">RAND()</f>
        <v>0.20442816609906977</v>
      </c>
      <c r="AC3" s="52">
        <v>1</v>
      </c>
      <c r="AD3" s="52">
        <v>1</v>
      </c>
      <c r="AE3" s="52">
        <f ca="1">INT($AH$1+$AI$1*AD3)</f>
        <v>132</v>
      </c>
      <c r="AF3" s="51">
        <f ca="1">(VLOOKUP(MOD(AD3,ROUNDUP($Y$7,0)),$V$8:$W$12,2)+7)+RAND()*VLOOKUP(MOD(AD3,ROUNDUP($Y$7,0)),$V$8:$W$12,2)</f>
        <v>8.6725061708241302</v>
      </c>
      <c r="AG3" s="50">
        <f ca="1">ROUND(AE3*AF3,0)</f>
        <v>1145</v>
      </c>
      <c r="AH3" s="50"/>
      <c r="AI3" s="60"/>
      <c r="AJ3" s="50"/>
      <c r="AK3" s="50"/>
    </row>
    <row r="4" spans="1:37" ht="16.5" x14ac:dyDescent="0.3">
      <c r="A4" s="57">
        <v>2</v>
      </c>
      <c r="B4" s="56">
        <f ca="1">INDEX($AG$3:$AG$77,RANK(AB4,$AB$3:$AB$77))</f>
        <v>6275</v>
      </c>
      <c r="C4" s="55">
        <f ca="1">SMALL($AG$3:$AG$77,AC4)</f>
        <v>1456</v>
      </c>
      <c r="D4" s="54">
        <f ca="1">AG4</f>
        <v>1456</v>
      </c>
      <c r="E4" s="53"/>
      <c r="F4" s="70" t="str">
        <f ca="1">G4&amp;" - "&amp;H4</f>
        <v>3000 - 4000</v>
      </c>
      <c r="G4" s="69">
        <f ca="1">H3</f>
        <v>3000</v>
      </c>
      <c r="H4" s="68">
        <f ca="1">G4+$Y$3</f>
        <v>4000</v>
      </c>
      <c r="I4" s="46">
        <f ca="1">COUNTIF($C$3:$C$77, "&lt;"&amp;H4)</f>
        <v>28</v>
      </c>
      <c r="J4" s="46">
        <f ca="1">I4-I3</f>
        <v>10</v>
      </c>
      <c r="K4" s="14">
        <f ca="1">J4/$J$15</f>
        <v>0.13333333333333333</v>
      </c>
      <c r="L4" s="67">
        <f ca="1">I4/$J$15</f>
        <v>0.37333333333333335</v>
      </c>
      <c r="N4" s="76" t="s">
        <v>68</v>
      </c>
      <c r="O4" s="75">
        <f ca="1">MAX(B$3:B$77)</f>
        <v>10658</v>
      </c>
      <c r="P4" s="75">
        <f ca="1">MAX(C$3:C$77)</f>
        <v>10658</v>
      </c>
      <c r="Q4" s="75">
        <f ca="1">MAX(D$3:D$77)</f>
        <v>10658</v>
      </c>
      <c r="V4" s="4" t="s">
        <v>67</v>
      </c>
      <c r="Y4" s="4">
        <f ca="1">Y3*INT(O5/Y3)</f>
        <v>1000</v>
      </c>
      <c r="AB4" s="50">
        <f ca="1">RAND()</f>
        <v>0.29893468834709136</v>
      </c>
      <c r="AC4" s="52">
        <v>2</v>
      </c>
      <c r="AD4" s="52">
        <v>2</v>
      </c>
      <c r="AE4" s="52">
        <f ca="1">INT($AH$1+$AI$1*AD4)</f>
        <v>142</v>
      </c>
      <c r="AF4" s="51">
        <f ca="1">(VLOOKUP(MOD(AD4,ROUNDUP($Y$7,0)),$V$8:$W$12,2)+7)+RAND()*VLOOKUP(MOD(AD4,ROUNDUP($Y$7,0)),$V$8:$W$12,2)</f>
        <v>10.25703649002347</v>
      </c>
      <c r="AG4" s="50">
        <f ca="1">ROUND(AE4*AF4,0)</f>
        <v>1456</v>
      </c>
      <c r="AH4" s="50"/>
      <c r="AI4" s="60"/>
      <c r="AJ4" s="50"/>
      <c r="AK4" s="50"/>
    </row>
    <row r="5" spans="1:37" ht="16.5" x14ac:dyDescent="0.3">
      <c r="A5" s="57">
        <v>3</v>
      </c>
      <c r="B5" s="56">
        <f ca="1">INDEX($AG$3:$AG$77,RANK(AB5,$AB$3:$AB$77))</f>
        <v>6428</v>
      </c>
      <c r="C5" s="55">
        <f ca="1">SMALL($AG$3:$AG$77,AC5)</f>
        <v>1509</v>
      </c>
      <c r="D5" s="54">
        <f ca="1">AG5</f>
        <v>1943</v>
      </c>
      <c r="E5" s="53"/>
      <c r="F5" s="70" t="str">
        <f ca="1">G5&amp;" - "&amp;H5</f>
        <v>4000 - 5000</v>
      </c>
      <c r="G5" s="69">
        <f ca="1">H4</f>
        <v>4000</v>
      </c>
      <c r="H5" s="68">
        <f ca="1">G5+$Y$3</f>
        <v>5000</v>
      </c>
      <c r="I5" s="46">
        <f ca="1">COUNTIF($C$3:$C$77, "&lt;"&amp;H5)</f>
        <v>40</v>
      </c>
      <c r="J5" s="46">
        <f ca="1">I5-I4</f>
        <v>12</v>
      </c>
      <c r="K5" s="14">
        <f ca="1">J5/$J$15</f>
        <v>0.16</v>
      </c>
      <c r="L5" s="67">
        <f ca="1">I5/$J$15</f>
        <v>0.53333333333333333</v>
      </c>
      <c r="N5" s="76" t="s">
        <v>66</v>
      </c>
      <c r="O5" s="75">
        <f ca="1">MIN(B$3:B$77)</f>
        <v>1145</v>
      </c>
      <c r="P5" s="75">
        <f ca="1">MIN(C$3:C$77)</f>
        <v>1145</v>
      </c>
      <c r="Q5" s="75">
        <f ca="1">MIN(D$3:D$77)</f>
        <v>1145</v>
      </c>
      <c r="V5" s="4" t="s">
        <v>65</v>
      </c>
      <c r="Y5" s="4">
        <f ca="1">ROUNDUP(O4/Y3,0)</f>
        <v>11</v>
      </c>
      <c r="AB5" s="50">
        <f ca="1">RAND()</f>
        <v>0.30761711697369809</v>
      </c>
      <c r="AC5" s="52">
        <v>3</v>
      </c>
      <c r="AD5" s="52">
        <v>3</v>
      </c>
      <c r="AE5" s="52">
        <f ca="1">INT($AH$1+$AI$1*AD5)</f>
        <v>152</v>
      </c>
      <c r="AF5" s="51">
        <f ca="1">(VLOOKUP(MOD(AD5,ROUNDUP($Y$7,0)),$V$8:$W$12,2)+7)+RAND()*VLOOKUP(MOD(AD5,ROUNDUP($Y$7,0)),$V$8:$W$12,2)</f>
        <v>12.781937270369284</v>
      </c>
      <c r="AG5" s="50">
        <f ca="1">ROUND(AE5*AF5,0)</f>
        <v>1943</v>
      </c>
      <c r="AH5" s="50"/>
      <c r="AI5" s="60"/>
      <c r="AJ5" s="50"/>
      <c r="AK5" s="50"/>
    </row>
    <row r="6" spans="1:37" ht="16.5" x14ac:dyDescent="0.3">
      <c r="A6" s="57">
        <v>4</v>
      </c>
      <c r="B6" s="56">
        <f ca="1">INDEX($AG$3:$AG$77,RANK(AB6,$AB$3:$AB$77))</f>
        <v>6815</v>
      </c>
      <c r="C6" s="55">
        <f ca="1">SMALL($AG$3:$AG$77,AC6)</f>
        <v>1610</v>
      </c>
      <c r="D6" s="54">
        <f ca="1">AG6</f>
        <v>1687</v>
      </c>
      <c r="E6" s="53"/>
      <c r="F6" s="70" t="str">
        <f ca="1">G6&amp;" - "&amp;H6</f>
        <v>5000 - 6000</v>
      </c>
      <c r="G6" s="69">
        <f ca="1">H5</f>
        <v>5000</v>
      </c>
      <c r="H6" s="68">
        <f ca="1">G6+$Y$3</f>
        <v>6000</v>
      </c>
      <c r="I6" s="46">
        <f ca="1">COUNTIF($C$3:$C$77, "&lt;"&amp;H6)</f>
        <v>48</v>
      </c>
      <c r="J6" s="46">
        <f ca="1">I6-I5</f>
        <v>8</v>
      </c>
      <c r="K6" s="14">
        <f ca="1">J6/$J$15</f>
        <v>0.10666666666666667</v>
      </c>
      <c r="L6" s="67">
        <f ca="1">I6/$J$15</f>
        <v>0.64</v>
      </c>
      <c r="N6" s="76" t="s">
        <v>64</v>
      </c>
      <c r="O6" s="75">
        <f ca="1">O4-O5</f>
        <v>9513</v>
      </c>
      <c r="P6" s="75">
        <f ca="1">P4-P5</f>
        <v>9513</v>
      </c>
      <c r="Q6" s="75">
        <f ca="1">Q4-Q5</f>
        <v>9513</v>
      </c>
      <c r="V6" s="4" t="s">
        <v>63</v>
      </c>
      <c r="Y6" s="4">
        <f ca="1">Y5*Y3</f>
        <v>11000</v>
      </c>
      <c r="AB6" s="50">
        <f ca="1">RAND()</f>
        <v>6.4079788566245854E-2</v>
      </c>
      <c r="AC6" s="52">
        <v>4</v>
      </c>
      <c r="AD6" s="52">
        <v>4</v>
      </c>
      <c r="AE6" s="52">
        <f ca="1">INT($AH$1+$AI$1*AD6)</f>
        <v>162</v>
      </c>
      <c r="AF6" s="51">
        <f ca="1">(VLOOKUP(MOD(AD6,ROUNDUP($Y$7,0)),$V$8:$W$12,2)+7)+RAND()*VLOOKUP(MOD(AD6,ROUNDUP($Y$7,0)),$V$8:$W$12,2)</f>
        <v>10.416135460228032</v>
      </c>
      <c r="AG6" s="50">
        <f ca="1">ROUND(AE6*AF6,0)</f>
        <v>1687</v>
      </c>
      <c r="AH6" s="50"/>
      <c r="AI6" s="60"/>
      <c r="AJ6" s="50"/>
      <c r="AK6" s="50"/>
    </row>
    <row r="7" spans="1:37" ht="16.5" x14ac:dyDescent="0.3">
      <c r="A7" s="57">
        <v>5</v>
      </c>
      <c r="B7" s="56">
        <f ca="1">INDEX($AG$3:$AG$77,RANK(AB7,$AB$3:$AB$77))</f>
        <v>1914</v>
      </c>
      <c r="C7" s="55">
        <f ca="1">SMALL($AG$3:$AG$77,AC7)</f>
        <v>1687</v>
      </c>
      <c r="D7" s="54">
        <f ca="1">AG7</f>
        <v>1509</v>
      </c>
      <c r="E7" s="53"/>
      <c r="F7" s="70" t="str">
        <f ca="1">G7&amp;" - "&amp;H7</f>
        <v>6000 - 7000</v>
      </c>
      <c r="G7" s="69">
        <f ca="1">H6</f>
        <v>6000</v>
      </c>
      <c r="H7" s="68">
        <f ca="1">G7+$Y$3</f>
        <v>7000</v>
      </c>
      <c r="I7" s="46">
        <f ca="1">COUNTIF($C$3:$C$77, "&lt;"&amp;H7)</f>
        <v>60</v>
      </c>
      <c r="J7" s="46">
        <f ca="1">I7-I6</f>
        <v>12</v>
      </c>
      <c r="K7" s="14">
        <f ca="1">J7/$J$15</f>
        <v>0.16</v>
      </c>
      <c r="L7" s="67">
        <f ca="1">I7/$J$15</f>
        <v>0.8</v>
      </c>
      <c r="N7" s="76" t="s">
        <v>62</v>
      </c>
      <c r="O7" s="75">
        <f ca="1">_xlfn.STDEV.S(B$3:B$77)</f>
        <v>2283.3616183162931</v>
      </c>
      <c r="P7" s="75">
        <f ca="1">_xlfn.STDEV.S(C$3:C$77)</f>
        <v>2283.3616183162931</v>
      </c>
      <c r="Q7" s="75">
        <f ca="1">_xlfn.STDEV.S(D$3:D$77)</f>
        <v>2283.3616183162931</v>
      </c>
      <c r="V7" s="4" t="s">
        <v>20</v>
      </c>
      <c r="Y7" s="4">
        <v>5</v>
      </c>
      <c r="AB7" s="50">
        <f ca="1">RAND()</f>
        <v>0.88717809077771415</v>
      </c>
      <c r="AC7" s="52">
        <v>5</v>
      </c>
      <c r="AD7" s="52">
        <v>5</v>
      </c>
      <c r="AE7" s="52">
        <f ca="1">INT($AH$1+$AI$1*AD7)</f>
        <v>172</v>
      </c>
      <c r="AF7" s="51">
        <f ca="1">(VLOOKUP(MOD(AD7,ROUNDUP($Y$7,0)),$V$8:$W$12,2)+7)+RAND()*VLOOKUP(MOD(AD7,ROUNDUP($Y$7,0)),$V$8:$W$12,2)</f>
        <v>8.77496860816556</v>
      </c>
      <c r="AG7" s="50">
        <f ca="1">ROUND(AE7*AF7,0)</f>
        <v>1509</v>
      </c>
      <c r="AH7" s="50"/>
      <c r="AI7" s="60"/>
      <c r="AJ7" s="50"/>
      <c r="AK7" s="50"/>
    </row>
    <row r="8" spans="1:37" ht="16.5" x14ac:dyDescent="0.3">
      <c r="A8" s="57">
        <v>6</v>
      </c>
      <c r="B8" s="56">
        <f ca="1">INDEX($AG$3:$AG$77,RANK(AB8,$AB$3:$AB$77))</f>
        <v>4579</v>
      </c>
      <c r="C8" s="55">
        <f ca="1">SMALL($AG$3:$AG$77,AC8)</f>
        <v>1880</v>
      </c>
      <c r="D8" s="54">
        <f ca="1">AG8</f>
        <v>1610</v>
      </c>
      <c r="E8" s="53"/>
      <c r="F8" s="70" t="str">
        <f ca="1">G8&amp;" - "&amp;H8</f>
        <v>7000 - 8000</v>
      </c>
      <c r="G8" s="69">
        <f ca="1">H7</f>
        <v>7000</v>
      </c>
      <c r="H8" s="68">
        <f ca="1">G8+$Y$3</f>
        <v>8000</v>
      </c>
      <c r="I8" s="46">
        <f ca="1">COUNTIF($C$3:$C$77, "&lt;"&amp;H8)</f>
        <v>68</v>
      </c>
      <c r="J8" s="46">
        <f ca="1">I8-I7</f>
        <v>8</v>
      </c>
      <c r="K8" s="14">
        <f ca="1">J8/$J$15</f>
        <v>0.10666666666666667</v>
      </c>
      <c r="L8" s="67">
        <f ca="1">I8/$J$15</f>
        <v>0.90666666666666662</v>
      </c>
      <c r="N8" s="76" t="s">
        <v>61</v>
      </c>
      <c r="O8" s="75">
        <f ca="1">O7/O2</f>
        <v>0.46489917954447763</v>
      </c>
      <c r="P8" s="75">
        <f ca="1">P7/P2</f>
        <v>0.46489917954447763</v>
      </c>
      <c r="Q8" s="75">
        <f ca="1">Q7/Q2</f>
        <v>0.46489917954447763</v>
      </c>
      <c r="V8" s="4">
        <v>0</v>
      </c>
      <c r="W8" s="4">
        <v>1</v>
      </c>
      <c r="AB8" s="50">
        <f ca="1">RAND()</f>
        <v>0.41845537815298017</v>
      </c>
      <c r="AC8" s="52">
        <v>6</v>
      </c>
      <c r="AD8" s="52">
        <v>6</v>
      </c>
      <c r="AE8" s="52">
        <f ca="1">INT($AH$1+$AI$1*AD8)</f>
        <v>182</v>
      </c>
      <c r="AF8" s="51">
        <f ca="1">(VLOOKUP(MOD(AD8,ROUNDUP($Y$7,0)),$V$8:$W$12,2)+7)+RAND()*VLOOKUP(MOD(AD8,ROUNDUP($Y$7,0)),$V$8:$W$12,2)</f>
        <v>8.8473380510562549</v>
      </c>
      <c r="AG8" s="50">
        <f ca="1">ROUND(AE8*AF8,0)</f>
        <v>1610</v>
      </c>
      <c r="AH8" s="50"/>
      <c r="AI8" s="60"/>
      <c r="AJ8" s="50"/>
      <c r="AK8" s="50"/>
    </row>
    <row r="9" spans="1:37" ht="16.5" x14ac:dyDescent="0.3">
      <c r="A9" s="57">
        <v>7</v>
      </c>
      <c r="B9" s="56">
        <f ca="1">INDEX($AG$3:$AG$77,RANK(AB9,$AB$3:$AB$77))</f>
        <v>1900</v>
      </c>
      <c r="C9" s="55">
        <f ca="1">SMALL($AG$3:$AG$77,AC9)</f>
        <v>1914</v>
      </c>
      <c r="D9" s="54">
        <f ca="1">AG9</f>
        <v>1900</v>
      </c>
      <c r="E9" s="53"/>
      <c r="F9" s="70" t="str">
        <f ca="1">G9&amp;" - "&amp;H9</f>
        <v>8000 - 9000</v>
      </c>
      <c r="G9" s="69">
        <f ca="1">H8</f>
        <v>8000</v>
      </c>
      <c r="H9" s="68">
        <f ca="1">G9+$Y$3</f>
        <v>9000</v>
      </c>
      <c r="I9" s="46">
        <f ca="1">COUNTIF($C$3:$C$77, "&lt;"&amp;H9)</f>
        <v>72</v>
      </c>
      <c r="J9" s="46">
        <f ca="1">I9-I8</f>
        <v>4</v>
      </c>
      <c r="K9" s="14">
        <f ca="1">J9/$J$15</f>
        <v>5.3333333333333337E-2</v>
      </c>
      <c r="L9" s="67">
        <f ca="1">I9/$J$15</f>
        <v>0.96</v>
      </c>
      <c r="N9" s="74" t="s">
        <v>60</v>
      </c>
      <c r="O9" s="73">
        <f ca="1">O2/O3</f>
        <v>1.0700479302832244</v>
      </c>
      <c r="P9" s="73">
        <f ca="1">P2/P3</f>
        <v>1.0700479302832244</v>
      </c>
      <c r="Q9" s="73">
        <f ca="1">Q2/Q3</f>
        <v>1.0700479302832244</v>
      </c>
      <c r="V9" s="4">
        <v>1</v>
      </c>
      <c r="W9" s="4">
        <v>1</v>
      </c>
      <c r="AB9" s="50">
        <f ca="1">RAND()</f>
        <v>0.93154046999598283</v>
      </c>
      <c r="AC9" s="52">
        <v>8</v>
      </c>
      <c r="AD9" s="52">
        <v>7</v>
      </c>
      <c r="AE9" s="52">
        <f ca="1">INT($AH$1+$AI$1*AD9)</f>
        <v>192</v>
      </c>
      <c r="AF9" s="51">
        <f ca="1">(VLOOKUP(MOD(AD9,ROUNDUP($Y$7,0)),$V$8:$W$12,2)+7)+RAND()*VLOOKUP(MOD(AD9,ROUNDUP($Y$7,0)),$V$8:$W$12,2)</f>
        <v>9.8972548416817663</v>
      </c>
      <c r="AG9" s="50">
        <f ca="1">ROUND(AE9*AF9,0)</f>
        <v>1900</v>
      </c>
      <c r="AH9" s="50"/>
      <c r="AI9" s="60"/>
      <c r="AJ9" s="50"/>
      <c r="AK9" s="50"/>
    </row>
    <row r="10" spans="1:37" ht="17.25" thickBot="1" x14ac:dyDescent="0.35">
      <c r="A10" s="57">
        <v>8</v>
      </c>
      <c r="B10" s="56">
        <f ca="1">INDEX($AG$3:$AG$77,RANK(AB10,$AB$3:$AB$77))</f>
        <v>5263</v>
      </c>
      <c r="C10" s="55">
        <f ca="1">SMALL($AG$3:$AG$77,AC10)</f>
        <v>1900</v>
      </c>
      <c r="D10" s="54">
        <f ca="1">AG10</f>
        <v>2137</v>
      </c>
      <c r="E10" s="53"/>
      <c r="F10" s="70" t="str">
        <f ca="1">G10&amp;" - "&amp;H10</f>
        <v>9000 - 10000</v>
      </c>
      <c r="G10" s="69">
        <f ca="1">H9</f>
        <v>9000</v>
      </c>
      <c r="H10" s="68">
        <f ca="1">G10+$Y$3</f>
        <v>10000</v>
      </c>
      <c r="I10" s="46">
        <f ca="1">COUNTIF($C$3:$C$77, "&lt;"&amp;H10)</f>
        <v>74</v>
      </c>
      <c r="J10" s="46">
        <f ca="1">I10-I9</f>
        <v>2</v>
      </c>
      <c r="K10" s="14">
        <f ca="1">J10/$J$15</f>
        <v>2.6666666666666668E-2</v>
      </c>
      <c r="L10" s="67">
        <f ca="1">I10/$J$15</f>
        <v>0.98666666666666669</v>
      </c>
      <c r="N10" s="72" t="s">
        <v>59</v>
      </c>
      <c r="O10" s="71">
        <f ca="1">O6/O2</f>
        <v>1.9368749389191124</v>
      </c>
      <c r="P10" s="71">
        <f ca="1">P6/P2</f>
        <v>1.9368749389191124</v>
      </c>
      <c r="Q10" s="71">
        <f ca="1">Q6/Q2</f>
        <v>1.9368749389191124</v>
      </c>
      <c r="V10" s="4">
        <v>2</v>
      </c>
      <c r="W10" s="4">
        <v>2</v>
      </c>
      <c r="AB10" s="50">
        <f ca="1">RAND()</f>
        <v>0.40086834653429138</v>
      </c>
      <c r="AC10" s="52">
        <v>7</v>
      </c>
      <c r="AD10" s="52">
        <v>8</v>
      </c>
      <c r="AE10" s="52">
        <f ca="1">INT($AH$1+$AI$1*AD10)</f>
        <v>202</v>
      </c>
      <c r="AF10" s="51">
        <f ca="1">(VLOOKUP(MOD(AD10,ROUNDUP($Y$7,0)),$V$8:$W$12,2)+7)+RAND()*VLOOKUP(MOD(AD10,ROUNDUP($Y$7,0)),$V$8:$W$12,2)</f>
        <v>10.578725393527128</v>
      </c>
      <c r="AG10" s="50">
        <f ca="1">ROUND(AE10*AF10,0)</f>
        <v>2137</v>
      </c>
      <c r="AH10" s="50"/>
      <c r="AI10" s="60"/>
      <c r="AJ10" s="50"/>
      <c r="AK10" s="50"/>
    </row>
    <row r="11" spans="1:37" ht="16.5" x14ac:dyDescent="0.3">
      <c r="A11" s="57">
        <v>9</v>
      </c>
      <c r="B11" s="56">
        <f ca="1">INDEX($AG$3:$AG$77,RANK(AB11,$AB$3:$AB$77))</f>
        <v>3721</v>
      </c>
      <c r="C11" s="55">
        <f ca="1">SMALL($AG$3:$AG$77,AC11)</f>
        <v>2206</v>
      </c>
      <c r="D11" s="54">
        <f ca="1">AG11</f>
        <v>2054</v>
      </c>
      <c r="E11" s="53"/>
      <c r="F11" s="70" t="str">
        <f ca="1">G11&amp;" - "&amp;H11</f>
        <v>10000 - 11000</v>
      </c>
      <c r="G11" s="69">
        <f ca="1">H10</f>
        <v>10000</v>
      </c>
      <c r="H11" s="68">
        <f ca="1">G11+$Y$3</f>
        <v>11000</v>
      </c>
      <c r="I11" s="46">
        <f ca="1">COUNTIF($C$3:$C$77, "&lt;"&amp;H11)</f>
        <v>75</v>
      </c>
      <c r="J11" s="46">
        <f ca="1">I11-I10</f>
        <v>1</v>
      </c>
      <c r="K11" s="14">
        <f ca="1">J11/$J$15</f>
        <v>1.3333333333333334E-2</v>
      </c>
      <c r="L11" s="67">
        <f ca="1">I11/$J$15</f>
        <v>1</v>
      </c>
      <c r="V11" s="4">
        <v>3</v>
      </c>
      <c r="W11" s="4">
        <v>3</v>
      </c>
      <c r="AB11" s="50">
        <f ca="1">RAND()</f>
        <v>0.52283879631439767</v>
      </c>
      <c r="AC11" s="52">
        <v>12</v>
      </c>
      <c r="AD11" s="52">
        <v>9</v>
      </c>
      <c r="AE11" s="52">
        <f ca="1">INT($AH$1+$AI$1*AD11)</f>
        <v>212</v>
      </c>
      <c r="AF11" s="51">
        <f ca="1">(VLOOKUP(MOD(AD11,ROUNDUP($Y$7,0)),$V$8:$W$12,2)+7)+RAND()*VLOOKUP(MOD(AD11,ROUNDUP($Y$7,0)),$V$8:$W$12,2)</f>
        <v>9.690617253019699</v>
      </c>
      <c r="AG11" s="50">
        <f ca="1">ROUND(AE11*AF11,0)</f>
        <v>2054</v>
      </c>
      <c r="AH11" s="50"/>
      <c r="AI11" s="60"/>
      <c r="AJ11" s="50"/>
      <c r="AK11" s="50"/>
    </row>
    <row r="12" spans="1:37" ht="16.5" x14ac:dyDescent="0.3">
      <c r="A12" s="57">
        <v>10</v>
      </c>
      <c r="B12" s="56">
        <f ca="1">INDEX($AG$3:$AG$77,RANK(AB12,$AB$3:$AB$77))</f>
        <v>4215</v>
      </c>
      <c r="C12" s="55">
        <f ca="1">SMALL($AG$3:$AG$77,AC12)</f>
        <v>1943</v>
      </c>
      <c r="D12" s="54">
        <f ca="1">AG12</f>
        <v>1880</v>
      </c>
      <c r="E12" s="53"/>
      <c r="F12" s="70" t="str">
        <f ca="1">G12&amp;" - "&amp;H12</f>
        <v>11000 - 12000</v>
      </c>
      <c r="G12" s="69">
        <f ca="1">H11</f>
        <v>11000</v>
      </c>
      <c r="H12" s="68">
        <f ca="1">G12+$Y$3</f>
        <v>12000</v>
      </c>
      <c r="I12" s="46">
        <f ca="1">COUNTIF($C$3:$C$77, "&lt;"&amp;H12)</f>
        <v>75</v>
      </c>
      <c r="J12" s="46">
        <f ca="1">I12-I11</f>
        <v>0</v>
      </c>
      <c r="K12" s="14">
        <f ca="1">J12/$J$15</f>
        <v>0</v>
      </c>
      <c r="L12" s="67">
        <f ca="1">I12/$J$15</f>
        <v>1</v>
      </c>
      <c r="V12" s="4">
        <v>4</v>
      </c>
      <c r="W12" s="4">
        <v>2</v>
      </c>
      <c r="AB12" s="50">
        <f ca="1">RAND()</f>
        <v>0.48301864137469475</v>
      </c>
      <c r="AC12" s="52">
        <v>9</v>
      </c>
      <c r="AD12" s="52">
        <v>10</v>
      </c>
      <c r="AE12" s="52">
        <f ca="1">INT($AH$1+$AI$1*AD12)</f>
        <v>222</v>
      </c>
      <c r="AF12" s="51">
        <f ca="1">(VLOOKUP(MOD(AD12,ROUNDUP($Y$7,0)),$V$8:$W$12,2)+7)+RAND()*VLOOKUP(MOD(AD12,ROUNDUP($Y$7,0)),$V$8:$W$12,2)</f>
        <v>8.4673064504210469</v>
      </c>
      <c r="AG12" s="50">
        <f ca="1">ROUND(AE12*AF12,0)</f>
        <v>1880</v>
      </c>
      <c r="AH12" s="50"/>
      <c r="AI12" s="60"/>
      <c r="AJ12" s="50"/>
      <c r="AK12" s="50"/>
    </row>
    <row r="13" spans="1:37" ht="16.5" x14ac:dyDescent="0.3">
      <c r="A13" s="57">
        <v>11</v>
      </c>
      <c r="B13" s="56">
        <f ca="1">INDEX($AG$3:$AG$77,RANK(AB13,$AB$3:$AB$77))</f>
        <v>1687</v>
      </c>
      <c r="C13" s="55">
        <f ca="1">SMALL($AG$3:$AG$77,AC13)</f>
        <v>2054</v>
      </c>
      <c r="D13" s="54">
        <f ca="1">AG13</f>
        <v>1914</v>
      </c>
      <c r="E13" s="53"/>
      <c r="F13" s="70" t="str">
        <f ca="1">G13&amp;" - "&amp;H13</f>
        <v>12000 - 13000</v>
      </c>
      <c r="G13" s="69">
        <f ca="1">H12</f>
        <v>12000</v>
      </c>
      <c r="H13" s="68">
        <f ca="1">G13+$Y$3</f>
        <v>13000</v>
      </c>
      <c r="I13" s="46">
        <f ca="1">COUNTIF($C$3:$C$77, "&lt;"&amp;H13)</f>
        <v>75</v>
      </c>
      <c r="J13" s="46">
        <f ca="1">I13-I12</f>
        <v>0</v>
      </c>
      <c r="K13" s="14">
        <f ca="1">J13/$J$15</f>
        <v>0</v>
      </c>
      <c r="L13" s="67">
        <f ca="1">I13/$J$15</f>
        <v>1</v>
      </c>
      <c r="AB13" s="50">
        <f ca="1">RAND()</f>
        <v>0.98367285779851654</v>
      </c>
      <c r="AC13" s="52">
        <v>10</v>
      </c>
      <c r="AD13" s="52">
        <v>11</v>
      </c>
      <c r="AE13" s="52">
        <f ca="1">INT($AH$1+$AI$1*AD13)</f>
        <v>232</v>
      </c>
      <c r="AF13" s="51">
        <f ca="1">(VLOOKUP(MOD(AD13,ROUNDUP($Y$7,0)),$V$8:$W$12,2)+7)+RAND()*VLOOKUP(MOD(AD13,ROUNDUP($Y$7,0)),$V$8:$W$12,2)</f>
        <v>8.2505533142571146</v>
      </c>
      <c r="AG13" s="50">
        <f ca="1">ROUND(AE13*AF13,0)</f>
        <v>1914</v>
      </c>
      <c r="AH13" s="50"/>
      <c r="AI13" s="60"/>
      <c r="AJ13" s="50"/>
      <c r="AK13" s="50"/>
    </row>
    <row r="14" spans="1:37" ht="17.25" thickBot="1" x14ac:dyDescent="0.35">
      <c r="A14" s="57">
        <v>12</v>
      </c>
      <c r="B14" s="56">
        <f ca="1">INDEX($AG$3:$AG$77,RANK(AB14,$AB$3:$AB$77))</f>
        <v>1880</v>
      </c>
      <c r="C14" s="55">
        <f ca="1">SMALL($AG$3:$AG$77,AC14)</f>
        <v>2137</v>
      </c>
      <c r="D14" s="54">
        <f ca="1">AG14</f>
        <v>2559</v>
      </c>
      <c r="E14" s="53"/>
      <c r="F14" s="66" t="str">
        <f ca="1">G14&amp;" - "&amp;H14</f>
        <v>13000 - 14000</v>
      </c>
      <c r="G14" s="65">
        <f ca="1">H13</f>
        <v>13000</v>
      </c>
      <c r="H14" s="64">
        <f ca="1">G14+$Y$3</f>
        <v>14000</v>
      </c>
      <c r="I14" s="63">
        <f ca="1">COUNTIF($C$3:$C$77, "&lt;"&amp;H14)</f>
        <v>75</v>
      </c>
      <c r="J14" s="63">
        <f ca="1">I14-I13</f>
        <v>0</v>
      </c>
      <c r="K14" s="62">
        <f ca="1">J14/$J$15</f>
        <v>0</v>
      </c>
      <c r="L14" s="61">
        <f ca="1">I14/$J$15</f>
        <v>1</v>
      </c>
      <c r="AB14" s="50">
        <f ca="1">RAND()</f>
        <v>0.89247645459181213</v>
      </c>
      <c r="AC14" s="52">
        <v>11</v>
      </c>
      <c r="AD14" s="52">
        <v>12</v>
      </c>
      <c r="AE14" s="52">
        <f ca="1">INT($AH$1+$AI$1*AD14)</f>
        <v>242</v>
      </c>
      <c r="AF14" s="51">
        <f ca="1">(VLOOKUP(MOD(AD14,ROUNDUP($Y$7,0)),$V$8:$W$12,2)+7)+RAND()*VLOOKUP(MOD(AD14,ROUNDUP($Y$7,0)),$V$8:$W$12,2)</f>
        <v>10.572802121531367</v>
      </c>
      <c r="AG14" s="50">
        <f ca="1">ROUND(AE14*AF14,0)</f>
        <v>2559</v>
      </c>
      <c r="AH14" s="50"/>
      <c r="AI14" s="60"/>
      <c r="AJ14" s="50"/>
      <c r="AK14" s="50"/>
    </row>
    <row r="15" spans="1:37" ht="16.5" x14ac:dyDescent="0.3">
      <c r="A15" s="57">
        <v>13</v>
      </c>
      <c r="B15" s="56">
        <f ca="1">INDEX($AG$3:$AG$77,RANK(AB15,$AB$3:$AB$77))</f>
        <v>3284</v>
      </c>
      <c r="C15" s="55">
        <f ca="1">SMALL($AG$3:$AG$77,AC15)</f>
        <v>2504</v>
      </c>
      <c r="D15" s="54">
        <f ca="1">AG15</f>
        <v>2837</v>
      </c>
      <c r="E15" s="53"/>
      <c r="F15" s="7"/>
      <c r="G15" s="46"/>
      <c r="H15" s="46"/>
      <c r="I15" s="46"/>
      <c r="J15" s="46">
        <f ca="1">SUM(J2:J14)</f>
        <v>75</v>
      </c>
      <c r="K15" s="14">
        <f ca="1">SUM(K2:K14)</f>
        <v>1</v>
      </c>
      <c r="L15" s="14"/>
      <c r="AB15" s="50">
        <f ca="1">RAND()</f>
        <v>0.77629200100318962</v>
      </c>
      <c r="AC15" s="52">
        <v>14</v>
      </c>
      <c r="AD15" s="52">
        <v>13</v>
      </c>
      <c r="AE15" s="52">
        <f ca="1">INT($AH$1+$AI$1*AD15)</f>
        <v>252</v>
      </c>
      <c r="AF15" s="51">
        <f ca="1">(VLOOKUP(MOD(AD15,ROUNDUP($Y$7,0)),$V$8:$W$12,2)+7)+RAND()*VLOOKUP(MOD(AD15,ROUNDUP($Y$7,0)),$V$8:$W$12,2)</f>
        <v>11.256925547588597</v>
      </c>
      <c r="AG15" s="50">
        <f ca="1">ROUND(AE15*AF15,0)</f>
        <v>2837</v>
      </c>
      <c r="AH15" s="50"/>
      <c r="AI15" s="60"/>
      <c r="AJ15" s="50"/>
      <c r="AK15" s="50"/>
    </row>
    <row r="16" spans="1:37" ht="16.5" x14ac:dyDescent="0.3">
      <c r="A16" s="57">
        <v>14</v>
      </c>
      <c r="B16" s="56">
        <f ca="1">INDEX($AG$3:$AG$77,RANK(AB16,$AB$3:$AB$77))</f>
        <v>2504</v>
      </c>
      <c r="C16" s="55">
        <f ca="1">SMALL($AG$3:$AG$77,AC16)</f>
        <v>2654</v>
      </c>
      <c r="D16" s="54">
        <f ca="1">AG16</f>
        <v>2504</v>
      </c>
      <c r="E16" s="53"/>
      <c r="AB16" s="50">
        <f ca="1">RAND()</f>
        <v>0.80348721375690491</v>
      </c>
      <c r="AC16" s="52">
        <v>16</v>
      </c>
      <c r="AD16" s="52">
        <v>14</v>
      </c>
      <c r="AE16" s="52">
        <f ca="1">INT($AH$1+$AI$1*AD16)</f>
        <v>262</v>
      </c>
      <c r="AF16" s="51">
        <f ca="1">(VLOOKUP(MOD(AD16,ROUNDUP($Y$7,0)),$V$8:$W$12,2)+7)+RAND()*VLOOKUP(MOD(AD16,ROUNDUP($Y$7,0)),$V$8:$W$12,2)</f>
        <v>9.5559529596103641</v>
      </c>
      <c r="AG16" s="50">
        <f ca="1">ROUND(AE16*AF16,0)</f>
        <v>2504</v>
      </c>
      <c r="AH16" s="50"/>
      <c r="AI16" s="60"/>
      <c r="AJ16" s="50"/>
      <c r="AK16" s="50"/>
    </row>
    <row r="17" spans="1:37" ht="16.5" x14ac:dyDescent="0.3">
      <c r="A17" s="57">
        <v>15</v>
      </c>
      <c r="B17" s="56">
        <f ca="1">INDEX($AG$3:$AG$77,RANK(AB17,$AB$3:$AB$77))</f>
        <v>6636</v>
      </c>
      <c r="C17" s="55">
        <f ca="1">SMALL($AG$3:$AG$77,AC17)</f>
        <v>2837</v>
      </c>
      <c r="D17" s="54">
        <f ca="1">AG17</f>
        <v>2206</v>
      </c>
      <c r="E17" s="53"/>
      <c r="J17" s="7"/>
      <c r="K17" s="7"/>
      <c r="AB17" s="50">
        <f ca="1">RAND()</f>
        <v>0.20221474384805449</v>
      </c>
      <c r="AC17" s="52">
        <v>18</v>
      </c>
      <c r="AD17" s="52">
        <v>15</v>
      </c>
      <c r="AE17" s="52">
        <f ca="1">INT($AH$1+$AI$1*AD17)</f>
        <v>272</v>
      </c>
      <c r="AF17" s="51">
        <f ca="1">(VLOOKUP(MOD(AD17,ROUNDUP($Y$7,0)),$V$8:$W$12,2)+7)+RAND()*VLOOKUP(MOD(AD17,ROUNDUP($Y$7,0)),$V$8:$W$12,2)</f>
        <v>8.1108613143157022</v>
      </c>
      <c r="AG17" s="50">
        <f ca="1">ROUND(AE17*AF17,0)</f>
        <v>2206</v>
      </c>
      <c r="AH17" s="50"/>
      <c r="AI17" s="60"/>
      <c r="AJ17" s="50"/>
      <c r="AK17" s="50"/>
    </row>
    <row r="18" spans="1:37" ht="16.5" x14ac:dyDescent="0.3">
      <c r="A18" s="57">
        <v>16</v>
      </c>
      <c r="B18" s="56">
        <f ca="1">INDEX($AG$3:$AG$77,RANK(AB18,$AB$3:$AB$77))</f>
        <v>7858</v>
      </c>
      <c r="C18" s="55">
        <f ca="1">SMALL($AG$3:$AG$77,AC18)</f>
        <v>2284</v>
      </c>
      <c r="D18" s="54">
        <f ca="1">AG18</f>
        <v>2284</v>
      </c>
      <c r="E18" s="53"/>
      <c r="AB18" s="50">
        <f ca="1">RAND()</f>
        <v>7.9321059296225793E-2</v>
      </c>
      <c r="AC18" s="52">
        <v>13</v>
      </c>
      <c r="AD18" s="52">
        <v>16</v>
      </c>
      <c r="AE18" s="52">
        <f ca="1">INT($AH$1+$AI$1*AD18)</f>
        <v>282</v>
      </c>
      <c r="AF18" s="51">
        <f ca="1">(VLOOKUP(MOD(AD18,ROUNDUP($Y$7,0)),$V$8:$W$12,2)+7)+RAND()*VLOOKUP(MOD(AD18,ROUNDUP($Y$7,0)),$V$8:$W$12,2)</f>
        <v>8.0998623277558774</v>
      </c>
      <c r="AG18" s="50">
        <f ca="1">ROUND(AE18*AF18,0)</f>
        <v>2284</v>
      </c>
      <c r="AH18" s="50"/>
      <c r="AI18" s="60"/>
      <c r="AJ18" s="50"/>
      <c r="AK18" s="50"/>
    </row>
    <row r="19" spans="1:37" ht="16.5" x14ac:dyDescent="0.3">
      <c r="A19" s="57">
        <v>17</v>
      </c>
      <c r="B19" s="56">
        <f ca="1">INDEX($AG$3:$AG$77,RANK(AB19,$AB$3:$AB$77))</f>
        <v>4589</v>
      </c>
      <c r="C19" s="55">
        <f ca="1">SMALL($AG$3:$AG$77,AC19)</f>
        <v>2660</v>
      </c>
      <c r="D19" s="54">
        <f ca="1">AG19</f>
        <v>3003</v>
      </c>
      <c r="E19" s="53"/>
      <c r="AB19" s="50">
        <f ca="1">RAND()</f>
        <v>0.33927617574061952</v>
      </c>
      <c r="AC19" s="52">
        <v>17</v>
      </c>
      <c r="AD19" s="52">
        <v>17</v>
      </c>
      <c r="AE19" s="52">
        <f ca="1">INT($AH$1+$AI$1*AD19)</f>
        <v>292</v>
      </c>
      <c r="AF19" s="51">
        <f ca="1">(VLOOKUP(MOD(AD19,ROUNDUP($Y$7,0)),$V$8:$W$12,2)+7)+RAND()*VLOOKUP(MOD(AD19,ROUNDUP($Y$7,0)),$V$8:$W$12,2)</f>
        <v>10.282813136473759</v>
      </c>
      <c r="AG19" s="50">
        <f ca="1">ROUND(AE19*AF19,0)</f>
        <v>3003</v>
      </c>
      <c r="AH19" s="50"/>
      <c r="AI19" s="60"/>
      <c r="AJ19" s="50"/>
      <c r="AK19" s="50"/>
    </row>
    <row r="20" spans="1:37" ht="16.5" x14ac:dyDescent="0.3">
      <c r="A20" s="57">
        <v>18</v>
      </c>
      <c r="B20" s="56">
        <f ca="1">INDEX($AG$3:$AG$77,RANK(AB20,$AB$3:$AB$77))</f>
        <v>4883</v>
      </c>
      <c r="C20" s="55">
        <f ca="1">SMALL($AG$3:$AG$77,AC20)</f>
        <v>2559</v>
      </c>
      <c r="D20" s="54">
        <f ca="1">AG20</f>
        <v>3284</v>
      </c>
      <c r="E20" s="53"/>
      <c r="AB20" s="50">
        <f ca="1">RAND()</f>
        <v>0.32940500291750086</v>
      </c>
      <c r="AC20" s="52">
        <v>15</v>
      </c>
      <c r="AD20" s="52">
        <v>18</v>
      </c>
      <c r="AE20" s="52">
        <f ca="1">INT($AH$1+$AI$1*AD20)</f>
        <v>302</v>
      </c>
      <c r="AF20" s="51">
        <f ca="1">(VLOOKUP(MOD(AD20,ROUNDUP($Y$7,0)),$V$8:$W$12,2)+7)+RAND()*VLOOKUP(MOD(AD20,ROUNDUP($Y$7,0)),$V$8:$W$12,2)</f>
        <v>10.875050205650325</v>
      </c>
      <c r="AG20" s="50">
        <f ca="1">ROUND(AE20*AF20,0)</f>
        <v>3284</v>
      </c>
      <c r="AH20" s="50"/>
      <c r="AI20" s="60"/>
      <c r="AJ20" s="50"/>
      <c r="AK20" s="50"/>
    </row>
    <row r="21" spans="1:37" ht="16.5" x14ac:dyDescent="0.3">
      <c r="A21" s="57">
        <v>19</v>
      </c>
      <c r="B21" s="56">
        <f ca="1">INDEX($AG$3:$AG$77,RANK(AB21,$AB$3:$AB$77))</f>
        <v>2284</v>
      </c>
      <c r="C21" s="55">
        <f ca="1">SMALL($AG$3:$AG$77,AC21)</f>
        <v>3003</v>
      </c>
      <c r="D21" s="54">
        <f ca="1">AG21</f>
        <v>3202</v>
      </c>
      <c r="E21" s="53"/>
      <c r="AB21" s="50">
        <f ca="1">RAND()</f>
        <v>0.78503374002757498</v>
      </c>
      <c r="AC21" s="52">
        <v>19</v>
      </c>
      <c r="AD21" s="52">
        <v>19</v>
      </c>
      <c r="AE21" s="52">
        <f ca="1">INT($AH$1+$AI$1*AD21)</f>
        <v>312</v>
      </c>
      <c r="AF21" s="51">
        <f ca="1">(VLOOKUP(MOD(AD21,ROUNDUP($Y$7,0)),$V$8:$W$12,2)+7)+RAND()*VLOOKUP(MOD(AD21,ROUNDUP($Y$7,0)),$V$8:$W$12,2)</f>
        <v>10.264201562650648</v>
      </c>
      <c r="AG21" s="50">
        <f ca="1">ROUND(AE21*AF21,0)</f>
        <v>3202</v>
      </c>
      <c r="AH21" s="50"/>
      <c r="AI21" s="60"/>
      <c r="AJ21" s="50"/>
      <c r="AK21" s="50"/>
    </row>
    <row r="22" spans="1:37" ht="16.5" x14ac:dyDescent="0.3">
      <c r="A22" s="57">
        <v>20</v>
      </c>
      <c r="B22" s="56">
        <f ca="1">INDEX($AG$3:$AG$77,RANK(AB22,$AB$3:$AB$77))</f>
        <v>7300</v>
      </c>
      <c r="C22" s="55">
        <f ca="1">SMALL($AG$3:$AG$77,AC22)</f>
        <v>3202</v>
      </c>
      <c r="D22" s="54">
        <f ca="1">AG22</f>
        <v>2654</v>
      </c>
      <c r="E22" s="53"/>
      <c r="AB22" s="50">
        <f ca="1">RAND()</f>
        <v>5.7101826512080733E-2</v>
      </c>
      <c r="AC22" s="52">
        <v>20</v>
      </c>
      <c r="AD22" s="52">
        <v>20</v>
      </c>
      <c r="AE22" s="52">
        <f ca="1">INT($AH$1+$AI$1*AD22)</f>
        <v>322</v>
      </c>
      <c r="AF22" s="51">
        <f ca="1">(VLOOKUP(MOD(AD22,ROUNDUP($Y$7,0)),$V$8:$W$12,2)+7)+RAND()*VLOOKUP(MOD(AD22,ROUNDUP($Y$7,0)),$V$8:$W$12,2)</f>
        <v>8.24153363682675</v>
      </c>
      <c r="AG22" s="50">
        <f ca="1">ROUND(AE22*AF22,0)</f>
        <v>2654</v>
      </c>
      <c r="AH22" s="50"/>
      <c r="AI22" s="60"/>
      <c r="AJ22" s="50"/>
      <c r="AK22" s="50"/>
    </row>
    <row r="23" spans="1:37" ht="16.5" x14ac:dyDescent="0.3">
      <c r="A23" s="57">
        <v>21</v>
      </c>
      <c r="B23" s="56">
        <f ca="1">INDEX($AG$3:$AG$77,RANK(AB23,$AB$3:$AB$77))</f>
        <v>8993</v>
      </c>
      <c r="C23" s="55">
        <f ca="1">SMALL($AG$3:$AG$77,AC23)</f>
        <v>3302</v>
      </c>
      <c r="D23" s="54">
        <f ca="1">AG23</f>
        <v>2660</v>
      </c>
      <c r="E23" s="53"/>
      <c r="AB23" s="50">
        <f ca="1">RAND()</f>
        <v>9.490990739662164E-2</v>
      </c>
      <c r="AC23" s="52">
        <v>24</v>
      </c>
      <c r="AD23" s="52">
        <v>21</v>
      </c>
      <c r="AE23" s="52">
        <f ca="1">INT($AH$1+$AI$1*AD23)</f>
        <v>332</v>
      </c>
      <c r="AF23" s="51">
        <f ca="1">(VLOOKUP(MOD(AD23,ROUNDUP($Y$7,0)),$V$8:$W$12,2)+7)+RAND()*VLOOKUP(MOD(AD23,ROUNDUP($Y$7,0)),$V$8:$W$12,2)</f>
        <v>8.0123569855279388</v>
      </c>
      <c r="AG23" s="50">
        <f ca="1">ROUND(AE23*AF23,0)</f>
        <v>2660</v>
      </c>
      <c r="AH23" s="50"/>
      <c r="AI23" s="60"/>
      <c r="AJ23" s="50"/>
      <c r="AK23" s="50"/>
    </row>
    <row r="24" spans="1:37" ht="16.5" x14ac:dyDescent="0.3">
      <c r="A24" s="57">
        <v>22</v>
      </c>
      <c r="B24" s="56">
        <f ca="1">INDEX($AG$3:$AG$77,RANK(AB24,$AB$3:$AB$77))</f>
        <v>3496</v>
      </c>
      <c r="C24" s="55">
        <f ca="1">SMALL($AG$3:$AG$77,AC24)</f>
        <v>3284</v>
      </c>
      <c r="D24" s="54">
        <f ca="1">AG24</f>
        <v>3284</v>
      </c>
      <c r="E24" s="5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B24" s="50">
        <f ca="1">RAND()</f>
        <v>0.5285609124404016</v>
      </c>
      <c r="AC24" s="52">
        <v>22</v>
      </c>
      <c r="AD24" s="52">
        <v>22</v>
      </c>
      <c r="AE24" s="52">
        <f ca="1">INT($AH$1+$AI$1*AD24)</f>
        <v>342</v>
      </c>
      <c r="AF24" s="51">
        <f ca="1">(VLOOKUP(MOD(AD24,ROUNDUP($Y$7,0)),$V$8:$W$12,2)+7)+RAND()*VLOOKUP(MOD(AD24,ROUNDUP($Y$7,0)),$V$8:$W$12,2)</f>
        <v>9.6021933408181646</v>
      </c>
      <c r="AG24" s="50">
        <f ca="1">ROUND(AE24*AF24,0)</f>
        <v>3284</v>
      </c>
      <c r="AH24" s="50"/>
      <c r="AI24" s="60"/>
      <c r="AJ24" s="50"/>
      <c r="AK24" s="50"/>
    </row>
    <row r="25" spans="1:37" ht="16.5" x14ac:dyDescent="0.3">
      <c r="A25" s="57">
        <v>23</v>
      </c>
      <c r="B25" s="56">
        <f ca="1">INDEX($AG$3:$AG$77,RANK(AB25,$AB$3:$AB$77))</f>
        <v>3003</v>
      </c>
      <c r="C25" s="55">
        <f ca="1">SMALL($AG$3:$AG$77,AC25)</f>
        <v>3291</v>
      </c>
      <c r="D25" s="54">
        <f ca="1">AG25</f>
        <v>4054</v>
      </c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B25" s="50">
        <f ca="1">RAND()</f>
        <v>0.78362001419036786</v>
      </c>
      <c r="AC25" s="52">
        <v>23</v>
      </c>
      <c r="AD25" s="52">
        <v>23</v>
      </c>
      <c r="AE25" s="52">
        <f ca="1">INT($AH$1+$AI$1*AD25)</f>
        <v>352</v>
      </c>
      <c r="AF25" s="51">
        <f ca="1">(VLOOKUP(MOD(AD25,ROUNDUP($Y$7,0)),$V$8:$W$12,2)+7)+RAND()*VLOOKUP(MOD(AD25,ROUNDUP($Y$7,0)),$V$8:$W$12,2)</f>
        <v>11.516152279917733</v>
      </c>
      <c r="AG25" s="50">
        <f ca="1">ROUND(AE25*AF25,0)</f>
        <v>4054</v>
      </c>
      <c r="AH25" s="50"/>
      <c r="AI25" s="60"/>
      <c r="AJ25" s="50"/>
      <c r="AK25" s="50"/>
    </row>
    <row r="26" spans="1:37" ht="16.5" x14ac:dyDescent="0.3">
      <c r="A26" s="57">
        <v>24</v>
      </c>
      <c r="B26" s="56">
        <f ca="1">INDEX($AG$3:$AG$77,RANK(AB26,$AB$3:$AB$77))</f>
        <v>7037</v>
      </c>
      <c r="C26" s="55">
        <f ca="1">SMALL($AG$3:$AG$77,AC26)</f>
        <v>3496</v>
      </c>
      <c r="D26" s="54">
        <f ca="1">AG26</f>
        <v>3967</v>
      </c>
      <c r="E26" s="59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B26" s="50">
        <f ca="1">RAND()</f>
        <v>0.27213462671340261</v>
      </c>
      <c r="AC26" s="52">
        <v>25</v>
      </c>
      <c r="AD26" s="52">
        <v>24</v>
      </c>
      <c r="AE26" s="52">
        <f ca="1">INT($AH$1+$AI$1*AD26)</f>
        <v>362</v>
      </c>
      <c r="AF26" s="51">
        <f ca="1">(VLOOKUP(MOD(AD26,ROUNDUP($Y$7,0)),$V$8:$W$12,2)+7)+RAND()*VLOOKUP(MOD(AD26,ROUNDUP($Y$7,0)),$V$8:$W$12,2)</f>
        <v>10.957608897572712</v>
      </c>
      <c r="AG26" s="50">
        <f ca="1">ROUND(AE26*AF26,0)</f>
        <v>3967</v>
      </c>
      <c r="AH26" s="50"/>
      <c r="AI26" s="60"/>
      <c r="AJ26" s="50"/>
      <c r="AK26" s="50"/>
    </row>
    <row r="27" spans="1:37" ht="16.5" x14ac:dyDescent="0.3">
      <c r="A27" s="57">
        <v>25</v>
      </c>
      <c r="B27" s="56">
        <f ca="1">INDEX($AG$3:$AG$77,RANK(AB27,$AB$3:$AB$77))</f>
        <v>1509</v>
      </c>
      <c r="C27" s="55">
        <f ca="1">SMALL($AG$3:$AG$77,AC27)</f>
        <v>3284</v>
      </c>
      <c r="D27" s="54">
        <f ca="1">AG27</f>
        <v>3291</v>
      </c>
      <c r="E27" s="59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Z27" s="58"/>
      <c r="AA27" s="58"/>
      <c r="AB27" s="50">
        <f ca="1">RAND()</f>
        <v>0.9812518321437379</v>
      </c>
      <c r="AC27" s="52">
        <v>21</v>
      </c>
      <c r="AD27" s="52">
        <v>25</v>
      </c>
      <c r="AE27" s="52">
        <f ca="1">INT($AH$1+$AI$1*AD27)</f>
        <v>372</v>
      </c>
      <c r="AF27" s="51">
        <f ca="1">(VLOOKUP(MOD(AD27,ROUNDUP($Y$7,0)),$V$8:$W$12,2)+7)+RAND()*VLOOKUP(MOD(AD27,ROUNDUP($Y$7,0)),$V$8:$W$12,2)</f>
        <v>8.8476653394313995</v>
      </c>
      <c r="AG27" s="50">
        <f ca="1">ROUND(AE27*AF27,0)</f>
        <v>3291</v>
      </c>
      <c r="AH27" s="50"/>
      <c r="AI27" s="60"/>
      <c r="AJ27" s="50"/>
      <c r="AK27" s="50"/>
    </row>
    <row r="28" spans="1:37" ht="16.5" x14ac:dyDescent="0.3">
      <c r="A28" s="57">
        <v>26</v>
      </c>
      <c r="B28" s="56">
        <f ca="1">INDEX($AG$3:$AG$77,RANK(AB28,$AB$3:$AB$77))</f>
        <v>4162</v>
      </c>
      <c r="C28" s="55">
        <f ca="1">SMALL($AG$3:$AG$77,AC28)</f>
        <v>3967</v>
      </c>
      <c r="D28" s="54">
        <f ca="1">AG28</f>
        <v>3302</v>
      </c>
      <c r="E28" s="5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Z28" s="58"/>
      <c r="AA28" s="58"/>
      <c r="AB28" s="50">
        <f ca="1">RAND()</f>
        <v>0.55099278894665937</v>
      </c>
      <c r="AC28" s="52">
        <v>27</v>
      </c>
      <c r="AD28" s="52">
        <v>26</v>
      </c>
      <c r="AE28" s="52">
        <f ca="1">INT($AH$1+$AI$1*AD28)</f>
        <v>382</v>
      </c>
      <c r="AF28" s="51">
        <f ca="1">(VLOOKUP(MOD(AD28,ROUNDUP($Y$7,0)),$V$8:$W$12,2)+7)+RAND()*VLOOKUP(MOD(AD28,ROUNDUP($Y$7,0)),$V$8:$W$12,2)</f>
        <v>8.6431041588086508</v>
      </c>
      <c r="AG28" s="50">
        <f ca="1">ROUND(AE28*AF28,0)</f>
        <v>3302</v>
      </c>
      <c r="AH28" s="50"/>
      <c r="AI28" s="60"/>
      <c r="AJ28" s="50"/>
      <c r="AK28" s="50"/>
    </row>
    <row r="29" spans="1:37" ht="16.5" x14ac:dyDescent="0.3">
      <c r="A29" s="57">
        <v>27</v>
      </c>
      <c r="B29" s="56">
        <f ca="1">INDEX($AG$3:$AG$77,RANK(AB29,$AB$3:$AB$77))</f>
        <v>7864</v>
      </c>
      <c r="C29" s="55">
        <f ca="1">SMALL($AG$3:$AG$77,AC29)</f>
        <v>3721</v>
      </c>
      <c r="D29" s="54">
        <f ca="1">AG29</f>
        <v>4162</v>
      </c>
      <c r="E29" s="59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Z29" s="58"/>
      <c r="AA29" s="58"/>
      <c r="AB29" s="50">
        <f ca="1">RAND()</f>
        <v>0.12104769633196111</v>
      </c>
      <c r="AC29" s="52">
        <v>26</v>
      </c>
      <c r="AD29" s="52">
        <v>27</v>
      </c>
      <c r="AE29" s="52">
        <f ca="1">INT($AH$1+$AI$1*AD29)</f>
        <v>392</v>
      </c>
      <c r="AF29" s="51">
        <f ca="1">(VLOOKUP(MOD(AD29,ROUNDUP($Y$7,0)),$V$8:$W$12,2)+7)+RAND()*VLOOKUP(MOD(AD29,ROUNDUP($Y$7,0)),$V$8:$W$12,2)</f>
        <v>10.617156821823661</v>
      </c>
      <c r="AG29" s="50">
        <f ca="1">ROUND(AE29*AF29,0)</f>
        <v>4162</v>
      </c>
      <c r="AH29" s="50"/>
      <c r="AI29" s="60"/>
      <c r="AJ29" s="50"/>
      <c r="AK29" s="50"/>
    </row>
    <row r="30" spans="1:37" ht="16.5" x14ac:dyDescent="0.3">
      <c r="A30" s="57">
        <v>28</v>
      </c>
      <c r="B30" s="56">
        <f ca="1">INDEX($AG$3:$AG$77,RANK(AB30,$AB$3:$AB$77))</f>
        <v>10658</v>
      </c>
      <c r="C30" s="55">
        <f ca="1">SMALL($AG$3:$AG$77,AC30)</f>
        <v>4298</v>
      </c>
      <c r="D30" s="54">
        <f ca="1">AG30</f>
        <v>4989</v>
      </c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Z30" s="58"/>
      <c r="AA30" s="58"/>
      <c r="AB30" s="50">
        <f ca="1">RAND()</f>
        <v>2.3528789415815154E-2</v>
      </c>
      <c r="AC30" s="52">
        <v>33</v>
      </c>
      <c r="AD30" s="52">
        <v>28</v>
      </c>
      <c r="AE30" s="52">
        <f ca="1">INT($AH$1+$AI$1*AD30)</f>
        <v>402</v>
      </c>
      <c r="AF30" s="51">
        <f ca="1">(VLOOKUP(MOD(AD30,ROUNDUP($Y$7,0)),$V$8:$W$12,2)+7)+RAND()*VLOOKUP(MOD(AD30,ROUNDUP($Y$7,0)),$V$8:$W$12,2)</f>
        <v>12.410027911670788</v>
      </c>
      <c r="AG30" s="50">
        <f ca="1">ROUND(AE30*AF30,0)</f>
        <v>4989</v>
      </c>
      <c r="AH30" s="50"/>
      <c r="AI30" s="60"/>
      <c r="AJ30" s="50"/>
      <c r="AK30" s="50"/>
    </row>
    <row r="31" spans="1:37" ht="16.5" x14ac:dyDescent="0.3">
      <c r="A31" s="57">
        <v>29</v>
      </c>
      <c r="B31" s="56">
        <f ca="1">INDEX($AG$3:$AG$77,RANK(AB31,$AB$3:$AB$77))</f>
        <v>3291</v>
      </c>
      <c r="C31" s="55">
        <f ca="1">SMALL($AG$3:$AG$77,AC31)</f>
        <v>4301</v>
      </c>
      <c r="D31" s="54">
        <f ca="1">AG31</f>
        <v>4301</v>
      </c>
      <c r="E31" s="59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Z31" s="58"/>
      <c r="AA31" s="58"/>
      <c r="AB31" s="50">
        <f ca="1">RAND()</f>
        <v>0.67284338548253464</v>
      </c>
      <c r="AC31" s="52">
        <v>34</v>
      </c>
      <c r="AD31" s="52">
        <v>29</v>
      </c>
      <c r="AE31" s="52">
        <f ca="1">INT($AH$1+$AI$1*AD31)</f>
        <v>412</v>
      </c>
      <c r="AF31" s="51">
        <f ca="1">(VLOOKUP(MOD(AD31,ROUNDUP($Y$7,0)),$V$8:$W$12,2)+7)+RAND()*VLOOKUP(MOD(AD31,ROUNDUP($Y$7,0)),$V$8:$W$12,2)</f>
        <v>10.439665581118946</v>
      </c>
      <c r="AG31" s="50">
        <f ca="1">ROUND(AE31*AF31,0)</f>
        <v>4301</v>
      </c>
      <c r="AH31" s="50"/>
      <c r="AI31" s="60"/>
      <c r="AJ31" s="50"/>
      <c r="AK31" s="50"/>
    </row>
    <row r="32" spans="1:37" ht="16.5" x14ac:dyDescent="0.3">
      <c r="A32" s="57">
        <v>30</v>
      </c>
      <c r="B32" s="56">
        <f ca="1">INDEX($AG$3:$AG$77,RANK(AB32,$AB$3:$AB$77))</f>
        <v>5252</v>
      </c>
      <c r="C32" s="55">
        <f ca="1">SMALL($AG$3:$AG$77,AC32)</f>
        <v>3973</v>
      </c>
      <c r="D32" s="54">
        <f ca="1">AG32</f>
        <v>3496</v>
      </c>
      <c r="E32" s="59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0">
        <f ca="1">RAND()</f>
        <v>0.4543522201440916</v>
      </c>
      <c r="AC32" s="52">
        <v>28</v>
      </c>
      <c r="AD32" s="52">
        <v>30</v>
      </c>
      <c r="AE32" s="52">
        <f ca="1">INT($AH$1+$AI$1*AD32)</f>
        <v>422</v>
      </c>
      <c r="AF32" s="51">
        <f ca="1">(VLOOKUP(MOD(AD32,ROUNDUP($Y$7,0)),$V$8:$W$12,2)+7)+RAND()*VLOOKUP(MOD(AD32,ROUNDUP($Y$7,0)),$V$8:$W$12,2)</f>
        <v>8.2835754752738513</v>
      </c>
      <c r="AG32" s="50">
        <f ca="1">ROUND(AE32*AF32,0)</f>
        <v>3496</v>
      </c>
      <c r="AH32" s="50"/>
      <c r="AI32" s="60"/>
      <c r="AJ32" s="50"/>
      <c r="AK32" s="50"/>
    </row>
    <row r="33" spans="1:37" ht="16.5" x14ac:dyDescent="0.3">
      <c r="A33" s="57">
        <v>31</v>
      </c>
      <c r="B33" s="56">
        <f ca="1">INDEX($AG$3:$AG$77,RANK(AB33,$AB$3:$AB$77))</f>
        <v>6679</v>
      </c>
      <c r="C33" s="55">
        <f ca="1">SMALL($AG$3:$AG$77,AC33)</f>
        <v>4162</v>
      </c>
      <c r="D33" s="54">
        <f ca="1">AG33</f>
        <v>3721</v>
      </c>
      <c r="E33" s="59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0">
        <f ca="1">RAND()</f>
        <v>0.12427351172034984</v>
      </c>
      <c r="AC33" s="52">
        <v>30</v>
      </c>
      <c r="AD33" s="52">
        <v>31</v>
      </c>
      <c r="AE33" s="52">
        <f ca="1">INT($AH$1+$AI$1*AD33)</f>
        <v>432</v>
      </c>
      <c r="AF33" s="51">
        <f ca="1">(VLOOKUP(MOD(AD33,ROUNDUP($Y$7,0)),$V$8:$W$12,2)+7)+RAND()*VLOOKUP(MOD(AD33,ROUNDUP($Y$7,0)),$V$8:$W$12,2)</f>
        <v>8.6143160934968872</v>
      </c>
      <c r="AG33" s="50">
        <f ca="1">ROUND(AE33*AF33,0)</f>
        <v>3721</v>
      </c>
      <c r="AH33" s="50"/>
      <c r="AI33" s="60"/>
      <c r="AJ33" s="50"/>
      <c r="AK33" s="50"/>
    </row>
    <row r="34" spans="1:37" ht="16.5" x14ac:dyDescent="0.3">
      <c r="A34" s="57">
        <v>32</v>
      </c>
      <c r="B34" s="56">
        <f ca="1">INDEX($AG$3:$AG$77,RANK(AB34,$AB$3:$AB$77))</f>
        <v>8313</v>
      </c>
      <c r="C34" s="55">
        <f ca="1">SMALL($AG$3:$AG$77,AC34)</f>
        <v>4054</v>
      </c>
      <c r="D34" s="54">
        <f ca="1">AG34</f>
        <v>4223</v>
      </c>
      <c r="E34" s="59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0">
        <f ca="1">RAND()</f>
        <v>0.20217120883862982</v>
      </c>
      <c r="AC34" s="52">
        <v>29</v>
      </c>
      <c r="AD34" s="52">
        <v>32</v>
      </c>
      <c r="AE34" s="52">
        <f ca="1">INT($AH$1+$AI$1*AD34)</f>
        <v>442</v>
      </c>
      <c r="AF34" s="51">
        <f ca="1">(VLOOKUP(MOD(AD34,ROUNDUP($Y$7,0)),$V$8:$W$12,2)+7)+RAND()*VLOOKUP(MOD(AD34,ROUNDUP($Y$7,0)),$V$8:$W$12,2)</f>
        <v>9.5542412872953264</v>
      </c>
      <c r="AG34" s="50">
        <f ca="1">ROUND(AE34*AF34,0)</f>
        <v>4223</v>
      </c>
      <c r="AH34" s="50"/>
      <c r="AI34" s="60"/>
      <c r="AJ34" s="50"/>
      <c r="AK34" s="50"/>
    </row>
    <row r="35" spans="1:37" ht="16.5" x14ac:dyDescent="0.3">
      <c r="A35" s="57">
        <v>33</v>
      </c>
      <c r="B35" s="56">
        <f ca="1">INDEX($AG$3:$AG$77,RANK(AB35,$AB$3:$AB$77))</f>
        <v>4298</v>
      </c>
      <c r="C35" s="55">
        <f ca="1">SMALL($AG$3:$AG$77,AC35)</f>
        <v>4215</v>
      </c>
      <c r="D35" s="54">
        <f ca="1">AG35</f>
        <v>4590</v>
      </c>
      <c r="E35" s="59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0">
        <f ca="1">RAND()</f>
        <v>0.46954332787810948</v>
      </c>
      <c r="AC35" s="52">
        <v>31</v>
      </c>
      <c r="AD35" s="52">
        <v>33</v>
      </c>
      <c r="AE35" s="52">
        <f ca="1">INT($AH$1+$AI$1*AD35)</f>
        <v>452</v>
      </c>
      <c r="AF35" s="51">
        <f ca="1">(VLOOKUP(MOD(AD35,ROUNDUP($Y$7,0)),$V$8:$W$12,2)+7)+RAND()*VLOOKUP(MOD(AD35,ROUNDUP($Y$7,0)),$V$8:$W$12,2)</f>
        <v>10.155820259229314</v>
      </c>
      <c r="AG35" s="50">
        <f ca="1">ROUND(AE35*AF35,0)</f>
        <v>4590</v>
      </c>
      <c r="AH35" s="50"/>
      <c r="AI35" s="60"/>
      <c r="AJ35" s="50"/>
      <c r="AK35" s="50"/>
    </row>
    <row r="36" spans="1:37" ht="16.5" x14ac:dyDescent="0.3">
      <c r="A36" s="57">
        <v>34</v>
      </c>
      <c r="B36" s="56">
        <f ca="1">INDEX($AG$3:$AG$77,RANK(AB36,$AB$3:$AB$77))</f>
        <v>1456</v>
      </c>
      <c r="C36" s="55">
        <f ca="1">SMALL($AG$3:$AG$77,AC36)</f>
        <v>4223</v>
      </c>
      <c r="D36" s="54">
        <f ca="1">AG36</f>
        <v>4215</v>
      </c>
      <c r="E36" s="59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0">
        <f ca="1">RAND()</f>
        <v>0.98837536962839767</v>
      </c>
      <c r="AC36" s="52">
        <v>32</v>
      </c>
      <c r="AD36" s="52">
        <v>34</v>
      </c>
      <c r="AE36" s="52">
        <f ca="1">INT($AH$1+$AI$1*AD36)</f>
        <v>462</v>
      </c>
      <c r="AF36" s="51">
        <f ca="1">(VLOOKUP(MOD(AD36,ROUNDUP($Y$7,0)),$V$8:$W$12,2)+7)+RAND()*VLOOKUP(MOD(AD36,ROUNDUP($Y$7,0)),$V$8:$W$12,2)</f>
        <v>9.1227948876806391</v>
      </c>
      <c r="AG36" s="50">
        <f ca="1">ROUND(AE36*AF36,0)</f>
        <v>4215</v>
      </c>
      <c r="AH36" s="50"/>
      <c r="AI36" s="60"/>
      <c r="AJ36" s="50"/>
      <c r="AK36" s="50"/>
    </row>
    <row r="37" spans="1:37" ht="16.5" x14ac:dyDescent="0.3">
      <c r="A37" s="57">
        <v>35</v>
      </c>
      <c r="B37" s="56">
        <f ca="1">INDEX($AG$3:$AG$77,RANK(AB37,$AB$3:$AB$77))</f>
        <v>4989</v>
      </c>
      <c r="C37" s="55">
        <f ca="1">SMALL($AG$3:$AG$77,AC37)</f>
        <v>4499</v>
      </c>
      <c r="D37" s="54">
        <f ca="1">AG37</f>
        <v>3973</v>
      </c>
      <c r="E37" s="5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0">
        <f ca="1">RAND()</f>
        <v>0.54064003542765504</v>
      </c>
      <c r="AC37" s="52">
        <v>35</v>
      </c>
      <c r="AD37" s="52">
        <v>35</v>
      </c>
      <c r="AE37" s="52">
        <f ca="1">INT($AH$1+$AI$1*AD37)</f>
        <v>472</v>
      </c>
      <c r="AF37" s="51">
        <f ca="1">(VLOOKUP(MOD(AD37,ROUNDUP($Y$7,0)),$V$8:$W$12,2)+7)+RAND()*VLOOKUP(MOD(AD37,ROUNDUP($Y$7,0)),$V$8:$W$12,2)</f>
        <v>8.4184178439026809</v>
      </c>
      <c r="AG37" s="50">
        <f ca="1">ROUND(AE37*AF37,0)</f>
        <v>3973</v>
      </c>
      <c r="AH37" s="50"/>
      <c r="AI37" s="60"/>
      <c r="AJ37" s="50"/>
      <c r="AK37" s="50"/>
    </row>
    <row r="38" spans="1:37" ht="16.5" x14ac:dyDescent="0.3">
      <c r="A38" s="57">
        <v>36</v>
      </c>
      <c r="B38" s="56">
        <f ca="1">INDEX($AG$3:$AG$77,RANK(AB38,$AB$3:$AB$77))</f>
        <v>7606</v>
      </c>
      <c r="C38" s="55">
        <f ca="1">SMALL($AG$3:$AG$77,AC38)</f>
        <v>4883</v>
      </c>
      <c r="D38" s="54">
        <f ca="1">AG38</f>
        <v>4298</v>
      </c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0">
        <f ca="1">RAND()</f>
        <v>0.19994636720223402</v>
      </c>
      <c r="AC38" s="52">
        <v>39</v>
      </c>
      <c r="AD38" s="52">
        <v>36</v>
      </c>
      <c r="AE38" s="52">
        <f ca="1">INT($AH$1+$AI$1*AD38)</f>
        <v>482</v>
      </c>
      <c r="AF38" s="51">
        <f ca="1">(VLOOKUP(MOD(AD38,ROUNDUP($Y$7,0)),$V$8:$W$12,2)+7)+RAND()*VLOOKUP(MOD(AD38,ROUNDUP($Y$7,0)),$V$8:$W$12,2)</f>
        <v>8.9178616801160882</v>
      </c>
      <c r="AG38" s="50">
        <f ca="1">ROUND(AE38*AF38,0)</f>
        <v>4298</v>
      </c>
      <c r="AH38" s="50"/>
      <c r="AI38" s="60"/>
      <c r="AJ38" s="50"/>
      <c r="AK38" s="50"/>
    </row>
    <row r="39" spans="1:37" ht="16.5" x14ac:dyDescent="0.3">
      <c r="A39" s="57">
        <v>37</v>
      </c>
      <c r="B39" s="56">
        <f ca="1">INDEX($AG$3:$AG$77,RANK(AB39,$AB$3:$AB$77))</f>
        <v>2654</v>
      </c>
      <c r="C39" s="55">
        <f ca="1">SMALL($AG$3:$AG$77,AC39)</f>
        <v>4579</v>
      </c>
      <c r="D39" s="54">
        <f ca="1">AG39</f>
        <v>5252</v>
      </c>
      <c r="E39" s="59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0">
        <f ca="1">RAND()</f>
        <v>0.73753378405086423</v>
      </c>
      <c r="AC39" s="52">
        <v>36</v>
      </c>
      <c r="AD39" s="52">
        <v>37</v>
      </c>
      <c r="AE39" s="52">
        <f ca="1">INT($AH$1+$AI$1*AD39)</f>
        <v>492</v>
      </c>
      <c r="AF39" s="51">
        <f ca="1">(VLOOKUP(MOD(AD39,ROUNDUP($Y$7,0)),$V$8:$W$12,2)+7)+RAND()*VLOOKUP(MOD(AD39,ROUNDUP($Y$7,0)),$V$8:$W$12,2)</f>
        <v>10.675480377205281</v>
      </c>
      <c r="AG39" s="50">
        <f ca="1">ROUND(AE39*AF39,0)</f>
        <v>5252</v>
      </c>
      <c r="AH39" s="50"/>
      <c r="AI39" s="60"/>
      <c r="AJ39" s="50"/>
      <c r="AK39" s="50"/>
    </row>
    <row r="40" spans="1:37" ht="16.5" x14ac:dyDescent="0.3">
      <c r="A40" s="57">
        <v>38</v>
      </c>
      <c r="B40" s="56">
        <f ca="1">INDEX($AG$3:$AG$77,RANK(AB40,$AB$3:$AB$77))</f>
        <v>3284</v>
      </c>
      <c r="C40" s="55">
        <f ca="1">SMALL($AG$3:$AG$77,AC40)</f>
        <v>4589</v>
      </c>
      <c r="D40" s="54">
        <f ca="1">AG40</f>
        <v>6070</v>
      </c>
      <c r="E40" s="59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0">
        <f ca="1">RAND()</f>
        <v>0.70926731001364385</v>
      </c>
      <c r="AC40" s="52">
        <v>37</v>
      </c>
      <c r="AD40" s="52">
        <v>38</v>
      </c>
      <c r="AE40" s="52">
        <f ca="1">INT($AH$1+$AI$1*AD40)</f>
        <v>502</v>
      </c>
      <c r="AF40" s="51">
        <f ca="1">(VLOOKUP(MOD(AD40,ROUNDUP($Y$7,0)),$V$8:$W$12,2)+7)+RAND()*VLOOKUP(MOD(AD40,ROUNDUP($Y$7,0)),$V$8:$W$12,2)</f>
        <v>12.092601598842249</v>
      </c>
      <c r="AG40" s="50">
        <f ca="1">ROUND(AE40*AF40,0)</f>
        <v>6070</v>
      </c>
      <c r="AH40" s="50"/>
      <c r="AI40" s="60"/>
      <c r="AJ40" s="50"/>
      <c r="AK40" s="50"/>
    </row>
    <row r="41" spans="1:37" ht="16.5" x14ac:dyDescent="0.3">
      <c r="A41" s="57">
        <v>39</v>
      </c>
      <c r="B41" s="56">
        <f ca="1">INDEX($AG$3:$AG$77,RANK(AB41,$AB$3:$AB$77))</f>
        <v>2137</v>
      </c>
      <c r="C41" s="55">
        <f ca="1">SMALL($AG$3:$AG$77,AC41)</f>
        <v>4590</v>
      </c>
      <c r="D41" s="54">
        <f ca="1">AG41</f>
        <v>5100</v>
      </c>
      <c r="E41" s="59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0">
        <f ca="1">RAND()</f>
        <v>0.9314048489167811</v>
      </c>
      <c r="AC41" s="52">
        <v>38</v>
      </c>
      <c r="AD41" s="52">
        <v>39</v>
      </c>
      <c r="AE41" s="52">
        <f ca="1">INT($AH$1+$AI$1*AD41)</f>
        <v>512</v>
      </c>
      <c r="AF41" s="51">
        <f ca="1">(VLOOKUP(MOD(AD41,ROUNDUP($Y$7,0)),$V$8:$W$12,2)+7)+RAND()*VLOOKUP(MOD(AD41,ROUNDUP($Y$7,0)),$V$8:$W$12,2)</f>
        <v>9.960337868877291</v>
      </c>
      <c r="AG41" s="50">
        <f ca="1">ROUND(AE41*AF41,0)</f>
        <v>5100</v>
      </c>
      <c r="AH41" s="50"/>
      <c r="AI41" s="60"/>
      <c r="AJ41" s="50"/>
      <c r="AK41" s="50"/>
    </row>
    <row r="42" spans="1:37" ht="16.5" x14ac:dyDescent="0.3">
      <c r="A42" s="57">
        <v>40</v>
      </c>
      <c r="B42" s="56">
        <f ca="1">INDEX($AG$3:$AG$77,RANK(AB42,$AB$3:$AB$77))</f>
        <v>8880</v>
      </c>
      <c r="C42" s="55">
        <f ca="1">SMALL($AG$3:$AG$77,AC42)</f>
        <v>5100</v>
      </c>
      <c r="D42" s="54">
        <f ca="1">AG42</f>
        <v>4499</v>
      </c>
      <c r="E42" s="5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0">
        <f ca="1">RAND()</f>
        <v>2.9764584428247032E-2</v>
      </c>
      <c r="AC42" s="52">
        <v>41</v>
      </c>
      <c r="AD42" s="52">
        <v>40</v>
      </c>
      <c r="AE42" s="52">
        <f ca="1">INT($AH$1+$AI$1*AD42)</f>
        <v>522</v>
      </c>
      <c r="AF42" s="51">
        <f ca="1">(VLOOKUP(MOD(AD42,ROUNDUP($Y$7,0)),$V$8:$W$12,2)+7)+RAND()*VLOOKUP(MOD(AD42,ROUNDUP($Y$7,0)),$V$8:$W$12,2)</f>
        <v>8.6179270698232635</v>
      </c>
      <c r="AG42" s="50">
        <f ca="1">ROUND(AE42*AF42,0)</f>
        <v>4499</v>
      </c>
      <c r="AH42" s="50"/>
      <c r="AI42" s="60"/>
      <c r="AJ42" s="50"/>
      <c r="AK42" s="50"/>
    </row>
    <row r="43" spans="1:37" ht="16.5" x14ac:dyDescent="0.3">
      <c r="A43" s="57">
        <v>41</v>
      </c>
      <c r="B43" s="56">
        <f ca="1">INDEX($AG$3:$AG$77,RANK(AB43,$AB$3:$AB$77))</f>
        <v>2660</v>
      </c>
      <c r="C43" s="55">
        <f ca="1">SMALL($AG$3:$AG$77,AC43)</f>
        <v>4989</v>
      </c>
      <c r="D43" s="54">
        <f ca="1">AG43</f>
        <v>4579</v>
      </c>
      <c r="E43" s="59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0">
        <f ca="1">RAND()</f>
        <v>0.72260774104268899</v>
      </c>
      <c r="AC43" s="52">
        <v>40</v>
      </c>
      <c r="AD43" s="52">
        <v>41</v>
      </c>
      <c r="AE43" s="52">
        <f ca="1">INT($AH$1+$AI$1*AD43)</f>
        <v>532</v>
      </c>
      <c r="AF43" s="51">
        <f ca="1">(VLOOKUP(MOD(AD43,ROUNDUP($Y$7,0)),$V$8:$W$12,2)+7)+RAND()*VLOOKUP(MOD(AD43,ROUNDUP($Y$7,0)),$V$8:$W$12,2)</f>
        <v>8.6067279158190892</v>
      </c>
      <c r="AG43" s="50">
        <f ca="1">ROUND(AE43*AF43,0)</f>
        <v>4579</v>
      </c>
      <c r="AH43" s="50"/>
      <c r="AI43" s="60"/>
      <c r="AJ43" s="50"/>
      <c r="AK43" s="50"/>
    </row>
    <row r="44" spans="1:37" ht="16.5" x14ac:dyDescent="0.3">
      <c r="A44" s="57">
        <v>42</v>
      </c>
      <c r="B44" s="56">
        <f ca="1">INDEX($AG$3:$AG$77,RANK(AB44,$AB$3:$AB$77))</f>
        <v>4590</v>
      </c>
      <c r="C44" s="55">
        <f ca="1">SMALL($AG$3:$AG$77,AC44)</f>
        <v>5515</v>
      </c>
      <c r="D44" s="54">
        <f ca="1">AG44</f>
        <v>5263</v>
      </c>
      <c r="E44" s="59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0">
        <f ca="1">RAND()</f>
        <v>0.48577913725304422</v>
      </c>
      <c r="AC44" s="52">
        <v>46</v>
      </c>
      <c r="AD44" s="52">
        <v>42</v>
      </c>
      <c r="AE44" s="52">
        <f ca="1">INT($AH$1+$AI$1*AD44)</f>
        <v>542</v>
      </c>
      <c r="AF44" s="51">
        <f ca="1">(VLOOKUP(MOD(AD44,ROUNDUP($Y$7,0)),$V$8:$W$12,2)+7)+RAND()*VLOOKUP(MOD(AD44,ROUNDUP($Y$7,0)),$V$8:$W$12,2)</f>
        <v>9.7106563804545569</v>
      </c>
      <c r="AG44" s="50">
        <f ca="1">ROUND(AE44*AF44,0)</f>
        <v>5263</v>
      </c>
      <c r="AH44" s="50"/>
      <c r="AI44" s="60"/>
      <c r="AJ44" s="50"/>
      <c r="AK44" s="50"/>
    </row>
    <row r="45" spans="1:37" ht="16.5" x14ac:dyDescent="0.3">
      <c r="A45" s="57">
        <v>43</v>
      </c>
      <c r="B45" s="56">
        <f ca="1">INDEX($AG$3:$AG$77,RANK(AB45,$AB$3:$AB$77))</f>
        <v>2837</v>
      </c>
      <c r="C45" s="55">
        <f ca="1">SMALL($AG$3:$AG$77,AC45)</f>
        <v>5263</v>
      </c>
      <c r="D45" s="54">
        <f ca="1">AG45</f>
        <v>6649</v>
      </c>
      <c r="E45" s="59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0">
        <f ca="1">RAND()</f>
        <v>0.82529334598074644</v>
      </c>
      <c r="AC45" s="52">
        <v>44</v>
      </c>
      <c r="AD45" s="52">
        <v>43</v>
      </c>
      <c r="AE45" s="52">
        <f ca="1">INT($AH$1+$AI$1*AD45)</f>
        <v>552</v>
      </c>
      <c r="AF45" s="51">
        <f ca="1">(VLOOKUP(MOD(AD45,ROUNDUP($Y$7,0)),$V$8:$W$12,2)+7)+RAND()*VLOOKUP(MOD(AD45,ROUNDUP($Y$7,0)),$V$8:$W$12,2)</f>
        <v>12.046063715672497</v>
      </c>
      <c r="AG45" s="50">
        <f ca="1">ROUND(AE45*AF45,0)</f>
        <v>6649</v>
      </c>
      <c r="AH45" s="50"/>
      <c r="AI45" s="60"/>
      <c r="AJ45" s="50"/>
      <c r="AK45" s="50"/>
    </row>
    <row r="46" spans="1:37" ht="16.5" x14ac:dyDescent="0.3">
      <c r="A46" s="57">
        <v>44</v>
      </c>
      <c r="B46" s="56">
        <f ca="1">INDEX($AG$3:$AG$77,RANK(AB46,$AB$3:$AB$77))</f>
        <v>1943</v>
      </c>
      <c r="C46" s="55">
        <f ca="1">SMALL($AG$3:$AG$77,AC46)</f>
        <v>5399</v>
      </c>
      <c r="D46" s="54">
        <f ca="1">AG46</f>
        <v>5966</v>
      </c>
      <c r="E46" s="59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0">
        <f ca="1">RAND()</f>
        <v>0.98762015201690645</v>
      </c>
      <c r="AC46" s="4">
        <v>45</v>
      </c>
      <c r="AD46" s="52">
        <v>44</v>
      </c>
      <c r="AE46" s="52">
        <f ca="1">INT($AH$1+$AI$1*AD46)</f>
        <v>562</v>
      </c>
      <c r="AF46" s="51">
        <f ca="1">(VLOOKUP(MOD(AD46,ROUNDUP($Y$7,0)),$V$8:$W$12,2)+7)+RAND()*VLOOKUP(MOD(AD46,ROUNDUP($Y$7,0)),$V$8:$W$12,2)</f>
        <v>10.616543890653409</v>
      </c>
      <c r="AG46" s="50">
        <f ca="1">ROUND(AE46*AF46,0)</f>
        <v>5966</v>
      </c>
      <c r="AH46" s="50"/>
      <c r="AI46" s="60"/>
      <c r="AJ46" s="50"/>
      <c r="AK46" s="50"/>
    </row>
    <row r="47" spans="1:37" ht="16.5" x14ac:dyDescent="0.3">
      <c r="A47" s="57">
        <v>45</v>
      </c>
      <c r="B47" s="56">
        <f ca="1">INDEX($AG$3:$AG$77,RANK(AB47,$AB$3:$AB$77))</f>
        <v>6391</v>
      </c>
      <c r="C47" s="55">
        <f ca="1">SMALL($AG$3:$AG$77,AC47)</f>
        <v>5523</v>
      </c>
      <c r="D47" s="54">
        <f ca="1">AG47</f>
        <v>4589</v>
      </c>
      <c r="E47" s="59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0">
        <f ca="1">RAND()</f>
        <v>0.3180936892388937</v>
      </c>
      <c r="AC47" s="52">
        <v>47</v>
      </c>
      <c r="AD47" s="52">
        <v>45</v>
      </c>
      <c r="AE47" s="52">
        <f ca="1">INT($AH$1+$AI$1*AD47)</f>
        <v>572</v>
      </c>
      <c r="AF47" s="51">
        <f ca="1">(VLOOKUP(MOD(AD47,ROUNDUP($Y$7,0)),$V$8:$W$12,2)+7)+RAND()*VLOOKUP(MOD(AD47,ROUNDUP($Y$7,0)),$V$8:$W$12,2)</f>
        <v>8.0220627352434413</v>
      </c>
      <c r="AG47" s="50">
        <f ca="1">ROUND(AE47*AF47,0)</f>
        <v>4589</v>
      </c>
      <c r="AH47" s="50"/>
      <c r="AI47" s="60"/>
      <c r="AJ47" s="50"/>
      <c r="AK47" s="50"/>
    </row>
    <row r="48" spans="1:37" ht="16.5" x14ac:dyDescent="0.3">
      <c r="A48" s="57">
        <v>46</v>
      </c>
      <c r="B48" s="56">
        <f ca="1">INDEX($AG$3:$AG$77,RANK(AB48,$AB$3:$AB$77))</f>
        <v>7033</v>
      </c>
      <c r="C48" s="55">
        <f ca="1">SMALL($AG$3:$AG$77,AC48)</f>
        <v>5966</v>
      </c>
      <c r="D48" s="54">
        <f ca="1">AG48</f>
        <v>4883</v>
      </c>
      <c r="E48" s="59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0">
        <f ca="1">RAND()</f>
        <v>0.28041909812719945</v>
      </c>
      <c r="AC48" s="52">
        <v>48</v>
      </c>
      <c r="AD48" s="52">
        <v>46</v>
      </c>
      <c r="AE48" s="52">
        <f ca="1">INT($AH$1+$AI$1*AD48)</f>
        <v>582</v>
      </c>
      <c r="AF48" s="51">
        <f ca="1">(VLOOKUP(MOD(AD48,ROUNDUP($Y$7,0)),$V$8:$W$12,2)+7)+RAND()*VLOOKUP(MOD(AD48,ROUNDUP($Y$7,0)),$V$8:$W$12,2)</f>
        <v>8.3898431536649429</v>
      </c>
      <c r="AG48" s="50">
        <f ca="1">ROUND(AE48*AF48,0)</f>
        <v>4883</v>
      </c>
      <c r="AH48" s="50"/>
      <c r="AI48" s="60"/>
      <c r="AJ48" s="50"/>
      <c r="AK48" s="50"/>
    </row>
    <row r="49" spans="1:37" ht="16.5" x14ac:dyDescent="0.3">
      <c r="A49" s="57">
        <v>47</v>
      </c>
      <c r="B49" s="56">
        <f ca="1">INDEX($AG$3:$AG$77,RANK(AB49,$AB$3:$AB$77))</f>
        <v>9248</v>
      </c>
      <c r="C49" s="55">
        <f ca="1">SMALL($AG$3:$AG$77,AC49)</f>
        <v>5159</v>
      </c>
      <c r="D49" s="54">
        <f ca="1">AG49</f>
        <v>6391</v>
      </c>
      <c r="E49" s="59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0">
        <f ca="1">RAND()</f>
        <v>0.16889996210096159</v>
      </c>
      <c r="AC49" s="52">
        <v>42</v>
      </c>
      <c r="AD49" s="52">
        <v>47</v>
      </c>
      <c r="AE49" s="52">
        <f ca="1">INT($AH$1+$AI$1*AD49)</f>
        <v>592</v>
      </c>
      <c r="AF49" s="51">
        <f ca="1">(VLOOKUP(MOD(AD49,ROUNDUP($Y$7,0)),$V$8:$W$12,2)+7)+RAND()*VLOOKUP(MOD(AD49,ROUNDUP($Y$7,0)),$V$8:$W$12,2)</f>
        <v>10.79564738434834</v>
      </c>
      <c r="AG49" s="50">
        <f ca="1">ROUND(AE49*AF49,0)</f>
        <v>6391</v>
      </c>
      <c r="AH49" s="50"/>
      <c r="AI49" s="60"/>
      <c r="AJ49" s="50"/>
      <c r="AK49" s="50"/>
    </row>
    <row r="50" spans="1:37" ht="16.5" x14ac:dyDescent="0.3">
      <c r="A50" s="57">
        <v>48</v>
      </c>
      <c r="B50" s="56">
        <f ca="1">INDEX($AG$3:$AG$77,RANK(AB50,$AB$3:$AB$77))</f>
        <v>1145</v>
      </c>
      <c r="C50" s="55">
        <f ca="1">SMALL($AG$3:$AG$77,AC50)</f>
        <v>5252</v>
      </c>
      <c r="D50" s="54">
        <f ca="1">AG50</f>
        <v>7227</v>
      </c>
      <c r="E50" s="59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0">
        <f ca="1">RAND()</f>
        <v>0.99153272548933324</v>
      </c>
      <c r="AC50" s="52">
        <v>43</v>
      </c>
      <c r="AD50" s="52">
        <v>48</v>
      </c>
      <c r="AE50" s="52">
        <f ca="1">INT($AH$1+$AI$1*AD50)</f>
        <v>602</v>
      </c>
      <c r="AF50" s="51">
        <f ca="1">(VLOOKUP(MOD(AD50,ROUNDUP($Y$7,0)),$V$8:$W$12,2)+7)+RAND()*VLOOKUP(MOD(AD50,ROUNDUP($Y$7,0)),$V$8:$W$12,2)</f>
        <v>12.004834464281569</v>
      </c>
      <c r="AG50" s="50">
        <f ca="1">ROUND(AE50*AF50,0)</f>
        <v>7227</v>
      </c>
      <c r="AH50" s="50"/>
      <c r="AI50" s="60"/>
      <c r="AJ50" s="50"/>
      <c r="AK50" s="50"/>
    </row>
    <row r="51" spans="1:37" ht="16.5" x14ac:dyDescent="0.3">
      <c r="A51" s="57">
        <v>49</v>
      </c>
      <c r="B51" s="56">
        <f ca="1">INDEX($AG$3:$AG$77,RANK(AB51,$AB$3:$AB$77))</f>
        <v>6270</v>
      </c>
      <c r="C51" s="55">
        <f ca="1">SMALL($AG$3:$AG$77,AC51)</f>
        <v>6270</v>
      </c>
      <c r="D51" s="54">
        <f ca="1">AG51</f>
        <v>6428</v>
      </c>
      <c r="E51" s="59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0">
        <f ca="1">RAND()</f>
        <v>0.18758019251886615</v>
      </c>
      <c r="AC51" s="52">
        <v>50</v>
      </c>
      <c r="AD51" s="52">
        <v>49</v>
      </c>
      <c r="AE51" s="52">
        <f ca="1">INT($AH$1+$AI$1*AD51)</f>
        <v>612</v>
      </c>
      <c r="AF51" s="51">
        <f ca="1">(VLOOKUP(MOD(AD51,ROUNDUP($Y$7,0)),$V$8:$W$12,2)+7)+RAND()*VLOOKUP(MOD(AD51,ROUNDUP($Y$7,0)),$V$8:$W$12,2)</f>
        <v>10.503101003450789</v>
      </c>
      <c r="AG51" s="50">
        <f ca="1">ROUND(AE51*AF51,0)</f>
        <v>6428</v>
      </c>
      <c r="AH51" s="50"/>
      <c r="AI51" s="60"/>
      <c r="AJ51" s="50"/>
      <c r="AK51" s="50"/>
    </row>
    <row r="52" spans="1:37" ht="16.5" x14ac:dyDescent="0.3">
      <c r="A52" s="57">
        <v>50</v>
      </c>
      <c r="B52" s="56">
        <f ca="1">INDEX($AG$3:$AG$77,RANK(AB52,$AB$3:$AB$77))</f>
        <v>7227</v>
      </c>
      <c r="C52" s="55">
        <f ca="1">SMALL($AG$3:$AG$77,AC52)</f>
        <v>6070</v>
      </c>
      <c r="D52" s="54">
        <f ca="1">AG52</f>
        <v>5159</v>
      </c>
      <c r="E52" s="5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0">
        <f ca="1">RAND()</f>
        <v>0.31582641783436438</v>
      </c>
      <c r="AC52" s="52">
        <v>49</v>
      </c>
      <c r="AD52" s="52">
        <v>50</v>
      </c>
      <c r="AE52" s="52">
        <f ca="1">INT($AH$1+$AI$1*AD52)</f>
        <v>622</v>
      </c>
      <c r="AF52" s="51">
        <f ca="1">(VLOOKUP(MOD(AD52,ROUNDUP($Y$7,0)),$V$8:$W$12,2)+7)+RAND()*VLOOKUP(MOD(AD52,ROUNDUP($Y$7,0)),$V$8:$W$12,2)</f>
        <v>8.2948001605044173</v>
      </c>
      <c r="AG52" s="50">
        <f ca="1">ROUND(AE52*AF52,0)</f>
        <v>5159</v>
      </c>
      <c r="AH52" s="50"/>
      <c r="AI52" s="60"/>
      <c r="AJ52" s="50"/>
      <c r="AK52" s="50"/>
    </row>
    <row r="53" spans="1:37" ht="16.5" x14ac:dyDescent="0.3">
      <c r="A53" s="57">
        <v>51</v>
      </c>
      <c r="B53" s="56">
        <f ca="1">INDEX($AG$3:$AG$77,RANK(AB53,$AB$3:$AB$77))</f>
        <v>6649</v>
      </c>
      <c r="C53" s="55">
        <f ca="1">SMALL($AG$3:$AG$77,AC53)</f>
        <v>6275</v>
      </c>
      <c r="D53" s="54">
        <f ca="1">AG53</f>
        <v>5399</v>
      </c>
      <c r="E53" s="59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0">
        <f ca="1">RAND()</f>
        <v>0.38259705103081643</v>
      </c>
      <c r="AC53" s="52">
        <v>51</v>
      </c>
      <c r="AD53" s="52">
        <v>51</v>
      </c>
      <c r="AE53" s="52">
        <f ca="1">INT($AH$1+$AI$1*AD53)</f>
        <v>632</v>
      </c>
      <c r="AF53" s="51">
        <f ca="1">(VLOOKUP(MOD(AD53,ROUNDUP($Y$7,0)),$V$8:$W$12,2)+7)+RAND()*VLOOKUP(MOD(AD53,ROUNDUP($Y$7,0)),$V$8:$W$12,2)</f>
        <v>8.5419347514273429</v>
      </c>
      <c r="AG53" s="50">
        <f ca="1">ROUND(AE53*AF53,0)</f>
        <v>5399</v>
      </c>
      <c r="AH53" s="50"/>
      <c r="AI53" s="60"/>
      <c r="AJ53" s="50"/>
      <c r="AK53" s="50"/>
    </row>
    <row r="54" spans="1:37" ht="16.5" x14ac:dyDescent="0.3">
      <c r="A54" s="57">
        <v>52</v>
      </c>
      <c r="B54" s="56">
        <f ca="1">INDEX($AG$3:$AG$77,RANK(AB54,$AB$3:$AB$77))</f>
        <v>2206</v>
      </c>
      <c r="C54" s="55">
        <f ca="1">SMALL($AG$3:$AG$77,AC54)</f>
        <v>6391</v>
      </c>
      <c r="D54" s="54">
        <f ca="1">AG54</f>
        <v>6275</v>
      </c>
      <c r="E54" s="59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0">
        <f ca="1">RAND()</f>
        <v>0.79925020379951472</v>
      </c>
      <c r="AC54" s="52">
        <v>54</v>
      </c>
      <c r="AD54" s="52">
        <v>52</v>
      </c>
      <c r="AE54" s="52">
        <f ca="1">INT($AH$1+$AI$1*AD54)</f>
        <v>642</v>
      </c>
      <c r="AF54" s="51">
        <f ca="1">(VLOOKUP(MOD(AD54,ROUNDUP($Y$7,0)),$V$8:$W$12,2)+7)+RAND()*VLOOKUP(MOD(AD54,ROUNDUP($Y$7,0)),$V$8:$W$12,2)</f>
        <v>9.7740714091043177</v>
      </c>
      <c r="AG54" s="50">
        <f ca="1">ROUND(AE54*AF54,0)</f>
        <v>6275</v>
      </c>
      <c r="AH54" s="50"/>
      <c r="AI54" s="60"/>
      <c r="AJ54" s="50"/>
      <c r="AK54" s="50"/>
    </row>
    <row r="55" spans="1:37" ht="16.5" x14ac:dyDescent="0.3">
      <c r="A55" s="57">
        <v>53</v>
      </c>
      <c r="B55" s="56">
        <f ca="1">INDEX($AG$3:$AG$77,RANK(AB55,$AB$3:$AB$77))</f>
        <v>8352</v>
      </c>
      <c r="C55" s="55">
        <f ca="1">SMALL($AG$3:$AG$77,AC55)</f>
        <v>6299</v>
      </c>
      <c r="D55" s="54">
        <f ca="1">AG55</f>
        <v>7033</v>
      </c>
      <c r="E55" s="59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0">
        <f ca="1">RAND()</f>
        <v>0.16481082784751355</v>
      </c>
      <c r="AC55" s="52">
        <v>53</v>
      </c>
      <c r="AD55" s="52">
        <v>53</v>
      </c>
      <c r="AE55" s="52">
        <f ca="1">INT($AH$1+$AI$1*AD55)</f>
        <v>652</v>
      </c>
      <c r="AF55" s="51">
        <f ca="1">(VLOOKUP(MOD(AD55,ROUNDUP($Y$7,0)),$V$8:$W$12,2)+7)+RAND()*VLOOKUP(MOD(AD55,ROUNDUP($Y$7,0)),$V$8:$W$12,2)</f>
        <v>10.786576628114705</v>
      </c>
      <c r="AG55" s="50">
        <f ca="1">ROUND(AE55*AF55,0)</f>
        <v>7033</v>
      </c>
      <c r="AH55" s="50"/>
      <c r="AI55" s="50"/>
      <c r="AJ55" s="50"/>
      <c r="AK55" s="50"/>
    </row>
    <row r="56" spans="1:37" ht="16.5" x14ac:dyDescent="0.3">
      <c r="A56" s="57">
        <v>54</v>
      </c>
      <c r="B56" s="56">
        <f ca="1">INDEX($AG$3:$AG$77,RANK(AB56,$AB$3:$AB$77))</f>
        <v>9436</v>
      </c>
      <c r="C56" s="55">
        <f ca="1">SMALL($AG$3:$AG$77,AC56)</f>
        <v>6293</v>
      </c>
      <c r="D56" s="54">
        <f ca="1">AG56</f>
        <v>7037</v>
      </c>
      <c r="E56" s="59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0">
        <f ca="1">RAND()</f>
        <v>1.6636577608351133E-2</v>
      </c>
      <c r="AC56" s="52">
        <v>52</v>
      </c>
      <c r="AD56" s="52">
        <v>54</v>
      </c>
      <c r="AE56" s="52">
        <f ca="1">INT($AH$1+$AI$1*AD56)</f>
        <v>662</v>
      </c>
      <c r="AF56" s="51">
        <f ca="1">(VLOOKUP(MOD(AD56,ROUNDUP($Y$7,0)),$V$8:$W$12,2)+7)+RAND()*VLOOKUP(MOD(AD56,ROUNDUP($Y$7,0)),$V$8:$W$12,2)</f>
        <v>10.630362046044032</v>
      </c>
      <c r="AG56" s="50">
        <f ca="1">ROUND(AE56*AF56,0)</f>
        <v>7037</v>
      </c>
      <c r="AH56" s="50"/>
      <c r="AI56" s="50"/>
      <c r="AJ56" s="50"/>
      <c r="AK56" s="50"/>
    </row>
    <row r="57" spans="1:37" ht="16.5" x14ac:dyDescent="0.3">
      <c r="A57" s="57">
        <v>55</v>
      </c>
      <c r="B57" s="56">
        <f ca="1">INDEX($AG$3:$AG$77,RANK(AB57,$AB$3:$AB$77))</f>
        <v>2559</v>
      </c>
      <c r="C57" s="55">
        <f ca="1">SMALL($AG$3:$AG$77,AC57)</f>
        <v>6428</v>
      </c>
      <c r="D57" s="54">
        <f ca="1">AG57</f>
        <v>5515</v>
      </c>
      <c r="E57" s="59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0">
        <f ca="1">RAND()</f>
        <v>0.84837148733515033</v>
      </c>
      <c r="AC57" s="52">
        <v>55</v>
      </c>
      <c r="AD57" s="52">
        <v>55</v>
      </c>
      <c r="AE57" s="52">
        <f ca="1">INT($AH$1+$AI$1*AD57)</f>
        <v>672</v>
      </c>
      <c r="AF57" s="51">
        <f ca="1">(VLOOKUP(MOD(AD57,ROUNDUP($Y$7,0)),$V$8:$W$12,2)+7)+RAND()*VLOOKUP(MOD(AD57,ROUNDUP($Y$7,0)),$V$8:$W$12,2)</f>
        <v>8.2070032395736092</v>
      </c>
      <c r="AG57" s="50">
        <f ca="1">ROUND(AE57*AF57,0)</f>
        <v>5515</v>
      </c>
      <c r="AH57" s="50"/>
      <c r="AI57" s="50"/>
      <c r="AJ57" s="50"/>
      <c r="AK57" s="50"/>
    </row>
    <row r="58" spans="1:37" ht="16.5" x14ac:dyDescent="0.3">
      <c r="A58" s="57">
        <v>56</v>
      </c>
      <c r="B58" s="56">
        <f ca="1">INDEX($AG$3:$AG$77,RANK(AB58,$AB$3:$AB$77))</f>
        <v>2054</v>
      </c>
      <c r="C58" s="55">
        <f ca="1">SMALL($AG$3:$AG$77,AC58)</f>
        <v>6636</v>
      </c>
      <c r="D58" s="54">
        <f ca="1">AG58</f>
        <v>5523</v>
      </c>
      <c r="E58" s="53"/>
      <c r="AB58" s="50">
        <f ca="1">RAND()</f>
        <v>0.93083513123028327</v>
      </c>
      <c r="AC58" s="52">
        <v>56</v>
      </c>
      <c r="AD58" s="52">
        <v>56</v>
      </c>
      <c r="AE58" s="52">
        <f ca="1">INT($AH$1+$AI$1*AD58)</f>
        <v>682</v>
      </c>
      <c r="AF58" s="51">
        <f ca="1">(VLOOKUP(MOD(AD58,ROUNDUP($Y$7,0)),$V$8:$W$12,2)+7)+RAND()*VLOOKUP(MOD(AD58,ROUNDUP($Y$7,0)),$V$8:$W$12,2)</f>
        <v>8.0989431179823885</v>
      </c>
      <c r="AG58" s="50">
        <f ca="1">ROUND(AE58*AF58,0)</f>
        <v>5523</v>
      </c>
      <c r="AH58" s="50"/>
      <c r="AI58" s="50"/>
      <c r="AJ58" s="50"/>
      <c r="AK58" s="50"/>
    </row>
    <row r="59" spans="1:37" ht="16.5" x14ac:dyDescent="0.3">
      <c r="A59" s="57">
        <v>57</v>
      </c>
      <c r="B59" s="56">
        <f ca="1">INDEX($AG$3:$AG$77,RANK(AB59,$AB$3:$AB$77))</f>
        <v>1610</v>
      </c>
      <c r="C59" s="55">
        <f ca="1">SMALL($AG$3:$AG$77,AC59)</f>
        <v>6679</v>
      </c>
      <c r="D59" s="54">
        <f ca="1">AG59</f>
        <v>6636</v>
      </c>
      <c r="E59" s="53"/>
      <c r="AB59" s="50">
        <f ca="1">RAND()</f>
        <v>0.98102419231064997</v>
      </c>
      <c r="AC59" s="52">
        <v>58</v>
      </c>
      <c r="AD59" s="52">
        <v>57</v>
      </c>
      <c r="AE59" s="52">
        <f ca="1">INT($AH$1+$AI$1*AD59)</f>
        <v>692</v>
      </c>
      <c r="AF59" s="51">
        <f ca="1">(VLOOKUP(MOD(AD59,ROUNDUP($Y$7,0)),$V$8:$W$12,2)+7)+RAND()*VLOOKUP(MOD(AD59,ROUNDUP($Y$7,0)),$V$8:$W$12,2)</f>
        <v>9.5901952267616828</v>
      </c>
      <c r="AG59" s="50">
        <f ca="1">ROUND(AE59*AF59,0)</f>
        <v>6636</v>
      </c>
      <c r="AH59" s="50"/>
      <c r="AI59" s="50"/>
      <c r="AJ59" s="50"/>
      <c r="AK59" s="50"/>
    </row>
    <row r="60" spans="1:37" ht="16.5" x14ac:dyDescent="0.3">
      <c r="A60" s="57">
        <v>58</v>
      </c>
      <c r="B60" s="56">
        <f ca="1">INDEX($AG$3:$AG$77,RANK(AB60,$AB$3:$AB$77))</f>
        <v>4499</v>
      </c>
      <c r="C60" s="55">
        <f ca="1">SMALL($AG$3:$AG$77,AC60)</f>
        <v>7037</v>
      </c>
      <c r="D60" s="54">
        <f ca="1">AG60</f>
        <v>8313</v>
      </c>
      <c r="E60" s="53"/>
      <c r="AB60" s="50">
        <f ca="1">RAND()</f>
        <v>0.42039778100744363</v>
      </c>
      <c r="AC60" s="52">
        <v>62</v>
      </c>
      <c r="AD60" s="52">
        <v>58</v>
      </c>
      <c r="AE60" s="52">
        <f ca="1">INT($AH$1+$AI$1*AD60)</f>
        <v>702</v>
      </c>
      <c r="AF60" s="51">
        <f ca="1">(VLOOKUP(MOD(AD60,ROUNDUP($Y$7,0)),$V$8:$W$12,2)+7)+RAND()*VLOOKUP(MOD(AD60,ROUNDUP($Y$7,0)),$V$8:$W$12,2)</f>
        <v>11.841867061643507</v>
      </c>
      <c r="AG60" s="50">
        <f ca="1">ROUND(AE60*AF60,0)</f>
        <v>8313</v>
      </c>
      <c r="AH60" s="50"/>
      <c r="AI60" s="50"/>
      <c r="AJ60" s="50"/>
      <c r="AK60" s="50"/>
    </row>
    <row r="61" spans="1:37" ht="16.5" x14ac:dyDescent="0.3">
      <c r="A61" s="57">
        <v>59</v>
      </c>
      <c r="B61" s="56">
        <f ca="1">INDEX($AG$3:$AG$77,RANK(AB61,$AB$3:$AB$77))</f>
        <v>4301</v>
      </c>
      <c r="C61" s="55">
        <f ca="1">SMALL($AG$3:$AG$77,AC61)</f>
        <v>6649</v>
      </c>
      <c r="D61" s="54">
        <f ca="1">AG61</f>
        <v>7606</v>
      </c>
      <c r="E61" s="53"/>
      <c r="AB61" s="50">
        <f ca="1">RAND()</f>
        <v>0.53593385496670987</v>
      </c>
      <c r="AC61" s="52">
        <v>57</v>
      </c>
      <c r="AD61" s="52">
        <v>59</v>
      </c>
      <c r="AE61" s="52">
        <f ca="1">INT($AH$1+$AI$1*AD61)</f>
        <v>712</v>
      </c>
      <c r="AF61" s="51">
        <f ca="1">(VLOOKUP(MOD(AD61,ROUNDUP($Y$7,0)),$V$8:$W$12,2)+7)+RAND()*VLOOKUP(MOD(AD61,ROUNDUP($Y$7,0)),$V$8:$W$12,2)</f>
        <v>10.682338200517712</v>
      </c>
      <c r="AG61" s="50">
        <f ca="1">ROUND(AE61*AF61,0)</f>
        <v>7606</v>
      </c>
      <c r="AH61" s="50"/>
      <c r="AI61" s="50"/>
      <c r="AJ61" s="50"/>
      <c r="AK61" s="50"/>
    </row>
    <row r="62" spans="1:37" ht="16.5" x14ac:dyDescent="0.3">
      <c r="A62" s="57">
        <v>60</v>
      </c>
      <c r="B62" s="56">
        <f ca="1">INDEX($AG$3:$AG$77,RANK(AB62,$AB$3:$AB$77))</f>
        <v>4054</v>
      </c>
      <c r="C62" s="55">
        <f ca="1">SMALL($AG$3:$AG$77,AC62)</f>
        <v>6686</v>
      </c>
      <c r="D62" s="54">
        <f ca="1">AG62</f>
        <v>6270</v>
      </c>
      <c r="E62" s="53"/>
      <c r="AB62" s="50">
        <f ca="1">RAND()</f>
        <v>0.70815552145385063</v>
      </c>
      <c r="AC62" s="52">
        <v>59</v>
      </c>
      <c r="AD62" s="52">
        <v>60</v>
      </c>
      <c r="AE62" s="52">
        <f ca="1">INT($AH$1+$AI$1*AD62)</f>
        <v>722</v>
      </c>
      <c r="AF62" s="51">
        <f ca="1">(VLOOKUP(MOD(AD62,ROUNDUP($Y$7,0)),$V$8:$W$12,2)+7)+RAND()*VLOOKUP(MOD(AD62,ROUNDUP($Y$7,0)),$V$8:$W$12,2)</f>
        <v>8.684715056245885</v>
      </c>
      <c r="AG62" s="50">
        <f ca="1">ROUND(AE62*AF62,0)</f>
        <v>6270</v>
      </c>
      <c r="AH62" s="50"/>
      <c r="AI62" s="50"/>
      <c r="AJ62" s="50"/>
      <c r="AK62" s="50"/>
    </row>
    <row r="63" spans="1:37" ht="16.5" x14ac:dyDescent="0.3">
      <c r="A63" s="57">
        <v>61</v>
      </c>
      <c r="B63" s="56">
        <f ca="1">INDEX($AG$3:$AG$77,RANK(AB63,$AB$3:$AB$77))</f>
        <v>5399</v>
      </c>
      <c r="C63" s="55">
        <f ca="1">SMALL($AG$3:$AG$77,AC63)</f>
        <v>6815</v>
      </c>
      <c r="D63" s="54">
        <f ca="1">AG63</f>
        <v>6293</v>
      </c>
      <c r="E63" s="53"/>
      <c r="AB63" s="50">
        <f ca="1">RAND()</f>
        <v>0.29914929917448652</v>
      </c>
      <c r="AC63" s="52">
        <v>60</v>
      </c>
      <c r="AD63" s="52">
        <v>61</v>
      </c>
      <c r="AE63" s="52">
        <f ca="1">INT($AH$1+$AI$1*AD63)</f>
        <v>732</v>
      </c>
      <c r="AF63" s="51">
        <f ca="1">(VLOOKUP(MOD(AD63,ROUNDUP($Y$7,0)),$V$8:$W$12,2)+7)+RAND()*VLOOKUP(MOD(AD63,ROUNDUP($Y$7,0)),$V$8:$W$12,2)</f>
        <v>8.5964411896746569</v>
      </c>
      <c r="AG63" s="50">
        <f ca="1">ROUND(AE63*AF63,0)</f>
        <v>6293</v>
      </c>
      <c r="AH63" s="50"/>
      <c r="AI63" s="50"/>
      <c r="AJ63" s="50"/>
      <c r="AK63" s="50"/>
    </row>
    <row r="64" spans="1:37" ht="16.5" x14ac:dyDescent="0.3">
      <c r="A64" s="57">
        <v>62</v>
      </c>
      <c r="B64" s="56">
        <f ca="1">INDEX($AG$3:$AG$77,RANK(AB64,$AB$3:$AB$77))</f>
        <v>6686</v>
      </c>
      <c r="C64" s="55">
        <f ca="1">SMALL($AG$3:$AG$77,AC64)</f>
        <v>7033</v>
      </c>
      <c r="D64" s="54">
        <f ca="1">AG64</f>
        <v>6686</v>
      </c>
      <c r="E64" s="53"/>
      <c r="AB64" s="50">
        <f ca="1">RAND()</f>
        <v>0.18161759839356129</v>
      </c>
      <c r="AC64" s="52">
        <v>61</v>
      </c>
      <c r="AD64" s="52">
        <v>62</v>
      </c>
      <c r="AE64" s="52">
        <f ca="1">INT($AH$1+$AI$1*AD64)</f>
        <v>742</v>
      </c>
      <c r="AF64" s="51">
        <f ca="1">(VLOOKUP(MOD(AD64,ROUNDUP($Y$7,0)),$V$8:$W$12,2)+7)+RAND()*VLOOKUP(MOD(AD64,ROUNDUP($Y$7,0)),$V$8:$W$12,2)</f>
        <v>9.0109851091493685</v>
      </c>
      <c r="AG64" s="50">
        <f ca="1">ROUND(AE64*AF64,0)</f>
        <v>6686</v>
      </c>
      <c r="AH64" s="50"/>
      <c r="AI64" s="50"/>
      <c r="AJ64" s="50"/>
      <c r="AK64" s="50"/>
    </row>
    <row r="65" spans="1:38" ht="16.5" x14ac:dyDescent="0.3">
      <c r="A65" s="57">
        <v>63</v>
      </c>
      <c r="B65" s="56">
        <f ca="1">INDEX($AG$3:$AG$77,RANK(AB65,$AB$3:$AB$77))</f>
        <v>6299</v>
      </c>
      <c r="C65" s="55">
        <f ca="1">SMALL($AG$3:$AG$77,AC65)</f>
        <v>7227</v>
      </c>
      <c r="D65" s="54">
        <f ca="1">AG65</f>
        <v>9248</v>
      </c>
      <c r="E65" s="53"/>
      <c r="AB65" s="50">
        <f ca="1">RAND()</f>
        <v>0.1412961499715164</v>
      </c>
      <c r="AC65" s="52">
        <v>64</v>
      </c>
      <c r="AD65" s="52">
        <v>63</v>
      </c>
      <c r="AE65" s="52">
        <f ca="1">INT($AH$1+$AI$1*AD65)</f>
        <v>752</v>
      </c>
      <c r="AF65" s="51">
        <f ca="1">(VLOOKUP(MOD(AD65,ROUNDUP($Y$7,0)),$V$8:$W$12,2)+7)+RAND()*VLOOKUP(MOD(AD65,ROUNDUP($Y$7,0)),$V$8:$W$12,2)</f>
        <v>12.297338449992493</v>
      </c>
      <c r="AG65" s="50">
        <f ca="1">ROUND(AE65*AF65,0)</f>
        <v>9248</v>
      </c>
      <c r="AH65" s="50"/>
      <c r="AI65" s="50"/>
      <c r="AJ65" s="50"/>
      <c r="AK65" s="50"/>
    </row>
    <row r="66" spans="1:38" ht="16.5" x14ac:dyDescent="0.3">
      <c r="A66" s="57">
        <v>64</v>
      </c>
      <c r="B66" s="56">
        <f ca="1">INDEX($AG$3:$AG$77,RANK(AB66,$AB$3:$AB$77))</f>
        <v>5100</v>
      </c>
      <c r="C66" s="55">
        <f ca="1">SMALL($AG$3:$AG$77,AC66)</f>
        <v>7047</v>
      </c>
      <c r="D66" s="54">
        <f ca="1">AG66</f>
        <v>8352</v>
      </c>
      <c r="E66" s="53"/>
      <c r="AB66" s="50">
        <f ca="1">RAND()</f>
        <v>0.44941816670157975</v>
      </c>
      <c r="AC66" s="52">
        <v>63</v>
      </c>
      <c r="AD66" s="52">
        <v>64</v>
      </c>
      <c r="AE66" s="52">
        <f ca="1">INT($AH$1+$AI$1*AD66)</f>
        <v>762</v>
      </c>
      <c r="AF66" s="51">
        <f ca="1">(VLOOKUP(MOD(AD66,ROUNDUP($Y$7,0)),$V$8:$W$12,2)+7)+RAND()*VLOOKUP(MOD(AD66,ROUNDUP($Y$7,0)),$V$8:$W$12,2)</f>
        <v>10.960698535419207</v>
      </c>
      <c r="AG66" s="50">
        <f ca="1">ROUND(AE66*AF66,0)</f>
        <v>8352</v>
      </c>
      <c r="AH66" s="50"/>
      <c r="AI66" s="50"/>
      <c r="AJ66" s="50"/>
      <c r="AK66" s="50"/>
    </row>
    <row r="67" spans="1:38" ht="16.5" x14ac:dyDescent="0.3">
      <c r="A67" s="57">
        <v>65</v>
      </c>
      <c r="B67" s="56">
        <f ca="1">INDEX($AG$3:$AG$77,RANK(AB67,$AB$3:$AB$77))</f>
        <v>5159</v>
      </c>
      <c r="C67" s="55">
        <f ca="1">SMALL($AG$3:$AG$77,AC67)</f>
        <v>7864</v>
      </c>
      <c r="D67" s="54">
        <f ca="1">AG67</f>
        <v>6299</v>
      </c>
      <c r="E67" s="53"/>
      <c r="AB67" s="50">
        <f ca="1">RAND()</f>
        <v>0.30128725018143143</v>
      </c>
      <c r="AC67" s="52">
        <v>68</v>
      </c>
      <c r="AD67" s="52">
        <v>65</v>
      </c>
      <c r="AE67" s="52">
        <f ca="1">INT($AH$1+$AI$1*AD67)</f>
        <v>772</v>
      </c>
      <c r="AF67" s="51">
        <f ca="1">(VLOOKUP(MOD(AD67,ROUNDUP($Y$7,0)),$V$8:$W$12,2)+7)+RAND()*VLOOKUP(MOD(AD67,ROUNDUP($Y$7,0)),$V$8:$W$12,2)</f>
        <v>8.1598270772376473</v>
      </c>
      <c r="AG67" s="50">
        <f ca="1">ROUND(AE67*AF67,0)</f>
        <v>6299</v>
      </c>
      <c r="AH67" s="50"/>
      <c r="AI67" s="50"/>
      <c r="AJ67" s="50"/>
      <c r="AK67" s="50"/>
    </row>
    <row r="68" spans="1:38" ht="16.5" x14ac:dyDescent="0.3">
      <c r="A68" s="57">
        <v>66</v>
      </c>
      <c r="B68" s="56">
        <f ca="1">INDEX($AG$3:$AG$77,RANK(AB68,$AB$3:$AB$77))</f>
        <v>3202</v>
      </c>
      <c r="C68" s="55">
        <f ca="1">SMALL($AG$3:$AG$77,AC68)</f>
        <v>7606</v>
      </c>
      <c r="D68" s="54">
        <f ca="1">AG68</f>
        <v>6679</v>
      </c>
      <c r="E68" s="53"/>
      <c r="AB68" s="50">
        <f ca="1">RAND()</f>
        <v>0.76515415524342034</v>
      </c>
      <c r="AC68" s="52">
        <v>66</v>
      </c>
      <c r="AD68" s="52">
        <v>66</v>
      </c>
      <c r="AE68" s="52">
        <f ca="1">INT($AH$1+$AI$1*AD68)</f>
        <v>782</v>
      </c>
      <c r="AF68" s="51">
        <f ca="1">(VLOOKUP(MOD(AD68,ROUNDUP($Y$7,0)),$V$8:$W$12,2)+7)+RAND()*VLOOKUP(MOD(AD68,ROUNDUP($Y$7,0)),$V$8:$W$12,2)</f>
        <v>8.5413699523454873</v>
      </c>
      <c r="AG68" s="50">
        <f ca="1">ROUND(AE68*AF68,0)</f>
        <v>6679</v>
      </c>
      <c r="AH68" s="50"/>
      <c r="AI68" s="50"/>
      <c r="AJ68" s="50"/>
      <c r="AK68" s="50"/>
    </row>
    <row r="69" spans="1:38" ht="16.5" x14ac:dyDescent="0.3">
      <c r="A69" s="57">
        <v>67</v>
      </c>
      <c r="B69" s="56">
        <f ca="1">INDEX($AG$3:$AG$77,RANK(AB69,$AB$3:$AB$77))</f>
        <v>6293</v>
      </c>
      <c r="C69" s="55">
        <f ca="1">SMALL($AG$3:$AG$77,AC69)</f>
        <v>7858</v>
      </c>
      <c r="D69" s="54">
        <f ca="1">AG69</f>
        <v>7864</v>
      </c>
      <c r="E69" s="53"/>
      <c r="AB69" s="50">
        <f ca="1">RAND()</f>
        <v>0.18553770086694577</v>
      </c>
      <c r="AC69" s="52">
        <v>67</v>
      </c>
      <c r="AD69" s="52">
        <v>67</v>
      </c>
      <c r="AE69" s="52">
        <f ca="1">INT($AH$1+$AI$1*AD69)</f>
        <v>792</v>
      </c>
      <c r="AF69" s="51">
        <f ca="1">(VLOOKUP(MOD(AD69,ROUNDUP($Y$7,0)),$V$8:$W$12,2)+7)+RAND()*VLOOKUP(MOD(AD69,ROUNDUP($Y$7,0)),$V$8:$W$12,2)</f>
        <v>9.92900973318506</v>
      </c>
      <c r="AG69" s="50">
        <f ca="1">ROUND(AE69*AF69,0)</f>
        <v>7864</v>
      </c>
      <c r="AH69" s="50"/>
      <c r="AI69" s="50"/>
      <c r="AJ69" s="50"/>
      <c r="AK69" s="50"/>
    </row>
    <row r="70" spans="1:38" ht="16.5" x14ac:dyDescent="0.3">
      <c r="A70" s="57">
        <v>68</v>
      </c>
      <c r="B70" s="56">
        <f ca="1">INDEX($AG$3:$AG$77,RANK(AB70,$AB$3:$AB$77))</f>
        <v>3302</v>
      </c>
      <c r="C70" s="55">
        <f ca="1">SMALL($AG$3:$AG$77,AC70)</f>
        <v>7300</v>
      </c>
      <c r="D70" s="54">
        <f ca="1">AG70</f>
        <v>8993</v>
      </c>
      <c r="E70" s="53"/>
      <c r="AB70" s="50">
        <f ca="1">RAND()</f>
        <v>0.60899145864794957</v>
      </c>
      <c r="AC70" s="52">
        <v>65</v>
      </c>
      <c r="AD70" s="52">
        <v>68</v>
      </c>
      <c r="AE70" s="52">
        <f ca="1">INT($AH$1+$AI$1*AD70)</f>
        <v>802</v>
      </c>
      <c r="AF70" s="51">
        <f ca="1">(VLOOKUP(MOD(AD70,ROUNDUP($Y$7,0)),$V$8:$W$12,2)+7)+RAND()*VLOOKUP(MOD(AD70,ROUNDUP($Y$7,0)),$V$8:$W$12,2)</f>
        <v>11.213566641614058</v>
      </c>
      <c r="AG70" s="50">
        <f ca="1">ROUND(AE70*AF70,0)</f>
        <v>8993</v>
      </c>
      <c r="AH70" s="50"/>
      <c r="AI70" s="50"/>
      <c r="AJ70" s="50"/>
      <c r="AK70" s="50"/>
    </row>
    <row r="71" spans="1:38" ht="16.5" x14ac:dyDescent="0.3">
      <c r="A71" s="57">
        <v>69</v>
      </c>
      <c r="B71" s="56">
        <f ca="1">INDEX($AG$3:$AG$77,RANK(AB71,$AB$3:$AB$77))</f>
        <v>6070</v>
      </c>
      <c r="C71" s="55">
        <f ca="1">SMALL($AG$3:$AG$77,AC71)</f>
        <v>8313</v>
      </c>
      <c r="D71" s="54">
        <f ca="1">AG71</f>
        <v>7858</v>
      </c>
      <c r="E71" s="53"/>
      <c r="AB71" s="50">
        <f ca="1">RAND()</f>
        <v>0.45127585795775693</v>
      </c>
      <c r="AC71" s="52">
        <v>69</v>
      </c>
      <c r="AD71" s="52">
        <v>69</v>
      </c>
      <c r="AE71" s="52">
        <f ca="1">INT($AH$1+$AI$1*AD71)</f>
        <v>812</v>
      </c>
      <c r="AF71" s="51">
        <f ca="1">(VLOOKUP(MOD(AD71,ROUNDUP($Y$7,0)),$V$8:$W$12,2)+7)+RAND()*VLOOKUP(MOD(AD71,ROUNDUP($Y$7,0)),$V$8:$W$12,2)</f>
        <v>9.6769310135860547</v>
      </c>
      <c r="AG71" s="50">
        <f ca="1">ROUND(AE71*AF71,0)</f>
        <v>7858</v>
      </c>
      <c r="AH71" s="50"/>
      <c r="AI71" s="50"/>
      <c r="AJ71" s="50"/>
      <c r="AK71" s="50"/>
    </row>
    <row r="72" spans="1:38" ht="16.5" x14ac:dyDescent="0.3">
      <c r="A72" s="57">
        <v>70</v>
      </c>
      <c r="B72" s="56">
        <f ca="1">INDEX($AG$3:$AG$77,RANK(AB72,$AB$3:$AB$77))</f>
        <v>4223</v>
      </c>
      <c r="C72" s="55">
        <f ca="1">SMALL($AG$3:$AG$77,AC72)</f>
        <v>8352</v>
      </c>
      <c r="D72" s="54">
        <f ca="1">AG72</f>
        <v>6815</v>
      </c>
      <c r="E72" s="53"/>
      <c r="AB72" s="50">
        <f ca="1">RAND()</f>
        <v>0.50636037084075303</v>
      </c>
      <c r="AC72" s="52">
        <v>70</v>
      </c>
      <c r="AD72" s="52">
        <v>70</v>
      </c>
      <c r="AE72" s="52">
        <f ca="1">INT($AH$1+$AI$1*AD72)</f>
        <v>822</v>
      </c>
      <c r="AF72" s="51">
        <f ca="1">(VLOOKUP(MOD(AD72,ROUNDUP($Y$7,0)),$V$8:$W$12,2)+7)+RAND()*VLOOKUP(MOD(AD72,ROUNDUP($Y$7,0)),$V$8:$W$12,2)</f>
        <v>8.2910153753792262</v>
      </c>
      <c r="AG72" s="50">
        <f ca="1">ROUND(AE72*AF72,0)</f>
        <v>6815</v>
      </c>
      <c r="AH72" s="50"/>
      <c r="AI72" s="50"/>
      <c r="AJ72" s="50"/>
      <c r="AK72" s="50"/>
    </row>
    <row r="73" spans="1:38" ht="16.5" x14ac:dyDescent="0.3">
      <c r="A73" s="57">
        <v>71</v>
      </c>
      <c r="B73" s="56">
        <f ca="1">INDEX($AG$3:$AG$77,RANK(AB73,$AB$3:$AB$77))</f>
        <v>5515</v>
      </c>
      <c r="C73" s="55">
        <f ca="1">SMALL($AG$3:$AG$77,AC73)</f>
        <v>8993</v>
      </c>
      <c r="D73" s="54">
        <f ca="1">AG73</f>
        <v>7300</v>
      </c>
      <c r="E73" s="53"/>
      <c r="AB73" s="50">
        <f ca="1">RAND()</f>
        <v>0.25314265248006407</v>
      </c>
      <c r="AC73" s="52">
        <v>72</v>
      </c>
      <c r="AD73" s="52">
        <v>71</v>
      </c>
      <c r="AE73" s="52">
        <f ca="1">INT($AH$1+$AI$1*AD73)</f>
        <v>832</v>
      </c>
      <c r="AF73" s="51">
        <f ca="1">(VLOOKUP(MOD(AD73,ROUNDUP($Y$7,0)),$V$8:$W$12,2)+7)+RAND()*VLOOKUP(MOD(AD73,ROUNDUP($Y$7,0)),$V$8:$W$12,2)</f>
        <v>8.7735490585202474</v>
      </c>
      <c r="AG73" s="50">
        <f ca="1">ROUND(AE73*AF73,0)</f>
        <v>7300</v>
      </c>
      <c r="AH73" s="50"/>
      <c r="AI73" s="50"/>
      <c r="AJ73" s="50"/>
      <c r="AK73" s="50"/>
    </row>
    <row r="74" spans="1:38" ht="16.5" x14ac:dyDescent="0.3">
      <c r="A74" s="57">
        <v>72</v>
      </c>
      <c r="B74" s="56">
        <f ca="1">INDEX($AG$3:$AG$77,RANK(AB74,$AB$3:$AB$77))</f>
        <v>5966</v>
      </c>
      <c r="C74" s="55">
        <f ca="1">SMALL($AG$3:$AG$77,AC74)</f>
        <v>10658</v>
      </c>
      <c r="D74" s="54">
        <f ca="1">AG74</f>
        <v>8880</v>
      </c>
      <c r="E74" s="53"/>
      <c r="AB74" s="50">
        <f ca="1">RAND()</f>
        <v>0.3418399237694455</v>
      </c>
      <c r="AC74" s="52">
        <v>75</v>
      </c>
      <c r="AD74" s="52">
        <v>72</v>
      </c>
      <c r="AE74" s="52">
        <f ca="1">INT($AH$1+$AI$1*AD74)</f>
        <v>842</v>
      </c>
      <c r="AF74" s="51">
        <f ca="1">(VLOOKUP(MOD(AD74,ROUNDUP($Y$7,0)),$V$8:$W$12,2)+7)+RAND()*VLOOKUP(MOD(AD74,ROUNDUP($Y$7,0)),$V$8:$W$12,2)</f>
        <v>10.546593713373229</v>
      </c>
      <c r="AG74" s="50">
        <f ca="1">ROUND(AE74*AF74,0)</f>
        <v>8880</v>
      </c>
      <c r="AH74" s="50"/>
      <c r="AI74" s="50"/>
      <c r="AJ74" s="50"/>
      <c r="AK74" s="50"/>
    </row>
    <row r="75" spans="1:38" ht="16.5" x14ac:dyDescent="0.3">
      <c r="A75" s="57">
        <v>73</v>
      </c>
      <c r="B75" s="56">
        <f ca="1">INDEX($AG$3:$AG$77,RANK(AB75,$AB$3:$AB$77))</f>
        <v>3967</v>
      </c>
      <c r="C75" s="55">
        <f ca="1">SMALL($AG$3:$AG$77,AC75)</f>
        <v>8880</v>
      </c>
      <c r="D75" s="54">
        <f ca="1">AG75</f>
        <v>10658</v>
      </c>
      <c r="E75" s="53"/>
      <c r="AB75" s="50">
        <f ca="1">RAND()</f>
        <v>0.69418920079214552</v>
      </c>
      <c r="AC75" s="52">
        <v>71</v>
      </c>
      <c r="AD75" s="52">
        <v>73</v>
      </c>
      <c r="AE75" s="52">
        <f ca="1">INT($AH$1+$AI$1*AD75)</f>
        <v>852</v>
      </c>
      <c r="AF75" s="51">
        <f ca="1">(VLOOKUP(MOD(AD75,ROUNDUP($Y$7,0)),$V$8:$W$12,2)+7)+RAND()*VLOOKUP(MOD(AD75,ROUNDUP($Y$7,0)),$V$8:$W$12,2)</f>
        <v>12.50993652320968</v>
      </c>
      <c r="AG75" s="50">
        <f ca="1">ROUND(AE75*AF75,0)</f>
        <v>10658</v>
      </c>
      <c r="AH75" s="50"/>
      <c r="AI75" s="50"/>
      <c r="AJ75" s="50"/>
      <c r="AK75" s="50"/>
    </row>
    <row r="76" spans="1:38" ht="16.5" x14ac:dyDescent="0.3">
      <c r="A76" s="57">
        <v>74</v>
      </c>
      <c r="B76" s="56">
        <f ca="1">INDEX($AG$3:$AG$77,RANK(AB76,$AB$3:$AB$77))</f>
        <v>7047</v>
      </c>
      <c r="C76" s="55">
        <f ca="1">SMALL($AG$3:$AG$77,AC76)</f>
        <v>9248</v>
      </c>
      <c r="D76" s="54">
        <f ca="1">AG76</f>
        <v>9436</v>
      </c>
      <c r="E76" s="53"/>
      <c r="AB76" s="50">
        <f ca="1">RAND()</f>
        <v>2.0162038696465157E-3</v>
      </c>
      <c r="AC76" s="52">
        <v>73</v>
      </c>
      <c r="AD76" s="52">
        <v>74</v>
      </c>
      <c r="AE76" s="52">
        <f ca="1">INT($AH$1+$AI$1*AD76)</f>
        <v>862</v>
      </c>
      <c r="AF76" s="51">
        <f ca="1">(VLOOKUP(MOD(AD76,ROUNDUP($Y$7,0)),$V$8:$W$12,2)+7)+RAND()*VLOOKUP(MOD(AD76,ROUNDUP($Y$7,0)),$V$8:$W$12,2)</f>
        <v>10.946111001124669</v>
      </c>
      <c r="AG76" s="50">
        <f ca="1">ROUND(AE76*AF76,0)</f>
        <v>9436</v>
      </c>
      <c r="AH76" s="50"/>
      <c r="AI76" s="50"/>
      <c r="AJ76" s="50"/>
      <c r="AK76" s="50"/>
    </row>
    <row r="77" spans="1:38" ht="16.5" x14ac:dyDescent="0.3">
      <c r="A77" s="57">
        <v>75</v>
      </c>
      <c r="B77" s="56">
        <f ca="1">INDEX($AG$3:$AG$77,RANK(AB77,$AB$3:$AB$77))</f>
        <v>3973</v>
      </c>
      <c r="C77" s="55">
        <f ca="1">SMALL($AG$3:$AG$77,AC77)</f>
        <v>9436</v>
      </c>
      <c r="D77" s="54">
        <f ca="1">AG77</f>
        <v>7047</v>
      </c>
      <c r="E77" s="53"/>
      <c r="AB77" s="50">
        <f ca="1">RAND()</f>
        <v>0.47213472751953323</v>
      </c>
      <c r="AC77" s="52">
        <v>74</v>
      </c>
      <c r="AD77" s="52">
        <v>75</v>
      </c>
      <c r="AE77" s="52">
        <f ca="1">INT($AH$1+$AI$1*AD77)</f>
        <v>872</v>
      </c>
      <c r="AF77" s="51">
        <f ca="1">(VLOOKUP(MOD(AD77,ROUNDUP($Y$7,0)),$V$8:$W$12,2)+7)+RAND()*VLOOKUP(MOD(AD77,ROUNDUP($Y$7,0)),$V$8:$W$12,2)</f>
        <v>8.081509310828384</v>
      </c>
      <c r="AG77" s="50">
        <f ca="1">ROUND(AE77*AF77,0)</f>
        <v>7047</v>
      </c>
      <c r="AH77" s="50"/>
      <c r="AI77" s="50"/>
      <c r="AJ77" s="50"/>
      <c r="AK77" s="50"/>
    </row>
    <row r="78" spans="1:38" ht="16.5" x14ac:dyDescent="0.3">
      <c r="A78" s="3"/>
      <c r="B78" s="3"/>
      <c r="C78" s="3"/>
      <c r="D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6.5" x14ac:dyDescent="0.3">
      <c r="A79" s="3"/>
      <c r="B79" s="3"/>
      <c r="C79" s="3"/>
      <c r="D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6.5" x14ac:dyDescent="0.3">
      <c r="A80" s="3"/>
      <c r="B80" s="3"/>
      <c r="C80" s="3"/>
      <c r="D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6.5" x14ac:dyDescent="0.3">
      <c r="A81" s="3"/>
      <c r="B81" s="3"/>
      <c r="C81" s="3"/>
      <c r="D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6.5" x14ac:dyDescent="0.3"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6.5" x14ac:dyDescent="0.3"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6.5" x14ac:dyDescent="0.3"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6.5" x14ac:dyDescent="0.3"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6.5" x14ac:dyDescent="0.3"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6.5" x14ac:dyDescent="0.3"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6.5" x14ac:dyDescent="0.3"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6.5" x14ac:dyDescent="0.3"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3E15B-2BD7-4454-A67D-A749F101820E}">
  <dimension ref="A1:AP89"/>
  <sheetViews>
    <sheetView tabSelected="1" topLeftCell="M1" zoomScale="87" zoomScaleNormal="87" workbookViewId="0">
      <selection activeCell="B4" sqref="B4"/>
    </sheetView>
  </sheetViews>
  <sheetFormatPr defaultColWidth="9.140625" defaultRowHeight="13.5" x14ac:dyDescent="0.25"/>
  <cols>
    <col min="1" max="1" width="4.5703125" style="4" bestFit="1" customWidth="1"/>
    <col min="2" max="2" width="9.7109375" style="4" bestFit="1" customWidth="1"/>
    <col min="3" max="3" width="9.140625" style="4" bestFit="1" customWidth="1"/>
    <col min="4" max="4" width="11.7109375" style="4" bestFit="1" customWidth="1"/>
    <col min="5" max="5" width="9.140625" style="4" customWidth="1"/>
    <col min="6" max="6" width="13" style="4" customWidth="1"/>
    <col min="7" max="8" width="5.85546875" style="4" customWidth="1"/>
    <col min="9" max="9" width="9.7109375" style="4" customWidth="1"/>
    <col min="10" max="10" width="6" style="4" bestFit="1" customWidth="1"/>
    <col min="11" max="11" width="4.85546875" style="4" bestFit="1" customWidth="1"/>
    <col min="12" max="12" width="8.7109375" style="4" bestFit="1" customWidth="1"/>
    <col min="13" max="13" width="9.140625" style="4"/>
    <col min="14" max="14" width="12.140625" style="4" bestFit="1" customWidth="1"/>
    <col min="15" max="15" width="11.7109375" style="4" bestFit="1" customWidth="1"/>
    <col min="16" max="16" width="12.42578125" style="4" bestFit="1" customWidth="1"/>
    <col min="17" max="17" width="12.140625" style="4" bestFit="1" customWidth="1"/>
    <col min="18" max="21" width="9.28515625" style="4" bestFit="1" customWidth="1"/>
    <col min="22" max="23" width="9.140625" style="4"/>
    <col min="24" max="24" width="9.28515625" style="4" bestFit="1" customWidth="1"/>
    <col min="25" max="27" width="9.140625" style="4"/>
    <col min="28" max="30" width="9.28515625" style="4" bestFit="1" customWidth="1"/>
    <col min="31" max="31" width="12.28515625" style="4" customWidth="1"/>
    <col min="32" max="32" width="10.140625" style="4" bestFit="1" customWidth="1"/>
    <col min="33" max="33" width="9.28515625" style="4" bestFit="1" customWidth="1"/>
    <col min="34" max="34" width="10.42578125" style="4" bestFit="1" customWidth="1"/>
    <col min="35" max="36" width="9.28515625" style="4" bestFit="1" customWidth="1"/>
    <col min="37" max="16384" width="9.140625" style="4"/>
  </cols>
  <sheetData>
    <row r="1" spans="1:42" ht="17.25" thickBot="1" x14ac:dyDescent="0.35">
      <c r="A1" s="100" t="s">
        <v>89</v>
      </c>
      <c r="B1" s="98"/>
      <c r="C1" s="99"/>
      <c r="D1" s="98"/>
      <c r="E1" s="97"/>
      <c r="F1" s="96" t="s">
        <v>64</v>
      </c>
      <c r="G1" s="96" t="s">
        <v>88</v>
      </c>
      <c r="H1" s="95" t="s">
        <v>87</v>
      </c>
      <c r="I1" s="94" t="s">
        <v>86</v>
      </c>
      <c r="J1" s="94" t="s">
        <v>85</v>
      </c>
      <c r="K1" s="94" t="s">
        <v>84</v>
      </c>
      <c r="L1" s="94" t="s">
        <v>83</v>
      </c>
      <c r="N1" s="93" t="s">
        <v>82</v>
      </c>
      <c r="O1" s="92" t="s">
        <v>81</v>
      </c>
      <c r="P1" s="91" t="s">
        <v>80</v>
      </c>
      <c r="Q1" s="91" t="s">
        <v>79</v>
      </c>
      <c r="R1" s="90" t="s">
        <v>78</v>
      </c>
      <c r="AB1" s="50"/>
      <c r="AC1" s="89" t="s">
        <v>77</v>
      </c>
      <c r="AD1" s="89"/>
      <c r="AE1" s="89"/>
      <c r="AF1" s="50"/>
      <c r="AL1" s="103" t="s">
        <v>92</v>
      </c>
      <c r="AM1" s="101">
        <f ca="1">RANDBETWEEN(100,150)</f>
        <v>139</v>
      </c>
      <c r="AN1" s="102" t="s">
        <v>91</v>
      </c>
      <c r="AO1" s="101">
        <f ca="1">RANDBETWEEN(5,15)</f>
        <v>5</v>
      </c>
      <c r="AP1" s="52"/>
    </row>
    <row r="2" spans="1:42" ht="17.25" thickBot="1" x14ac:dyDescent="0.35">
      <c r="A2" s="88" t="s">
        <v>4</v>
      </c>
      <c r="B2" s="87" t="s">
        <v>76</v>
      </c>
      <c r="C2" s="86" t="s">
        <v>5</v>
      </c>
      <c r="D2" s="85" t="s">
        <v>75</v>
      </c>
      <c r="F2" s="84" t="str">
        <f ca="1">G2&amp;" - "&amp;H2</f>
        <v>100 - 150</v>
      </c>
      <c r="G2" s="83">
        <f ca="1">Y4</f>
        <v>100</v>
      </c>
      <c r="H2" s="82">
        <f ca="1">G2+$Y$3</f>
        <v>150</v>
      </c>
      <c r="I2" s="81">
        <f ca="1">COUNTIF($C$3:$C$77, "&lt;"&amp;H2)</f>
        <v>5</v>
      </c>
      <c r="J2" s="81">
        <f ca="1">I2</f>
        <v>5</v>
      </c>
      <c r="K2" s="80">
        <f ca="1">J2/$J$15</f>
        <v>6.6666666666666666E-2</v>
      </c>
      <c r="L2" s="79">
        <f ca="1">I2/$J$15</f>
        <v>6.6666666666666666E-2</v>
      </c>
      <c r="N2" s="78" t="s">
        <v>74</v>
      </c>
      <c r="O2" s="77">
        <f ca="1">AVERAGE(B$3:B$77)</f>
        <v>326.24</v>
      </c>
      <c r="P2" s="77">
        <f ca="1">AVERAGE(C$3:C$77)</f>
        <v>326.24</v>
      </c>
      <c r="Q2" s="77">
        <f ca="1">AVERAGE(D$3:D$77)</f>
        <v>326.24</v>
      </c>
      <c r="V2" s="4" t="s">
        <v>73</v>
      </c>
      <c r="Y2" s="4">
        <f ca="1">ROUND(O6/10,0)</f>
        <v>47</v>
      </c>
      <c r="AB2" s="50"/>
      <c r="AC2" s="52"/>
      <c r="AD2" s="50" t="s">
        <v>6</v>
      </c>
      <c r="AE2" s="52" t="s">
        <v>72</v>
      </c>
      <c r="AG2" s="50" t="s">
        <v>71</v>
      </c>
      <c r="AH2" s="50"/>
      <c r="AI2" s="60"/>
      <c r="AJ2" s="50"/>
      <c r="AK2" s="50"/>
    </row>
    <row r="3" spans="1:42" ht="16.5" x14ac:dyDescent="0.3">
      <c r="A3" s="57">
        <v>1</v>
      </c>
      <c r="B3" s="56">
        <f ca="1">INDEX($AD$3:$AD$77,RANK(AB3,$AB$3:$AB$77))</f>
        <v>349</v>
      </c>
      <c r="C3" s="55">
        <f ca="1">VLOOKUP(SMALL($AA$3:$AA$77,ROWS(C$3:C3)),$AA$3:$AD$77,4,0)</f>
        <v>145</v>
      </c>
      <c r="D3" s="54">
        <f ca="1">AD3</f>
        <v>144</v>
      </c>
      <c r="E3" s="53"/>
      <c r="F3" s="70" t="str">
        <f ca="1">G3&amp;" - "&amp;H3</f>
        <v>150 - 200</v>
      </c>
      <c r="G3" s="69">
        <f ca="1">H2</f>
        <v>150</v>
      </c>
      <c r="H3" s="68">
        <f ca="1">G3+$Y$3</f>
        <v>200</v>
      </c>
      <c r="I3" s="46">
        <f ca="1">COUNTIF($C$3:$C$77, "&lt;"&amp;H3)</f>
        <v>13</v>
      </c>
      <c r="J3" s="46">
        <f ca="1">I3-I2</f>
        <v>8</v>
      </c>
      <c r="K3" s="14">
        <f ca="1">J3/$J$15</f>
        <v>0.10666666666666667</v>
      </c>
      <c r="L3" s="67">
        <f ca="1">I3/$J$15</f>
        <v>0.17333333333333334</v>
      </c>
      <c r="N3" s="74" t="s">
        <v>70</v>
      </c>
      <c r="O3" s="74">
        <f ca="1">MEDIAN(B$3:B$77)</f>
        <v>319</v>
      </c>
      <c r="P3" s="74">
        <f ca="1">MEDIAN(C$3:C$77)</f>
        <v>319</v>
      </c>
      <c r="Q3" s="74">
        <f ca="1">MEDIAN(D$3:D$77)</f>
        <v>319</v>
      </c>
      <c r="V3" s="4" t="s">
        <v>69</v>
      </c>
      <c r="Y3" s="4">
        <f ca="1">ROUND(Y2,-LEN(Y2)+1)</f>
        <v>50</v>
      </c>
      <c r="AA3" s="4">
        <f ca="1">ROWS(AA$3:AA3)/10+RAND()</f>
        <v>0.58685175375634457</v>
      </c>
      <c r="AB3" s="50">
        <f ca="1">RAND()</f>
        <v>3.5684913627084924E-2</v>
      </c>
      <c r="AC3" s="52">
        <f ca="1">MATCH(SMALL($AA$3:$AA$77,ROWS(AC$3:AC3)),$AA$3:$AA$77,0)</f>
        <v>5</v>
      </c>
      <c r="AD3" s="51">
        <f ca="1">$AM$1+$AO$1*ROWS(AE$3:AE3)</f>
        <v>144</v>
      </c>
      <c r="AE3" s="52">
        <f ca="1">(VLOOKUP(ROUND((MOD(ROWS(AF$3:AF3)-0.1,4)),0),$AL$3:$AM$6,2))+0.5*(RAND()-0.5)</f>
        <v>0.75704509193981795</v>
      </c>
      <c r="AF3" s="4" t="s">
        <v>90</v>
      </c>
      <c r="AG3" s="50"/>
      <c r="AH3" s="50"/>
      <c r="AI3" s="60"/>
      <c r="AJ3" s="50"/>
      <c r="AK3" s="50"/>
      <c r="AL3" s="4">
        <v>1</v>
      </c>
      <c r="AM3" s="4">
        <v>0.7</v>
      </c>
    </row>
    <row r="4" spans="1:42" ht="16.5" x14ac:dyDescent="0.3">
      <c r="A4" s="57">
        <v>2</v>
      </c>
      <c r="B4" s="56">
        <f ca="1">INDEX($AD$3:$AD$77,RANK(AB4,$AB$3:$AB$77))</f>
        <v>329</v>
      </c>
      <c r="C4" s="55">
        <f ca="1">VLOOKUP(SMALL($AA$3:$AA$77,ROWS(C$3:C4)),$AA$3:$AD$77,4,0)</f>
        <v>144</v>
      </c>
      <c r="D4" s="54">
        <f ca="1">AD4</f>
        <v>149</v>
      </c>
      <c r="E4" s="53"/>
      <c r="F4" s="70" t="str">
        <f ca="1">G4&amp;" - "&amp;H4</f>
        <v>200 - 250</v>
      </c>
      <c r="G4" s="69">
        <f ca="1">H3</f>
        <v>200</v>
      </c>
      <c r="H4" s="68">
        <f ca="1">G4+$Y$3</f>
        <v>250</v>
      </c>
      <c r="I4" s="46">
        <f ca="1">COUNTIF($C$3:$C$77, "&lt;"&amp;H4)</f>
        <v>24</v>
      </c>
      <c r="J4" s="46">
        <f ca="1">I4-I3</f>
        <v>11</v>
      </c>
      <c r="K4" s="14">
        <f ca="1">J4/$J$15</f>
        <v>0.14666666666666667</v>
      </c>
      <c r="L4" s="67">
        <f ca="1">I4/$J$15</f>
        <v>0.32</v>
      </c>
      <c r="N4" s="76" t="s">
        <v>68</v>
      </c>
      <c r="O4" s="75">
        <f ca="1">MAX(B$3:B$77)</f>
        <v>597</v>
      </c>
      <c r="P4" s="75">
        <f ca="1">MAX(C$3:C$77)</f>
        <v>597</v>
      </c>
      <c r="Q4" s="75">
        <f ca="1">MAX(D$3:D$77)</f>
        <v>597</v>
      </c>
      <c r="V4" s="4" t="s">
        <v>67</v>
      </c>
      <c r="Y4" s="4">
        <f ca="1">Y3*INT(O5/Y3)</f>
        <v>100</v>
      </c>
      <c r="AA4" s="4">
        <f ca="1">ROWS(AA$3:AA4)/10+RAND()</f>
        <v>0.82493974548871751</v>
      </c>
      <c r="AB4" s="50">
        <f ca="1">RAND()</f>
        <v>0.2380093678093218</v>
      </c>
      <c r="AC4" s="52">
        <f ca="1">MATCH(SMALL($AA$3:$AA$77,ROWS(AC$3:AC4)),$AA$3:$AA$77,0)</f>
        <v>1</v>
      </c>
      <c r="AD4" s="51">
        <f ca="1">INT(($AM$1+$AO$1*ROWS(AE$3:AE4)))</f>
        <v>149</v>
      </c>
      <c r="AE4" s="52">
        <f ca="1">(VLOOKUP(ROUND((MOD(ROWS(AF$3:AF4)-0.1,4)),0),$AL$3:$AM$6,2))+0.5*(RAND()-0.5)</f>
        <v>1.0049910009743317</v>
      </c>
      <c r="AF4" s="4">
        <f>ROUND((MOD(ROWS(AF$3:AF4)-0.1,4)),0)</f>
        <v>2</v>
      </c>
      <c r="AG4" s="50"/>
      <c r="AH4" s="50"/>
      <c r="AI4" s="60"/>
      <c r="AJ4" s="50"/>
      <c r="AK4" s="50"/>
      <c r="AL4" s="4">
        <v>2</v>
      </c>
      <c r="AM4" s="4">
        <v>1</v>
      </c>
    </row>
    <row r="5" spans="1:42" ht="16.5" x14ac:dyDescent="0.3">
      <c r="A5" s="57">
        <v>3</v>
      </c>
      <c r="B5" s="56">
        <f ca="1">INDEX($AD$3:$AD$77,RANK(AB5,$AB$3:$AB$77))</f>
        <v>348</v>
      </c>
      <c r="C5" s="55">
        <f ca="1">VLOOKUP(SMALL($AA$3:$AA$77,ROWS(C$3:C5)),$AA$3:$AD$77,4,0)</f>
        <v>196</v>
      </c>
      <c r="D5" s="54">
        <f ca="1">AD5</f>
        <v>196</v>
      </c>
      <c r="E5" s="53"/>
      <c r="F5" s="70" t="str">
        <f ca="1">G5&amp;" - "&amp;H5</f>
        <v>250 - 300</v>
      </c>
      <c r="G5" s="69">
        <f ca="1">H4</f>
        <v>250</v>
      </c>
      <c r="H5" s="68">
        <f ca="1">G5+$Y$3</f>
        <v>300</v>
      </c>
      <c r="I5" s="46">
        <f ca="1">COUNTIF($C$3:$C$77, "&lt;"&amp;H5)</f>
        <v>31</v>
      </c>
      <c r="J5" s="46">
        <f ca="1">I5-I4</f>
        <v>7</v>
      </c>
      <c r="K5" s="14">
        <f ca="1">J5/$J$15</f>
        <v>9.3333333333333338E-2</v>
      </c>
      <c r="L5" s="67">
        <f ca="1">I5/$J$15</f>
        <v>0.41333333333333333</v>
      </c>
      <c r="N5" s="76" t="s">
        <v>66</v>
      </c>
      <c r="O5" s="75">
        <f ca="1">MIN(B$3:B$77)</f>
        <v>132</v>
      </c>
      <c r="P5" s="75">
        <f ca="1">MIN(C$3:C$77)</f>
        <v>132</v>
      </c>
      <c r="Q5" s="75">
        <f ca="1">MIN(D$3:D$77)</f>
        <v>132</v>
      </c>
      <c r="V5" s="4" t="s">
        <v>65</v>
      </c>
      <c r="Y5" s="4">
        <f ca="1">ROUNDUP(O4/Y3,0)</f>
        <v>12</v>
      </c>
      <c r="AA5" s="4">
        <f ca="1">ROWS(AA$3:AA5)/10+RAND()</f>
        <v>0.6249243234049755</v>
      </c>
      <c r="AB5" s="50">
        <f ca="1">RAND()</f>
        <v>4.5788659009436627E-2</v>
      </c>
      <c r="AC5" s="52">
        <f ca="1">MATCH(SMALL($AA$3:$AA$77,ROWS(AC$3:AC5)),$AA$3:$AA$77,0)</f>
        <v>3</v>
      </c>
      <c r="AD5" s="51">
        <f ca="1">INT(($AM$1+$AO$1*ROWS(AE$3:AE5))*(VLOOKUP(ROUND((MOD(ROWS(AF$3:AF5)-0.1,4)),0),$AL$3:$AN$6,2)+0.3*RAND()))</f>
        <v>196</v>
      </c>
      <c r="AE5" s="52">
        <f ca="1">(VLOOKUP(ROUND((MOD(ROWS(AF$3:AF5)-0.1,4)),0),$AL$3:$AM$6,2))+0.5*(RAND()-0.5)</f>
        <v>1.1500239799554053</v>
      </c>
      <c r="AF5" s="4">
        <f>ROUND((MOD(ROWS(AF$3:AF5)-0.1,4)),0)</f>
        <v>3</v>
      </c>
      <c r="AG5" s="50"/>
      <c r="AH5" s="50"/>
      <c r="AI5" s="60"/>
      <c r="AJ5" s="50"/>
      <c r="AK5" s="50"/>
      <c r="AL5" s="4">
        <v>3</v>
      </c>
      <c r="AM5" s="4">
        <v>1</v>
      </c>
    </row>
    <row r="6" spans="1:42" ht="16.5" x14ac:dyDescent="0.3">
      <c r="A6" s="57">
        <v>4</v>
      </c>
      <c r="B6" s="56">
        <f ca="1">INDEX($AD$3:$AD$77,RANK(AB6,$AB$3:$AB$77))</f>
        <v>221</v>
      </c>
      <c r="C6" s="55">
        <f ca="1">VLOOKUP(SMALL($AA$3:$AA$77,ROWS(C$3:C6)),$AA$3:$AD$77,4,0)</f>
        <v>149</v>
      </c>
      <c r="D6" s="54">
        <f ca="1">AD6</f>
        <v>132</v>
      </c>
      <c r="E6" s="53"/>
      <c r="F6" s="70" t="str">
        <f ca="1">G6&amp;" - "&amp;H6</f>
        <v>300 - 350</v>
      </c>
      <c r="G6" s="69">
        <f ca="1">H5</f>
        <v>300</v>
      </c>
      <c r="H6" s="68">
        <f ca="1">G6+$Y$3</f>
        <v>350</v>
      </c>
      <c r="I6" s="46">
        <f ca="1">COUNTIF($C$3:$C$77, "&lt;"&amp;H6)</f>
        <v>50</v>
      </c>
      <c r="J6" s="46">
        <f ca="1">I6-I5</f>
        <v>19</v>
      </c>
      <c r="K6" s="14">
        <f ca="1">J6/$J$15</f>
        <v>0.25333333333333335</v>
      </c>
      <c r="L6" s="67">
        <f ca="1">I6/$J$15</f>
        <v>0.66666666666666663</v>
      </c>
      <c r="N6" s="76" t="s">
        <v>64</v>
      </c>
      <c r="O6" s="75">
        <f ca="1">O4-O5</f>
        <v>465</v>
      </c>
      <c r="P6" s="75">
        <f ca="1">P4-P5</f>
        <v>465</v>
      </c>
      <c r="Q6" s="75">
        <f ca="1">Q4-Q5</f>
        <v>465</v>
      </c>
      <c r="V6" s="4" t="s">
        <v>63</v>
      </c>
      <c r="Y6" s="4">
        <f ca="1">Y5*Y3</f>
        <v>600</v>
      </c>
      <c r="AA6" s="4">
        <f ca="1">ROWS(AA$3:AA6)/10+RAND()</f>
        <v>0.91645562601062613</v>
      </c>
      <c r="AB6" s="50">
        <f ca="1">RAND()</f>
        <v>0.87529317196058942</v>
      </c>
      <c r="AC6" s="52">
        <f ca="1">MATCH(SMALL($AA$3:$AA$77,ROWS(AC$3:AC6)),$AA$3:$AA$77,0)</f>
        <v>2</v>
      </c>
      <c r="AD6" s="51">
        <f ca="1">INT(($AM$1+$AO$1*ROWS(AE$3:AE6))*(VLOOKUP(ROUND((MOD(ROWS(AF$3:AF6)-0.1,4)),0),$AL$3:$AN$6,2)+0.3*RAND()))</f>
        <v>132</v>
      </c>
      <c r="AE6" s="52">
        <f ca="1">(VLOOKUP(ROUND((MOD(ROWS(AF$3:AF6)-0.1,4)),0),$AL$3:$AM$6,2))+0.5*(RAND()-0.5)</f>
        <v>0.76571317006890594</v>
      </c>
      <c r="AF6" s="4">
        <f>ROUND((MOD(ROWS(AF$3:AF6)-0.1,4)),0)</f>
        <v>4</v>
      </c>
      <c r="AG6" s="50"/>
      <c r="AH6" s="50"/>
      <c r="AI6" s="60"/>
      <c r="AJ6" s="50"/>
      <c r="AK6" s="50"/>
      <c r="AL6" s="4">
        <v>4</v>
      </c>
      <c r="AM6" s="4">
        <v>0.7</v>
      </c>
    </row>
    <row r="7" spans="1:42" ht="16.5" x14ac:dyDescent="0.3">
      <c r="A7" s="57">
        <v>5</v>
      </c>
      <c r="B7" s="56">
        <f ca="1">INDEX($AD$3:$AD$77,RANK(AB7,$AB$3:$AB$77))</f>
        <v>298</v>
      </c>
      <c r="C7" s="55">
        <f ca="1">VLOOKUP(SMALL($AA$3:$AA$77,ROWS(C$3:C7)),$AA$3:$AD$77,4,0)</f>
        <v>132</v>
      </c>
      <c r="D7" s="54">
        <f ca="1">AD7</f>
        <v>145</v>
      </c>
      <c r="E7" s="53"/>
      <c r="F7" s="70" t="str">
        <f ca="1">G7&amp;" - "&amp;H7</f>
        <v>350 - 400</v>
      </c>
      <c r="G7" s="69">
        <f ca="1">H6</f>
        <v>350</v>
      </c>
      <c r="H7" s="68">
        <f ca="1">G7+$Y$3</f>
        <v>400</v>
      </c>
      <c r="I7" s="46">
        <f ca="1">COUNTIF($C$3:$C$77, "&lt;"&amp;H7)</f>
        <v>57</v>
      </c>
      <c r="J7" s="46">
        <f ca="1">I7-I6</f>
        <v>7</v>
      </c>
      <c r="K7" s="14">
        <f ca="1">J7/$J$15</f>
        <v>9.3333333333333338E-2</v>
      </c>
      <c r="L7" s="67">
        <f ca="1">I7/$J$15</f>
        <v>0.76</v>
      </c>
      <c r="N7" s="76" t="s">
        <v>62</v>
      </c>
      <c r="O7" s="75">
        <f ca="1">_xlfn.STDEV.S(B$3:B$77)</f>
        <v>123.92171024590593</v>
      </c>
      <c r="P7" s="75">
        <f ca="1">_xlfn.STDEV.S(C$3:C$77)</f>
        <v>123.92171024590593</v>
      </c>
      <c r="Q7" s="75">
        <f ca="1">_xlfn.STDEV.S(D$3:D$77)</f>
        <v>123.92171024590593</v>
      </c>
      <c r="V7" s="4" t="s">
        <v>20</v>
      </c>
      <c r="Y7" s="4">
        <v>5</v>
      </c>
      <c r="AA7" s="4">
        <f ca="1">ROWS(AA$3:AA7)/10+RAND()</f>
        <v>0.57704159813699729</v>
      </c>
      <c r="AB7" s="50">
        <f ca="1">RAND()</f>
        <v>0.4642801194288505</v>
      </c>
      <c r="AC7" s="52">
        <f ca="1">MATCH(SMALL($AA$3:$AA$77,ROWS(AC$3:AC7)),$AA$3:$AA$77,0)</f>
        <v>4</v>
      </c>
      <c r="AD7" s="51">
        <f ca="1">INT(($AM$1+$AO$1*ROWS(AE$3:AE7))*(VLOOKUP(ROUND((MOD(ROWS(AF$3:AF7)-0.1,4)),0),$AL$3:$AN$6,2)+0.3*RAND()))</f>
        <v>145</v>
      </c>
      <c r="AE7" s="52">
        <f ca="1">(VLOOKUP(ROUND((MOD(ROWS(AF$3:AF7)-0.1,4)),0),$AL$3:$AM$6,2))+0.5*(RAND()-0.5)</f>
        <v>0.4752065967408039</v>
      </c>
      <c r="AF7" s="4">
        <f>ROUND((MOD(ROWS(AF$3:AF7)-0.1,4)),0)</f>
        <v>1</v>
      </c>
      <c r="AG7" s="50"/>
      <c r="AH7" s="50"/>
      <c r="AI7" s="60"/>
      <c r="AJ7" s="50"/>
      <c r="AK7" s="50"/>
      <c r="AL7" s="4">
        <v>4</v>
      </c>
    </row>
    <row r="8" spans="1:42" ht="16.5" x14ac:dyDescent="0.3">
      <c r="A8" s="57">
        <v>6</v>
      </c>
      <c r="B8" s="56">
        <f ca="1">INDEX($AD$3:$AD$77,RANK(AB8,$AB$3:$AB$77))</f>
        <v>287</v>
      </c>
      <c r="C8" s="55">
        <f ca="1">VLOOKUP(SMALL($AA$3:$AA$77,ROWS(C$3:C8)),$AA$3:$AD$77,4,0)</f>
        <v>203</v>
      </c>
      <c r="D8" s="54">
        <f ca="1">AD8</f>
        <v>203</v>
      </c>
      <c r="E8" s="53"/>
      <c r="F8" s="70" t="str">
        <f ca="1">G8&amp;" - "&amp;H8</f>
        <v>400 - 450</v>
      </c>
      <c r="G8" s="69">
        <f ca="1">H7</f>
        <v>400</v>
      </c>
      <c r="H8" s="68">
        <f ca="1">G8+$Y$3</f>
        <v>450</v>
      </c>
      <c r="I8" s="46">
        <f ca="1">COUNTIF($C$3:$C$77, "&lt;"&amp;H8)</f>
        <v>60</v>
      </c>
      <c r="J8" s="46">
        <f ca="1">I8-I7</f>
        <v>3</v>
      </c>
      <c r="K8" s="14">
        <f ca="1">J8/$J$15</f>
        <v>0.04</v>
      </c>
      <c r="L8" s="67">
        <f ca="1">I8/$J$15</f>
        <v>0.8</v>
      </c>
      <c r="N8" s="76" t="s">
        <v>61</v>
      </c>
      <c r="O8" s="75">
        <f ca="1">O7/O2</f>
        <v>0.37984830261741637</v>
      </c>
      <c r="P8" s="75">
        <f ca="1">P7/P2</f>
        <v>0.37984830261741637</v>
      </c>
      <c r="Q8" s="75">
        <f ca="1">Q7/Q2</f>
        <v>0.37984830261741637</v>
      </c>
      <c r="AA8" s="4">
        <f ca="1">ROWS(AA$3:AA8)/10+RAND()</f>
        <v>1.0537811699890458</v>
      </c>
      <c r="AB8" s="50">
        <f ca="1">RAND()</f>
        <v>0.69812786449717801</v>
      </c>
      <c r="AC8" s="52">
        <f ca="1">MATCH(SMALL($AA$3:$AA$77,ROWS(AC$3:AC8)),$AA$3:$AA$77,0)</f>
        <v>6</v>
      </c>
      <c r="AD8" s="51">
        <f ca="1">INT(($AM$1+$AO$1*ROWS(AE$3:AE8))*(VLOOKUP(ROUND((MOD(ROWS(AF$3:AF8)-0.1,4)),0),$AL$3:$AN$6,2)+0.3*RAND()))</f>
        <v>203</v>
      </c>
      <c r="AE8" s="52">
        <f ca="1">(VLOOKUP(ROUND((MOD(ROWS(AF$3:AF8)-0.1,4)),0),$AL$3:$AM$6,2))+0.5*(RAND()-0.5)</f>
        <v>0.95624107869351582</v>
      </c>
      <c r="AF8" s="4">
        <f>ROUND((MOD(ROWS(AF$3:AF8)-0.1,4)),0)</f>
        <v>2</v>
      </c>
      <c r="AG8" s="50"/>
      <c r="AH8" s="50"/>
      <c r="AI8" s="60"/>
      <c r="AJ8" s="50"/>
      <c r="AK8" s="50"/>
    </row>
    <row r="9" spans="1:42" ht="16.5" x14ac:dyDescent="0.3">
      <c r="A9" s="57">
        <v>7</v>
      </c>
      <c r="B9" s="56">
        <f ca="1">INDEX($AD$3:$AD$77,RANK(AB9,$AB$3:$AB$77))</f>
        <v>332</v>
      </c>
      <c r="C9" s="55">
        <f ca="1">VLOOKUP(SMALL($AA$3:$AA$77,ROWS(C$3:C9)),$AA$3:$AD$77,4,0)</f>
        <v>185</v>
      </c>
      <c r="D9" s="54">
        <f ca="1">AD9</f>
        <v>185</v>
      </c>
      <c r="E9" s="53"/>
      <c r="F9" s="70" t="str">
        <f ca="1">G9&amp;" - "&amp;H9</f>
        <v>450 - 500</v>
      </c>
      <c r="G9" s="69">
        <f ca="1">H8</f>
        <v>450</v>
      </c>
      <c r="H9" s="68">
        <f ca="1">G9+$Y$3</f>
        <v>500</v>
      </c>
      <c r="I9" s="46">
        <f ca="1">COUNTIF($C$3:$C$77, "&lt;"&amp;H9)</f>
        <v>65</v>
      </c>
      <c r="J9" s="46">
        <f ca="1">I9-I8</f>
        <v>5</v>
      </c>
      <c r="K9" s="14">
        <f ca="1">J9/$J$15</f>
        <v>6.6666666666666666E-2</v>
      </c>
      <c r="L9" s="67">
        <f ca="1">I9/$J$15</f>
        <v>0.8666666666666667</v>
      </c>
      <c r="N9" s="74" t="s">
        <v>60</v>
      </c>
      <c r="O9" s="73">
        <f ca="1">O2/O3</f>
        <v>1.0226959247648904</v>
      </c>
      <c r="P9" s="73">
        <f ca="1">P2/P3</f>
        <v>1.0226959247648904</v>
      </c>
      <c r="Q9" s="73">
        <f ca="1">Q2/Q3</f>
        <v>1.0226959247648904</v>
      </c>
      <c r="AA9" s="4">
        <f ca="1">ROWS(AA$3:AA9)/10+RAND()</f>
        <v>1.1378653399396619</v>
      </c>
      <c r="AB9" s="50">
        <f ca="1">RAND()</f>
        <v>0.51749379962202613</v>
      </c>
      <c r="AC9" s="52">
        <f ca="1">MATCH(SMALL($AA$3:$AA$77,ROWS(AC$3:AC9)),$AA$3:$AA$77,0)</f>
        <v>7</v>
      </c>
      <c r="AD9" s="51">
        <f ca="1">INT(($AM$1+$AO$1*ROWS(AE$3:AE9))*(VLOOKUP(ROUND((MOD(ROWS(AF$3:AF9)-0.1,4)),0),$AL$3:$AN$6,2)+0.3*RAND()))</f>
        <v>185</v>
      </c>
      <c r="AE9" s="52">
        <f ca="1">(VLOOKUP(ROUND((MOD(ROWS(AF$3:AF9)-0.1,4)),0),$AL$3:$AM$6,2))+0.5*(RAND()-0.5)</f>
        <v>1.051046960443361</v>
      </c>
      <c r="AF9" s="4">
        <f>ROUND((MOD(ROWS(AF$3:AF9)-0.1,4)),0)</f>
        <v>3</v>
      </c>
      <c r="AG9" s="50"/>
      <c r="AH9" s="50"/>
      <c r="AI9" s="60"/>
      <c r="AJ9" s="50"/>
      <c r="AK9" s="50"/>
    </row>
    <row r="10" spans="1:42" ht="17.25" thickBot="1" x14ac:dyDescent="0.35">
      <c r="A10" s="57">
        <v>8</v>
      </c>
      <c r="B10" s="56">
        <f ca="1">INDEX($AD$3:$AD$77,RANK(AB10,$AB$3:$AB$77))</f>
        <v>196</v>
      </c>
      <c r="C10" s="55">
        <f ca="1">VLOOKUP(SMALL($AA$3:$AA$77,ROWS(C$3:C10)),$AA$3:$AD$77,4,0)</f>
        <v>169</v>
      </c>
      <c r="D10" s="54">
        <f ca="1">AD10</f>
        <v>171</v>
      </c>
      <c r="E10" s="53"/>
      <c r="F10" s="70" t="str">
        <f ca="1">G10&amp;" - "&amp;H10</f>
        <v>500 - 550</v>
      </c>
      <c r="G10" s="69">
        <f ca="1">H9</f>
        <v>500</v>
      </c>
      <c r="H10" s="68">
        <f ca="1">G10+$Y$3</f>
        <v>550</v>
      </c>
      <c r="I10" s="46">
        <f ca="1">COUNTIF($C$3:$C$77, "&lt;"&amp;H10)</f>
        <v>70</v>
      </c>
      <c r="J10" s="46">
        <f ca="1">I10-I9</f>
        <v>5</v>
      </c>
      <c r="K10" s="14">
        <f ca="1">J10/$J$15</f>
        <v>6.6666666666666666E-2</v>
      </c>
      <c r="L10" s="67">
        <f ca="1">I10/$J$15</f>
        <v>0.93333333333333335</v>
      </c>
      <c r="N10" s="72" t="s">
        <v>59</v>
      </c>
      <c r="O10" s="71">
        <f ca="1">O6/O2</f>
        <v>1.4253310446297205</v>
      </c>
      <c r="P10" s="71">
        <f ca="1">P6/P2</f>
        <v>1.4253310446297205</v>
      </c>
      <c r="Q10" s="71">
        <f ca="1">Q6/Q2</f>
        <v>1.4253310446297205</v>
      </c>
      <c r="AA10" s="4">
        <f ca="1">ROWS(AA$3:AA10)/10+RAND()</f>
        <v>1.2060149148807033</v>
      </c>
      <c r="AB10" s="50">
        <f ca="1">RAND()</f>
        <v>0.84559970713764809</v>
      </c>
      <c r="AC10" s="52">
        <f ca="1">MATCH(SMALL($AA$3:$AA$77,ROWS(AC$3:AC10)),$AA$3:$AA$77,0)</f>
        <v>9</v>
      </c>
      <c r="AD10" s="51">
        <f ca="1">INT(($AM$1+$AO$1*ROWS(AE$3:AE10))*(VLOOKUP(ROUND((MOD(ROWS(AF$3:AF10)-0.1,4)),0),$AL$3:$AN$6,2)+0.3*RAND()))</f>
        <v>171</v>
      </c>
      <c r="AE10" s="52">
        <f ca="1">(VLOOKUP(ROUND((MOD(ROWS(AF$3:AF10)-0.1,4)),0),$AL$3:$AM$6,2))+0.5*(RAND()-0.5)</f>
        <v>0.53212155382313076</v>
      </c>
      <c r="AF10" s="4">
        <f>ROUND((MOD(ROWS(AF$3:AF10)-0.1,4)),0)</f>
        <v>4</v>
      </c>
      <c r="AG10" s="50"/>
      <c r="AH10" s="50"/>
      <c r="AI10" s="60"/>
      <c r="AJ10" s="50"/>
      <c r="AK10" s="50"/>
    </row>
    <row r="11" spans="1:42" ht="16.5" x14ac:dyDescent="0.3">
      <c r="A11" s="57">
        <v>9</v>
      </c>
      <c r="B11" s="56">
        <f ca="1">INDEX($AD$3:$AD$77,RANK(AB11,$AB$3:$AB$77))</f>
        <v>217</v>
      </c>
      <c r="C11" s="55">
        <f ca="1">VLOOKUP(SMALL($AA$3:$AA$77,ROWS(C$3:C11)),$AA$3:$AD$77,4,0)</f>
        <v>171</v>
      </c>
      <c r="D11" s="54">
        <f ca="1">AD11</f>
        <v>169</v>
      </c>
      <c r="E11" s="53"/>
      <c r="F11" s="70" t="str">
        <f ca="1">G11&amp;" - "&amp;H11</f>
        <v>550 - 600</v>
      </c>
      <c r="G11" s="69">
        <f ca="1">H10</f>
        <v>550</v>
      </c>
      <c r="H11" s="68">
        <f ca="1">G11+$Y$3</f>
        <v>600</v>
      </c>
      <c r="I11" s="46">
        <f ca="1">COUNTIF($C$3:$C$77, "&lt;"&amp;H11)</f>
        <v>75</v>
      </c>
      <c r="J11" s="46">
        <f ca="1">I11-I10</f>
        <v>5</v>
      </c>
      <c r="K11" s="14">
        <f ca="1">J11/$J$15</f>
        <v>6.6666666666666666E-2</v>
      </c>
      <c r="L11" s="67">
        <f ca="1">I11/$J$15</f>
        <v>1</v>
      </c>
      <c r="AA11" s="4">
        <f ca="1">ROWS(AA$3:AA11)/10+RAND()</f>
        <v>1.1560625233285664</v>
      </c>
      <c r="AB11" s="50">
        <f ca="1">RAND()</f>
        <v>0.68672724346342162</v>
      </c>
      <c r="AC11" s="52">
        <f ca="1">MATCH(SMALL($AA$3:$AA$77,ROWS(AC$3:AC11)),$AA$3:$AA$77,0)</f>
        <v>8</v>
      </c>
      <c r="AD11" s="51">
        <f ca="1">INT(($AM$1+$AO$1*ROWS(AE$3:AE11))*(VLOOKUP(ROUND((MOD(ROWS(AF$3:AF11)-0.1,4)),0),$AL$3:$AN$6,2)+0.3*RAND()))</f>
        <v>169</v>
      </c>
      <c r="AE11" s="52">
        <f ca="1">(VLOOKUP(ROUND((MOD(ROWS(AF$3:AF11)-0.1,4)),0),$AL$3:$AM$6,2))+0.5*(RAND()-0.5)</f>
        <v>0.76716525395208235</v>
      </c>
      <c r="AF11" s="4">
        <f>ROUND((MOD(ROWS(AF$3:AF11)-0.1,4)),0)</f>
        <v>1</v>
      </c>
      <c r="AG11" s="50"/>
      <c r="AH11" s="50"/>
      <c r="AI11" s="60"/>
      <c r="AJ11" s="50"/>
      <c r="AK11" s="50"/>
    </row>
    <row r="12" spans="1:42" ht="16.5" x14ac:dyDescent="0.3">
      <c r="A12" s="57">
        <v>10</v>
      </c>
      <c r="B12" s="56">
        <f ca="1">INDEX($AD$3:$AD$77,RANK(AB12,$AB$3:$AB$77))</f>
        <v>349</v>
      </c>
      <c r="C12" s="55">
        <f ca="1">VLOOKUP(SMALL($AA$3:$AA$77,ROWS(C$3:C12)),$AA$3:$AD$77,4,0)</f>
        <v>221</v>
      </c>
      <c r="D12" s="54">
        <f ca="1">AD12</f>
        <v>221</v>
      </c>
      <c r="E12" s="53"/>
      <c r="F12" s="70" t="str">
        <f ca="1">G12&amp;" - "&amp;H12</f>
        <v>600 - 650</v>
      </c>
      <c r="G12" s="69">
        <f ca="1">H11</f>
        <v>600</v>
      </c>
      <c r="H12" s="68">
        <f ca="1">G12+$Y$3</f>
        <v>650</v>
      </c>
      <c r="I12" s="46">
        <f ca="1">COUNTIF($C$3:$C$77, "&lt;"&amp;H12)</f>
        <v>75</v>
      </c>
      <c r="J12" s="46">
        <f ca="1">I12-I11</f>
        <v>0</v>
      </c>
      <c r="K12" s="14">
        <f ca="1">J12/$J$15</f>
        <v>0</v>
      </c>
      <c r="L12" s="67">
        <f ca="1">I12/$J$15</f>
        <v>1</v>
      </c>
      <c r="AA12" s="4">
        <f ca="1">ROWS(AA$3:AA12)/10+RAND()</f>
        <v>1.2130433700532304</v>
      </c>
      <c r="AB12" s="50">
        <f ca="1">RAND()</f>
        <v>0.39632711195965786</v>
      </c>
      <c r="AC12" s="52">
        <f ca="1">MATCH(SMALL($AA$3:$AA$77,ROWS(AC$3:AC12)),$AA$3:$AA$77,0)</f>
        <v>10</v>
      </c>
      <c r="AD12" s="51">
        <f ca="1">INT(($AM$1+$AO$1*ROWS(AE$3:AE12))*(VLOOKUP(ROUND((MOD(ROWS(AF$3:AF12)-0.1,4)),0),$AL$3:$AN$6,2)+0.3*RAND()))</f>
        <v>221</v>
      </c>
      <c r="AE12" s="52">
        <f ca="1">(VLOOKUP(ROUND((MOD(ROWS(AF$3:AF12)-0.1,4)),0),$AL$3:$AM$6,2))+0.5*(RAND()-0.5)</f>
        <v>0.80346324619163367</v>
      </c>
      <c r="AF12" s="4">
        <f>ROUND((MOD(ROWS(AF$3:AF12)-0.1,4)),0)</f>
        <v>2</v>
      </c>
      <c r="AG12" s="50"/>
      <c r="AH12" s="50"/>
      <c r="AI12" s="60"/>
      <c r="AJ12" s="50"/>
      <c r="AK12" s="50"/>
    </row>
    <row r="13" spans="1:42" ht="16.5" x14ac:dyDescent="0.3">
      <c r="A13" s="57">
        <v>11</v>
      </c>
      <c r="B13" s="56">
        <f ca="1">INDEX($AD$3:$AD$77,RANK(AB13,$AB$3:$AB$77))</f>
        <v>557</v>
      </c>
      <c r="C13" s="55">
        <f ca="1">VLOOKUP(SMALL($AA$3:$AA$77,ROWS(C$3:C13)),$AA$3:$AD$77,4,0)</f>
        <v>196</v>
      </c>
      <c r="D13" s="54">
        <f ca="1">AD13</f>
        <v>221</v>
      </c>
      <c r="E13" s="53"/>
      <c r="F13" s="70" t="str">
        <f ca="1">G13&amp;" - "&amp;H13</f>
        <v>650 - 700</v>
      </c>
      <c r="G13" s="69">
        <f ca="1">H12</f>
        <v>650</v>
      </c>
      <c r="H13" s="68">
        <f ca="1">G13+$Y$3</f>
        <v>700</v>
      </c>
      <c r="I13" s="46">
        <f ca="1">COUNTIF($C$3:$C$77, "&lt;"&amp;H13)</f>
        <v>75</v>
      </c>
      <c r="J13" s="46">
        <f ca="1">I13-I12</f>
        <v>0</v>
      </c>
      <c r="K13" s="14">
        <f ca="1">J13/$J$15</f>
        <v>0</v>
      </c>
      <c r="L13" s="67">
        <f ca="1">I13/$J$15</f>
        <v>1</v>
      </c>
      <c r="AA13" s="4">
        <f ca="1">ROWS(AA$3:AA13)/10+RAND()</f>
        <v>1.777055976610058</v>
      </c>
      <c r="AB13" s="50">
        <f ca="1">RAND()</f>
        <v>2.6588099296088297E-2</v>
      </c>
      <c r="AC13" s="52">
        <f ca="1">MATCH(SMALL($AA$3:$AA$77,ROWS(AC$3:AC13)),$AA$3:$AA$77,0)</f>
        <v>12</v>
      </c>
      <c r="AD13" s="51">
        <f ca="1">INT(($AM$1+$AO$1*ROWS(AE$3:AE13))*(VLOOKUP(ROUND((MOD(ROWS(AF$3:AF13)-0.1,4)),0),$AL$3:$AN$6,2)+0.3*RAND()))</f>
        <v>221</v>
      </c>
      <c r="AE13" s="52">
        <f ca="1">(VLOOKUP(ROUND((MOD(ROWS(AF$3:AF13)-0.1,4)),0),$AL$3:$AM$6,2))+0.5*(RAND()-0.5)</f>
        <v>1.0231787631151277</v>
      </c>
      <c r="AF13" s="4">
        <f>ROUND((MOD(ROWS(AF$3:AF13)-0.1,4)),0)</f>
        <v>3</v>
      </c>
      <c r="AG13" s="50"/>
      <c r="AH13" s="50"/>
      <c r="AI13" s="60"/>
      <c r="AJ13" s="50"/>
      <c r="AK13" s="50"/>
    </row>
    <row r="14" spans="1:42" ht="17.25" thickBot="1" x14ac:dyDescent="0.35">
      <c r="A14" s="57">
        <v>12</v>
      </c>
      <c r="B14" s="56">
        <f ca="1">INDEX($AD$3:$AD$77,RANK(AB14,$AB$3:$AB$77))</f>
        <v>356</v>
      </c>
      <c r="C14" s="55">
        <f ca="1">VLOOKUP(SMALL($AA$3:$AA$77,ROWS(C$3:C14)),$AA$3:$AD$77,4,0)</f>
        <v>215</v>
      </c>
      <c r="D14" s="54">
        <f ca="1">AD14</f>
        <v>196</v>
      </c>
      <c r="E14" s="53"/>
      <c r="F14" s="66" t="str">
        <f ca="1">G14&amp;" - "&amp;H14</f>
        <v>700 - 750</v>
      </c>
      <c r="G14" s="65">
        <f ca="1">H13</f>
        <v>700</v>
      </c>
      <c r="H14" s="64">
        <f ca="1">G14+$Y$3</f>
        <v>750</v>
      </c>
      <c r="I14" s="63">
        <f ca="1">COUNTIF($C$3:$C$77, "&lt;"&amp;H14)</f>
        <v>75</v>
      </c>
      <c r="J14" s="63">
        <f ca="1">I14-I13</f>
        <v>0</v>
      </c>
      <c r="K14" s="62">
        <f ca="1">J14/$J$15</f>
        <v>0</v>
      </c>
      <c r="L14" s="61">
        <f ca="1">I14/$J$15</f>
        <v>1</v>
      </c>
      <c r="AA14" s="4">
        <f ca="1">ROWS(AA$3:AA14)/10+RAND()</f>
        <v>1.3132034176731406</v>
      </c>
      <c r="AB14" s="50">
        <f ca="1">RAND()</f>
        <v>2.8110152740926542E-2</v>
      </c>
      <c r="AC14" s="52">
        <f ca="1">MATCH(SMALL($AA$3:$AA$77,ROWS(AC$3:AC14)),$AA$3:$AA$77,0)</f>
        <v>14</v>
      </c>
      <c r="AD14" s="51">
        <f ca="1">INT(($AM$1+$AO$1*ROWS(AE$3:AE14))*(VLOOKUP(ROUND((MOD(ROWS(AF$3:AF14)-0.1,4)),0),$AL$3:$AN$6,2)+0.3*RAND()))</f>
        <v>196</v>
      </c>
      <c r="AE14" s="52">
        <f ca="1">(VLOOKUP(ROUND((MOD(ROWS(AF$3:AF14)-0.1,4)),0),$AL$3:$AM$6,2))+0.5*(RAND()-0.5)</f>
        <v>0.55916764331216062</v>
      </c>
      <c r="AF14" s="4">
        <f>ROUND((MOD(ROWS(AF$3:AF14)-0.1,4)),0)</f>
        <v>4</v>
      </c>
      <c r="AG14" s="50"/>
      <c r="AH14" s="50"/>
      <c r="AI14" s="60"/>
      <c r="AJ14" s="50"/>
      <c r="AK14" s="50"/>
    </row>
    <row r="15" spans="1:42" ht="16.5" x14ac:dyDescent="0.3">
      <c r="A15" s="57">
        <v>13</v>
      </c>
      <c r="B15" s="56">
        <f ca="1">INDEX($AD$3:$AD$77,RANK(AB15,$AB$3:$AB$77))</f>
        <v>218</v>
      </c>
      <c r="C15" s="55">
        <f ca="1">VLOOKUP(SMALL($AA$3:$AA$77,ROWS(C$3:C15)),$AA$3:$AD$77,4,0)</f>
        <v>221</v>
      </c>
      <c r="D15" s="54">
        <f ca="1">AD15</f>
        <v>143</v>
      </c>
      <c r="E15" s="53"/>
      <c r="F15" s="7"/>
      <c r="G15" s="46"/>
      <c r="H15" s="46"/>
      <c r="I15" s="46"/>
      <c r="J15" s="46">
        <f ca="1">SUM(J2:J14)</f>
        <v>75</v>
      </c>
      <c r="K15" s="14">
        <f ca="1">SUM(K2:K14)</f>
        <v>1.0000000000000002</v>
      </c>
      <c r="L15" s="14"/>
      <c r="AA15" s="4">
        <f ca="1">ROWS(AA$3:AA15)/10+RAND()</f>
        <v>1.9494294128092551</v>
      </c>
      <c r="AB15" s="50">
        <f ca="1">RAND()</f>
        <v>0.72796776637858041</v>
      </c>
      <c r="AC15" s="52">
        <f ca="1">MATCH(SMALL($AA$3:$AA$77,ROWS(AC$3:AC15)),$AA$3:$AA$77,0)</f>
        <v>11</v>
      </c>
      <c r="AD15" s="51">
        <f ca="1">INT(($AM$1+$AO$1*ROWS(AE$3:AE15))*(VLOOKUP(ROUND((MOD(ROWS(AF$3:AF15)-0.1,4)),0),$AL$3:$AN$6,2)+0.3*RAND()))</f>
        <v>143</v>
      </c>
      <c r="AE15" s="52">
        <f ca="1">(VLOOKUP(ROUND((MOD(ROWS(AF$3:AF15)-0.1,4)),0),$AL$3:$AM$6,2))+0.5*(RAND()-0.5)</f>
        <v>0.88238745184245471</v>
      </c>
      <c r="AF15" s="4">
        <f>ROUND((MOD(ROWS(AF$3:AF15)-0.1,4)),0)</f>
        <v>1</v>
      </c>
      <c r="AG15" s="50"/>
      <c r="AH15" s="50"/>
      <c r="AI15" s="60"/>
      <c r="AJ15" s="50"/>
      <c r="AK15" s="50"/>
    </row>
    <row r="16" spans="1:42" ht="16.5" x14ac:dyDescent="0.3">
      <c r="A16" s="57">
        <v>14</v>
      </c>
      <c r="B16" s="56">
        <f ca="1">INDEX($AD$3:$AD$77,RANK(AB16,$AB$3:$AB$77))</f>
        <v>396</v>
      </c>
      <c r="C16" s="55">
        <f ca="1">VLOOKUP(SMALL($AA$3:$AA$77,ROWS(C$3:C16)),$AA$3:$AD$77,4,0)</f>
        <v>155</v>
      </c>
      <c r="D16" s="54">
        <f ca="1">AD16</f>
        <v>215</v>
      </c>
      <c r="E16" s="53"/>
      <c r="AA16" s="4">
        <f ca="1">ROWS(AA$3:AA16)/10+RAND()</f>
        <v>1.5377547516700087</v>
      </c>
      <c r="AB16" s="50">
        <f ca="1">RAND()</f>
        <v>0.35836200802933937</v>
      </c>
      <c r="AC16" s="52">
        <f ca="1">MATCH(SMALL($AA$3:$AA$77,ROWS(AC$3:AC16)),$AA$3:$AA$77,0)</f>
        <v>16</v>
      </c>
      <c r="AD16" s="51">
        <f ca="1">INT(($AM$1+$AO$1*ROWS(AE$3:AE16))*(VLOOKUP(ROUND((MOD(ROWS(AF$3:AF16)-0.1,4)),0),$AL$3:$AN$6,2)+0.3*RAND()))</f>
        <v>215</v>
      </c>
      <c r="AE16" s="52">
        <f ca="1">(VLOOKUP(ROUND((MOD(ROWS(AF$3:AF16)-0.1,4)),0),$AL$3:$AM$6,2))+0.5*(RAND()-0.5)</f>
        <v>0.86336845246548766</v>
      </c>
      <c r="AF16" s="4">
        <f>ROUND((MOD(ROWS(AF$3:AF16)-0.1,4)),0)</f>
        <v>2</v>
      </c>
      <c r="AG16" s="50"/>
      <c r="AH16" s="50"/>
      <c r="AI16" s="60"/>
      <c r="AJ16" s="50"/>
      <c r="AK16" s="50"/>
    </row>
    <row r="17" spans="1:37" ht="16.5" x14ac:dyDescent="0.3">
      <c r="A17" s="57">
        <v>15</v>
      </c>
      <c r="B17" s="56">
        <f ca="1">INDEX($AD$3:$AD$77,RANK(AB17,$AB$3:$AB$77))</f>
        <v>169</v>
      </c>
      <c r="C17" s="55">
        <f ca="1">VLOOKUP(SMALL($AA$3:$AA$77,ROWS(C$3:C17)),$AA$3:$AD$77,4,0)</f>
        <v>244</v>
      </c>
      <c r="D17" s="54">
        <f ca="1">AD17</f>
        <v>221</v>
      </c>
      <c r="E17" s="53"/>
      <c r="J17" s="7"/>
      <c r="K17" s="7"/>
      <c r="AA17" s="4">
        <f ca="1">ROWS(AA$3:AA17)/10+RAND()</f>
        <v>2.4422057555648058</v>
      </c>
      <c r="AB17" s="50">
        <f ca="1">RAND()</f>
        <v>0.87728896114753263</v>
      </c>
      <c r="AC17" s="52">
        <f ca="1">MATCH(SMALL($AA$3:$AA$77,ROWS(AC$3:AC17)),$AA$3:$AA$77,0)</f>
        <v>18</v>
      </c>
      <c r="AD17" s="51">
        <f ca="1">INT(($AM$1+$AO$1*ROWS(AE$3:AE17))*(VLOOKUP(ROUND((MOD(ROWS(AF$3:AF17)-0.1,4)),0),$AL$3:$AN$6,2)+0.3*RAND()))</f>
        <v>221</v>
      </c>
      <c r="AE17" s="52">
        <f ca="1">(VLOOKUP(ROUND((MOD(ROWS(AF$3:AF17)-0.1,4)),0),$AL$3:$AM$6,2))+0.5*(RAND()-0.5)</f>
        <v>1.2379960280092348</v>
      </c>
      <c r="AF17" s="4">
        <f>ROUND((MOD(ROWS(AF$3:AF17)-0.1,4)),0)</f>
        <v>3</v>
      </c>
      <c r="AG17" s="50"/>
      <c r="AH17" s="50"/>
      <c r="AI17" s="60"/>
      <c r="AJ17" s="50"/>
      <c r="AK17" s="50"/>
    </row>
    <row r="18" spans="1:37" ht="16.5" x14ac:dyDescent="0.3">
      <c r="A18" s="57">
        <v>16</v>
      </c>
      <c r="B18" s="56">
        <f ca="1">INDEX($AD$3:$AD$77,RANK(AB18,$AB$3:$AB$77))</f>
        <v>222</v>
      </c>
      <c r="C18" s="55">
        <f ca="1">VLOOKUP(SMALL($AA$3:$AA$77,ROWS(C$3:C18)),$AA$3:$AD$77,4,0)</f>
        <v>143</v>
      </c>
      <c r="D18" s="54">
        <f ca="1">AD18</f>
        <v>155</v>
      </c>
      <c r="E18" s="53"/>
      <c r="AA18" s="4">
        <f ca="1">ROWS(AA$3:AA18)/10+RAND()</f>
        <v>1.8460809175805821</v>
      </c>
      <c r="AB18" s="50">
        <f ca="1">RAND()</f>
        <v>0.69092572311705258</v>
      </c>
      <c r="AC18" s="52">
        <f ca="1">MATCH(SMALL($AA$3:$AA$77,ROWS(AC$3:AC18)),$AA$3:$AA$77,0)</f>
        <v>13</v>
      </c>
      <c r="AD18" s="51">
        <f ca="1">INT(($AM$1+$AO$1*ROWS(AE$3:AE18))*(VLOOKUP(ROUND((MOD(ROWS(AF$3:AF18)-0.1,4)),0),$AL$3:$AN$6,2)+0.3*RAND()))</f>
        <v>155</v>
      </c>
      <c r="AE18" s="52">
        <f ca="1">(VLOOKUP(ROUND((MOD(ROWS(AF$3:AF18)-0.1,4)),0),$AL$3:$AM$6,2))+0.5*(RAND()-0.5)</f>
        <v>0.56678342139398152</v>
      </c>
      <c r="AF18" s="4">
        <f>ROUND((MOD(ROWS(AF$3:AF18)-0.1,4)),0)</f>
        <v>4</v>
      </c>
      <c r="AG18" s="50"/>
      <c r="AH18" s="50"/>
      <c r="AI18" s="60"/>
      <c r="AJ18" s="50"/>
      <c r="AK18" s="50"/>
    </row>
    <row r="19" spans="1:37" ht="16.5" x14ac:dyDescent="0.3">
      <c r="A19" s="57">
        <v>17</v>
      </c>
      <c r="B19" s="56">
        <f ca="1">INDEX($AD$3:$AD$77,RANK(AB19,$AB$3:$AB$77))</f>
        <v>510</v>
      </c>
      <c r="C19" s="55">
        <f ca="1">VLOOKUP(SMALL($AA$3:$AA$77,ROWS(C$3:C19)),$AA$3:$AD$77,4,0)</f>
        <v>266</v>
      </c>
      <c r="D19" s="54">
        <f ca="1">AD19</f>
        <v>165</v>
      </c>
      <c r="E19" s="53"/>
      <c r="AA19" s="4">
        <f ca="1">ROWS(AA$3:AA19)/10+RAND()</f>
        <v>2.3934343681742272</v>
      </c>
      <c r="AB19" s="50">
        <f ca="1">RAND()</f>
        <v>0.20869283924396564</v>
      </c>
      <c r="AC19" s="52">
        <f ca="1">MATCH(SMALL($AA$3:$AA$77,ROWS(AC$3:AC19)),$AA$3:$AA$77,0)</f>
        <v>19</v>
      </c>
      <c r="AD19" s="51">
        <f ca="1">INT(($AM$1+$AO$1*ROWS(AE$3:AE19))*(VLOOKUP(ROUND((MOD(ROWS(AF$3:AF19)-0.1,4)),0),$AL$3:$AN$6,2)+0.3*RAND()))</f>
        <v>165</v>
      </c>
      <c r="AE19" s="52">
        <f ca="1">(VLOOKUP(ROUND((MOD(ROWS(AF$3:AF19)-0.1,4)),0),$AL$3:$AM$6,2))+0.5*(RAND()-0.5)</f>
        <v>0.51386534110465143</v>
      </c>
      <c r="AF19" s="4">
        <f>ROUND((MOD(ROWS(AF$3:AF19)-0.1,4)),0)</f>
        <v>1</v>
      </c>
      <c r="AG19" s="50"/>
      <c r="AH19" s="50"/>
      <c r="AI19" s="60"/>
      <c r="AJ19" s="50"/>
      <c r="AK19" s="50"/>
    </row>
    <row r="20" spans="1:37" ht="16.5" x14ac:dyDescent="0.3">
      <c r="A20" s="57">
        <v>18</v>
      </c>
      <c r="B20" s="56">
        <f ca="1">INDEX($AD$3:$AD$77,RANK(AB20,$AB$3:$AB$77))</f>
        <v>491</v>
      </c>
      <c r="C20" s="55">
        <f ca="1">VLOOKUP(SMALL($AA$3:$AA$77,ROWS(C$3:C20)),$AA$3:$AD$77,4,0)</f>
        <v>165</v>
      </c>
      <c r="D20" s="54">
        <f ca="1">AD20</f>
        <v>244</v>
      </c>
      <c r="E20" s="53"/>
      <c r="AA20" s="4">
        <f ca="1">ROWS(AA$3:AA20)/10+RAND()</f>
        <v>1.9396226847388585</v>
      </c>
      <c r="AB20" s="50">
        <f ca="1">RAND()</f>
        <v>0.24452938395275836</v>
      </c>
      <c r="AC20" s="52">
        <f ca="1">MATCH(SMALL($AA$3:$AA$77,ROWS(AC$3:AC20)),$AA$3:$AA$77,0)</f>
        <v>17</v>
      </c>
      <c r="AD20" s="51">
        <f ca="1">INT(($AM$1+$AO$1*ROWS(AE$3:AE20))*(VLOOKUP(ROUND((MOD(ROWS(AF$3:AF20)-0.1,4)),0),$AL$3:$AN$6,2)+0.3*RAND()))</f>
        <v>244</v>
      </c>
      <c r="AE20" s="52">
        <f ca="1">(VLOOKUP(ROUND((MOD(ROWS(AF$3:AF20)-0.1,4)),0),$AL$3:$AM$6,2))+0.5*(RAND()-0.5)</f>
        <v>1.0253616683256386</v>
      </c>
      <c r="AF20" s="4">
        <f>ROUND((MOD(ROWS(AF$3:AF20)-0.1,4)),0)</f>
        <v>2</v>
      </c>
      <c r="AG20" s="50"/>
      <c r="AH20" s="50"/>
      <c r="AI20" s="60"/>
      <c r="AJ20" s="50"/>
      <c r="AK20" s="50"/>
    </row>
    <row r="21" spans="1:37" ht="16.5" x14ac:dyDescent="0.3">
      <c r="A21" s="57">
        <v>19</v>
      </c>
      <c r="B21" s="56">
        <f ca="1">INDEX($AD$3:$AD$77,RANK(AB21,$AB$3:$AB$77))</f>
        <v>252</v>
      </c>
      <c r="C21" s="55">
        <f ca="1">VLOOKUP(SMALL($AA$3:$AA$77,ROWS(C$3:C21)),$AA$3:$AD$77,4,0)</f>
        <v>221</v>
      </c>
      <c r="D21" s="54">
        <f ca="1">AD21</f>
        <v>266</v>
      </c>
      <c r="E21" s="53"/>
      <c r="AA21" s="4">
        <f ca="1">ROWS(AA$3:AA21)/10+RAND()</f>
        <v>1.9652985882794436</v>
      </c>
      <c r="AB21" s="50">
        <f ca="1">RAND()</f>
        <v>0.36278247620054238</v>
      </c>
      <c r="AC21" s="52">
        <f ca="1">MATCH(SMALL($AA$3:$AA$77,ROWS(AC$3:AC21)),$AA$3:$AA$77,0)</f>
        <v>15</v>
      </c>
      <c r="AD21" s="51">
        <f ca="1">INT(($AM$1+$AO$1*ROWS(AE$3:AE21))*(VLOOKUP(ROUND((MOD(ROWS(AF$3:AF21)-0.1,4)),0),$AL$3:$AN$6,2)+0.3*RAND()))</f>
        <v>266</v>
      </c>
      <c r="AE21" s="52">
        <f ca="1">(VLOOKUP(ROUND((MOD(ROWS(AF$3:AF21)-0.1,4)),0),$AL$3:$AM$6,2))+0.5*(RAND()-0.5)</f>
        <v>0.86596972335837263</v>
      </c>
      <c r="AF21" s="4">
        <f>ROUND((MOD(ROWS(AF$3:AF21)-0.1,4)),0)</f>
        <v>3</v>
      </c>
      <c r="AG21" s="50"/>
      <c r="AH21" s="50"/>
      <c r="AI21" s="60"/>
      <c r="AJ21" s="50"/>
      <c r="AK21" s="50"/>
    </row>
    <row r="22" spans="1:37" ht="16.5" x14ac:dyDescent="0.3">
      <c r="A22" s="57">
        <v>20</v>
      </c>
      <c r="B22" s="56">
        <f ca="1">INDEX($AD$3:$AD$77,RANK(AB22,$AB$3:$AB$77))</f>
        <v>319</v>
      </c>
      <c r="C22" s="55">
        <f ca="1">VLOOKUP(SMALL($AA$3:$AA$77,ROWS(C$3:C22)),$AA$3:$AD$77,4,0)</f>
        <v>179</v>
      </c>
      <c r="D22" s="54">
        <f ca="1">AD22</f>
        <v>218</v>
      </c>
      <c r="E22" s="53"/>
      <c r="AA22" s="4">
        <f ca="1">ROWS(AA$3:AA22)/10+RAND()</f>
        <v>2.8449924284414312</v>
      </c>
      <c r="AB22" s="50">
        <f ca="1">RAND()</f>
        <v>0.26773872866055692</v>
      </c>
      <c r="AC22" s="52">
        <f ca="1">MATCH(SMALL($AA$3:$AA$77,ROWS(AC$3:AC22)),$AA$3:$AA$77,0)</f>
        <v>21</v>
      </c>
      <c r="AD22" s="51">
        <f ca="1">INT(($AM$1+$AO$1*ROWS(AE$3:AE22))*(VLOOKUP(ROUND((MOD(ROWS(AF$3:AF22)-0.1,4)),0),$AL$3:$AN$6,2)+0.3*RAND()))</f>
        <v>218</v>
      </c>
      <c r="AE22" s="52">
        <f ca="1">(VLOOKUP(ROUND((MOD(ROWS(AF$3:AF22)-0.1,4)),0),$AL$3:$AM$6,2))+0.5*(RAND()-0.5)</f>
        <v>0.66303586926155167</v>
      </c>
      <c r="AF22" s="4">
        <f>ROUND((MOD(ROWS(AF$3:AF22)-0.1,4)),0)</f>
        <v>4</v>
      </c>
      <c r="AG22" s="50"/>
      <c r="AH22" s="50"/>
      <c r="AI22" s="60"/>
      <c r="AJ22" s="50"/>
      <c r="AK22" s="50"/>
    </row>
    <row r="23" spans="1:37" ht="16.5" x14ac:dyDescent="0.3">
      <c r="A23" s="57">
        <v>21</v>
      </c>
      <c r="B23" s="56">
        <f ca="1">INDEX($AD$3:$AD$77,RANK(AB23,$AB$3:$AB$77))</f>
        <v>533</v>
      </c>
      <c r="C23" s="55">
        <f ca="1">VLOOKUP(SMALL($AA$3:$AA$77,ROWS(C$3:C23)),$AA$3:$AD$77,4,0)</f>
        <v>305</v>
      </c>
      <c r="D23" s="54">
        <f ca="1">AD23</f>
        <v>179</v>
      </c>
      <c r="E23" s="53"/>
      <c r="AA23" s="4">
        <f ca="1">ROWS(AA$3:AA23)/10+RAND()</f>
        <v>2.467601057323292</v>
      </c>
      <c r="AB23" s="50">
        <f ca="1">RAND()</f>
        <v>3.972092250818926E-2</v>
      </c>
      <c r="AC23" s="52">
        <f ca="1">MATCH(SMALL($AA$3:$AA$77,ROWS(AC$3:AC23)),$AA$3:$AA$77,0)</f>
        <v>22</v>
      </c>
      <c r="AD23" s="51">
        <f ca="1">INT(($AM$1+$AO$1*ROWS(AE$3:AE23))*(VLOOKUP(ROUND((MOD(ROWS(AF$3:AF23)-0.1,4)),0),$AL$3:$AN$6,2)+0.3*RAND()))</f>
        <v>179</v>
      </c>
      <c r="AE23" s="52">
        <f ca="1">(VLOOKUP(ROUND((MOD(ROWS(AF$3:AF23)-0.1,4)),0),$AL$3:$AM$6,2))+0.5*(RAND()-0.5)</f>
        <v>0.53527218214414307</v>
      </c>
      <c r="AF23" s="4">
        <f>ROUND((MOD(ROWS(AF$3:AF23)-0.1,4)),0)</f>
        <v>1</v>
      </c>
      <c r="AG23" s="50"/>
      <c r="AH23" s="50"/>
      <c r="AI23" s="60"/>
      <c r="AJ23" s="50"/>
      <c r="AK23" s="50"/>
    </row>
    <row r="24" spans="1:37" ht="16.5" x14ac:dyDescent="0.3">
      <c r="A24" s="57">
        <v>22</v>
      </c>
      <c r="B24" s="56">
        <f ca="1">INDEX($AD$3:$AD$77,RANK(AB24,$AB$3:$AB$77))</f>
        <v>244</v>
      </c>
      <c r="C24" s="55">
        <f ca="1">VLOOKUP(SMALL($AA$3:$AA$77,ROWS(C$3:C24)),$AA$3:$AD$77,4,0)</f>
        <v>287</v>
      </c>
      <c r="D24" s="54">
        <f ca="1">AD24</f>
        <v>305</v>
      </c>
      <c r="E24" s="5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4">
        <f ca="1">ROWS(AA$3:AA24)/10+RAND()</f>
        <v>2.4732640154286178</v>
      </c>
      <c r="AB24" s="50">
        <f ca="1">RAND()</f>
        <v>0.74904513478331292</v>
      </c>
      <c r="AC24" s="52">
        <f ca="1">MATCH(SMALL($AA$3:$AA$77,ROWS(AC$3:AC24)),$AA$3:$AA$77,0)</f>
        <v>23</v>
      </c>
      <c r="AD24" s="51">
        <f ca="1">INT(($AM$1+$AO$1*ROWS(AE$3:AE24))*(VLOOKUP(ROUND((MOD(ROWS(AF$3:AF24)-0.1,4)),0),$AL$3:$AN$6,2)+0.3*RAND()))</f>
        <v>305</v>
      </c>
      <c r="AE24" s="52">
        <f ca="1">(VLOOKUP(ROUND((MOD(ROWS(AF$3:AF24)-0.1,4)),0),$AL$3:$AM$6,2))+0.5*(RAND()-0.5)</f>
        <v>0.97353652905912336</v>
      </c>
      <c r="AF24" s="4">
        <f>ROUND((MOD(ROWS(AF$3:AF24)-0.1,4)),0)</f>
        <v>2</v>
      </c>
      <c r="AG24" s="50"/>
      <c r="AH24" s="50"/>
      <c r="AI24" s="60"/>
      <c r="AJ24" s="50"/>
      <c r="AK24" s="50"/>
    </row>
    <row r="25" spans="1:37" ht="16.5" x14ac:dyDescent="0.3">
      <c r="A25" s="57">
        <v>23</v>
      </c>
      <c r="B25" s="56">
        <f ca="1">INDEX($AD$3:$AD$77,RANK(AB25,$AB$3:$AB$77))</f>
        <v>221</v>
      </c>
      <c r="C25" s="55">
        <f ca="1">VLOOKUP(SMALL($AA$3:$AA$77,ROWS(C$3:C25)),$AA$3:$AD$77,4,0)</f>
        <v>217</v>
      </c>
      <c r="D25" s="54">
        <f ca="1">AD25</f>
        <v>287</v>
      </c>
      <c r="E25" s="5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4">
        <f ca="1">ROWS(AA$3:AA25)/10+RAND()</f>
        <v>2.6001687889678378</v>
      </c>
      <c r="AB25" s="50">
        <f ca="1">RAND()</f>
        <v>0.85762086333054355</v>
      </c>
      <c r="AC25" s="52">
        <f ca="1">MATCH(SMALL($AA$3:$AA$77,ROWS(AC$3:AC25)),$AA$3:$AA$77,0)</f>
        <v>25</v>
      </c>
      <c r="AD25" s="51">
        <f ca="1">INT(($AM$1+$AO$1*ROWS(AE$3:AE25))*(VLOOKUP(ROUND((MOD(ROWS(AF$3:AF25)-0.1,4)),0),$AL$3:$AN$6,2)+0.3*RAND()))</f>
        <v>287</v>
      </c>
      <c r="AE25" s="52">
        <f ca="1">(VLOOKUP(ROUND((MOD(ROWS(AF$3:AF25)-0.1,4)),0),$AL$3:$AM$6,2))+0.5*(RAND()-0.5)</f>
        <v>1.1000608072422977</v>
      </c>
      <c r="AF25" s="4">
        <f>ROUND((MOD(ROWS(AF$3:AF25)-0.1,4)),0)</f>
        <v>3</v>
      </c>
      <c r="AG25" s="50"/>
      <c r="AH25" s="50"/>
      <c r="AI25" s="60"/>
      <c r="AJ25" s="50"/>
      <c r="AK25" s="50"/>
    </row>
    <row r="26" spans="1:37" ht="16.5" x14ac:dyDescent="0.3">
      <c r="A26" s="57">
        <v>24</v>
      </c>
      <c r="B26" s="56">
        <f ca="1">INDEX($AD$3:$AD$77,RANK(AB26,$AB$3:$AB$77))</f>
        <v>185</v>
      </c>
      <c r="C26" s="55">
        <f ca="1">VLOOKUP(SMALL($AA$3:$AA$77,ROWS(C$3:C26)),$AA$3:$AD$77,4,0)</f>
        <v>218</v>
      </c>
      <c r="D26" s="54">
        <f ca="1">AD26</f>
        <v>222</v>
      </c>
      <c r="E26" s="59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4">
        <f ca="1">ROWS(AA$3:AA26)/10+RAND()</f>
        <v>3.1034528814378222</v>
      </c>
      <c r="AB26" s="50">
        <f ca="1">RAND()</f>
        <v>0.90784881000752748</v>
      </c>
      <c r="AC26" s="52">
        <f ca="1">MATCH(SMALL($AA$3:$AA$77,ROWS(AC$3:AC26)),$AA$3:$AA$77,0)</f>
        <v>20</v>
      </c>
      <c r="AD26" s="51">
        <f ca="1">INT(($AM$1+$AO$1*ROWS(AE$3:AE26))*(VLOOKUP(ROUND((MOD(ROWS(AF$3:AF26)-0.1,4)),0),$AL$3:$AN$6,2)+0.3*RAND()))</f>
        <v>222</v>
      </c>
      <c r="AE26" s="52">
        <f ca="1">(VLOOKUP(ROUND((MOD(ROWS(AF$3:AF26)-0.1,4)),0),$AL$3:$AM$6,2))+0.5*(RAND()-0.5)</f>
        <v>0.53865367610283421</v>
      </c>
      <c r="AF26" s="4">
        <f>ROUND((MOD(ROWS(AF$3:AF26)-0.1,4)),0)</f>
        <v>4</v>
      </c>
      <c r="AG26" s="50"/>
      <c r="AH26" s="50"/>
      <c r="AI26" s="60"/>
      <c r="AJ26" s="50"/>
      <c r="AK26" s="50"/>
    </row>
    <row r="27" spans="1:37" ht="16.5" x14ac:dyDescent="0.3">
      <c r="A27" s="57">
        <v>25</v>
      </c>
      <c r="B27" s="56">
        <f ca="1">INDEX($AD$3:$AD$77,RANK(AB27,$AB$3:$AB$77))</f>
        <v>243</v>
      </c>
      <c r="C27" s="55">
        <f ca="1">VLOOKUP(SMALL($AA$3:$AA$77,ROWS(C$3:C27)),$AA$3:$AD$77,4,0)</f>
        <v>222</v>
      </c>
      <c r="D27" s="54">
        <f ca="1">AD27</f>
        <v>217</v>
      </c>
      <c r="E27" s="59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Z27" s="58"/>
      <c r="AA27" s="4">
        <f ca="1">ROWS(AA$3:AA27)/10+RAND()</f>
        <v>2.6709087134705984</v>
      </c>
      <c r="AB27" s="50">
        <f ca="1">RAND()</f>
        <v>0.53752093079423013</v>
      </c>
      <c r="AC27" s="52">
        <f ca="1">MATCH(SMALL($AA$3:$AA$77,ROWS(AC$3:AC27)),$AA$3:$AA$77,0)</f>
        <v>24</v>
      </c>
      <c r="AD27" s="51">
        <f ca="1">INT(($AM$1+$AO$1*ROWS(AE$3:AE27))*(VLOOKUP(ROUND((MOD(ROWS(AF$3:AF27)-0.1,4)),0),$AL$3:$AN$6,2)+0.3*RAND()))</f>
        <v>217</v>
      </c>
      <c r="AE27" s="52">
        <f ca="1">(VLOOKUP(ROUND((MOD(ROWS(AF$3:AF27)-0.1,4)),0),$AL$3:$AM$6,2))+0.5*(RAND()-0.5)</f>
        <v>0.73667805640566009</v>
      </c>
      <c r="AF27" s="4">
        <f>ROUND((MOD(ROWS(AF$3:AF27)-0.1,4)),0)</f>
        <v>1</v>
      </c>
      <c r="AG27" s="50"/>
      <c r="AH27" s="50"/>
      <c r="AI27" s="60"/>
      <c r="AJ27" s="50"/>
      <c r="AK27" s="50"/>
    </row>
    <row r="28" spans="1:37" ht="16.5" x14ac:dyDescent="0.3">
      <c r="A28" s="57">
        <v>26</v>
      </c>
      <c r="B28" s="56">
        <f ca="1">INDEX($AD$3:$AD$77,RANK(AB28,$AB$3:$AB$77))</f>
        <v>155</v>
      </c>
      <c r="C28" s="55">
        <f ca="1">VLOOKUP(SMALL($AA$3:$AA$77,ROWS(C$3:C28)),$AA$3:$AD$77,4,0)</f>
        <v>236</v>
      </c>
      <c r="D28" s="54">
        <f ca="1">AD28</f>
        <v>300</v>
      </c>
      <c r="E28" s="5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Z28" s="58"/>
      <c r="AA28" s="4">
        <f ca="1">ROWS(AA$3:AA28)/10+RAND()</f>
        <v>3.4032421997097706</v>
      </c>
      <c r="AB28" s="50">
        <f ca="1">RAND()</f>
        <v>0.78523908382059171</v>
      </c>
      <c r="AC28" s="52">
        <f ca="1">MATCH(SMALL($AA$3:$AA$77,ROWS(AC$3:AC28)),$AA$3:$AA$77,0)</f>
        <v>28</v>
      </c>
      <c r="AD28" s="51">
        <f ca="1">INT(($AM$1+$AO$1*ROWS(AE$3:AE28))*(VLOOKUP(ROUND((MOD(ROWS(AF$3:AF28)-0.1,4)),0),$AL$3:$AN$6,2)+0.3*RAND()))</f>
        <v>300</v>
      </c>
      <c r="AE28" s="52">
        <f ca="1">(VLOOKUP(ROUND((MOD(ROWS(AF$3:AF28)-0.1,4)),0),$AL$3:$AM$6,2))+0.5*(RAND()-0.5)</f>
        <v>1.1593171331347631</v>
      </c>
      <c r="AF28" s="4">
        <f>ROUND((MOD(ROWS(AF$3:AF28)-0.1,4)),0)</f>
        <v>2</v>
      </c>
      <c r="AG28" s="50"/>
      <c r="AH28" s="50"/>
      <c r="AI28" s="60"/>
      <c r="AJ28" s="50"/>
      <c r="AK28" s="50"/>
    </row>
    <row r="29" spans="1:37" ht="16.5" x14ac:dyDescent="0.3">
      <c r="A29" s="57">
        <v>27</v>
      </c>
      <c r="B29" s="56">
        <f ca="1">INDEX($AD$3:$AD$77,RANK(AB29,$AB$3:$AB$77))</f>
        <v>276</v>
      </c>
      <c r="C29" s="55">
        <f ca="1">VLOOKUP(SMALL($AA$3:$AA$77,ROWS(C$3:C29)),$AA$3:$AD$77,4,0)</f>
        <v>336</v>
      </c>
      <c r="D29" s="54">
        <f ca="1">AD29</f>
        <v>336</v>
      </c>
      <c r="E29" s="59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Z29" s="58"/>
      <c r="AA29" s="4">
        <f ca="1">ROWS(AA$3:AA29)/10+RAND()</f>
        <v>3.3222114252993755</v>
      </c>
      <c r="AB29" s="50">
        <f ca="1">RAND()</f>
        <v>0.58665393149157274</v>
      </c>
      <c r="AC29" s="52">
        <f ca="1">MATCH(SMALL($AA$3:$AA$77,ROWS(AC$3:AC29)),$AA$3:$AA$77,0)</f>
        <v>27</v>
      </c>
      <c r="AD29" s="51">
        <f ca="1">INT(($AM$1+$AO$1*ROWS(AE$3:AE29))*(VLOOKUP(ROUND((MOD(ROWS(AF$3:AF29)-0.1,4)),0),$AL$3:$AN$6,2)+0.3*RAND()))</f>
        <v>336</v>
      </c>
      <c r="AE29" s="52">
        <f ca="1">(VLOOKUP(ROUND((MOD(ROWS(AF$3:AF29)-0.1,4)),0),$AL$3:$AM$6,2))+0.5*(RAND()-0.5)</f>
        <v>0.91762471301761961</v>
      </c>
      <c r="AF29" s="4">
        <f>ROUND((MOD(ROWS(AF$3:AF29)-0.1,4)),0)</f>
        <v>3</v>
      </c>
      <c r="AG29" s="50"/>
      <c r="AH29" s="50"/>
      <c r="AI29" s="60"/>
      <c r="AJ29" s="50"/>
      <c r="AK29" s="50"/>
    </row>
    <row r="30" spans="1:37" ht="16.5" x14ac:dyDescent="0.3">
      <c r="A30" s="57">
        <v>28</v>
      </c>
      <c r="B30" s="56">
        <f ca="1">INDEX($AD$3:$AD$77,RANK(AB30,$AB$3:$AB$77))</f>
        <v>359</v>
      </c>
      <c r="C30" s="55">
        <f ca="1">VLOOKUP(SMALL($AA$3:$AA$77,ROWS(C$3:C30)),$AA$3:$AD$77,4,0)</f>
        <v>300</v>
      </c>
      <c r="D30" s="54">
        <f ca="1">AD30</f>
        <v>236</v>
      </c>
      <c r="E30" s="59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Z30" s="58"/>
      <c r="AA30" s="4">
        <f ca="1">ROWS(AA$3:AA30)/10+RAND()</f>
        <v>3.1634343697524927</v>
      </c>
      <c r="AB30" s="50">
        <f ca="1">RAND()</f>
        <v>0.57208596324427474</v>
      </c>
      <c r="AC30" s="52">
        <f ca="1">MATCH(SMALL($AA$3:$AA$77,ROWS(AC$3:AC30)),$AA$3:$AA$77,0)</f>
        <v>26</v>
      </c>
      <c r="AD30" s="51">
        <f ca="1">INT(($AM$1+$AO$1*ROWS(AE$3:AE30))*(VLOOKUP(ROUND((MOD(ROWS(AF$3:AF30)-0.1,4)),0),$AL$3:$AN$6,2)+0.3*RAND()))</f>
        <v>236</v>
      </c>
      <c r="AE30" s="52">
        <f ca="1">(VLOOKUP(ROUND((MOD(ROWS(AF$3:AF30)-0.1,4)),0),$AL$3:$AM$6,2))+0.5*(RAND()-0.5)</f>
        <v>0.67645540970393248</v>
      </c>
      <c r="AF30" s="4">
        <f>ROUND((MOD(ROWS(AF$3:AF30)-0.1,4)),0)</f>
        <v>4</v>
      </c>
      <c r="AG30" s="50"/>
      <c r="AH30" s="50"/>
      <c r="AI30" s="60"/>
      <c r="AJ30" s="50"/>
      <c r="AK30" s="50"/>
    </row>
    <row r="31" spans="1:37" ht="16.5" x14ac:dyDescent="0.3">
      <c r="A31" s="57">
        <v>29</v>
      </c>
      <c r="B31" s="56">
        <f ca="1">INDEX($AD$3:$AD$77,RANK(AB31,$AB$3:$AB$77))</f>
        <v>145</v>
      </c>
      <c r="C31" s="55">
        <f ca="1">VLOOKUP(SMALL($AA$3:$AA$77,ROWS(C$3:C31)),$AA$3:$AD$77,4,0)</f>
        <v>359</v>
      </c>
      <c r="D31" s="54">
        <f ca="1">AD31</f>
        <v>276</v>
      </c>
      <c r="E31" s="59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Z31" s="58"/>
      <c r="AA31" s="4">
        <f ca="1">ROWS(AA$3:AA31)/10+RAND()</f>
        <v>3.6846930672825948</v>
      </c>
      <c r="AB31" s="50">
        <f ca="1">RAND()</f>
        <v>0.9231466687122033</v>
      </c>
      <c r="AC31" s="52">
        <f ca="1">MATCH(SMALL($AA$3:$AA$77,ROWS(AC$3:AC31)),$AA$3:$AA$77,0)</f>
        <v>30</v>
      </c>
      <c r="AD31" s="51">
        <f ca="1">INT(($AM$1+$AO$1*ROWS(AE$3:AE31))*(VLOOKUP(ROUND((MOD(ROWS(AF$3:AF31)-0.1,4)),0),$AL$3:$AN$6,2)+0.3*RAND()))</f>
        <v>276</v>
      </c>
      <c r="AE31" s="52">
        <f ca="1">(VLOOKUP(ROUND((MOD(ROWS(AF$3:AF31)-0.1,4)),0),$AL$3:$AM$6,2))+0.5*(RAND()-0.5)</f>
        <v>0.85582334007161609</v>
      </c>
      <c r="AF31" s="4">
        <f>ROUND((MOD(ROWS(AF$3:AF31)-0.1,4)),0)</f>
        <v>1</v>
      </c>
      <c r="AG31" s="50"/>
      <c r="AH31" s="50"/>
      <c r="AI31" s="60"/>
      <c r="AJ31" s="50"/>
      <c r="AK31" s="50"/>
    </row>
    <row r="32" spans="1:37" ht="16.5" x14ac:dyDescent="0.3">
      <c r="A32" s="57">
        <v>30</v>
      </c>
      <c r="B32" s="56">
        <f ca="1">INDEX($AD$3:$AD$77,RANK(AB32,$AB$3:$AB$77))</f>
        <v>314</v>
      </c>
      <c r="C32" s="55">
        <f ca="1">VLOOKUP(SMALL($AA$3:$AA$77,ROWS(C$3:C32)),$AA$3:$AD$77,4,0)</f>
        <v>332</v>
      </c>
      <c r="D32" s="54">
        <f ca="1">AD32</f>
        <v>359</v>
      </c>
      <c r="E32" s="59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4">
        <f ca="1">ROWS(AA$3:AA32)/10+RAND()</f>
        <v>3.577663230626789</v>
      </c>
      <c r="AB32" s="50">
        <f ca="1">RAND()</f>
        <v>0.28373801215805383</v>
      </c>
      <c r="AC32" s="52">
        <f ca="1">MATCH(SMALL($AA$3:$AA$77,ROWS(AC$3:AC32)),$AA$3:$AA$77,0)</f>
        <v>34</v>
      </c>
      <c r="AD32" s="51">
        <f ca="1">INT(($AM$1+$AO$1*ROWS(AE$3:AE32))*(VLOOKUP(ROUND((MOD(ROWS(AF$3:AF32)-0.1,4)),0),$AL$3:$AN$6,2)+0.3*RAND()))</f>
        <v>359</v>
      </c>
      <c r="AE32" s="52">
        <f ca="1">(VLOOKUP(ROUND((MOD(ROWS(AF$3:AF32)-0.1,4)),0),$AL$3:$AM$6,2))+0.5*(RAND()-0.5)</f>
        <v>1.201308510852122</v>
      </c>
      <c r="AF32" s="4">
        <f>ROUND((MOD(ROWS(AF$3:AF32)-0.1,4)),0)</f>
        <v>2</v>
      </c>
      <c r="AG32" s="50"/>
      <c r="AH32" s="50"/>
      <c r="AI32" s="60"/>
      <c r="AJ32" s="50"/>
      <c r="AK32" s="50"/>
    </row>
    <row r="33" spans="1:37" ht="16.5" x14ac:dyDescent="0.3">
      <c r="A33" s="57">
        <v>31</v>
      </c>
      <c r="B33" s="56">
        <f ca="1">INDEX($AD$3:$AD$77,RANK(AB33,$AB$3:$AB$77))</f>
        <v>266</v>
      </c>
      <c r="C33" s="55">
        <f ca="1">VLOOKUP(SMALL($AA$3:$AA$77,ROWS(C$3:C33)),$AA$3:$AD$77,4,0)</f>
        <v>298</v>
      </c>
      <c r="D33" s="54">
        <f ca="1">AD33</f>
        <v>381</v>
      </c>
      <c r="E33" s="59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4">
        <f ca="1">ROWS(AA$3:AA33)/10+RAND()</f>
        <v>4.0320796764235194</v>
      </c>
      <c r="AB33" s="50">
        <f ca="1">RAND()</f>
        <v>0.74082547653868136</v>
      </c>
      <c r="AC33" s="52">
        <f ca="1">MATCH(SMALL($AA$3:$AA$77,ROWS(AC$3:AC33)),$AA$3:$AA$77,0)</f>
        <v>36</v>
      </c>
      <c r="AD33" s="51">
        <f ca="1">INT(($AM$1+$AO$1*ROWS(AE$3:AE33))*(VLOOKUP(ROUND((MOD(ROWS(AF$3:AF33)-0.1,4)),0),$AL$3:$AN$6,2)+0.3*RAND()))</f>
        <v>381</v>
      </c>
      <c r="AE33" s="52">
        <f ca="1">(VLOOKUP(ROUND((MOD(ROWS(AF$3:AF33)-0.1,4)),0),$AL$3:$AM$6,2))+0.5*(RAND()-0.5)</f>
        <v>0.79440114868422618</v>
      </c>
      <c r="AF33" s="4">
        <f>ROUND((MOD(ROWS(AF$3:AF33)-0.1,4)),0)</f>
        <v>3</v>
      </c>
      <c r="AG33" s="50"/>
      <c r="AH33" s="50"/>
      <c r="AI33" s="60"/>
      <c r="AJ33" s="50"/>
      <c r="AK33" s="50"/>
    </row>
    <row r="34" spans="1:37" ht="16.5" x14ac:dyDescent="0.3">
      <c r="A34" s="57">
        <v>32</v>
      </c>
      <c r="B34" s="56">
        <f ca="1">INDEX($AD$3:$AD$77,RANK(AB34,$AB$3:$AB$77))</f>
        <v>357</v>
      </c>
      <c r="C34" s="55">
        <f ca="1">VLOOKUP(SMALL($AA$3:$AA$77,ROWS(C$3:C34)),$AA$3:$AD$77,4,0)</f>
        <v>276</v>
      </c>
      <c r="D34" s="54">
        <f ca="1">AD34</f>
        <v>243</v>
      </c>
      <c r="E34" s="59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4">
        <f ca="1">ROWS(AA$3:AA34)/10+RAND()</f>
        <v>4.063748580122116</v>
      </c>
      <c r="AB34" s="50">
        <f ca="1">RAND()</f>
        <v>0.41115747737067043</v>
      </c>
      <c r="AC34" s="52">
        <f ca="1">MATCH(SMALL($AA$3:$AA$77,ROWS(AC$3:AC34)),$AA$3:$AA$77,0)</f>
        <v>29</v>
      </c>
      <c r="AD34" s="51">
        <f ca="1">INT(($AM$1+$AO$1*ROWS(AE$3:AE34))*(VLOOKUP(ROUND((MOD(ROWS(AF$3:AF34)-0.1,4)),0),$AL$3:$AN$6,2)+0.3*RAND()))</f>
        <v>243</v>
      </c>
      <c r="AE34" s="52">
        <f ca="1">(VLOOKUP(ROUND((MOD(ROWS(AF$3:AF34)-0.1,4)),0),$AL$3:$AM$6,2))+0.5*(RAND()-0.5)</f>
        <v>0.48071714960900785</v>
      </c>
      <c r="AF34" s="4">
        <f>ROUND((MOD(ROWS(AF$3:AF34)-0.1,4)),0)</f>
        <v>4</v>
      </c>
      <c r="AG34" s="50"/>
      <c r="AH34" s="50"/>
      <c r="AI34" s="60"/>
      <c r="AJ34" s="50"/>
      <c r="AK34" s="50"/>
    </row>
    <row r="35" spans="1:37" ht="16.5" x14ac:dyDescent="0.3">
      <c r="A35" s="57">
        <v>33</v>
      </c>
      <c r="B35" s="56">
        <f ca="1">INDEX($AD$3:$AD$77,RANK(AB35,$AB$3:$AB$77))</f>
        <v>301</v>
      </c>
      <c r="C35" s="55">
        <f ca="1">VLOOKUP(SMALL($AA$3:$AA$77,ROWS(C$3:C35)),$AA$3:$AD$77,4,0)</f>
        <v>340</v>
      </c>
      <c r="D35" s="54">
        <f ca="1">AD35</f>
        <v>261</v>
      </c>
      <c r="E35" s="59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4">
        <f ca="1">ROWS(AA$3:AA35)/10+RAND()</f>
        <v>4.0839343600318685</v>
      </c>
      <c r="AB35" s="50">
        <f ca="1">RAND()</f>
        <v>0.42929720981174824</v>
      </c>
      <c r="AC35" s="52">
        <f ca="1">MATCH(SMALL($AA$3:$AA$77,ROWS(AC$3:AC35)),$AA$3:$AA$77,0)</f>
        <v>35</v>
      </c>
      <c r="AD35" s="51">
        <f ca="1">INT(($AM$1+$AO$1*ROWS(AE$3:AE35))*(VLOOKUP(ROUND((MOD(ROWS(AF$3:AF35)-0.1,4)),0),$AL$3:$AN$6,2)+0.3*RAND()))</f>
        <v>261</v>
      </c>
      <c r="AE35" s="52">
        <f ca="1">(VLOOKUP(ROUND((MOD(ROWS(AF$3:AF35)-0.1,4)),0),$AL$3:$AM$6,2))+0.5*(RAND()-0.5)</f>
        <v>0.75078219311330985</v>
      </c>
      <c r="AF35" s="4">
        <f>ROUND((MOD(ROWS(AF$3:AF35)-0.1,4)),0)</f>
        <v>1</v>
      </c>
      <c r="AG35" s="50"/>
      <c r="AH35" s="50"/>
      <c r="AI35" s="60"/>
      <c r="AJ35" s="50"/>
      <c r="AK35" s="50"/>
    </row>
    <row r="36" spans="1:37" ht="16.5" x14ac:dyDescent="0.3">
      <c r="A36" s="57">
        <v>34</v>
      </c>
      <c r="B36" s="56">
        <f ca="1">INDEX($AD$3:$AD$77,RANK(AB36,$AB$3:$AB$77))</f>
        <v>215</v>
      </c>
      <c r="C36" s="55">
        <f ca="1">VLOOKUP(SMALL($AA$3:$AA$77,ROWS(C$3:C36)),$AA$3:$AD$77,4,0)</f>
        <v>357</v>
      </c>
      <c r="D36" s="54">
        <f ca="1">AD36</f>
        <v>332</v>
      </c>
      <c r="E36" s="59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4">
        <f ca="1">ROWS(AA$3:AA36)/10+RAND()</f>
        <v>3.6023158585029647</v>
      </c>
      <c r="AB36" s="50">
        <f ca="1">RAND()</f>
        <v>0.80136522758521145</v>
      </c>
      <c r="AC36" s="52">
        <f ca="1">MATCH(SMALL($AA$3:$AA$77,ROWS(AC$3:AC36)),$AA$3:$AA$77,0)</f>
        <v>38</v>
      </c>
      <c r="AD36" s="51">
        <f ca="1">INT(($AM$1+$AO$1*ROWS(AE$3:AE36))*(VLOOKUP(ROUND((MOD(ROWS(AF$3:AF36)-0.1,4)),0),$AL$3:$AN$6,2)+0.3*RAND()))</f>
        <v>332</v>
      </c>
      <c r="AE36" s="52">
        <f ca="1">(VLOOKUP(ROUND((MOD(ROWS(AF$3:AF36)-0.1,4)),0),$AL$3:$AM$6,2))+0.5*(RAND()-0.5)</f>
        <v>1.1267585655505381</v>
      </c>
      <c r="AF36" s="4">
        <f>ROUND((MOD(ROWS(AF$3:AF36)-0.1,4)),0)</f>
        <v>2</v>
      </c>
      <c r="AG36" s="50"/>
      <c r="AH36" s="50"/>
      <c r="AI36" s="60"/>
      <c r="AJ36" s="50"/>
      <c r="AK36" s="50"/>
    </row>
    <row r="37" spans="1:37" ht="16.5" x14ac:dyDescent="0.3">
      <c r="A37" s="57">
        <v>35</v>
      </c>
      <c r="B37" s="56">
        <f ca="1">INDEX($AD$3:$AD$77,RANK(AB37,$AB$3:$AB$77))</f>
        <v>306</v>
      </c>
      <c r="C37" s="55">
        <f ca="1">VLOOKUP(SMALL($AA$3:$AA$77,ROWS(C$3:C37)),$AA$3:$AD$77,4,0)</f>
        <v>381</v>
      </c>
      <c r="D37" s="54">
        <f ca="1">AD37</f>
        <v>340</v>
      </c>
      <c r="E37" s="5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4">
        <f ca="1">ROWS(AA$3:AA37)/10+RAND()</f>
        <v>3.8418573642438725</v>
      </c>
      <c r="AB37" s="50">
        <f ca="1">RAND()</f>
        <v>0.19165731850362278</v>
      </c>
      <c r="AC37" s="52">
        <f ca="1">MATCH(SMALL($AA$3:$AA$77,ROWS(AC$3:AC37)),$AA$3:$AA$77,0)</f>
        <v>31</v>
      </c>
      <c r="AD37" s="51">
        <f ca="1">INT(($AM$1+$AO$1*ROWS(AE$3:AE37))*(VLOOKUP(ROUND((MOD(ROWS(AF$3:AF37)-0.1,4)),0),$AL$3:$AN$6,2)+0.3*RAND()))</f>
        <v>340</v>
      </c>
      <c r="AE37" s="52">
        <f ca="1">(VLOOKUP(ROUND((MOD(ROWS(AF$3:AF37)-0.1,4)),0),$AL$3:$AM$6,2))+0.5*(RAND()-0.5)</f>
        <v>1.1824488872353631</v>
      </c>
      <c r="AF37" s="4">
        <f>ROUND((MOD(ROWS(AF$3:AF37)-0.1,4)),0)</f>
        <v>3</v>
      </c>
      <c r="AG37" s="50"/>
      <c r="AH37" s="50"/>
      <c r="AI37" s="60"/>
      <c r="AJ37" s="50"/>
      <c r="AK37" s="50"/>
    </row>
    <row r="38" spans="1:37" ht="16.5" x14ac:dyDescent="0.3">
      <c r="A38" s="57">
        <v>36</v>
      </c>
      <c r="B38" s="56">
        <f ca="1">INDEX($AD$3:$AD$77,RANK(AB38,$AB$3:$AB$77))</f>
        <v>393</v>
      </c>
      <c r="C38" s="55">
        <f ca="1">VLOOKUP(SMALL($AA$3:$AA$77,ROWS(C$3:C38)),$AA$3:$AD$77,4,0)</f>
        <v>243</v>
      </c>
      <c r="D38" s="54">
        <f ca="1">AD38</f>
        <v>298</v>
      </c>
      <c r="E38" s="59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4">
        <f ca="1">ROWS(AA$3:AA38)/10+RAND()</f>
        <v>3.6059274192810853</v>
      </c>
      <c r="AB38" s="50">
        <f ca="1">RAND()</f>
        <v>0.25494682566772986</v>
      </c>
      <c r="AC38" s="52">
        <f ca="1">MATCH(SMALL($AA$3:$AA$77,ROWS(AC$3:AC38)),$AA$3:$AA$77,0)</f>
        <v>32</v>
      </c>
      <c r="AD38" s="51">
        <f ca="1">INT(($AM$1+$AO$1*ROWS(AE$3:AE38))*(VLOOKUP(ROUND((MOD(ROWS(AF$3:AF38)-0.1,4)),0),$AL$3:$AN$6,2)+0.3*RAND()))</f>
        <v>298</v>
      </c>
      <c r="AE38" s="52">
        <f ca="1">(VLOOKUP(ROUND((MOD(ROWS(AF$3:AF38)-0.1,4)),0),$AL$3:$AM$6,2))+0.5*(RAND()-0.5)</f>
        <v>0.82501812047464151</v>
      </c>
      <c r="AF38" s="4">
        <f>ROUND((MOD(ROWS(AF$3:AF38)-0.1,4)),0)</f>
        <v>4</v>
      </c>
      <c r="AG38" s="50"/>
      <c r="AH38" s="50"/>
      <c r="AI38" s="60"/>
      <c r="AJ38" s="50"/>
      <c r="AK38" s="50"/>
    </row>
    <row r="39" spans="1:37" ht="16.5" x14ac:dyDescent="0.3">
      <c r="A39" s="57">
        <v>37</v>
      </c>
      <c r="B39" s="56">
        <f ca="1">INDEX($AD$3:$AD$77,RANK(AB39,$AB$3:$AB$77))</f>
        <v>574</v>
      </c>
      <c r="C39" s="55">
        <f ca="1">VLOOKUP(SMALL($AA$3:$AA$77,ROWS(C$3:C39)),$AA$3:$AD$77,4,0)</f>
        <v>261</v>
      </c>
      <c r="D39" s="54">
        <f ca="1">AD39</f>
        <v>301</v>
      </c>
      <c r="E39" s="59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4">
        <f ca="1">ROWS(AA$3:AA39)/10+RAND()</f>
        <v>4.4540516771707264</v>
      </c>
      <c r="AB39" s="50">
        <f ca="1">RAND()</f>
        <v>4.078386172100934E-2</v>
      </c>
      <c r="AC39" s="52">
        <f ca="1">MATCH(SMALL($AA$3:$AA$77,ROWS(AC$3:AC39)),$AA$3:$AA$77,0)</f>
        <v>33</v>
      </c>
      <c r="AD39" s="51">
        <f ca="1">INT(($AM$1+$AO$1*ROWS(AE$3:AE39))*(VLOOKUP(ROUND((MOD(ROWS(AF$3:AF39)-0.1,4)),0),$AL$3:$AN$6,2)+0.3*RAND()))</f>
        <v>301</v>
      </c>
      <c r="AE39" s="52">
        <f ca="1">(VLOOKUP(ROUND((MOD(ROWS(AF$3:AF39)-0.1,4)),0),$AL$3:$AM$6,2))+0.5*(RAND()-0.5)</f>
        <v>0.62608659000131262</v>
      </c>
      <c r="AF39" s="4">
        <f>ROUND((MOD(ROWS(AF$3:AF39)-0.1,4)),0)</f>
        <v>1</v>
      </c>
      <c r="AG39" s="50"/>
      <c r="AH39" s="50"/>
      <c r="AI39" s="60"/>
      <c r="AJ39" s="50"/>
      <c r="AK39" s="50"/>
    </row>
    <row r="40" spans="1:37" ht="16.5" x14ac:dyDescent="0.3">
      <c r="A40" s="57">
        <v>38</v>
      </c>
      <c r="B40" s="56">
        <f ca="1">INDEX($AD$3:$AD$77,RANK(AB40,$AB$3:$AB$77))</f>
        <v>597</v>
      </c>
      <c r="C40" s="55">
        <f ca="1">VLOOKUP(SMALL($AA$3:$AA$77,ROWS(C$3:C40)),$AA$3:$AD$77,4,0)</f>
        <v>301</v>
      </c>
      <c r="D40" s="54">
        <f ca="1">AD40</f>
        <v>357</v>
      </c>
      <c r="E40" s="59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4">
        <f ca="1">ROWS(AA$3:AA40)/10+RAND()</f>
        <v>3.8825093479740636</v>
      </c>
      <c r="AB40" s="50">
        <f ca="1">RAND()</f>
        <v>1.0050315379766306E-2</v>
      </c>
      <c r="AC40" s="52">
        <f ca="1">MATCH(SMALL($AA$3:$AA$77,ROWS(AC$3:AC40)),$AA$3:$AA$77,0)</f>
        <v>37</v>
      </c>
      <c r="AD40" s="51">
        <f ca="1">INT(($AM$1+$AO$1*ROWS(AE$3:AE40))*(VLOOKUP(ROUND((MOD(ROWS(AF$3:AF40)-0.1,4)),0),$AL$3:$AN$6,2)+0.3*RAND()))</f>
        <v>357</v>
      </c>
      <c r="AE40" s="52">
        <f ca="1">(VLOOKUP(ROUND((MOD(ROWS(AF$3:AF40)-0.1,4)),0),$AL$3:$AM$6,2))+0.5*(RAND()-0.5)</f>
        <v>1.155941506744639</v>
      </c>
      <c r="AF40" s="4">
        <f>ROUND((MOD(ROWS(AF$3:AF40)-0.1,4)),0)</f>
        <v>2</v>
      </c>
      <c r="AG40" s="50"/>
      <c r="AH40" s="50"/>
      <c r="AI40" s="60"/>
      <c r="AJ40" s="50"/>
      <c r="AK40" s="50"/>
    </row>
    <row r="41" spans="1:37" ht="16.5" x14ac:dyDescent="0.3">
      <c r="A41" s="57">
        <v>39</v>
      </c>
      <c r="B41" s="56">
        <f ca="1">INDEX($AD$3:$AD$77,RANK(AB41,$AB$3:$AB$77))</f>
        <v>221</v>
      </c>
      <c r="C41" s="55">
        <f ca="1">VLOOKUP(SMALL($AA$3:$AA$77,ROWS(C$3:C41)),$AA$3:$AD$77,4,0)</f>
        <v>349</v>
      </c>
      <c r="D41" s="54">
        <f ca="1">AD41</f>
        <v>349</v>
      </c>
      <c r="E41" s="59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4">
        <f ca="1">ROWS(AA$3:AA41)/10+RAND()</f>
        <v>4.6033188945255468</v>
      </c>
      <c r="AB41" s="50">
        <f ca="1">RAND()</f>
        <v>0.78587246426725388</v>
      </c>
      <c r="AC41" s="52">
        <f ca="1">MATCH(SMALL($AA$3:$AA$77,ROWS(AC$3:AC41)),$AA$3:$AA$77,0)</f>
        <v>39</v>
      </c>
      <c r="AD41" s="51">
        <f ca="1">INT(($AM$1+$AO$1*ROWS(AE$3:AE41))*(VLOOKUP(ROUND((MOD(ROWS(AF$3:AF41)-0.1,4)),0),$AL$3:$AN$6,2)+0.3*RAND()))</f>
        <v>349</v>
      </c>
      <c r="AE41" s="52">
        <f ca="1">(VLOOKUP(ROUND((MOD(ROWS(AF$3:AF41)-0.1,4)),0),$AL$3:$AM$6,2))+0.5*(RAND()-0.5)</f>
        <v>0.99552434505880649</v>
      </c>
      <c r="AF41" s="4">
        <f>ROUND((MOD(ROWS(AF$3:AF41)-0.1,4)),0)</f>
        <v>3</v>
      </c>
      <c r="AG41" s="50"/>
      <c r="AH41" s="50"/>
      <c r="AI41" s="60"/>
      <c r="AJ41" s="50"/>
      <c r="AK41" s="50"/>
    </row>
    <row r="42" spans="1:37" ht="16.5" x14ac:dyDescent="0.3">
      <c r="A42" s="57">
        <v>40</v>
      </c>
      <c r="B42" s="56">
        <f ca="1">INDEX($AD$3:$AD$77,RANK(AB42,$AB$3:$AB$77))</f>
        <v>300</v>
      </c>
      <c r="C42" s="55">
        <f ca="1">VLOOKUP(SMALL($AA$3:$AA$77,ROWS(C$3:C42)),$AA$3:$AD$77,4,0)</f>
        <v>252</v>
      </c>
      <c r="D42" s="54">
        <f ca="1">AD42</f>
        <v>326</v>
      </c>
      <c r="E42" s="59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4">
        <f ca="1">ROWS(AA$3:AA42)/10+RAND()</f>
        <v>4.8290207299256442</v>
      </c>
      <c r="AB42" s="50">
        <f ca="1">RAND()</f>
        <v>0.64663774878075508</v>
      </c>
      <c r="AC42" s="52">
        <f ca="1">MATCH(SMALL($AA$3:$AA$77,ROWS(AC$3:AC42)),$AA$3:$AA$77,0)</f>
        <v>41</v>
      </c>
      <c r="AD42" s="51">
        <f ca="1">INT(($AM$1+$AO$1*ROWS(AE$3:AE42))*(VLOOKUP(ROUND((MOD(ROWS(AF$3:AF42)-0.1,4)),0),$AL$3:$AN$6,2)+0.3*RAND()))</f>
        <v>326</v>
      </c>
      <c r="AE42" s="52">
        <f ca="1">(VLOOKUP(ROUND((MOD(ROWS(AF$3:AF42)-0.1,4)),0),$AL$3:$AM$6,2))+0.5*(RAND()-0.5)</f>
        <v>0.50136776046098641</v>
      </c>
      <c r="AF42" s="4">
        <f>ROUND((MOD(ROWS(AF$3:AF42)-0.1,4)),0)</f>
        <v>4</v>
      </c>
      <c r="AG42" s="50"/>
      <c r="AH42" s="50"/>
      <c r="AI42" s="60"/>
      <c r="AJ42" s="50"/>
      <c r="AK42" s="50"/>
    </row>
    <row r="43" spans="1:37" ht="16.5" x14ac:dyDescent="0.3">
      <c r="A43" s="57">
        <v>41</v>
      </c>
      <c r="B43" s="56">
        <f ca="1">INDEX($AD$3:$AD$77,RANK(AB43,$AB$3:$AB$77))</f>
        <v>261</v>
      </c>
      <c r="C43" s="55">
        <f ca="1">VLOOKUP(SMALL($AA$3:$AA$77,ROWS(C$3:C43)),$AA$3:$AD$77,4,0)</f>
        <v>326</v>
      </c>
      <c r="D43" s="54">
        <f ca="1">AD43</f>
        <v>252</v>
      </c>
      <c r="E43" s="59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4">
        <f ca="1">ROWS(AA$3:AA43)/10+RAND()</f>
        <v>4.7591875719760379</v>
      </c>
      <c r="AB43" s="50">
        <f ca="1">RAND()</f>
        <v>0.53349153409736561</v>
      </c>
      <c r="AC43" s="52">
        <f ca="1">MATCH(SMALL($AA$3:$AA$77,ROWS(AC$3:AC43)),$AA$3:$AA$77,0)</f>
        <v>40</v>
      </c>
      <c r="AD43" s="51">
        <f ca="1">INT(($AM$1+$AO$1*ROWS(AE$3:AE43))*(VLOOKUP(ROUND((MOD(ROWS(AF$3:AF43)-0.1,4)),0),$AL$3:$AN$6,2)+0.3*RAND()))</f>
        <v>252</v>
      </c>
      <c r="AE43" s="52">
        <f ca="1">(VLOOKUP(ROUND((MOD(ROWS(AF$3:AF43)-0.1,4)),0),$AL$3:$AM$6,2))+0.5*(RAND()-0.5)</f>
        <v>0.57676909444199587</v>
      </c>
      <c r="AF43" s="4">
        <f>ROUND((MOD(ROWS(AF$3:AF43)-0.1,4)),0)</f>
        <v>1</v>
      </c>
      <c r="AG43" s="50"/>
      <c r="AH43" s="50"/>
      <c r="AI43" s="60"/>
      <c r="AJ43" s="50"/>
      <c r="AK43" s="50"/>
    </row>
    <row r="44" spans="1:37" ht="16.5" x14ac:dyDescent="0.3">
      <c r="A44" s="57">
        <v>42</v>
      </c>
      <c r="B44" s="56">
        <f ca="1">INDEX($AD$3:$AD$77,RANK(AB44,$AB$3:$AB$77))</f>
        <v>381</v>
      </c>
      <c r="C44" s="55">
        <f ca="1">VLOOKUP(SMALL($AA$3:$AA$77,ROWS(C$3:C44)),$AA$3:$AD$77,4,0)</f>
        <v>314</v>
      </c>
      <c r="D44" s="54">
        <f ca="1">AD44</f>
        <v>445</v>
      </c>
      <c r="E44" s="59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4">
        <f ca="1">ROWS(AA$3:AA44)/10+RAND()</f>
        <v>5.0533607359498296</v>
      </c>
      <c r="AB44" s="50">
        <f ca="1">RAND()</f>
        <v>0.56635672780967428</v>
      </c>
      <c r="AC44" s="52">
        <f ca="1">MATCH(SMALL($AA$3:$AA$77,ROWS(AC$3:AC44)),$AA$3:$AA$77,0)</f>
        <v>48</v>
      </c>
      <c r="AD44" s="51">
        <f ca="1">INT(($AM$1+$AO$1*ROWS(AE$3:AE44))*(VLOOKUP(ROUND((MOD(ROWS(AF$3:AF44)-0.1,4)),0),$AL$3:$AN$6,2)+0.3*RAND()))</f>
        <v>445</v>
      </c>
      <c r="AE44" s="52">
        <f ca="1">(VLOOKUP(ROUND((MOD(ROWS(AF$3:AF44)-0.1,4)),0),$AL$3:$AM$6,2))+0.5*(RAND()-0.5)</f>
        <v>1.1072994131542453</v>
      </c>
      <c r="AF44" s="4">
        <f>ROUND((MOD(ROWS(AF$3:AF44)-0.1,4)),0)</f>
        <v>2</v>
      </c>
      <c r="AG44" s="50"/>
      <c r="AH44" s="50"/>
      <c r="AI44" s="60"/>
      <c r="AJ44" s="50"/>
      <c r="AK44" s="50"/>
    </row>
    <row r="45" spans="1:37" ht="16.5" x14ac:dyDescent="0.3">
      <c r="A45" s="57">
        <v>43</v>
      </c>
      <c r="B45" s="56">
        <f ca="1">INDEX($AD$3:$AD$77,RANK(AB45,$AB$3:$AB$77))</f>
        <v>236</v>
      </c>
      <c r="C45" s="55">
        <f ca="1">VLOOKUP(SMALL($AA$3:$AA$77,ROWS(C$3:C45)),$AA$3:$AD$77,4,0)</f>
        <v>445</v>
      </c>
      <c r="D45" s="54">
        <f ca="1">AD45</f>
        <v>396</v>
      </c>
      <c r="E45" s="59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4">
        <f ca="1">ROWS(AA$3:AA45)/10+RAND()</f>
        <v>5.1234364270236794</v>
      </c>
      <c r="AB45" s="50">
        <f ca="1">RAND()</f>
        <v>0.60900811510095343</v>
      </c>
      <c r="AC45" s="52">
        <f ca="1">MATCH(SMALL($AA$3:$AA$77,ROWS(AC$3:AC45)),$AA$3:$AA$77,0)</f>
        <v>42</v>
      </c>
      <c r="AD45" s="51">
        <f ca="1">INT(($AM$1+$AO$1*ROWS(AE$3:AE45))*(VLOOKUP(ROUND((MOD(ROWS(AF$3:AF45)-0.1,4)),0),$AL$3:$AN$6,2)+0.3*RAND()))</f>
        <v>396</v>
      </c>
      <c r="AE45" s="52">
        <f ca="1">(VLOOKUP(ROUND((MOD(ROWS(AF$3:AF45)-0.1,4)),0),$AL$3:$AM$6,2))+0.5*(RAND()-0.5)</f>
        <v>1.0523768768537156</v>
      </c>
      <c r="AF45" s="4">
        <f>ROUND((MOD(ROWS(AF$3:AF45)-0.1,4)),0)</f>
        <v>3</v>
      </c>
      <c r="AG45" s="50"/>
      <c r="AH45" s="50"/>
      <c r="AI45" s="60"/>
      <c r="AJ45" s="50"/>
      <c r="AK45" s="50"/>
    </row>
    <row r="46" spans="1:37" ht="16.5" x14ac:dyDescent="0.3">
      <c r="A46" s="57">
        <v>44</v>
      </c>
      <c r="B46" s="56">
        <f ca="1">INDEX($AD$3:$AD$77,RANK(AB46,$AB$3:$AB$77))</f>
        <v>326</v>
      </c>
      <c r="C46" s="55">
        <f ca="1">VLOOKUP(SMALL($AA$3:$AA$77,ROWS(C$3:C46)),$AA$3:$AD$77,4,0)</f>
        <v>393</v>
      </c>
      <c r="D46" s="54">
        <f ca="1">AD46</f>
        <v>333</v>
      </c>
      <c r="E46" s="59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4">
        <f ca="1">ROWS(AA$3:AA46)/10+RAND()</f>
        <v>5.3393209975388558</v>
      </c>
      <c r="AB46" s="50">
        <f ca="1">RAND()</f>
        <v>0.36279840587104339</v>
      </c>
      <c r="AC46" s="52">
        <f ca="1">MATCH(SMALL($AA$3:$AA$77,ROWS(AC$3:AC46)),$AA$3:$AA$77,0)</f>
        <v>50</v>
      </c>
      <c r="AD46" s="51">
        <f ca="1">INT(($AM$1+$AO$1*ROWS(AE$3:AE46))*(VLOOKUP(ROUND((MOD(ROWS(AF$3:AF46)-0.1,4)),0),$AL$3:$AN$6,2)+0.3*RAND()))</f>
        <v>333</v>
      </c>
      <c r="AE46" s="52">
        <f ca="1">(VLOOKUP(ROUND((MOD(ROWS(AF$3:AF46)-0.1,4)),0),$AL$3:$AM$6,2))+0.5*(RAND()-0.5)</f>
        <v>0.80907648184426839</v>
      </c>
      <c r="AF46" s="4">
        <f>ROUND((MOD(ROWS(AF$3:AF46)-0.1,4)),0)</f>
        <v>4</v>
      </c>
      <c r="AG46" s="50"/>
      <c r="AH46" s="50"/>
      <c r="AI46" s="60"/>
      <c r="AJ46" s="50"/>
      <c r="AK46" s="50"/>
    </row>
    <row r="47" spans="1:37" ht="16.5" x14ac:dyDescent="0.3">
      <c r="A47" s="57">
        <v>45</v>
      </c>
      <c r="B47" s="56">
        <f ca="1">INDEX($AD$3:$AD$77,RANK(AB47,$AB$3:$AB$77))</f>
        <v>558</v>
      </c>
      <c r="C47" s="55">
        <f ca="1">VLOOKUP(SMALL($AA$3:$AA$77,ROWS(C$3:C47)),$AA$3:$AD$77,4,0)</f>
        <v>396</v>
      </c>
      <c r="D47" s="54">
        <f ca="1">AD47</f>
        <v>299</v>
      </c>
      <c r="E47" s="59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4">
        <f ca="1">ROWS(AA$3:AA47)/10+RAND()</f>
        <v>5.2618339053181895</v>
      </c>
      <c r="AB47" s="50">
        <f ca="1">RAND()</f>
        <v>1.2016734157604958E-3</v>
      </c>
      <c r="AC47" s="52">
        <f ca="1">MATCH(SMALL($AA$3:$AA$77,ROWS(AC$3:AC47)),$AA$3:$AA$77,0)</f>
        <v>43</v>
      </c>
      <c r="AD47" s="51">
        <f ca="1">INT(($AM$1+$AO$1*ROWS(AE$3:AE47))*(VLOOKUP(ROUND((MOD(ROWS(AF$3:AF47)-0.1,4)),0),$AL$3:$AN$6,2)+0.3*RAND()))</f>
        <v>299</v>
      </c>
      <c r="AE47" s="52">
        <f ca="1">(VLOOKUP(ROUND((MOD(ROWS(AF$3:AF47)-0.1,4)),0),$AL$3:$AM$6,2))+0.5*(RAND()-0.5)</f>
        <v>0.803797356698573</v>
      </c>
      <c r="AF47" s="4">
        <f>ROUND((MOD(ROWS(AF$3:AF47)-0.1,4)),0)</f>
        <v>1</v>
      </c>
      <c r="AG47" s="50"/>
      <c r="AH47" s="50"/>
      <c r="AI47" s="60"/>
      <c r="AJ47" s="50"/>
      <c r="AK47" s="50"/>
    </row>
    <row r="48" spans="1:37" ht="16.5" x14ac:dyDescent="0.3">
      <c r="A48" s="57">
        <v>46</v>
      </c>
      <c r="B48" s="56">
        <f ca="1">INDEX($AD$3:$AD$77,RANK(AB48,$AB$3:$AB$77))</f>
        <v>333</v>
      </c>
      <c r="C48" s="55">
        <f ca="1">VLOOKUP(SMALL($AA$3:$AA$77,ROWS(C$3:C48)),$AA$3:$AD$77,4,0)</f>
        <v>299</v>
      </c>
      <c r="D48" s="54">
        <f ca="1">AD48</f>
        <v>428</v>
      </c>
      <c r="E48" s="59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4">
        <f ca="1">ROWS(AA$3:AA48)/10+RAND()</f>
        <v>5.5570598949059473</v>
      </c>
      <c r="AB48" s="50">
        <f ca="1">RAND()</f>
        <v>0.31142416113653615</v>
      </c>
      <c r="AC48" s="52">
        <f ca="1">MATCH(SMALL($AA$3:$AA$77,ROWS(AC$3:AC48)),$AA$3:$AA$77,0)</f>
        <v>45</v>
      </c>
      <c r="AD48" s="51">
        <f ca="1">INT(($AM$1+$AO$1*ROWS(AE$3:AE48))*(VLOOKUP(ROUND((MOD(ROWS(AF$3:AF48)-0.1,4)),0),$AL$3:$AN$6,2)+0.3*RAND()))</f>
        <v>428</v>
      </c>
      <c r="AE48" s="52">
        <f ca="1">(VLOOKUP(ROUND((MOD(ROWS(AF$3:AF48)-0.1,4)),0),$AL$3:$AM$6,2))+0.5*(RAND()-0.5)</f>
        <v>0.93371187350068308</v>
      </c>
      <c r="AF48" s="4">
        <f>ROUND((MOD(ROWS(AF$3:AF48)-0.1,4)),0)</f>
        <v>2</v>
      </c>
      <c r="AG48" s="50"/>
      <c r="AH48" s="50"/>
      <c r="AI48" s="60"/>
      <c r="AJ48" s="50"/>
      <c r="AK48" s="50"/>
    </row>
    <row r="49" spans="1:37" ht="16.5" x14ac:dyDescent="0.3">
      <c r="A49" s="57">
        <v>47</v>
      </c>
      <c r="B49" s="56">
        <f ca="1">INDEX($AD$3:$AD$77,RANK(AB49,$AB$3:$AB$77))</f>
        <v>144</v>
      </c>
      <c r="C49" s="55">
        <f ca="1">VLOOKUP(SMALL($AA$3:$AA$77,ROWS(C$3:C49)),$AA$3:$AD$77,4,0)</f>
        <v>451</v>
      </c>
      <c r="D49" s="54">
        <f ca="1">AD49</f>
        <v>451</v>
      </c>
      <c r="E49" s="59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4">
        <f ca="1">ROWS(AA$3:AA49)/10+RAND()</f>
        <v>5.2932357252973921</v>
      </c>
      <c r="AB49" s="50">
        <f ca="1">RAND()</f>
        <v>0.99877410237916586</v>
      </c>
      <c r="AC49" s="52">
        <f ca="1">MATCH(SMALL($AA$3:$AA$77,ROWS(AC$3:AC49)),$AA$3:$AA$77,0)</f>
        <v>47</v>
      </c>
      <c r="AD49" s="51">
        <f ca="1">INT(($AM$1+$AO$1*ROWS(AE$3:AE49))*(VLOOKUP(ROUND((MOD(ROWS(AF$3:AF49)-0.1,4)),0),$AL$3:$AN$6,2)+0.3*RAND()))</f>
        <v>451</v>
      </c>
      <c r="AE49" s="52">
        <f ca="1">(VLOOKUP(ROUND((MOD(ROWS(AF$3:AF49)-0.1,4)),0),$AL$3:$AM$6,2))+0.5*(RAND()-0.5)</f>
        <v>0.97525649570163231</v>
      </c>
      <c r="AF49" s="4">
        <f>ROUND((MOD(ROWS(AF$3:AF49)-0.1,4)),0)</f>
        <v>3</v>
      </c>
      <c r="AG49" s="50"/>
      <c r="AH49" s="50"/>
      <c r="AI49" s="60"/>
      <c r="AJ49" s="50"/>
      <c r="AK49" s="50"/>
    </row>
    <row r="50" spans="1:37" ht="16.5" x14ac:dyDescent="0.3">
      <c r="A50" s="57">
        <v>48</v>
      </c>
      <c r="B50" s="56">
        <f ca="1">INDEX($AD$3:$AD$77,RANK(AB50,$AB$3:$AB$77))</f>
        <v>143</v>
      </c>
      <c r="C50" s="55">
        <f ca="1">VLOOKUP(SMALL($AA$3:$AA$77,ROWS(C$3:C50)),$AA$3:$AD$77,4,0)</f>
        <v>375</v>
      </c>
      <c r="D50" s="54">
        <f ca="1">AD50</f>
        <v>314</v>
      </c>
      <c r="E50" s="59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4">
        <f ca="1">ROWS(AA$3:AA50)/10+RAND()</f>
        <v>4.9998882834925071</v>
      </c>
      <c r="AB50" s="50">
        <f ca="1">RAND()</f>
        <v>0.81251958674623526</v>
      </c>
      <c r="AC50" s="52">
        <f ca="1">MATCH(SMALL($AA$3:$AA$77,ROWS(AC$3:AC50)),$AA$3:$AA$77,0)</f>
        <v>53</v>
      </c>
      <c r="AD50" s="51">
        <f ca="1">INT(($AM$1+$AO$1*ROWS(AE$3:AE50))*(VLOOKUP(ROUND((MOD(ROWS(AF$3:AF50)-0.1,4)),0),$AL$3:$AN$6,2)+0.3*RAND()))</f>
        <v>314</v>
      </c>
      <c r="AE50" s="52">
        <f ca="1">(VLOOKUP(ROUND((MOD(ROWS(AF$3:AF50)-0.1,4)),0),$AL$3:$AM$6,2))+0.5*(RAND()-0.5)</f>
        <v>0.58294018656174273</v>
      </c>
      <c r="AF50" s="4">
        <f>ROUND((MOD(ROWS(AF$3:AF50)-0.1,4)),0)</f>
        <v>4</v>
      </c>
      <c r="AG50" s="50"/>
      <c r="AH50" s="50"/>
      <c r="AI50" s="60"/>
      <c r="AJ50" s="50"/>
      <c r="AK50" s="50"/>
    </row>
    <row r="51" spans="1:37" ht="16.5" x14ac:dyDescent="0.3">
      <c r="A51" s="57">
        <v>49</v>
      </c>
      <c r="B51" s="56">
        <f ca="1">INDEX($AD$3:$AD$77,RANK(AB51,$AB$3:$AB$77))</f>
        <v>203</v>
      </c>
      <c r="C51" s="55">
        <f ca="1">VLOOKUP(SMALL($AA$3:$AA$77,ROWS(C$3:C51)),$AA$3:$AD$77,4,0)</f>
        <v>333</v>
      </c>
      <c r="D51" s="54">
        <f ca="1">AD51</f>
        <v>319</v>
      </c>
      <c r="E51" s="59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4">
        <f ca="1">ROWS(AA$3:AA51)/10+RAND()</f>
        <v>5.8868764124579531</v>
      </c>
      <c r="AB51" s="50">
        <f ca="1">RAND()</f>
        <v>0.91355368554535865</v>
      </c>
      <c r="AC51" s="52">
        <f ca="1">MATCH(SMALL($AA$3:$AA$77,ROWS(AC$3:AC51)),$AA$3:$AA$77,0)</f>
        <v>44</v>
      </c>
      <c r="AD51" s="51">
        <f ca="1">INT(($AM$1+$AO$1*ROWS(AE$3:AE51))*(VLOOKUP(ROUND((MOD(ROWS(AF$3:AF51)-0.1,4)),0),$AL$3:$AN$6,2)+0.3*RAND()))</f>
        <v>319</v>
      </c>
      <c r="AE51" s="52">
        <f ca="1">(VLOOKUP(ROUND((MOD(ROWS(AF$3:AF51)-0.1,4)),0),$AL$3:$AM$6,2))+0.5*(RAND()-0.5)</f>
        <v>0.65376958350251269</v>
      </c>
      <c r="AF51" s="4">
        <f>ROUND((MOD(ROWS(AF$3:AF51)-0.1,4)),0)</f>
        <v>1</v>
      </c>
      <c r="AG51" s="50"/>
      <c r="AH51" s="50"/>
      <c r="AI51" s="60"/>
      <c r="AJ51" s="50"/>
      <c r="AK51" s="50"/>
    </row>
    <row r="52" spans="1:37" ht="16.5" x14ac:dyDescent="0.3">
      <c r="A52" s="57">
        <v>50</v>
      </c>
      <c r="B52" s="56">
        <f ca="1">INDEX($AD$3:$AD$77,RANK(AB52,$AB$3:$AB$77))</f>
        <v>445</v>
      </c>
      <c r="C52" s="55">
        <f ca="1">VLOOKUP(SMALL($AA$3:$AA$77,ROWS(C$3:C52)),$AA$3:$AD$77,4,0)</f>
        <v>329</v>
      </c>
      <c r="D52" s="54">
        <f ca="1">AD52</f>
        <v>393</v>
      </c>
      <c r="E52" s="5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4">
        <f ca="1">ROWS(AA$3:AA52)/10+RAND()</f>
        <v>5.1084956499178391</v>
      </c>
      <c r="AB52" s="50">
        <f ca="1">RAND()</f>
        <v>0.36193077307710253</v>
      </c>
      <c r="AC52" s="52">
        <f ca="1">MATCH(SMALL($AA$3:$AA$77,ROWS(AC$3:AC52)),$AA$3:$AA$77,0)</f>
        <v>52</v>
      </c>
      <c r="AD52" s="51">
        <f ca="1">INT(($AM$1+$AO$1*ROWS(AE$3:AE52))*(VLOOKUP(ROUND((MOD(ROWS(AF$3:AF52)-0.1,4)),0),$AL$3:$AN$6,2)+0.3*RAND()))</f>
        <v>393</v>
      </c>
      <c r="AE52" s="52">
        <f ca="1">(VLOOKUP(ROUND((MOD(ROWS(AF$3:AF52)-0.1,4)),0),$AL$3:$AM$6,2))+0.5*(RAND()-0.5)</f>
        <v>1.0461717027392712</v>
      </c>
      <c r="AF52" s="4">
        <f>ROUND((MOD(ROWS(AF$3:AF52)-0.1,4)),0)</f>
        <v>2</v>
      </c>
      <c r="AG52" s="50"/>
      <c r="AH52" s="50"/>
      <c r="AI52" s="60"/>
      <c r="AJ52" s="50"/>
      <c r="AK52" s="50"/>
    </row>
    <row r="53" spans="1:37" ht="16.5" x14ac:dyDescent="0.3">
      <c r="A53" s="57">
        <v>51</v>
      </c>
      <c r="B53" s="56">
        <f ca="1">INDEX($AD$3:$AD$77,RANK(AB53,$AB$3:$AB$77))</f>
        <v>502</v>
      </c>
      <c r="C53" s="55">
        <f ca="1">VLOOKUP(SMALL($AA$3:$AA$77,ROWS(C$3:C53)),$AA$3:$AD$77,4,0)</f>
        <v>428</v>
      </c>
      <c r="D53" s="54">
        <f ca="1">AD53</f>
        <v>491</v>
      </c>
      <c r="E53" s="59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4">
        <f ca="1">ROWS(AA$3:AA53)/10+RAND()</f>
        <v>5.7246642925412132</v>
      </c>
      <c r="AB53" s="50">
        <f ca="1">RAND()</f>
        <v>0.17216441972464502</v>
      </c>
      <c r="AC53" s="52">
        <f ca="1">MATCH(SMALL($AA$3:$AA$77,ROWS(AC$3:AC53)),$AA$3:$AA$77,0)</f>
        <v>46</v>
      </c>
      <c r="AD53" s="51">
        <f ca="1">INT(($AM$1+$AO$1*ROWS(AE$3:AE53))*(VLOOKUP(ROUND((MOD(ROWS(AF$3:AF53)-0.1,4)),0),$AL$3:$AN$6,2)+0.3*RAND()))</f>
        <v>491</v>
      </c>
      <c r="AE53" s="52">
        <f ca="1">(VLOOKUP(ROUND((MOD(ROWS(AF$3:AF53)-0.1,4)),0),$AL$3:$AM$6,2))+0.5*(RAND()-0.5)</f>
        <v>0.89863530498035771</v>
      </c>
      <c r="AF53" s="4">
        <f>ROUND((MOD(ROWS(AF$3:AF53)-0.1,4)),0)</f>
        <v>3</v>
      </c>
      <c r="AG53" s="50"/>
      <c r="AH53" s="50"/>
      <c r="AI53" s="60"/>
      <c r="AJ53" s="50"/>
      <c r="AK53" s="50"/>
    </row>
    <row r="54" spans="1:37" ht="16.5" x14ac:dyDescent="0.3">
      <c r="A54" s="57">
        <v>52</v>
      </c>
      <c r="B54" s="56">
        <f ca="1">INDEX($AD$3:$AD$77,RANK(AB54,$AB$3:$AB$77))</f>
        <v>492</v>
      </c>
      <c r="C54" s="55">
        <f ca="1">VLOOKUP(SMALL($AA$3:$AA$77,ROWS(C$3:C54)),$AA$3:$AD$77,4,0)</f>
        <v>510</v>
      </c>
      <c r="D54" s="54">
        <f ca="1">AD54</f>
        <v>329</v>
      </c>
      <c r="E54" s="59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4">
        <f ca="1">ROWS(AA$3:AA54)/10+RAND()</f>
        <v>5.4654108622282447</v>
      </c>
      <c r="AB54" s="50">
        <f ca="1">RAND()</f>
        <v>0.21141665621109584</v>
      </c>
      <c r="AC54" s="52">
        <f ca="1">MATCH(SMALL($AA$3:$AA$77,ROWS(AC$3:AC54)),$AA$3:$AA$77,0)</f>
        <v>55</v>
      </c>
      <c r="AD54" s="51">
        <f ca="1">INT(($AM$1+$AO$1*ROWS(AE$3:AE54))*(VLOOKUP(ROUND((MOD(ROWS(AF$3:AF54)-0.1,4)),0),$AL$3:$AN$6,2)+0.3*RAND()))</f>
        <v>329</v>
      </c>
      <c r="AE54" s="52">
        <f ca="1">(VLOOKUP(ROUND((MOD(ROWS(AF$3:AF54)-0.1,4)),0),$AL$3:$AM$6,2))+0.5*(RAND()-0.5)</f>
        <v>0.92874692161160277</v>
      </c>
      <c r="AF54" s="4">
        <f>ROUND((MOD(ROWS(AF$3:AF54)-0.1,4)),0)</f>
        <v>4</v>
      </c>
      <c r="AG54" s="50"/>
      <c r="AH54" s="50"/>
      <c r="AI54" s="60"/>
      <c r="AJ54" s="50"/>
      <c r="AK54" s="50"/>
    </row>
    <row r="55" spans="1:37" ht="16.5" x14ac:dyDescent="0.3">
      <c r="A55" s="57">
        <v>53</v>
      </c>
      <c r="B55" s="56">
        <f ca="1">INDEX($AD$3:$AD$77,RANK(AB55,$AB$3:$AB$77))</f>
        <v>575</v>
      </c>
      <c r="C55" s="55">
        <f ca="1">VLOOKUP(SMALL($AA$3:$AA$77,ROWS(C$3:C55)),$AA$3:$AD$77,4,0)</f>
        <v>492</v>
      </c>
      <c r="D55" s="54">
        <f ca="1">AD55</f>
        <v>375</v>
      </c>
      <c r="E55" s="59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4">
        <f ca="1">ROWS(AA$3:AA55)/10+RAND()</f>
        <v>5.3292050358711398</v>
      </c>
      <c r="AB55" s="50">
        <f ca="1">RAND()</f>
        <v>5.8118356362262258E-2</v>
      </c>
      <c r="AC55" s="52">
        <f ca="1">MATCH(SMALL($AA$3:$AA$77,ROWS(AC$3:AC55)),$AA$3:$AA$77,0)</f>
        <v>54</v>
      </c>
      <c r="AD55" s="51">
        <f ca="1">INT(($AM$1+$AO$1*ROWS(AE$3:AE55))*(VLOOKUP(ROUND((MOD(ROWS(AF$3:AF55)-0.1,4)),0),$AL$3:$AN$6,2)+0.3*RAND()))</f>
        <v>375</v>
      </c>
      <c r="AE55" s="52">
        <f ca="1">(VLOOKUP(ROUND((MOD(ROWS(AF$3:AF55)-0.1,4)),0),$AL$3:$AM$6,2))+0.5*(RAND()-0.5)</f>
        <v>0.73209006610681393</v>
      </c>
      <c r="AF55" s="4">
        <f>ROUND((MOD(ROWS(AF$3:AF55)-0.1,4)),0)</f>
        <v>1</v>
      </c>
      <c r="AG55" s="50"/>
      <c r="AH55" s="50"/>
      <c r="AI55" s="60"/>
      <c r="AJ55" s="50"/>
      <c r="AK55" s="50"/>
    </row>
    <row r="56" spans="1:37" ht="16.5" x14ac:dyDescent="0.3">
      <c r="A56" s="57">
        <v>54</v>
      </c>
      <c r="B56" s="56">
        <f ca="1">INDEX($AD$3:$AD$77,RANK(AB56,$AB$3:$AB$77))</f>
        <v>503</v>
      </c>
      <c r="C56" s="55">
        <f ca="1">VLOOKUP(SMALL($AA$3:$AA$77,ROWS(C$3:C56)),$AA$3:$AD$77,4,0)</f>
        <v>491</v>
      </c>
      <c r="D56" s="54">
        <f ca="1">AD56</f>
        <v>492</v>
      </c>
      <c r="E56" s="59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4">
        <f ca="1">ROWS(AA$3:AA56)/10+RAND()</f>
        <v>5.6779184193646461</v>
      </c>
      <c r="AB56" s="50">
        <f ca="1">RAND()</f>
        <v>0.17391062893964337</v>
      </c>
      <c r="AC56" s="52">
        <f ca="1">MATCH(SMALL($AA$3:$AA$77,ROWS(AC$3:AC56)),$AA$3:$AA$77,0)</f>
        <v>51</v>
      </c>
      <c r="AD56" s="51">
        <f ca="1">INT(($AM$1+$AO$1*ROWS(AE$3:AE56))*(VLOOKUP(ROUND((MOD(ROWS(AF$3:AF56)-0.1,4)),0),$AL$3:$AN$6,2)+0.3*RAND()))</f>
        <v>492</v>
      </c>
      <c r="AE56" s="52">
        <f ca="1">(VLOOKUP(ROUND((MOD(ROWS(AF$3:AF56)-0.1,4)),0),$AL$3:$AM$6,2))+0.5*(RAND()-0.5)</f>
        <v>0.78230075369958585</v>
      </c>
      <c r="AF56" s="4">
        <f>ROUND((MOD(ROWS(AF$3:AF56)-0.1,4)),0)</f>
        <v>2</v>
      </c>
      <c r="AG56" s="50"/>
      <c r="AH56" s="50"/>
      <c r="AI56" s="60"/>
      <c r="AJ56" s="50"/>
      <c r="AK56" s="50"/>
    </row>
    <row r="57" spans="1:37" ht="16.5" x14ac:dyDescent="0.3">
      <c r="A57" s="57">
        <v>55</v>
      </c>
      <c r="B57" s="56">
        <f ca="1">INDEX($AD$3:$AD$77,RANK(AB57,$AB$3:$AB$77))</f>
        <v>375</v>
      </c>
      <c r="C57" s="55">
        <f ca="1">VLOOKUP(SMALL($AA$3:$AA$77,ROWS(C$3:C57)),$AA$3:$AD$77,4,0)</f>
        <v>319</v>
      </c>
      <c r="D57" s="54">
        <f ca="1">AD57</f>
        <v>510</v>
      </c>
      <c r="E57" s="59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4">
        <f ca="1">ROWS(AA$3:AA57)/10+RAND()</f>
        <v>5.6334521275709086</v>
      </c>
      <c r="AB57" s="50">
        <f ca="1">RAND()</f>
        <v>0.211444875567941</v>
      </c>
      <c r="AC57" s="52">
        <f ca="1">MATCH(SMALL($AA$3:$AA$77,ROWS(AC$3:AC57)),$AA$3:$AA$77,0)</f>
        <v>49</v>
      </c>
      <c r="AD57" s="51">
        <f ca="1">INT(($AM$1+$AO$1*ROWS(AE$3:AE57))*(VLOOKUP(ROUND((MOD(ROWS(AF$3:AF57)-0.1,4)),0),$AL$3:$AN$6,2)+0.3*RAND()))</f>
        <v>510</v>
      </c>
      <c r="AE57" s="52">
        <f ca="1">(VLOOKUP(ROUND((MOD(ROWS(AF$3:AF57)-0.1,4)),0),$AL$3:$AM$6,2))+0.5*(RAND()-0.5)</f>
        <v>0.98570595986591591</v>
      </c>
      <c r="AF57" s="4">
        <f>ROUND((MOD(ROWS(AF$3:AF57)-0.1,4)),0)</f>
        <v>3</v>
      </c>
      <c r="AG57" s="50"/>
      <c r="AH57" s="50"/>
      <c r="AI57" s="60"/>
      <c r="AJ57" s="50"/>
      <c r="AK57" s="50"/>
    </row>
    <row r="58" spans="1:37" ht="16.5" x14ac:dyDescent="0.3">
      <c r="A58" s="57">
        <v>56</v>
      </c>
      <c r="B58" s="56">
        <f ca="1">INDEX($AD$3:$AD$77,RANK(AB58,$AB$3:$AB$77))</f>
        <v>330</v>
      </c>
      <c r="C58" s="55">
        <f ca="1">VLOOKUP(SMALL($AA$3:$AA$77,ROWS(C$3:C58)),$AA$3:$AD$77,4,0)</f>
        <v>306</v>
      </c>
      <c r="D58" s="54">
        <f ca="1">AD58</f>
        <v>330</v>
      </c>
      <c r="E58" s="53"/>
      <c r="AA58" s="4">
        <f ca="1">ROWS(AA$3:AA58)/10+RAND()</f>
        <v>6.4796506224677657</v>
      </c>
      <c r="AB58" s="50">
        <f ca="1">RAND()</f>
        <v>0.19310873067666068</v>
      </c>
      <c r="AC58" s="52">
        <f ca="1">MATCH(SMALL($AA$3:$AA$77,ROWS(AC$3:AC58)),$AA$3:$AA$77,0)</f>
        <v>57</v>
      </c>
      <c r="AD58" s="51">
        <f ca="1">INT(($AM$1+$AO$1*ROWS(AE$3:AE58))*(VLOOKUP(ROUND((MOD(ROWS(AF$3:AF58)-0.1,4)),0),$AL$3:$AN$6,2)+0.3*RAND()))</f>
        <v>330</v>
      </c>
      <c r="AE58" s="52">
        <f ca="1">(VLOOKUP(ROUND((MOD(ROWS(AF$3:AF58)-0.1,4)),0),$AL$3:$AM$6,2))+0.5*(RAND()-0.5)</f>
        <v>0.94535893475426169</v>
      </c>
      <c r="AF58" s="4">
        <f>ROUND((MOD(ROWS(AF$3:AF58)-0.1,4)),0)</f>
        <v>4</v>
      </c>
      <c r="AG58" s="50"/>
      <c r="AH58" s="50"/>
      <c r="AI58" s="60"/>
      <c r="AJ58" s="50"/>
      <c r="AK58" s="50"/>
    </row>
    <row r="59" spans="1:37" ht="16.5" x14ac:dyDescent="0.3">
      <c r="A59" s="57">
        <v>57</v>
      </c>
      <c r="B59" s="56">
        <f ca="1">INDEX($AD$3:$AD$77,RANK(AB59,$AB$3:$AB$77))</f>
        <v>196</v>
      </c>
      <c r="C59" s="55">
        <f ca="1">VLOOKUP(SMALL($AA$3:$AA$77,ROWS(C$3:C59)),$AA$3:$AD$77,4,0)</f>
        <v>319</v>
      </c>
      <c r="D59" s="54">
        <f ca="1">AD59</f>
        <v>306</v>
      </c>
      <c r="E59" s="53"/>
      <c r="AA59" s="4">
        <f ca="1">ROWS(AA$3:AA59)/10+RAND()</f>
        <v>6.0352830852546386</v>
      </c>
      <c r="AB59" s="50">
        <f ca="1">RAND()</f>
        <v>0.93380273932394831</v>
      </c>
      <c r="AC59" s="52">
        <f ca="1">MATCH(SMALL($AA$3:$AA$77,ROWS(AC$3:AC59)),$AA$3:$AA$77,0)</f>
        <v>60</v>
      </c>
      <c r="AD59" s="51">
        <f ca="1">INT(($AM$1+$AO$1*ROWS(AE$3:AE59))*(VLOOKUP(ROUND((MOD(ROWS(AF$3:AF59)-0.1,4)),0),$AL$3:$AN$6,2)+0.3*RAND()))</f>
        <v>306</v>
      </c>
      <c r="AE59" s="52">
        <f ca="1">(VLOOKUP(ROUND((MOD(ROWS(AF$3:AF59)-0.1,4)),0),$AL$3:$AM$6,2))+0.5*(RAND()-0.5)</f>
        <v>0.75858952524039736</v>
      </c>
      <c r="AF59" s="4">
        <f>ROUND((MOD(ROWS(AF$3:AF59)-0.1,4)),0)</f>
        <v>1</v>
      </c>
      <c r="AG59" s="50"/>
      <c r="AH59" s="50"/>
      <c r="AI59" s="60"/>
      <c r="AJ59" s="50"/>
      <c r="AK59" s="50"/>
    </row>
    <row r="60" spans="1:37" ht="16.5" x14ac:dyDescent="0.3">
      <c r="A60" s="57">
        <v>58</v>
      </c>
      <c r="B60" s="56">
        <f ca="1">INDEX($AD$3:$AD$77,RANK(AB60,$AB$3:$AB$77))</f>
        <v>451</v>
      </c>
      <c r="C60" s="55">
        <f ca="1">VLOOKUP(SMALL($AA$3:$AA$77,ROWS(C$3:C60)),$AA$3:$AD$77,4,0)</f>
        <v>503</v>
      </c>
      <c r="D60" s="54">
        <f ca="1">AD60</f>
        <v>503</v>
      </c>
      <c r="E60" s="53"/>
      <c r="AA60" s="4">
        <f ca="1">ROWS(AA$3:AA60)/10+RAND()</f>
        <v>6.3957096461390472</v>
      </c>
      <c r="AB60" s="50">
        <f ca="1">RAND()</f>
        <v>0.28538439598389609</v>
      </c>
      <c r="AC60" s="52">
        <f ca="1">MATCH(SMALL($AA$3:$AA$77,ROWS(AC$3:AC60)),$AA$3:$AA$77,0)</f>
        <v>58</v>
      </c>
      <c r="AD60" s="51">
        <f ca="1">INT(($AM$1+$AO$1*ROWS(AE$3:AE60))*(VLOOKUP(ROUND((MOD(ROWS(AF$3:AF60)-0.1,4)),0),$AL$3:$AN$6,2)+0.3*RAND()))</f>
        <v>503</v>
      </c>
      <c r="AE60" s="52">
        <f ca="1">(VLOOKUP(ROUND((MOD(ROWS(AF$3:AF60)-0.1,4)),0),$AL$3:$AM$6,2))+0.5*(RAND()-0.5)</f>
        <v>1.1839447312823486</v>
      </c>
      <c r="AF60" s="4">
        <f>ROUND((MOD(ROWS(AF$3:AF60)-0.1,4)),0)</f>
        <v>2</v>
      </c>
      <c r="AG60" s="50"/>
      <c r="AH60" s="50"/>
      <c r="AI60" s="60"/>
      <c r="AJ60" s="50"/>
      <c r="AK60" s="50"/>
    </row>
    <row r="61" spans="1:37" ht="16.5" x14ac:dyDescent="0.3">
      <c r="A61" s="57">
        <v>59</v>
      </c>
      <c r="B61" s="56">
        <f ca="1">INDEX($AD$3:$AD$77,RANK(AB61,$AB$3:$AB$77))</f>
        <v>465</v>
      </c>
      <c r="C61" s="55">
        <f ca="1">VLOOKUP(SMALL($AA$3:$AA$77,ROWS(C$3:C61)),$AA$3:$AD$77,4,0)</f>
        <v>330</v>
      </c>
      <c r="D61" s="54">
        <f ca="1">AD61</f>
        <v>502</v>
      </c>
      <c r="E61" s="53"/>
      <c r="AA61" s="4">
        <f ca="1">ROWS(AA$3:AA61)/10+RAND()</f>
        <v>6.7090870424836524</v>
      </c>
      <c r="AB61" s="50">
        <f ca="1">RAND()</f>
        <v>6.386431699166728E-2</v>
      </c>
      <c r="AC61" s="52">
        <f ca="1">MATCH(SMALL($AA$3:$AA$77,ROWS(AC$3:AC61)),$AA$3:$AA$77,0)</f>
        <v>56</v>
      </c>
      <c r="AD61" s="51">
        <f ca="1">INT(($AM$1+$AO$1*ROWS(AE$3:AE61))*(VLOOKUP(ROUND((MOD(ROWS(AF$3:AF61)-0.1,4)),0),$AL$3:$AN$6,2)+0.3*RAND()))</f>
        <v>502</v>
      </c>
      <c r="AE61" s="52">
        <f ca="1">(VLOOKUP(ROUND((MOD(ROWS(AF$3:AF61)-0.1,4)),0),$AL$3:$AM$6,2))+0.5*(RAND()-0.5)</f>
        <v>1.0732487100224641</v>
      </c>
      <c r="AF61" s="4">
        <f>ROUND((MOD(ROWS(AF$3:AF61)-0.1,4)),0)</f>
        <v>3</v>
      </c>
      <c r="AG61" s="50"/>
      <c r="AH61" s="50"/>
      <c r="AI61" s="60"/>
      <c r="AJ61" s="50"/>
      <c r="AK61" s="50"/>
    </row>
    <row r="62" spans="1:37" ht="16.5" x14ac:dyDescent="0.3">
      <c r="A62" s="57">
        <v>60</v>
      </c>
      <c r="B62" s="56">
        <f ca="1">INDEX($AD$3:$AD$77,RANK(AB62,$AB$3:$AB$77))</f>
        <v>305</v>
      </c>
      <c r="C62" s="55">
        <f ca="1">VLOOKUP(SMALL($AA$3:$AA$77,ROWS(C$3:C62)),$AA$3:$AD$77,4,0)</f>
        <v>575</v>
      </c>
      <c r="D62" s="54">
        <f ca="1">AD62</f>
        <v>319</v>
      </c>
      <c r="E62" s="53"/>
      <c r="AA62" s="4">
        <f ca="1">ROWS(AA$3:AA62)/10+RAND()</f>
        <v>6.3517295442309321</v>
      </c>
      <c r="AB62" s="50">
        <f ca="1">RAND()</f>
        <v>0.7074783304616673</v>
      </c>
      <c r="AC62" s="52">
        <f ca="1">MATCH(SMALL($AA$3:$AA$77,ROWS(AC$3:AC62)),$AA$3:$AA$77,0)</f>
        <v>63</v>
      </c>
      <c r="AD62" s="51">
        <f ca="1">INT(($AM$1+$AO$1*ROWS(AE$3:AE62))*(VLOOKUP(ROUND((MOD(ROWS(AF$3:AF62)-0.1,4)),0),$AL$3:$AN$6,2)+0.3*RAND()))</f>
        <v>319</v>
      </c>
      <c r="AE62" s="52">
        <f ca="1">(VLOOKUP(ROUND((MOD(ROWS(AF$3:AF62)-0.1,4)),0),$AL$3:$AM$6,2))+0.5*(RAND()-0.5)</f>
        <v>0.64819445288977851</v>
      </c>
      <c r="AF62" s="4">
        <f>ROUND((MOD(ROWS(AF$3:AF62)-0.1,4)),0)</f>
        <v>4</v>
      </c>
      <c r="AG62" s="50"/>
      <c r="AH62" s="50"/>
      <c r="AI62" s="60"/>
      <c r="AJ62" s="50"/>
      <c r="AK62" s="50"/>
    </row>
    <row r="63" spans="1:37" ht="16.5" x14ac:dyDescent="0.3">
      <c r="A63" s="57">
        <v>61</v>
      </c>
      <c r="B63" s="56">
        <f ca="1">INDEX($AD$3:$AD$77,RANK(AB63,$AB$3:$AB$77))</f>
        <v>149</v>
      </c>
      <c r="C63" s="55">
        <f ca="1">VLOOKUP(SMALL($AA$3:$AA$77,ROWS(C$3:C63)),$AA$3:$AD$77,4,0)</f>
        <v>348</v>
      </c>
      <c r="D63" s="54">
        <f ca="1">AD63</f>
        <v>335</v>
      </c>
      <c r="E63" s="53"/>
      <c r="AA63" s="4">
        <f ca="1">ROWS(AA$3:AA63)/10+RAND()</f>
        <v>6.8868894400149587</v>
      </c>
      <c r="AB63" s="50">
        <f ca="1">RAND()</f>
        <v>0.99863854313532874</v>
      </c>
      <c r="AC63" s="52">
        <f ca="1">MATCH(SMALL($AA$3:$AA$77,ROWS(AC$3:AC63)),$AA$3:$AA$77,0)</f>
        <v>65</v>
      </c>
      <c r="AD63" s="51">
        <f ca="1">INT(($AM$1+$AO$1*ROWS(AE$3:AE63))*(VLOOKUP(ROUND((MOD(ROWS(AF$3:AF63)-0.1,4)),0),$AL$3:$AN$6,2)+0.3*RAND()))</f>
        <v>335</v>
      </c>
      <c r="AE63" s="52">
        <f ca="1">(VLOOKUP(ROUND((MOD(ROWS(AF$3:AF63)-0.1,4)),0),$AL$3:$AM$6,2))+0.5*(RAND()-0.5)</f>
        <v>0.76623047088603968</v>
      </c>
      <c r="AF63" s="4">
        <f>ROUND((MOD(ROWS(AF$3:AF63)-0.1,4)),0)</f>
        <v>1</v>
      </c>
      <c r="AG63" s="50"/>
      <c r="AH63" s="50"/>
      <c r="AI63" s="60"/>
      <c r="AJ63" s="50"/>
      <c r="AK63" s="50"/>
    </row>
    <row r="64" spans="1:37" ht="16.5" x14ac:dyDescent="0.3">
      <c r="A64" s="57">
        <v>62</v>
      </c>
      <c r="B64" s="56">
        <f ca="1">INDEX($AD$3:$AD$77,RANK(AB64,$AB$3:$AB$77))</f>
        <v>492</v>
      </c>
      <c r="C64" s="55">
        <f ca="1">VLOOKUP(SMALL($AA$3:$AA$77,ROWS(C$3:C64)),$AA$3:$AD$77,4,0)</f>
        <v>502</v>
      </c>
      <c r="D64" s="54">
        <f ca="1">AD64</f>
        <v>465</v>
      </c>
      <c r="E64" s="53"/>
      <c r="AA64" s="4">
        <f ca="1">ROWS(AA$3:AA64)/10+RAND()</f>
        <v>7.1700000767612346</v>
      </c>
      <c r="AB64" s="50">
        <f ca="1">RAND()</f>
        <v>1.32466006042401E-2</v>
      </c>
      <c r="AC64" s="52">
        <f ca="1">MATCH(SMALL($AA$3:$AA$77,ROWS(AC$3:AC64)),$AA$3:$AA$77,0)</f>
        <v>59</v>
      </c>
      <c r="AD64" s="51">
        <f ca="1">INT(($AM$1+$AO$1*ROWS(AE$3:AE64))*(VLOOKUP(ROUND((MOD(ROWS(AF$3:AF64)-0.1,4)),0),$AL$3:$AN$6,2)+0.3*RAND()))</f>
        <v>465</v>
      </c>
      <c r="AE64" s="52">
        <f ca="1">(VLOOKUP(ROUND((MOD(ROWS(AF$3:AF64)-0.1,4)),0),$AL$3:$AM$6,2))+0.5*(RAND()-0.5)</f>
        <v>1.1129476845592496</v>
      </c>
      <c r="AF64" s="4">
        <f>ROUND((MOD(ROWS(AF$3:AF64)-0.1,4)),0)</f>
        <v>2</v>
      </c>
      <c r="AG64" s="50"/>
      <c r="AH64" s="50"/>
      <c r="AI64" s="60"/>
      <c r="AJ64" s="50"/>
      <c r="AK64" s="50"/>
    </row>
    <row r="65" spans="1:38" ht="16.5" x14ac:dyDescent="0.3">
      <c r="A65" s="57">
        <v>63</v>
      </c>
      <c r="B65" s="56">
        <f ca="1">INDEX($AD$3:$AD$77,RANK(AB65,$AB$3:$AB$77))</f>
        <v>428</v>
      </c>
      <c r="C65" s="55">
        <f ca="1">VLOOKUP(SMALL($AA$3:$AA$77,ROWS(C$3:C65)),$AA$3:$AD$77,4,0)</f>
        <v>335</v>
      </c>
      <c r="D65" s="54">
        <f ca="1">AD65</f>
        <v>575</v>
      </c>
      <c r="E65" s="53"/>
      <c r="AA65" s="4">
        <f ca="1">ROWS(AA$3:AA65)/10+RAND()</f>
        <v>6.5790187516079683</v>
      </c>
      <c r="AB65" s="50">
        <f ca="1">RAND()</f>
        <v>0.28577443257818269</v>
      </c>
      <c r="AC65" s="52">
        <f ca="1">MATCH(SMALL($AA$3:$AA$77,ROWS(AC$3:AC65)),$AA$3:$AA$77,0)</f>
        <v>61</v>
      </c>
      <c r="AD65" s="51">
        <f ca="1">INT(($AM$1+$AO$1*ROWS(AE$3:AE65))*(VLOOKUP(ROUND((MOD(ROWS(AF$3:AF65)-0.1,4)),0),$AL$3:$AN$6,2)+0.3*RAND()))</f>
        <v>575</v>
      </c>
      <c r="AE65" s="52">
        <f ca="1">(VLOOKUP(ROUND((MOD(ROWS(AF$3:AF65)-0.1,4)),0),$AL$3:$AM$6,2))+0.5*(RAND()-0.5)</f>
        <v>1.1497199665111899</v>
      </c>
      <c r="AF65" s="4">
        <f>ROUND((MOD(ROWS(AF$3:AF65)-0.1,4)),0)</f>
        <v>3</v>
      </c>
      <c r="AG65" s="50"/>
      <c r="AH65" s="50"/>
      <c r="AI65" s="60"/>
      <c r="AJ65" s="50"/>
      <c r="AK65" s="50"/>
    </row>
    <row r="66" spans="1:38" ht="16.5" x14ac:dyDescent="0.3">
      <c r="A66" s="57">
        <v>64</v>
      </c>
      <c r="B66" s="56">
        <f ca="1">INDEX($AD$3:$AD$77,RANK(AB66,$AB$3:$AB$77))</f>
        <v>335</v>
      </c>
      <c r="C66" s="55">
        <f ca="1">VLOOKUP(SMALL($AA$3:$AA$77,ROWS(C$3:C66)),$AA$3:$AD$77,4,0)</f>
        <v>574</v>
      </c>
      <c r="D66" s="54">
        <f ca="1">AD66</f>
        <v>348</v>
      </c>
      <c r="E66" s="53"/>
      <c r="AA66" s="4">
        <f ca="1">ROWS(AA$3:AA66)/10+RAND()</f>
        <v>7.3678179066456373</v>
      </c>
      <c r="AB66" s="50">
        <f ca="1">RAND()</f>
        <v>0.12315206587537564</v>
      </c>
      <c r="AC66" s="52">
        <f ca="1">MATCH(SMALL($AA$3:$AA$77,ROWS(AC$3:AC66)),$AA$3:$AA$77,0)</f>
        <v>66</v>
      </c>
      <c r="AD66" s="51">
        <f ca="1">INT(($AM$1+$AO$1*ROWS(AE$3:AE66))*(VLOOKUP(ROUND((MOD(ROWS(AF$3:AF66)-0.1,4)),0),$AL$3:$AN$6,2)+0.3*RAND()))</f>
        <v>348</v>
      </c>
      <c r="AE66" s="52">
        <f ca="1">(VLOOKUP(ROUND((MOD(ROWS(AF$3:AF66)-0.1,4)),0),$AL$3:$AM$6,2))+0.5*(RAND()-0.5)</f>
        <v>0.66604619744743243</v>
      </c>
      <c r="AF66" s="4">
        <f>ROUND((MOD(ROWS(AF$3:AF66)-0.1,4)),0)</f>
        <v>4</v>
      </c>
      <c r="AG66" s="50"/>
      <c r="AH66" s="50"/>
      <c r="AI66" s="60"/>
      <c r="AJ66" s="50"/>
      <c r="AK66" s="50"/>
    </row>
    <row r="67" spans="1:38" ht="16.5" x14ac:dyDescent="0.3">
      <c r="A67" s="57">
        <v>65</v>
      </c>
      <c r="B67" s="56">
        <f ca="1">INDEX($AD$3:$AD$77,RANK(AB67,$AB$3:$AB$77))</f>
        <v>336</v>
      </c>
      <c r="C67" s="55">
        <f ca="1">VLOOKUP(SMALL($AA$3:$AA$77,ROWS(C$3:C67)),$AA$3:$AD$77,4,0)</f>
        <v>465</v>
      </c>
      <c r="D67" s="54">
        <f ca="1">AD67</f>
        <v>348</v>
      </c>
      <c r="E67" s="53"/>
      <c r="AA67" s="4">
        <f ca="1">ROWS(AA$3:AA67)/10+RAND()</f>
        <v>6.6653952117342872</v>
      </c>
      <c r="AB67" s="50">
        <f ca="1">RAND()</f>
        <v>0.63900027355775979</v>
      </c>
      <c r="AC67" s="52">
        <f ca="1">MATCH(SMALL($AA$3:$AA$77,ROWS(AC$3:AC67)),$AA$3:$AA$77,0)</f>
        <v>62</v>
      </c>
      <c r="AD67" s="51">
        <f ca="1">INT(($AM$1+$AO$1*ROWS(AE$3:AE67))*(VLOOKUP(ROUND((MOD(ROWS(AF$3:AF67)-0.1,4)),0),$AL$3:$AN$6,2)+0.3*RAND()))</f>
        <v>348</v>
      </c>
      <c r="AE67" s="52">
        <f ca="1">(VLOOKUP(ROUND((MOD(ROWS(AF$3:AF67)-0.1,4)),0),$AL$3:$AM$6,2))+0.5*(RAND()-0.5)</f>
        <v>0.70670278292715949</v>
      </c>
      <c r="AF67" s="4">
        <f>ROUND((MOD(ROWS(AF$3:AF67)-0.1,4)),0)</f>
        <v>1</v>
      </c>
      <c r="AG67" s="50"/>
      <c r="AH67" s="50"/>
      <c r="AI67" s="60"/>
      <c r="AJ67" s="50"/>
      <c r="AK67" s="50"/>
    </row>
    <row r="68" spans="1:38" ht="16.5" x14ac:dyDescent="0.3">
      <c r="A68" s="57">
        <v>66</v>
      </c>
      <c r="B68" s="56">
        <f ca="1">INDEX($AD$3:$AD$77,RANK(AB68,$AB$3:$AB$77))</f>
        <v>165</v>
      </c>
      <c r="C68" s="55">
        <f ca="1">VLOOKUP(SMALL($AA$3:$AA$77,ROWS(C$3:C68)),$AA$3:$AD$77,4,0)</f>
        <v>525</v>
      </c>
      <c r="D68" s="54">
        <f ca="1">AD68</f>
        <v>574</v>
      </c>
      <c r="E68" s="53"/>
      <c r="AA68" s="4">
        <f ca="1">ROWS(AA$3:AA68)/10+RAND()</f>
        <v>6.9084973476336531</v>
      </c>
      <c r="AB68" s="50">
        <f ca="1">RAND()</f>
        <v>0.78308621815199508</v>
      </c>
      <c r="AC68" s="52">
        <f ca="1">MATCH(SMALL($AA$3:$AA$77,ROWS(AC$3:AC68)),$AA$3:$AA$77,0)</f>
        <v>71</v>
      </c>
      <c r="AD68" s="51">
        <f ca="1">INT(($AM$1+$AO$1*ROWS(AE$3:AE68))*(VLOOKUP(ROUND((MOD(ROWS(AF$3:AF68)-0.1,4)),0),$AL$3:$AN$6,2)+0.3*RAND()))</f>
        <v>574</v>
      </c>
      <c r="AE68" s="52">
        <f ca="1">(VLOOKUP(ROUND((MOD(ROWS(AF$3:AF68)-0.1,4)),0),$AL$3:$AM$6,2))+0.5*(RAND()-0.5)</f>
        <v>1.0856397889563418</v>
      </c>
      <c r="AF68" s="4">
        <f>ROUND((MOD(ROWS(AF$3:AF68)-0.1,4)),0)</f>
        <v>2</v>
      </c>
      <c r="AG68" s="50"/>
      <c r="AH68" s="50"/>
      <c r="AI68" s="60"/>
      <c r="AJ68" s="50"/>
      <c r="AK68" s="50"/>
    </row>
    <row r="69" spans="1:38" ht="16.5" x14ac:dyDescent="0.3">
      <c r="A69" s="57">
        <v>67</v>
      </c>
      <c r="B69" s="56">
        <f ca="1">INDEX($AD$3:$AD$77,RANK(AB69,$AB$3:$AB$77))</f>
        <v>525</v>
      </c>
      <c r="C69" s="55">
        <f ca="1">VLOOKUP(SMALL($AA$3:$AA$77,ROWS(C$3:C69)),$AA$3:$AD$77,4,0)</f>
        <v>356</v>
      </c>
      <c r="D69" s="54">
        <f ca="1">AD69</f>
        <v>533</v>
      </c>
      <c r="E69" s="53"/>
      <c r="AA69" s="4">
        <f ca="1">ROWS(AA$3:AA69)/10+RAND()</f>
        <v>7.3643667975390255</v>
      </c>
      <c r="AB69" s="50">
        <f ca="1">RAND()</f>
        <v>2.1772511923218496E-2</v>
      </c>
      <c r="AC69" s="52">
        <f ca="1">MATCH(SMALL($AA$3:$AA$77,ROWS(AC$3:AC69)),$AA$3:$AA$77,0)</f>
        <v>69</v>
      </c>
      <c r="AD69" s="51">
        <f ca="1">INT(($AM$1+$AO$1*ROWS(AE$3:AE69))*(VLOOKUP(ROUND((MOD(ROWS(AF$3:AF69)-0.1,4)),0),$AL$3:$AN$6,2)+0.3*RAND()))</f>
        <v>533</v>
      </c>
      <c r="AE69" s="52">
        <f ca="1">(VLOOKUP(ROUND((MOD(ROWS(AF$3:AF69)-0.1,4)),0),$AL$3:$AM$6,2))+0.5*(RAND()-0.5)</f>
        <v>1.1320535864854644</v>
      </c>
      <c r="AF69" s="4">
        <f>ROUND((MOD(ROWS(AF$3:AF69)-0.1,4)),0)</f>
        <v>3</v>
      </c>
      <c r="AG69" s="50"/>
      <c r="AH69" s="50"/>
      <c r="AI69" s="60"/>
      <c r="AJ69" s="50"/>
      <c r="AK69" s="50"/>
    </row>
    <row r="70" spans="1:38" ht="16.5" x14ac:dyDescent="0.3">
      <c r="A70" s="57">
        <v>68</v>
      </c>
      <c r="B70" s="56">
        <f ca="1">INDEX($AD$3:$AD$77,RANK(AB70,$AB$3:$AB$77))</f>
        <v>132</v>
      </c>
      <c r="C70" s="55">
        <f ca="1">VLOOKUP(SMALL($AA$3:$AA$77,ROWS(C$3:C70)),$AA$3:$AD$77,4,0)</f>
        <v>533</v>
      </c>
      <c r="D70" s="54">
        <f ca="1">AD70</f>
        <v>349</v>
      </c>
      <c r="E70" s="53"/>
      <c r="AA70" s="4">
        <f ca="1">ROWS(AA$3:AA70)/10+RAND()</f>
        <v>7.7164388881648325</v>
      </c>
      <c r="AB70" s="50">
        <f ca="1">RAND()</f>
        <v>0.92323975561441907</v>
      </c>
      <c r="AC70" s="52">
        <f ca="1">MATCH(SMALL($AA$3:$AA$77,ROWS(AC$3:AC70)),$AA$3:$AA$77,0)</f>
        <v>67</v>
      </c>
      <c r="AD70" s="51">
        <f ca="1">INT(($AM$1+$AO$1*ROWS(AE$3:AE70))*(VLOOKUP(ROUND((MOD(ROWS(AF$3:AF70)-0.1,4)),0),$AL$3:$AN$6,2)+0.3*RAND()))</f>
        <v>349</v>
      </c>
      <c r="AE70" s="52">
        <f ca="1">(VLOOKUP(ROUND((MOD(ROWS(AF$3:AF70)-0.1,4)),0),$AL$3:$AM$6,2))+0.5*(RAND()-0.5)</f>
        <v>0.93869816523206828</v>
      </c>
      <c r="AF70" s="4">
        <f>ROUND((MOD(ROWS(AF$3:AF70)-0.1,4)),0)</f>
        <v>4</v>
      </c>
      <c r="AG70" s="50"/>
      <c r="AH70" s="50"/>
      <c r="AI70" s="60"/>
      <c r="AJ70" s="50"/>
      <c r="AK70" s="50"/>
    </row>
    <row r="71" spans="1:38" ht="16.5" x14ac:dyDescent="0.3">
      <c r="A71" s="57">
        <v>69</v>
      </c>
      <c r="B71" s="56">
        <f ca="1">INDEX($AD$3:$AD$77,RANK(AB71,$AB$3:$AB$77))</f>
        <v>299</v>
      </c>
      <c r="C71" s="55">
        <f ca="1">VLOOKUP(SMALL($AA$3:$AA$77,ROWS(C$3:C71)),$AA$3:$AD$77,4,0)</f>
        <v>348</v>
      </c>
      <c r="D71" s="54">
        <f ca="1">AD71</f>
        <v>356</v>
      </c>
      <c r="E71" s="53"/>
      <c r="AA71" s="4">
        <f ca="1">ROWS(AA$3:AA71)/10+RAND()</f>
        <v>7.2130290996624904</v>
      </c>
      <c r="AB71" s="50">
        <f ca="1">RAND()</f>
        <v>0.28597774643416618</v>
      </c>
      <c r="AC71" s="52">
        <f ca="1">MATCH(SMALL($AA$3:$AA$77,ROWS(AC$3:AC71)),$AA$3:$AA$77,0)</f>
        <v>64</v>
      </c>
      <c r="AD71" s="51">
        <f ca="1">INT(($AM$1+$AO$1*ROWS(AE$3:AE71))*(VLOOKUP(ROUND((MOD(ROWS(AF$3:AF71)-0.1,4)),0),$AL$3:$AN$6,2)+0.3*RAND()))</f>
        <v>356</v>
      </c>
      <c r="AE71" s="52">
        <f ca="1">(VLOOKUP(ROUND((MOD(ROWS(AF$3:AF71)-0.1,4)),0),$AL$3:$AM$6,2))+0.5*(RAND()-0.5)</f>
        <v>0.48831456198609463</v>
      </c>
      <c r="AF71" s="4">
        <f>ROUND((MOD(ROWS(AF$3:AF71)-0.1,4)),0)</f>
        <v>1</v>
      </c>
      <c r="AG71" s="50"/>
      <c r="AH71" s="50"/>
      <c r="AI71" s="60"/>
      <c r="AJ71" s="50"/>
      <c r="AK71" s="50"/>
    </row>
    <row r="72" spans="1:38" ht="16.5" x14ac:dyDescent="0.3">
      <c r="A72" s="57">
        <v>70</v>
      </c>
      <c r="B72" s="56">
        <f ca="1">INDEX($AD$3:$AD$77,RANK(AB72,$AB$3:$AB$77))</f>
        <v>171</v>
      </c>
      <c r="C72" s="55">
        <f ca="1">VLOOKUP(SMALL($AA$3:$AA$77,ROWS(C$3:C72)),$AA$3:$AD$77,4,0)</f>
        <v>492</v>
      </c>
      <c r="D72" s="54">
        <f ca="1">AD72</f>
        <v>557</v>
      </c>
      <c r="E72" s="53"/>
      <c r="AA72" s="4">
        <f ca="1">ROWS(AA$3:AA72)/10+RAND()</f>
        <v>7.9828159174764135</v>
      </c>
      <c r="AB72" s="50">
        <f ca="1">RAND()</f>
        <v>0.88466361463653687</v>
      </c>
      <c r="AC72" s="52">
        <f ca="1">MATCH(SMALL($AA$3:$AA$77,ROWS(AC$3:AC72)),$AA$3:$AA$77,0)</f>
        <v>73</v>
      </c>
      <c r="AD72" s="51">
        <f ca="1">INT(($AM$1+$AO$1*ROWS(AE$3:AE72))*(VLOOKUP(ROUND((MOD(ROWS(AF$3:AF72)-0.1,4)),0),$AL$3:$AN$6,2)+0.3*RAND()))</f>
        <v>557</v>
      </c>
      <c r="AE72" s="52">
        <f ca="1">(VLOOKUP(ROUND((MOD(ROWS(AF$3:AF72)-0.1,4)),0),$AL$3:$AM$6,2))+0.5*(RAND()-0.5)</f>
        <v>0.97689154380878551</v>
      </c>
      <c r="AF72" s="4">
        <f>ROUND((MOD(ROWS(AF$3:AF72)-0.1,4)),0)</f>
        <v>2</v>
      </c>
      <c r="AG72" s="50"/>
      <c r="AH72" s="50"/>
      <c r="AI72" s="60"/>
      <c r="AJ72" s="50"/>
      <c r="AK72" s="50"/>
    </row>
    <row r="73" spans="1:38" ht="16.5" x14ac:dyDescent="0.3">
      <c r="A73" s="57">
        <v>71</v>
      </c>
      <c r="B73" s="56">
        <f ca="1">INDEX($AD$3:$AD$77,RANK(AB73,$AB$3:$AB$77))</f>
        <v>179</v>
      </c>
      <c r="C73" s="55">
        <f ca="1">VLOOKUP(SMALL($AA$3:$AA$77,ROWS(C$3:C73)),$AA$3:$AD$77,4,0)</f>
        <v>405</v>
      </c>
      <c r="D73" s="54">
        <f ca="1">AD73</f>
        <v>525</v>
      </c>
      <c r="E73" s="53"/>
      <c r="AA73" s="4">
        <f ca="1">ROWS(AA$3:AA73)/10+RAND()</f>
        <v>7.1934029358633307</v>
      </c>
      <c r="AB73" s="50">
        <f ca="1">RAND()</f>
        <v>0.71301703417236328</v>
      </c>
      <c r="AC73" s="52">
        <f ca="1">MATCH(SMALL($AA$3:$AA$77,ROWS(AC$3:AC73)),$AA$3:$AA$77,0)</f>
        <v>72</v>
      </c>
      <c r="AD73" s="51">
        <f ca="1">INT(($AM$1+$AO$1*ROWS(AE$3:AE73))*(VLOOKUP(ROUND((MOD(ROWS(AF$3:AF73)-0.1,4)),0),$AL$3:$AN$6,2)+0.3*RAND()))</f>
        <v>525</v>
      </c>
      <c r="AE73" s="52">
        <f ca="1">(VLOOKUP(ROUND((MOD(ROWS(AF$3:AF73)-0.1,4)),0),$AL$3:$AM$6,2))+0.5*(RAND()-0.5)</f>
        <v>0.76507758512382606</v>
      </c>
      <c r="AF73" s="4">
        <f>ROUND((MOD(ROWS(AF$3:AF73)-0.1,4)),0)</f>
        <v>3</v>
      </c>
      <c r="AG73" s="50"/>
      <c r="AH73" s="50"/>
      <c r="AI73" s="60"/>
      <c r="AJ73" s="50"/>
      <c r="AK73" s="50"/>
    </row>
    <row r="74" spans="1:38" ht="16.5" x14ac:dyDescent="0.3">
      <c r="A74" s="57">
        <v>72</v>
      </c>
      <c r="B74" s="56">
        <f ca="1">INDEX($AD$3:$AD$77,RANK(AB74,$AB$3:$AB$77))</f>
        <v>319</v>
      </c>
      <c r="C74" s="55">
        <f ca="1">VLOOKUP(SMALL($AA$3:$AA$77,ROWS(C$3:C74)),$AA$3:$AD$77,4,0)</f>
        <v>349</v>
      </c>
      <c r="D74" s="54">
        <f ca="1">AD74</f>
        <v>405</v>
      </c>
      <c r="E74" s="53"/>
      <c r="AA74" s="4">
        <f ca="1">ROWS(AA$3:AA74)/10+RAND()</f>
        <v>7.4785852723660691</v>
      </c>
      <c r="AB74" s="50">
        <f ca="1">RAND()</f>
        <v>0.13178738485314612</v>
      </c>
      <c r="AC74" s="52">
        <f ca="1">MATCH(SMALL($AA$3:$AA$77,ROWS(AC$3:AC74)),$AA$3:$AA$77,0)</f>
        <v>68</v>
      </c>
      <c r="AD74" s="51">
        <f ca="1">INT(($AM$1+$AO$1*ROWS(AE$3:AE74))*(VLOOKUP(ROUND((MOD(ROWS(AF$3:AF74)-0.1,4)),0),$AL$3:$AN$6,2)+0.3*RAND()))</f>
        <v>405</v>
      </c>
      <c r="AE74" s="52">
        <f ca="1">(VLOOKUP(ROUND((MOD(ROWS(AF$3:AF74)-0.1,4)),0),$AL$3:$AM$6,2))+0.5*(RAND()-0.5)</f>
        <v>0.49697168022248073</v>
      </c>
      <c r="AF74" s="4">
        <f>ROUND((MOD(ROWS(AF$3:AF74)-0.1,4)),0)</f>
        <v>4</v>
      </c>
      <c r="AG74" s="50"/>
      <c r="AH74" s="50"/>
      <c r="AI74" s="60"/>
      <c r="AJ74" s="50"/>
      <c r="AK74" s="50"/>
    </row>
    <row r="75" spans="1:38" ht="16.5" x14ac:dyDescent="0.3">
      <c r="A75" s="57">
        <v>73</v>
      </c>
      <c r="B75" s="56">
        <f ca="1">INDEX($AD$3:$AD$77,RANK(AB75,$AB$3:$AB$77))</f>
        <v>348</v>
      </c>
      <c r="C75" s="55">
        <f ca="1">VLOOKUP(SMALL($AA$3:$AA$77,ROWS(C$3:C75)),$AA$3:$AD$77,4,0)</f>
        <v>557</v>
      </c>
      <c r="D75" s="54">
        <f ca="1">AD75</f>
        <v>492</v>
      </c>
      <c r="E75" s="53"/>
      <c r="AA75" s="4">
        <f ca="1">ROWS(AA$3:AA75)/10+RAND()</f>
        <v>7.4057546791897524</v>
      </c>
      <c r="AB75" s="50">
        <f ca="1">RAND()</f>
        <v>4.5230222297225509E-2</v>
      </c>
      <c r="AC75" s="52">
        <f ca="1">MATCH(SMALL($AA$3:$AA$77,ROWS(AC$3:AC75)),$AA$3:$AA$77,0)</f>
        <v>70</v>
      </c>
      <c r="AD75" s="51">
        <f ca="1">INT(($AM$1+$AO$1*ROWS(AE$3:AE75))*(VLOOKUP(ROUND((MOD(ROWS(AF$3:AF75)-0.1,4)),0),$AL$3:$AN$6,2)+0.3*RAND()))</f>
        <v>492</v>
      </c>
      <c r="AE75" s="52">
        <f ca="1">(VLOOKUP(ROUND((MOD(ROWS(AF$3:AF75)-0.1,4)),0),$AL$3:$AM$6,2))+0.5*(RAND()-0.5)</f>
        <v>0.68494519809811205</v>
      </c>
      <c r="AF75" s="4">
        <f>ROUND((MOD(ROWS(AF$3:AF75)-0.1,4)),0)</f>
        <v>1</v>
      </c>
      <c r="AG75" s="50"/>
      <c r="AH75" s="50"/>
      <c r="AI75" s="60"/>
      <c r="AJ75" s="50"/>
      <c r="AK75" s="50"/>
    </row>
    <row r="76" spans="1:38" ht="16.5" x14ac:dyDescent="0.3">
      <c r="A76" s="57">
        <v>74</v>
      </c>
      <c r="B76" s="56">
        <f ca="1">INDEX($AD$3:$AD$77,RANK(AB76,$AB$3:$AB$77))</f>
        <v>340</v>
      </c>
      <c r="C76" s="55">
        <f ca="1">VLOOKUP(SMALL($AA$3:$AA$77,ROWS(C$3:C76)),$AA$3:$AD$77,4,0)</f>
        <v>597</v>
      </c>
      <c r="D76" s="54">
        <f ca="1">AD76</f>
        <v>597</v>
      </c>
      <c r="E76" s="53"/>
      <c r="AA76" s="4">
        <f ca="1">ROWS(AA$3:AA76)/10+RAND()</f>
        <v>8.1009852025105022</v>
      </c>
      <c r="AB76" s="50">
        <f ca="1">RAND()</f>
        <v>0.50826388759653229</v>
      </c>
      <c r="AC76" s="52">
        <f ca="1">MATCH(SMALL($AA$3:$AA$77,ROWS(AC$3:AC76)),$AA$3:$AA$77,0)</f>
        <v>74</v>
      </c>
      <c r="AD76" s="51">
        <f ca="1">INT(($AM$1+$AO$1*ROWS(AE$3:AE76))*(VLOOKUP(ROUND((MOD(ROWS(AF$3:AF76)-0.1,4)),0),$AL$3:$AN$6,2)+0.3*RAND()))</f>
        <v>597</v>
      </c>
      <c r="AE76" s="52">
        <f ca="1">(VLOOKUP(ROUND((MOD(ROWS(AF$3:AF76)-0.1,4)),0),$AL$3:$AM$6,2))+0.5*(RAND()-0.5)</f>
        <v>0.7668779938097372</v>
      </c>
      <c r="AF76" s="4">
        <f>ROUND((MOD(ROWS(AF$3:AF76)-0.1,4)),0)</f>
        <v>2</v>
      </c>
      <c r="AG76" s="50"/>
      <c r="AH76" s="50"/>
      <c r="AI76" s="60"/>
      <c r="AJ76" s="50"/>
      <c r="AK76" s="50"/>
    </row>
    <row r="77" spans="1:38" ht="16.5" x14ac:dyDescent="0.3">
      <c r="A77" s="57">
        <v>75</v>
      </c>
      <c r="B77" s="56">
        <f ca="1">INDEX($AD$3:$AD$77,RANK(AB77,$AB$3:$AB$77))</f>
        <v>405</v>
      </c>
      <c r="C77" s="55">
        <f ca="1">VLOOKUP(SMALL($AA$3:$AA$77,ROWS(C$3:C77)),$AA$3:$AD$77,4,0)</f>
        <v>558</v>
      </c>
      <c r="D77" s="54">
        <f ca="1">AD77</f>
        <v>558</v>
      </c>
      <c r="E77" s="53"/>
      <c r="AA77" s="4">
        <f ca="1">ROWS(AA$3:AA77)/10+RAND()</f>
        <v>8.2204340572652654</v>
      </c>
      <c r="AB77" s="50">
        <f ca="1">RAND()</f>
        <v>1.8160980295442886E-2</v>
      </c>
      <c r="AC77" s="52">
        <f ca="1">MATCH(SMALL($AA$3:$AA$77,ROWS(AC$3:AC77)),$AA$3:$AA$77,0)</f>
        <v>75</v>
      </c>
      <c r="AD77" s="51">
        <f ca="1">INT(($AM$1+$AO$1*ROWS(AE$3:AE77))*(VLOOKUP(ROUND((MOD(ROWS(AF$3:AF77)-0.1,4)),0),$AL$3:$AN$6,2)+0.3*RAND()))</f>
        <v>558</v>
      </c>
      <c r="AE77" s="52">
        <f ca="1">(VLOOKUP(ROUND((MOD(ROWS(AF$3:AF77)-0.1,4)),0),$AL$3:$AM$6,2))+0.5*(RAND()-0.5)</f>
        <v>1.1130765809028518</v>
      </c>
      <c r="AF77" s="4">
        <f>ROUND((MOD(ROWS(AF$3:AF77)-0.1,4)),0)</f>
        <v>3</v>
      </c>
      <c r="AG77" s="50"/>
      <c r="AH77" s="50"/>
      <c r="AI77" s="60"/>
      <c r="AJ77" s="50"/>
      <c r="AK77" s="50"/>
    </row>
    <row r="78" spans="1:38" ht="16.5" x14ac:dyDescent="0.3">
      <c r="A78" s="3"/>
      <c r="B78" s="3"/>
      <c r="C78" s="3"/>
      <c r="D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6.5" x14ac:dyDescent="0.3">
      <c r="A79" s="3"/>
      <c r="B79" s="3"/>
      <c r="C79" s="3"/>
      <c r="D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6.5" x14ac:dyDescent="0.3">
      <c r="A80" s="3"/>
      <c r="B80" s="3"/>
      <c r="C80" s="3"/>
      <c r="D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6.5" x14ac:dyDescent="0.3">
      <c r="A81" s="3"/>
      <c r="B81" s="3"/>
      <c r="C81" s="3"/>
      <c r="D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6.5" x14ac:dyDescent="0.3"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6.5" x14ac:dyDescent="0.3"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6.5" x14ac:dyDescent="0.3"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6.5" x14ac:dyDescent="0.3"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6.5" x14ac:dyDescent="0.3"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6.5" x14ac:dyDescent="0.3"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6.5" x14ac:dyDescent="0.3"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6.5" x14ac:dyDescent="0.3"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StaticTrend&amp;Season</vt:lpstr>
      <vt:lpstr>7b.TrendAndSeasChopraBook</vt:lpstr>
      <vt:lpstr>7pBase</vt:lpstr>
      <vt:lpstr>1.Trend&amp;Season4p</vt:lpstr>
      <vt:lpstr>1.Trend&amp;Season</vt:lpstr>
      <vt:lpstr>0.ArdiData</vt:lpstr>
      <vt:lpstr>ArdiEven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2022-01-20T19:08:49Z</dcterms:modified>
</cp:coreProperties>
</file>