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Forecasting\Reg-2020\"/>
    </mc:Choice>
  </mc:AlternateContent>
  <xr:revisionPtr revIDLastSave="0" documentId="8_{EDB2541F-3470-4527-8D46-B9D65CB7883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g-Piecewise-1" sheetId="61" r:id="rId1"/>
    <sheet name="Reg-Piecewise-2" sheetId="57" r:id="rId2"/>
    <sheet name="Practice" sheetId="62" r:id="rId3"/>
  </sheets>
  <definedNames>
    <definedName name="solver_adj" localSheetId="2" hidden="1">Practice!$I$2:$I$6</definedName>
    <definedName name="solver_adj" localSheetId="0" hidden="1">'Reg-Piecewise-1'!$K$3:$K$4</definedName>
    <definedName name="solver_adj" localSheetId="1" hidden="1">'Reg-Piecewise-2'!$N$2:$N$6</definedName>
    <definedName name="solver_cvg" localSheetId="2" hidden="1">0.00001</definedName>
    <definedName name="solver_cvg" localSheetId="0" hidden="1">0.0001</definedName>
    <definedName name="solver_cvg" localSheetId="1" hidden="1">0.0001</definedName>
    <definedName name="solver_drv" localSheetId="2" hidden="1">1</definedName>
    <definedName name="solver_drv" localSheetId="0" hidden="1">1</definedName>
    <definedName name="solver_drv" localSheetId="1" hidden="1">1</definedName>
    <definedName name="solver_eng" localSheetId="2" hidden="1">1</definedName>
    <definedName name="solver_eng" localSheetId="0" hidden="1">1</definedName>
    <definedName name="solver_eng" localSheetId="1" hidden="1">1</definedName>
    <definedName name="solver_est" localSheetId="2" hidden="1">1</definedName>
    <definedName name="solver_est" localSheetId="0" hidden="1">1</definedName>
    <definedName name="solver_est" localSheetId="1" hidden="1">1</definedName>
    <definedName name="solver_itr" localSheetId="2" hidden="1">2147483647</definedName>
    <definedName name="solver_itr" localSheetId="0" hidden="1">2147483647</definedName>
    <definedName name="solver_itr" localSheetId="1" hidden="1">2147483647</definedName>
    <definedName name="solver_lhs1" localSheetId="2" hidden="1">Practice!$I$2:$I$5</definedName>
    <definedName name="solver_lhs1" localSheetId="0" hidden="1">'Reg-Piecewise-1'!#REF!</definedName>
    <definedName name="solver_lhs1" localSheetId="1" hidden="1">'Reg-Piecewise-2'!$N$2:$N$5</definedName>
    <definedName name="solver_lhs2" localSheetId="2" hidden="1">Practice!$I$2:$I$5</definedName>
    <definedName name="solver_lhs2" localSheetId="0" hidden="1">'Reg-Piecewise-1'!#REF!</definedName>
    <definedName name="solver_lhs2" localSheetId="1" hidden="1">'Reg-Piecewise-2'!$N$2:$N$5</definedName>
    <definedName name="solver_lhs3" localSheetId="2" hidden="1">Practice!$I$6</definedName>
    <definedName name="solver_lhs3" localSheetId="0" hidden="1">'Reg-Piecewise-1'!#REF!</definedName>
    <definedName name="solver_lhs3" localSheetId="1" hidden="1">'Reg-Piecewise-2'!$N$6</definedName>
    <definedName name="solver_lhs4" localSheetId="2" hidden="1">Practice!$I$6</definedName>
    <definedName name="solver_lhs4" localSheetId="1" hidden="1">'Reg-Piecewise-2'!$N$6</definedName>
    <definedName name="solver_lhs5" localSheetId="2" hidden="1">Practice!$I$6</definedName>
    <definedName name="solver_lhs5" localSheetId="1" hidden="1">'Reg-Piecewise-2'!$N$6</definedName>
    <definedName name="solver_lhs6" localSheetId="2" hidden="1">Practice!$I$6</definedName>
    <definedName name="solver_lhs6" localSheetId="1" hidden="1">'Reg-Piecewise-2'!$N$4:$N$5</definedName>
    <definedName name="solver_lhs7" localSheetId="2" hidden="1">Practice!$I$6</definedName>
    <definedName name="solver_lhs8" localSheetId="2" hidden="1">Practice!$I$6</definedName>
    <definedName name="solver_mip" localSheetId="2" hidden="1">2147483647</definedName>
    <definedName name="solver_mip" localSheetId="0" hidden="1">2147483647</definedName>
    <definedName name="solver_mip" localSheetId="1" hidden="1">2147483647</definedName>
    <definedName name="solver_mni" localSheetId="2" hidden="1">30</definedName>
    <definedName name="solver_mni" localSheetId="0" hidden="1">30</definedName>
    <definedName name="solver_mni" localSheetId="1" hidden="1">30</definedName>
    <definedName name="solver_mrt" localSheetId="2" hidden="1">0.075</definedName>
    <definedName name="solver_mrt" localSheetId="0" hidden="1">0.075</definedName>
    <definedName name="solver_mrt" localSheetId="1" hidden="1">0.075</definedName>
    <definedName name="solver_msl" localSheetId="2" hidden="1">1</definedName>
    <definedName name="solver_msl" localSheetId="0" hidden="1">2</definedName>
    <definedName name="solver_msl" localSheetId="1" hidden="1">1</definedName>
    <definedName name="solver_neg" localSheetId="2" hidden="1">2</definedName>
    <definedName name="solver_neg" localSheetId="0" hidden="1">2</definedName>
    <definedName name="solver_neg" localSheetId="1" hidden="1">2</definedName>
    <definedName name="solver_nod" localSheetId="2" hidden="1">2147483647</definedName>
    <definedName name="solver_nod" localSheetId="0" hidden="1">2147483647</definedName>
    <definedName name="solver_nod" localSheetId="1" hidden="1">2147483647</definedName>
    <definedName name="solver_num" localSheetId="2" hidden="1">5</definedName>
    <definedName name="solver_num" localSheetId="0" hidden="1">0</definedName>
    <definedName name="solver_num" localSheetId="1" hidden="1">5</definedName>
    <definedName name="solver_nwt" localSheetId="2" hidden="1">1</definedName>
    <definedName name="solver_nwt" localSheetId="0" hidden="1">1</definedName>
    <definedName name="solver_nwt" localSheetId="1" hidden="1">1</definedName>
    <definedName name="solver_opt" localSheetId="2" hidden="1">Practice!$E$25</definedName>
    <definedName name="solver_opt" localSheetId="0" hidden="1">'Reg-Piecewise-1'!$E$26</definedName>
    <definedName name="solver_opt" localSheetId="1" hidden="1">'Reg-Piecewise-2'!$E$25</definedName>
    <definedName name="solver_pre" localSheetId="2" hidden="1">0.000001</definedName>
    <definedName name="solver_pre" localSheetId="0" hidden="1">0.000001</definedName>
    <definedName name="solver_pre" localSheetId="1" hidden="1">0.0000001</definedName>
    <definedName name="solver_rbv" localSheetId="2" hidden="1">1</definedName>
    <definedName name="solver_rbv" localSheetId="0" hidden="1">1</definedName>
    <definedName name="solver_rbv" localSheetId="1" hidden="1">1</definedName>
    <definedName name="solver_rel1" localSheetId="2" hidden="1">1</definedName>
    <definedName name="solver_rel1" localSheetId="0" hidden="1">3</definedName>
    <definedName name="solver_rel1" localSheetId="1" hidden="1">1</definedName>
    <definedName name="solver_rel2" localSheetId="2" hidden="1">3</definedName>
    <definedName name="solver_rel2" localSheetId="0" hidden="1">3</definedName>
    <definedName name="solver_rel2" localSheetId="1" hidden="1">3</definedName>
    <definedName name="solver_rel3" localSheetId="2" hidden="1">1</definedName>
    <definedName name="solver_rel3" localSheetId="0" hidden="1">3</definedName>
    <definedName name="solver_rel3" localSheetId="1" hidden="1">1</definedName>
    <definedName name="solver_rel4" localSheetId="2" hidden="1">4</definedName>
    <definedName name="solver_rel4" localSheetId="1" hidden="1">4</definedName>
    <definedName name="solver_rel5" localSheetId="2" hidden="1">3</definedName>
    <definedName name="solver_rel5" localSheetId="1" hidden="1">3</definedName>
    <definedName name="solver_rel6" localSheetId="2" hidden="1">3</definedName>
    <definedName name="solver_rel6" localSheetId="1" hidden="1">1</definedName>
    <definedName name="solver_rel7" localSheetId="2" hidden="1">3</definedName>
    <definedName name="solver_rel8" localSheetId="2" hidden="1">3</definedName>
    <definedName name="solver_rhs1" localSheetId="2" hidden="1">250</definedName>
    <definedName name="solver_rhs1" localSheetId="0" hidden="1">2</definedName>
    <definedName name="solver_rhs1" localSheetId="1" hidden="1">20000</definedName>
    <definedName name="solver_rhs2" localSheetId="2" hidden="1">-250</definedName>
    <definedName name="solver_rhs2" localSheetId="0" hidden="1">2</definedName>
    <definedName name="solver_rhs2" localSheetId="1" hidden="1">100</definedName>
    <definedName name="solver_rhs3" localSheetId="2" hidden="1">15</definedName>
    <definedName name="solver_rhs3" localSheetId="0" hidden="1">2</definedName>
    <definedName name="solver_rhs3" localSheetId="1" hidden="1">20</definedName>
    <definedName name="solver_rhs4" localSheetId="2" hidden="1">"integer"</definedName>
    <definedName name="solver_rhs4" localSheetId="1" hidden="1">"integer"</definedName>
    <definedName name="solver_rhs5" localSheetId="2" hidden="1">5</definedName>
    <definedName name="solver_rhs5" localSheetId="1" hidden="1">5</definedName>
    <definedName name="solver_rhs6" localSheetId="2" hidden="1">5</definedName>
    <definedName name="solver_rhs6" localSheetId="1" hidden="1">10000</definedName>
    <definedName name="solver_rhs7" localSheetId="2" hidden="1">5</definedName>
    <definedName name="solver_rhs8" localSheetId="2" hidden="1">5</definedName>
    <definedName name="solver_rlx" localSheetId="2" hidden="1">2</definedName>
    <definedName name="solver_rlx" localSheetId="0" hidden="1">2</definedName>
    <definedName name="solver_rlx" localSheetId="1" hidden="1">2</definedName>
    <definedName name="solver_rsd" localSheetId="2" hidden="1">0</definedName>
    <definedName name="solver_rsd" localSheetId="0" hidden="1">0</definedName>
    <definedName name="solver_rsd" localSheetId="1" hidden="1">0</definedName>
    <definedName name="solver_scl" localSheetId="2" hidden="1">1</definedName>
    <definedName name="solver_scl" localSheetId="0" hidden="1">1</definedName>
    <definedName name="solver_scl" localSheetId="1" hidden="1">1</definedName>
    <definedName name="solver_sho" localSheetId="2" hidden="1">2</definedName>
    <definedName name="solver_sho" localSheetId="0" hidden="1">2</definedName>
    <definedName name="solver_sho" localSheetId="1" hidden="1">2</definedName>
    <definedName name="solver_ssz" localSheetId="2" hidden="1">100</definedName>
    <definedName name="solver_ssz" localSheetId="0" hidden="1">100</definedName>
    <definedName name="solver_ssz" localSheetId="1" hidden="1">100</definedName>
    <definedName name="solver_tim" localSheetId="2" hidden="1">2147483647</definedName>
    <definedName name="solver_tim" localSheetId="0" hidden="1">2147483647</definedName>
    <definedName name="solver_tim" localSheetId="1" hidden="1">2147483647</definedName>
    <definedName name="solver_tol" localSheetId="2" hidden="1">0.01</definedName>
    <definedName name="solver_tol" localSheetId="0" hidden="1">0.01</definedName>
    <definedName name="solver_tol" localSheetId="1" hidden="1">0.01</definedName>
    <definedName name="solver_typ" localSheetId="2" hidden="1">2</definedName>
    <definedName name="solver_typ" localSheetId="0" hidden="1">2</definedName>
    <definedName name="solver_typ" localSheetId="1" hidden="1">2</definedName>
    <definedName name="solver_val" localSheetId="2" hidden="1">0</definedName>
    <definedName name="solver_val" localSheetId="0" hidden="1">0</definedName>
    <definedName name="solver_val" localSheetId="1" hidden="1">0</definedName>
    <definedName name="solver_ver" localSheetId="2" hidden="1">3</definedName>
    <definedName name="solver_ver" localSheetId="0" hidden="1">3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57" l="1"/>
  <c r="C11" i="57"/>
  <c r="C4" i="57"/>
  <c r="C5" i="57"/>
  <c r="C7" i="57"/>
  <c r="C8" i="57"/>
  <c r="C9" i="57"/>
  <c r="C10" i="57"/>
  <c r="C12" i="57"/>
  <c r="C13" i="57"/>
  <c r="C14" i="57"/>
  <c r="C15" i="57"/>
  <c r="C16" i="57"/>
  <c r="C17" i="57"/>
  <c r="C18" i="57"/>
  <c r="C19" i="57"/>
  <c r="C20" i="57"/>
  <c r="C21" i="57"/>
  <c r="C22" i="57"/>
  <c r="C23" i="57"/>
  <c r="C24" i="57"/>
  <c r="C25" i="57"/>
  <c r="C26" i="57"/>
  <c r="C3" i="57"/>
  <c r="C26" i="62" l="1"/>
  <c r="C25" i="62"/>
  <c r="D25" i="62" s="1"/>
  <c r="C24" i="62"/>
  <c r="D24" i="62" s="1"/>
  <c r="C23" i="62"/>
  <c r="D23" i="62" s="1"/>
  <c r="C22" i="62"/>
  <c r="D22" i="62" s="1"/>
  <c r="C21" i="62"/>
  <c r="D21" i="62" s="1"/>
  <c r="C20" i="62"/>
  <c r="D20" i="62" s="1"/>
  <c r="C19" i="62"/>
  <c r="D19" i="62" s="1"/>
  <c r="C18" i="62"/>
  <c r="D18" i="62" s="1"/>
  <c r="C17" i="62"/>
  <c r="D17" i="62" s="1"/>
  <c r="C16" i="62"/>
  <c r="D16" i="62" s="1"/>
  <c r="C15" i="62"/>
  <c r="D15" i="62" s="1"/>
  <c r="C14" i="62"/>
  <c r="D14" i="62" s="1"/>
  <c r="C13" i="62"/>
  <c r="D13" i="62" s="1"/>
  <c r="C12" i="62"/>
  <c r="D12" i="62" s="1"/>
  <c r="C11" i="62"/>
  <c r="D11" i="62" s="1"/>
  <c r="C10" i="62"/>
  <c r="D10" i="62" s="1"/>
  <c r="C9" i="62"/>
  <c r="D9" i="62" s="1"/>
  <c r="C8" i="62"/>
  <c r="D8" i="62" s="1"/>
  <c r="C7" i="62"/>
  <c r="D7" i="62" s="1"/>
  <c r="C6" i="62"/>
  <c r="D6" i="62" s="1"/>
  <c r="C5" i="62"/>
  <c r="D5" i="62" s="1"/>
  <c r="C4" i="62"/>
  <c r="D4" i="62" s="1"/>
  <c r="C3" i="62"/>
  <c r="D3" i="62" s="1"/>
  <c r="J4" i="61"/>
  <c r="J3" i="61"/>
  <c r="C6" i="61" s="1"/>
  <c r="K2" i="57"/>
  <c r="K3" i="57"/>
  <c r="E25" i="62" l="1"/>
  <c r="E26" i="62" s="1"/>
  <c r="E17" i="62"/>
  <c r="E9" i="62"/>
  <c r="E24" i="62"/>
  <c r="E16" i="62"/>
  <c r="E8" i="62"/>
  <c r="E23" i="62"/>
  <c r="E15" i="62"/>
  <c r="E7" i="62"/>
  <c r="E13" i="62"/>
  <c r="E22" i="62"/>
  <c r="E14" i="62"/>
  <c r="E6" i="62"/>
  <c r="E21" i="62"/>
  <c r="E5" i="62"/>
  <c r="E20" i="62"/>
  <c r="E12" i="62"/>
  <c r="E4" i="62"/>
  <c r="E10" i="62"/>
  <c r="E19" i="62"/>
  <c r="E11" i="62"/>
  <c r="E18" i="62"/>
  <c r="E3" i="62"/>
  <c r="F3" i="62" s="1"/>
  <c r="C24" i="61"/>
  <c r="D24" i="61" s="1"/>
  <c r="C27" i="61"/>
  <c r="C4" i="61"/>
  <c r="D6" i="61"/>
  <c r="C14" i="61"/>
  <c r="D14" i="61" s="1"/>
  <c r="C22" i="61"/>
  <c r="D22" i="61" s="1"/>
  <c r="C23" i="61"/>
  <c r="D23" i="61" s="1"/>
  <c r="C5" i="61"/>
  <c r="D5" i="61" s="1"/>
  <c r="C13" i="61"/>
  <c r="D13" i="61" s="1"/>
  <c r="C21" i="61"/>
  <c r="D21" i="61" s="1"/>
  <c r="C15" i="61"/>
  <c r="D15" i="61" s="1"/>
  <c r="C20" i="61"/>
  <c r="D20" i="61" s="1"/>
  <c r="C11" i="61"/>
  <c r="D11" i="61" s="1"/>
  <c r="C19" i="61"/>
  <c r="D19" i="61" s="1"/>
  <c r="C10" i="61"/>
  <c r="D10" i="61" s="1"/>
  <c r="C18" i="61"/>
  <c r="D18" i="61" s="1"/>
  <c r="C26" i="61"/>
  <c r="D26" i="61" s="1"/>
  <c r="C7" i="61"/>
  <c r="D7" i="61" s="1"/>
  <c r="C12" i="61"/>
  <c r="D12" i="61" s="1"/>
  <c r="C9" i="61"/>
  <c r="D9" i="61" s="1"/>
  <c r="C17" i="61"/>
  <c r="D17" i="61" s="1"/>
  <c r="C25" i="61"/>
  <c r="D25" i="61" s="1"/>
  <c r="C8" i="61"/>
  <c r="D8" i="61" s="1"/>
  <c r="C16" i="61"/>
  <c r="D16" i="61" s="1"/>
  <c r="D7" i="57"/>
  <c r="D21" i="57"/>
  <c r="D13" i="57"/>
  <c r="D20" i="57"/>
  <c r="D4" i="57"/>
  <c r="D18" i="57"/>
  <c r="D10" i="57"/>
  <c r="D12" i="57"/>
  <c r="D5" i="57"/>
  <c r="D9" i="57"/>
  <c r="D22" i="57"/>
  <c r="D6" i="57"/>
  <c r="D11" i="57"/>
  <c r="D17" i="57"/>
  <c r="D24" i="57"/>
  <c r="D16" i="57"/>
  <c r="D8" i="57"/>
  <c r="D14" i="57"/>
  <c r="D19" i="57"/>
  <c r="D25" i="57"/>
  <c r="D23" i="57"/>
  <c r="D15" i="57"/>
  <c r="F4" i="62" l="1"/>
  <c r="F5" i="62" s="1"/>
  <c r="F6" i="62" s="1"/>
  <c r="F7" i="62" s="1"/>
  <c r="F8" i="62" s="1"/>
  <c r="F9" i="62" s="1"/>
  <c r="F10" i="62" s="1"/>
  <c r="F11" i="62" s="1"/>
  <c r="F12" i="62" s="1"/>
  <c r="F13" i="62" s="1"/>
  <c r="F14" i="62" s="1"/>
  <c r="F15" i="62" s="1"/>
  <c r="F16" i="62" s="1"/>
  <c r="F17" i="62" s="1"/>
  <c r="F18" i="62" s="1"/>
  <c r="F19" i="62" s="1"/>
  <c r="F20" i="62" s="1"/>
  <c r="F21" i="62" s="1"/>
  <c r="F22" i="62" s="1"/>
  <c r="F23" i="62" s="1"/>
  <c r="F24" i="62" s="1"/>
  <c r="F25" i="62" s="1"/>
  <c r="D4" i="61"/>
  <c r="F4" i="61"/>
  <c r="D3" i="57"/>
  <c r="F3" i="57"/>
  <c r="E5" i="57" l="1"/>
  <c r="E25" i="57"/>
  <c r="E26" i="57" s="1"/>
  <c r="E4" i="57"/>
  <c r="E11" i="57"/>
  <c r="E9" i="57"/>
  <c r="E18" i="57"/>
  <c r="E6" i="57"/>
  <c r="E12" i="57"/>
  <c r="E20" i="57"/>
  <c r="E10" i="57"/>
  <c r="E24" i="57"/>
  <c r="E16" i="57"/>
  <c r="E8" i="57"/>
  <c r="E19" i="57"/>
  <c r="E3" i="57"/>
  <c r="G3" i="57" s="1"/>
  <c r="E23" i="57"/>
  <c r="E17" i="57"/>
  <c r="E15" i="57"/>
  <c r="E7" i="57"/>
  <c r="E22" i="57"/>
  <c r="E14" i="57"/>
  <c r="E21" i="57"/>
  <c r="E13" i="57"/>
  <c r="E11" i="61"/>
  <c r="E19" i="61"/>
  <c r="E4" i="61"/>
  <c r="G4" i="61" s="1"/>
  <c r="E12" i="61"/>
  <c r="E20" i="61"/>
  <c r="E5" i="61"/>
  <c r="E13" i="61"/>
  <c r="E21" i="61"/>
  <c r="E6" i="61"/>
  <c r="E14" i="61"/>
  <c r="E22" i="61"/>
  <c r="E7" i="61"/>
  <c r="E15" i="61"/>
  <c r="E23" i="61"/>
  <c r="E26" i="61"/>
  <c r="E8" i="61"/>
  <c r="E16" i="61"/>
  <c r="E24" i="61"/>
  <c r="E18" i="61"/>
  <c r="E9" i="61"/>
  <c r="E17" i="61"/>
  <c r="E25" i="61"/>
  <c r="E10" i="61"/>
  <c r="E27" i="61"/>
  <c r="F5" i="61"/>
  <c r="F4" i="57"/>
  <c r="G5" i="61" l="1"/>
  <c r="F6" i="61"/>
  <c r="F5" i="57"/>
  <c r="G4" i="57"/>
  <c r="F7" i="61" l="1"/>
  <c r="G6" i="61"/>
  <c r="F6" i="57"/>
  <c r="G5" i="57"/>
  <c r="F8" i="61" l="1"/>
  <c r="G7" i="61"/>
  <c r="F7" i="57"/>
  <c r="G6" i="57"/>
  <c r="F9" i="61" l="1"/>
  <c r="G8" i="61"/>
  <c r="F8" i="57"/>
  <c r="G7" i="57"/>
  <c r="F10" i="61" l="1"/>
  <c r="G9" i="61"/>
  <c r="F9" i="57"/>
  <c r="G8" i="57"/>
  <c r="F11" i="61" l="1"/>
  <c r="G10" i="61"/>
  <c r="F10" i="57"/>
  <c r="G9" i="57"/>
  <c r="F12" i="61" l="1"/>
  <c r="G11" i="61"/>
  <c r="F11" i="57"/>
  <c r="G10" i="57"/>
  <c r="F13" i="61" l="1"/>
  <c r="G12" i="61"/>
  <c r="F12" i="57"/>
  <c r="G11" i="57"/>
  <c r="F14" i="61" l="1"/>
  <c r="G13" i="61"/>
  <c r="F13" i="57"/>
  <c r="G12" i="57"/>
  <c r="F15" i="61" l="1"/>
  <c r="G14" i="61"/>
  <c r="F14" i="57"/>
  <c r="G13" i="57"/>
  <c r="F16" i="61" l="1"/>
  <c r="G15" i="61"/>
  <c r="F15" i="57"/>
  <c r="G14" i="57"/>
  <c r="F17" i="61" l="1"/>
  <c r="G16" i="61"/>
  <c r="F16" i="57"/>
  <c r="G15" i="57"/>
  <c r="F18" i="61" l="1"/>
  <c r="G17" i="61"/>
  <c r="F17" i="57"/>
  <c r="G16" i="57"/>
  <c r="F19" i="61" l="1"/>
  <c r="G18" i="61"/>
  <c r="F18" i="57"/>
  <c r="G17" i="57"/>
  <c r="F20" i="61" l="1"/>
  <c r="G19" i="61"/>
  <c r="F19" i="57"/>
  <c r="G18" i="57"/>
  <c r="F21" i="61" l="1"/>
  <c r="G20" i="61"/>
  <c r="F20" i="57"/>
  <c r="G19" i="57"/>
  <c r="F22" i="61" l="1"/>
  <c r="G21" i="61"/>
  <c r="F21" i="57"/>
  <c r="G20" i="57"/>
  <c r="F23" i="61" l="1"/>
  <c r="G22" i="61"/>
  <c r="F22" i="57"/>
  <c r="G21" i="57"/>
  <c r="F24" i="61" l="1"/>
  <c r="G23" i="61"/>
  <c r="F23" i="57"/>
  <c r="G22" i="57"/>
  <c r="F25" i="61" l="1"/>
  <c r="G24" i="61"/>
  <c r="F24" i="57"/>
  <c r="G23" i="57"/>
  <c r="F26" i="61" l="1"/>
  <c r="G26" i="61" s="1"/>
  <c r="G25" i="61"/>
  <c r="F25" i="57"/>
  <c r="G25" i="57" s="1"/>
  <c r="G24" i="57"/>
</calcChain>
</file>

<file path=xl/sharedStrings.xml><?xml version="1.0" encoding="utf-8"?>
<sst xmlns="http://schemas.openxmlformats.org/spreadsheetml/2006/main" count="41" uniqueCount="20">
  <si>
    <t>t</t>
  </si>
  <si>
    <t>At</t>
  </si>
  <si>
    <t>E</t>
  </si>
  <si>
    <t>MSE</t>
  </si>
  <si>
    <t>BIAS</t>
  </si>
  <si>
    <t>b0</t>
  </si>
  <si>
    <t>b1</t>
  </si>
  <si>
    <t>b'0</t>
  </si>
  <si>
    <t>b'1</t>
  </si>
  <si>
    <t>T</t>
  </si>
  <si>
    <t>MReg</t>
  </si>
  <si>
    <t>Ft.Reg</t>
  </si>
  <si>
    <t>Reg-ExcelFun</t>
  </si>
  <si>
    <t>Reg-SOLVER</t>
  </si>
  <si>
    <t>Ft.MReg</t>
  </si>
  <si>
    <t>TSAdj</t>
  </si>
  <si>
    <t>TS.Adj</t>
  </si>
  <si>
    <t>Simple Reg</t>
  </si>
  <si>
    <t>Here we find b0 &amp; b1 using (i) Excel Functions and (ii) SOLVER.</t>
  </si>
  <si>
    <t>Ft.Mod.Reg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</si>
</sst>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0" applyNumberFormat="1" applyBorder="1"/>
    <xf numFmtId="0" fontId="0" fillId="0" borderId="0" xfId="0" applyAlignment="1">
      <alignment horizontal="right"/>
    </xf>
    <xf numFmtId="165" fontId="0" fillId="0" borderId="0" xfId="0" applyNumberFormat="1"/>
    <xf numFmtId="165" fontId="0" fillId="0" borderId="0" xfId="0" applyNumberFormat="1" applyBorder="1"/>
    <xf numFmtId="165" fontId="0" fillId="0" borderId="1" xfId="0" applyNumberFormat="1" applyBorder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 applyFill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1" fontId="0" fillId="3" borderId="0" xfId="0" applyNumberFormat="1" applyFill="1" applyAlignment="1">
      <alignment horizontal="center"/>
    </xf>
    <xf numFmtId="164" fontId="0" fillId="4" borderId="0" xfId="0" applyNumberFormat="1" applyFill="1" applyBorder="1"/>
    <xf numFmtId="1" fontId="0" fillId="5" borderId="0" xfId="0" applyNumberForma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E0851AD7-0CDA-4AC6-BE0B-7D15980276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'Reg-Piecewise-1'!$B$2</c:f>
              <c:strCache>
                <c:ptCount val="1"/>
                <c:pt idx="0">
                  <c:v>At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'Reg-Piecewise-1'!$A$4:$A$26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'Reg-Piecewise-1'!$B$4:$B$26</c:f>
              <c:numCache>
                <c:formatCode>General</c:formatCode>
                <c:ptCount val="23"/>
                <c:pt idx="0">
                  <c:v>6464.5000000000009</c:v>
                </c:pt>
                <c:pt idx="1">
                  <c:v>7475.7000000000007</c:v>
                </c:pt>
                <c:pt idx="2">
                  <c:v>8237.5</c:v>
                </c:pt>
                <c:pt idx="3">
                  <c:v>9480.9</c:v>
                </c:pt>
                <c:pt idx="4">
                  <c:v>11642.199999999999</c:v>
                </c:pt>
                <c:pt idx="5">
                  <c:v>11705.7</c:v>
                </c:pt>
                <c:pt idx="6">
                  <c:v>11837.2</c:v>
                </c:pt>
                <c:pt idx="7">
                  <c:v>13101.2</c:v>
                </c:pt>
                <c:pt idx="8">
                  <c:v>14194.2</c:v>
                </c:pt>
                <c:pt idx="9">
                  <c:v>15760.1</c:v>
                </c:pt>
                <c:pt idx="10">
                  <c:v>15667.2</c:v>
                </c:pt>
                <c:pt idx="11">
                  <c:v>14338.199999999999</c:v>
                </c:pt>
                <c:pt idx="12">
                  <c:v>11816.800000000001</c:v>
                </c:pt>
                <c:pt idx="13">
                  <c:v>14095.300000000001</c:v>
                </c:pt>
                <c:pt idx="14">
                  <c:v>14001.4</c:v>
                </c:pt>
                <c:pt idx="15">
                  <c:v>14123.7</c:v>
                </c:pt>
                <c:pt idx="16">
                  <c:v>14599.3</c:v>
                </c:pt>
                <c:pt idx="17">
                  <c:v>15160.699999999999</c:v>
                </c:pt>
                <c:pt idx="18">
                  <c:v>15352.300000000001</c:v>
                </c:pt>
                <c:pt idx="19">
                  <c:v>15631.9</c:v>
                </c:pt>
                <c:pt idx="20">
                  <c:v>16887.599999999999</c:v>
                </c:pt>
                <c:pt idx="21">
                  <c:v>17549.899999999998</c:v>
                </c:pt>
                <c:pt idx="22">
                  <c:v>17090.900000000001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55-4205-A9AF-D4D06EC4CC7B}"/>
            </c:ext>
          </c:extLst>
        </c:ser>
        <c:ser>
          <c:idx val="1"/>
          <c:order val="1"/>
          <c:tx>
            <c:v>Simple Linear Regression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'Reg-Piecewise-1'!$A$4:$A$27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xVal>
          <c:yVal>
            <c:numRef>
              <c:f>'Reg-Piecewise-1'!$C$4:$C$27</c:f>
              <c:numCache>
                <c:formatCode>0</c:formatCode>
                <c:ptCount val="24"/>
                <c:pt idx="0">
                  <c:v>8949.1684782608718</c:v>
                </c:pt>
                <c:pt idx="1">
                  <c:v>9345.9413043478271</c:v>
                </c:pt>
                <c:pt idx="2">
                  <c:v>9742.7141304347842</c:v>
                </c:pt>
                <c:pt idx="3">
                  <c:v>10139.486956521741</c:v>
                </c:pt>
                <c:pt idx="4">
                  <c:v>10536.259782608697</c:v>
                </c:pt>
                <c:pt idx="5">
                  <c:v>10933.032608695654</c:v>
                </c:pt>
                <c:pt idx="6">
                  <c:v>11329.805434782611</c:v>
                </c:pt>
                <c:pt idx="7">
                  <c:v>11726.578260869566</c:v>
                </c:pt>
                <c:pt idx="8">
                  <c:v>12123.351086956523</c:v>
                </c:pt>
                <c:pt idx="9">
                  <c:v>12520.123913043481</c:v>
                </c:pt>
                <c:pt idx="10">
                  <c:v>12916.896739130436</c:v>
                </c:pt>
                <c:pt idx="11">
                  <c:v>13313.669565217393</c:v>
                </c:pt>
                <c:pt idx="12">
                  <c:v>13710.44239130435</c:v>
                </c:pt>
                <c:pt idx="13">
                  <c:v>14107.215217391305</c:v>
                </c:pt>
                <c:pt idx="14">
                  <c:v>14503.988043478264</c:v>
                </c:pt>
                <c:pt idx="15">
                  <c:v>14900.76086956522</c:v>
                </c:pt>
                <c:pt idx="16">
                  <c:v>15297.533695652175</c:v>
                </c:pt>
                <c:pt idx="17">
                  <c:v>15694.306521739134</c:v>
                </c:pt>
                <c:pt idx="18">
                  <c:v>16091.079347826089</c:v>
                </c:pt>
                <c:pt idx="19">
                  <c:v>16487.852173913045</c:v>
                </c:pt>
                <c:pt idx="20">
                  <c:v>16884.625</c:v>
                </c:pt>
                <c:pt idx="21">
                  <c:v>17281.397826086959</c:v>
                </c:pt>
                <c:pt idx="22">
                  <c:v>17678.170652173918</c:v>
                </c:pt>
                <c:pt idx="23">
                  <c:v>18074.943478260873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55-4205-A9AF-D4D06EC4C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3482815"/>
        <c:axId val="1573490719"/>
      </c:scatterChart>
      <c:valAx>
        <c:axId val="1573482815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490719"/>
        <c:crosses val="autoZero"/>
        <c:crossBetween val="midCat"/>
      </c:valAx>
      <c:valAx>
        <c:axId val="1573490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4828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'Reg-Piecewise-1'!$G$2</c:f>
          <c:strCache>
            <c:ptCount val="1"/>
            <c:pt idx="0">
              <c:v>TS.Adj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'Reg-Piecewise-1'!$G$2</c:f>
              <c:strCache>
                <c:ptCount val="1"/>
                <c:pt idx="0">
                  <c:v>TS.Adj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'Reg-Piecewise-1'!$A$4:$A$26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'Reg-Piecewise-1'!$G$4:$G$26</c:f>
              <c:numCache>
                <c:formatCode>0</c:formatCode>
                <c:ptCount val="23"/>
                <c:pt idx="0">
                  <c:v>-1</c:v>
                </c:pt>
                <c:pt idx="1">
                  <c:v>-1.9803864076893944</c:v>
                </c:pt>
                <c:pt idx="2">
                  <c:v>-2.9377776884581199</c:v>
                </c:pt>
                <c:pt idx="3">
                  <c:v>-3.70674799557329</c:v>
                </c:pt>
                <c:pt idx="4">
                  <c:v>-3.2827117566228905</c:v>
                </c:pt>
                <c:pt idx="5">
                  <c:v>-3.0171591859212405</c:v>
                </c:pt>
                <c:pt idx="6">
                  <c:v>-2.8765678577550253</c:v>
                </c:pt>
                <c:pt idx="7">
                  <c:v>-1.929986674695698</c:v>
                </c:pt>
                <c:pt idx="8">
                  <c:v>-0.45395960535682911</c:v>
                </c:pt>
                <c:pt idx="9">
                  <c:v>1.4469713983305164</c:v>
                </c:pt>
                <c:pt idx="10">
                  <c:v>2.8277004136352066</c:v>
                </c:pt>
                <c:pt idx="11">
                  <c:v>3.4771763686814303</c:v>
                </c:pt>
                <c:pt idx="12">
                  <c:v>2.4288383929127475</c:v>
                </c:pt>
                <c:pt idx="13">
                  <c:v>2.5137472397674778</c:v>
                </c:pt>
                <c:pt idx="14">
                  <c:v>2.2995517628019577</c:v>
                </c:pt>
                <c:pt idx="15">
                  <c:v>1.8910518692082254</c:v>
                </c:pt>
                <c:pt idx="16">
                  <c:v>1.5078311566977087</c:v>
                </c:pt>
                <c:pt idx="17">
                  <c:v>1.2089625132175481</c:v>
                </c:pt>
                <c:pt idx="18">
                  <c:v>0.75720480830681625</c:v>
                </c:pt>
                <c:pt idx="19">
                  <c:v>0.20770765879420891</c:v>
                </c:pt>
                <c:pt idx="20">
                  <c:v>0.21484207139450887</c:v>
                </c:pt>
                <c:pt idx="21">
                  <c:v>0.40480474282187234</c:v>
                </c:pt>
                <c:pt idx="22">
                  <c:v>-3.0015561823631924E-14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02-4686-A0F3-5D56D9460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3482815"/>
        <c:axId val="1573490719"/>
      </c:scatterChart>
      <c:valAx>
        <c:axId val="157348281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73490719"/>
        <c:crosses val="autoZero"/>
        <c:crossBetween val="midCat"/>
      </c:valAx>
      <c:valAx>
        <c:axId val="1573490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4828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'Reg-Piecewise-2'!$B$1</c:f>
              <c:strCache>
                <c:ptCount val="1"/>
                <c:pt idx="0">
                  <c:v>At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'Reg-Piecewise-2'!$A$3:$A$25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'Reg-Piecewise-2'!$B$3:$B$25</c:f>
              <c:numCache>
                <c:formatCode>General</c:formatCode>
                <c:ptCount val="23"/>
                <c:pt idx="0">
                  <c:v>6464.5000000000009</c:v>
                </c:pt>
                <c:pt idx="1">
                  <c:v>7475.7000000000007</c:v>
                </c:pt>
                <c:pt idx="2">
                  <c:v>8237.5</c:v>
                </c:pt>
                <c:pt idx="3">
                  <c:v>9480.9</c:v>
                </c:pt>
                <c:pt idx="4">
                  <c:v>11642.199999999999</c:v>
                </c:pt>
                <c:pt idx="5">
                  <c:v>11705.7</c:v>
                </c:pt>
                <c:pt idx="6">
                  <c:v>11837.2</c:v>
                </c:pt>
                <c:pt idx="7">
                  <c:v>13101.2</c:v>
                </c:pt>
                <c:pt idx="8">
                  <c:v>14194.2</c:v>
                </c:pt>
                <c:pt idx="9">
                  <c:v>15760.1</c:v>
                </c:pt>
                <c:pt idx="10">
                  <c:v>15667.2</c:v>
                </c:pt>
                <c:pt idx="11">
                  <c:v>14338.199999999999</c:v>
                </c:pt>
                <c:pt idx="12">
                  <c:v>11816.800000000001</c:v>
                </c:pt>
                <c:pt idx="13">
                  <c:v>14095.300000000001</c:v>
                </c:pt>
                <c:pt idx="14">
                  <c:v>14001.4</c:v>
                </c:pt>
                <c:pt idx="15">
                  <c:v>14123.7</c:v>
                </c:pt>
                <c:pt idx="16">
                  <c:v>14599.3</c:v>
                </c:pt>
                <c:pt idx="17">
                  <c:v>15160.699999999999</c:v>
                </c:pt>
                <c:pt idx="18">
                  <c:v>15352.300000000001</c:v>
                </c:pt>
                <c:pt idx="19">
                  <c:v>15631.9</c:v>
                </c:pt>
                <c:pt idx="20">
                  <c:v>16887.599999999999</c:v>
                </c:pt>
                <c:pt idx="21">
                  <c:v>17549.899999999998</c:v>
                </c:pt>
                <c:pt idx="22">
                  <c:v>17090.900000000001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74-40F7-A81E-21B8A916AB97}"/>
            </c:ext>
          </c:extLst>
        </c:ser>
        <c:ser>
          <c:idx val="1"/>
          <c:order val="1"/>
          <c:tx>
            <c:v>Ft.Mod.Reg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'Reg-Piecewise-2'!$A$3:$A$25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'Reg-Piecewise-2'!$C$3:$C$25</c:f>
              <c:numCache>
                <c:formatCode>0</c:formatCode>
                <c:ptCount val="23"/>
                <c:pt idx="0">
                  <c:v>6567.9932876756393</c:v>
                </c:pt>
                <c:pt idx="1">
                  <c:v>7550.6475941827857</c:v>
                </c:pt>
                <c:pt idx="2">
                  <c:v>8533.3019006899322</c:v>
                </c:pt>
                <c:pt idx="3">
                  <c:v>9515.9562071970777</c:v>
                </c:pt>
                <c:pt idx="4">
                  <c:v>10498.610513704225</c:v>
                </c:pt>
                <c:pt idx="5">
                  <c:v>11481.264820211371</c:v>
                </c:pt>
                <c:pt idx="6">
                  <c:v>12463.919126718516</c:v>
                </c:pt>
                <c:pt idx="7">
                  <c:v>13446.573433225663</c:v>
                </c:pt>
                <c:pt idx="8">
                  <c:v>14429.227739732811</c:v>
                </c:pt>
                <c:pt idx="9">
                  <c:v>15411.882046239956</c:v>
                </c:pt>
                <c:pt idx="10">
                  <c:v>16394.536352747102</c:v>
                </c:pt>
                <c:pt idx="11">
                  <c:v>13638.834064391067</c:v>
                </c:pt>
                <c:pt idx="12">
                  <c:v>13931.304102648442</c:v>
                </c:pt>
                <c:pt idx="13">
                  <c:v>14223.77414090582</c:v>
                </c:pt>
                <c:pt idx="14">
                  <c:v>14516.244179163197</c:v>
                </c:pt>
                <c:pt idx="15">
                  <c:v>14808.714217420573</c:v>
                </c:pt>
                <c:pt idx="16">
                  <c:v>15101.184255677948</c:v>
                </c:pt>
                <c:pt idx="17">
                  <c:v>15393.654293935326</c:v>
                </c:pt>
                <c:pt idx="18">
                  <c:v>15686.124332192703</c:v>
                </c:pt>
                <c:pt idx="19">
                  <c:v>15978.594370450079</c:v>
                </c:pt>
                <c:pt idx="20">
                  <c:v>16271.064408707456</c:v>
                </c:pt>
                <c:pt idx="21">
                  <c:v>16563.534446964833</c:v>
                </c:pt>
                <c:pt idx="22">
                  <c:v>16856.004485222209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16-4CC2-A0CF-A5938F3F3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3482815"/>
        <c:axId val="1573490719"/>
      </c:scatterChart>
      <c:valAx>
        <c:axId val="1573482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490719"/>
        <c:crosses val="autoZero"/>
        <c:crossBetween val="midCat"/>
      </c:valAx>
      <c:valAx>
        <c:axId val="1573490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4828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'Reg-Piecewise-2'!$G$1</c:f>
          <c:strCache>
            <c:ptCount val="1"/>
            <c:pt idx="0">
              <c:v>TSAdj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'Reg-Piecewise-2'!$G$1</c:f>
              <c:strCache>
                <c:ptCount val="1"/>
                <c:pt idx="0">
                  <c:v>TSAdj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'Reg-Piecewise-2'!$A$3:$A$25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'Reg-Piecewise-2'!$G$3:$G$25</c:f>
              <c:numCache>
                <c:formatCode>0</c:formatCode>
                <c:ptCount val="23"/>
                <c:pt idx="0">
                  <c:v>-1</c:v>
                </c:pt>
                <c:pt idx="1">
                  <c:v>-1.9748896329895096</c:v>
                </c:pt>
                <c:pt idx="2">
                  <c:v>-2.5492163317834864</c:v>
                </c:pt>
                <c:pt idx="3">
                  <c:v>-3.1426281072637963</c:v>
                </c:pt>
                <c:pt idx="4">
                  <c:v>1.1932316830326704</c:v>
                </c:pt>
                <c:pt idx="5">
                  <c:v>1.7389003722469756</c:v>
                </c:pt>
                <c:pt idx="6">
                  <c:v>0.45056785607347061</c:v>
                </c:pt>
                <c:pt idx="7">
                  <c:v>-0.22814790775063262</c:v>
                </c:pt>
                <c:pt idx="8">
                  <c:v>-0.73348106167309979</c:v>
                </c:pt>
                <c:pt idx="9">
                  <c:v>-3.8085803176264924E-4</c:v>
                </c:pt>
                <c:pt idx="10">
                  <c:v>-1.4736870933342014</c:v>
                </c:pt>
                <c:pt idx="11">
                  <c:v>-5.4764703168560372E-2</c:v>
                </c:pt>
                <c:pt idx="12">
                  <c:v>-2.7947762112806895</c:v>
                </c:pt>
                <c:pt idx="13">
                  <c:v>-3.0708630213956338</c:v>
                </c:pt>
                <c:pt idx="14">
                  <c:v>-3.8334337647222045</c:v>
                </c:pt>
                <c:pt idx="15">
                  <c:v>-4.7927381766696824</c:v>
                </c:pt>
                <c:pt idx="16">
                  <c:v>-5.5715726029251718</c:v>
                </c:pt>
                <c:pt idx="17">
                  <c:v>-6.0503057542761676</c:v>
                </c:pt>
                <c:pt idx="18">
                  <c:v>-6.666909880321815</c:v>
                </c:pt>
                <c:pt idx="19">
                  <c:v>-7.3127673320755715</c:v>
                </c:pt>
                <c:pt idx="20">
                  <c:v>-6.412812482672007</c:v>
                </c:pt>
                <c:pt idx="21">
                  <c:v>-4.8027209759607672</c:v>
                </c:pt>
                <c:pt idx="22">
                  <c:v>-4.5471712118769743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21-4D3F-BA7D-BAD47995F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3482815"/>
        <c:axId val="1573490719"/>
      </c:scatterChart>
      <c:valAx>
        <c:axId val="157348281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73490719"/>
        <c:crosses val="autoZero"/>
        <c:crossBetween val="midCat"/>
      </c:valAx>
      <c:valAx>
        <c:axId val="1573490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4828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Practice!$C$1</c:f>
          <c:strCache>
            <c:ptCount val="1"/>
            <c:pt idx="0">
              <c:v>Ft.MReg</c:v>
            </c:pt>
          </c:strCache>
        </c:strRef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Practice!$B$1</c:f>
              <c:strCache>
                <c:ptCount val="1"/>
                <c:pt idx="0">
                  <c:v>At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Practice!$A$3:$A$25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Practice!$B$3:$B$25</c:f>
              <c:numCache>
                <c:formatCode>General</c:formatCode>
                <c:ptCount val="23"/>
                <c:pt idx="0">
                  <c:v>38</c:v>
                </c:pt>
                <c:pt idx="1">
                  <c:v>15</c:v>
                </c:pt>
                <c:pt idx="2">
                  <c:v>85</c:v>
                </c:pt>
                <c:pt idx="3">
                  <c:v>50</c:v>
                </c:pt>
                <c:pt idx="4">
                  <c:v>100</c:v>
                </c:pt>
                <c:pt idx="5">
                  <c:v>60</c:v>
                </c:pt>
                <c:pt idx="6">
                  <c:v>90</c:v>
                </c:pt>
                <c:pt idx="7">
                  <c:v>70</c:v>
                </c:pt>
                <c:pt idx="8">
                  <c:v>115</c:v>
                </c:pt>
                <c:pt idx="9">
                  <c:v>115</c:v>
                </c:pt>
                <c:pt idx="10">
                  <c:v>40</c:v>
                </c:pt>
                <c:pt idx="11">
                  <c:v>35</c:v>
                </c:pt>
                <c:pt idx="12">
                  <c:v>15</c:v>
                </c:pt>
                <c:pt idx="13">
                  <c:v>85</c:v>
                </c:pt>
                <c:pt idx="14">
                  <c:v>50</c:v>
                </c:pt>
                <c:pt idx="15">
                  <c:v>100</c:v>
                </c:pt>
                <c:pt idx="16">
                  <c:v>60</c:v>
                </c:pt>
                <c:pt idx="17">
                  <c:v>90</c:v>
                </c:pt>
                <c:pt idx="18">
                  <c:v>70</c:v>
                </c:pt>
                <c:pt idx="19">
                  <c:v>115</c:v>
                </c:pt>
                <c:pt idx="20">
                  <c:v>120</c:v>
                </c:pt>
                <c:pt idx="21">
                  <c:v>115</c:v>
                </c:pt>
                <c:pt idx="22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54-4D29-8F34-C2939D7904A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Practice!$A$3:$A$25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Practice!$C$3:$C$25</c:f>
              <c:numCache>
                <c:formatCode>0.0</c:formatCode>
                <c:ptCount val="23"/>
                <c:pt idx="0">
                  <c:v>35.725774233282905</c:v>
                </c:pt>
                <c:pt idx="1">
                  <c:v>44.197200285014439</c:v>
                </c:pt>
                <c:pt idx="2">
                  <c:v>52.668626336745973</c:v>
                </c:pt>
                <c:pt idx="3">
                  <c:v>61.1400523884775</c:v>
                </c:pt>
                <c:pt idx="4">
                  <c:v>69.611478440209041</c:v>
                </c:pt>
                <c:pt idx="5">
                  <c:v>78.082904491940567</c:v>
                </c:pt>
                <c:pt idx="6">
                  <c:v>86.554330543672094</c:v>
                </c:pt>
                <c:pt idx="7">
                  <c:v>95.025756595403635</c:v>
                </c:pt>
                <c:pt idx="8">
                  <c:v>103.49718264713516</c:v>
                </c:pt>
                <c:pt idx="9">
                  <c:v>111.9686086988667</c:v>
                </c:pt>
                <c:pt idx="10">
                  <c:v>49.26907501819759</c:v>
                </c:pt>
                <c:pt idx="11">
                  <c:v>54.13504112280053</c:v>
                </c:pt>
                <c:pt idx="12">
                  <c:v>59.001007227403463</c:v>
                </c:pt>
                <c:pt idx="13">
                  <c:v>63.866973332006395</c:v>
                </c:pt>
                <c:pt idx="14">
                  <c:v>68.732939436609328</c:v>
                </c:pt>
                <c:pt idx="15">
                  <c:v>73.598905541212261</c:v>
                </c:pt>
                <c:pt idx="16">
                  <c:v>78.464871645815194</c:v>
                </c:pt>
                <c:pt idx="17">
                  <c:v>83.330837750418127</c:v>
                </c:pt>
                <c:pt idx="18">
                  <c:v>88.196803855021059</c:v>
                </c:pt>
                <c:pt idx="19">
                  <c:v>93.062769959623992</c:v>
                </c:pt>
                <c:pt idx="20">
                  <c:v>97.928736064226925</c:v>
                </c:pt>
                <c:pt idx="21">
                  <c:v>102.79470216882986</c:v>
                </c:pt>
                <c:pt idx="22">
                  <c:v>107.66066827343279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54-4D29-8F34-C2939D790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3482815"/>
        <c:axId val="1573490719"/>
      </c:scatterChart>
      <c:valAx>
        <c:axId val="1573482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490719"/>
        <c:crosses val="autoZero"/>
        <c:crossBetween val="midCat"/>
      </c:valAx>
      <c:valAx>
        <c:axId val="1573490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4828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Practice!$F$1</c:f>
          <c:strCache>
            <c:ptCount val="1"/>
            <c:pt idx="0">
              <c:v>TSAdj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Practice!$A$3:$A$25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xVal>
          <c:yVal>
            <c:numRef>
              <c:f>Practice!$F$3:$F$25</c:f>
              <c:numCache>
                <c:formatCode>0</c:formatCode>
                <c:ptCount val="23"/>
                <c:pt idx="0">
                  <c:v>1</c:v>
                </c:pt>
                <c:pt idx="1">
                  <c:v>-0.40994286288931647</c:v>
                </c:pt>
                <c:pt idx="2">
                  <c:v>0.87377395855234874</c:v>
                </c:pt>
                <c:pt idx="3">
                  <c:v>0.3789130289093981</c:v>
                </c:pt>
                <c:pt idx="4">
                  <c:v>1.6298764330617257</c:v>
                </c:pt>
                <c:pt idx="5">
                  <c:v>0.8561791227140938</c:v>
                </c:pt>
                <c:pt idx="6">
                  <c:v>1.0151306568730181</c:v>
                </c:pt>
                <c:pt idx="7">
                  <c:v>-0.11604098144035113</c:v>
                </c:pt>
                <c:pt idx="8">
                  <c:v>0.42634118696044443</c:v>
                </c:pt>
                <c:pt idx="9">
                  <c:v>0.57683877455154264</c:v>
                </c:pt>
                <c:pt idx="10">
                  <c:v>9.9232594761775372E-2</c:v>
                </c:pt>
                <c:pt idx="11">
                  <c:v>-0.88788249078400627</c:v>
                </c:pt>
                <c:pt idx="12">
                  <c:v>-2.8639936486964661</c:v>
                </c:pt>
                <c:pt idx="13">
                  <c:v>-1.9115159501027847</c:v>
                </c:pt>
                <c:pt idx="14">
                  <c:v>-2.7640196476350471</c:v>
                </c:pt>
                <c:pt idx="15">
                  <c:v>-1.5788656311460132</c:v>
                </c:pt>
                <c:pt idx="16">
                  <c:v>-2.4154960033844937</c:v>
                </c:pt>
                <c:pt idx="17">
                  <c:v>-2.1053921258714468</c:v>
                </c:pt>
                <c:pt idx="18">
                  <c:v>-2.957907626799539</c:v>
                </c:pt>
                <c:pt idx="19">
                  <c:v>-1.9315970711222696</c:v>
                </c:pt>
                <c:pt idx="20">
                  <c:v>-0.90064017068655655</c:v>
                </c:pt>
                <c:pt idx="21">
                  <c:v>-0.32157398853120234</c:v>
                </c:pt>
                <c:pt idx="22">
                  <c:v>-0.69208328840731825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'Reg-Piecewise-B'!#REF!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354-4D01-8E6B-1E90E6271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3482815"/>
        <c:axId val="1573490719"/>
      </c:scatterChart>
      <c:valAx>
        <c:axId val="1573482815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73490719"/>
        <c:crosses val="autoZero"/>
        <c:crossBetween val="midCat"/>
      </c:valAx>
      <c:valAx>
        <c:axId val="1573490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4828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6</xdr:row>
      <xdr:rowOff>123825</xdr:rowOff>
    </xdr:from>
    <xdr:to>
      <xdr:col>14</xdr:col>
      <xdr:colOff>495300</xdr:colOff>
      <xdr:row>23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C4063A-2A2D-417F-8613-DFA490B5F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638175</xdr:colOff>
      <xdr:row>6</xdr:row>
      <xdr:rowOff>142875</xdr:rowOff>
    </xdr:from>
    <xdr:to>
      <xdr:col>21</xdr:col>
      <xdr:colOff>333375</xdr:colOff>
      <xdr:row>23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3543C6-E605-424D-8D13-0A7536E74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44</xdr:row>
      <xdr:rowOff>123825</xdr:rowOff>
    </xdr:from>
    <xdr:to>
      <xdr:col>27</xdr:col>
      <xdr:colOff>495300</xdr:colOff>
      <xdr:row>61</xdr:row>
      <xdr:rowOff>85726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CEDA7B-4480-4E0D-87E2-04E8B87886DB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76550" y="7124700"/>
          <a:ext cx="14039850" cy="2714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9</xdr:row>
      <xdr:rowOff>19050</xdr:rowOff>
    </xdr:from>
    <xdr:to>
      <xdr:col>15</xdr:col>
      <xdr:colOff>104775</xdr:colOff>
      <xdr:row>25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36495E-BFAC-4F6A-9FF9-490C763C9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381000</xdr:colOff>
      <xdr:row>9</xdr:row>
      <xdr:rowOff>76200</xdr:rowOff>
    </xdr:from>
    <xdr:to>
      <xdr:col>21</xdr:col>
      <xdr:colOff>523875</xdr:colOff>
      <xdr:row>26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34CADB-FB94-40E5-B2B9-7A4B161C12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0</xdr:colOff>
      <xdr:row>43</xdr:row>
      <xdr:rowOff>123825</xdr:rowOff>
    </xdr:from>
    <xdr:to>
      <xdr:col>27</xdr:col>
      <xdr:colOff>514350</xdr:colOff>
      <xdr:row>60</xdr:row>
      <xdr:rowOff>85726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4D5EE8E-E94D-4FC6-A751-313B7689C803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9200" y="7115175"/>
          <a:ext cx="14039850" cy="27146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43</xdr:row>
      <xdr:rowOff>123825</xdr:rowOff>
    </xdr:from>
    <xdr:to>
      <xdr:col>23</xdr:col>
      <xdr:colOff>400050</xdr:colOff>
      <xdr:row>60</xdr:row>
      <xdr:rowOff>85726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F9889B7-9329-48F4-888F-B9663A00436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7124700"/>
          <a:ext cx="14039850" cy="2714626"/>
        </a:xfrm>
        <a:prstGeom prst="rect">
          <a:avLst/>
        </a:prstGeom>
      </xdr:spPr>
    </xdr:pic>
    <xdr:clientData/>
  </xdr:twoCellAnchor>
  <xdr:twoCellAnchor>
    <xdr:from>
      <xdr:col>7</xdr:col>
      <xdr:colOff>28575</xdr:colOff>
      <xdr:row>7</xdr:row>
      <xdr:rowOff>123825</xdr:rowOff>
    </xdr:from>
    <xdr:to>
      <xdr:col>13</xdr:col>
      <xdr:colOff>628650</xdr:colOff>
      <xdr:row>24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C2631FF-4728-4D8F-A61F-E9D8138C1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28575</xdr:colOff>
      <xdr:row>6</xdr:row>
      <xdr:rowOff>85725</xdr:rowOff>
    </xdr:from>
    <xdr:to>
      <xdr:col>21</xdr:col>
      <xdr:colOff>47625</xdr:colOff>
      <xdr:row>23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B20E6EF-8CCE-4127-9BCE-D177D1E07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C7FA6-5111-443D-AD42-F2FDB22DA7F2}">
  <sheetPr>
    <tabColor rgb="FF00B050"/>
  </sheetPr>
  <dimension ref="A1:U223"/>
  <sheetViews>
    <sheetView workbookViewId="0">
      <selection sqref="A1:H29"/>
    </sheetView>
  </sheetViews>
  <sheetFormatPr defaultRowHeight="15" x14ac:dyDescent="0.25"/>
  <cols>
    <col min="1" max="1" width="5.7109375" customWidth="1"/>
    <col min="3" max="3" width="10.85546875" bestFit="1" customWidth="1"/>
    <col min="5" max="5" width="10" bestFit="1" customWidth="1"/>
    <col min="6" max="7" width="10" customWidth="1"/>
    <col min="8" max="8" width="8.42578125" customWidth="1"/>
    <col min="9" max="9" width="3.5703125" bestFit="1" customWidth="1"/>
    <col min="10" max="10" width="12.85546875" bestFit="1" customWidth="1"/>
    <col min="11" max="11" width="12.5703125" bestFit="1" customWidth="1"/>
    <col min="12" max="19" width="11.5703125" bestFit="1" customWidth="1"/>
  </cols>
  <sheetData>
    <row r="1" spans="1:21" x14ac:dyDescent="0.25">
      <c r="A1" s="19"/>
      <c r="B1" s="19"/>
      <c r="C1" s="19" t="s">
        <v>17</v>
      </c>
      <c r="D1" s="19"/>
      <c r="E1" s="19"/>
      <c r="F1" s="19"/>
      <c r="G1" s="19"/>
      <c r="H1" s="19"/>
      <c r="I1" t="s">
        <v>18</v>
      </c>
    </row>
    <row r="2" spans="1:21" ht="15.75" thickBot="1" x14ac:dyDescent="0.3">
      <c r="A2" s="13" t="s">
        <v>0</v>
      </c>
      <c r="B2" s="13" t="s">
        <v>1</v>
      </c>
      <c r="C2" s="13" t="s">
        <v>11</v>
      </c>
      <c r="D2" s="13" t="s">
        <v>2</v>
      </c>
      <c r="E2" s="13" t="s">
        <v>3</v>
      </c>
      <c r="F2" s="13" t="s">
        <v>4</v>
      </c>
      <c r="G2" s="13" t="s">
        <v>16</v>
      </c>
      <c r="H2" s="13"/>
      <c r="J2" t="s">
        <v>12</v>
      </c>
      <c r="K2" t="s">
        <v>13</v>
      </c>
    </row>
    <row r="3" spans="1:21" s="1" customFormat="1" ht="12.75" customHeight="1" thickBot="1" x14ac:dyDescent="0.3">
      <c r="A3" s="15"/>
      <c r="B3" s="15"/>
      <c r="C3" s="15"/>
      <c r="D3" s="15"/>
      <c r="E3" s="15"/>
      <c r="F3" s="15"/>
      <c r="G3" s="15"/>
      <c r="H3" s="14"/>
      <c r="I3" s="20" t="s">
        <v>5</v>
      </c>
      <c r="J3" s="8">
        <f>INTERCEPT(B4:B26,A4:A26)</f>
        <v>8552.3956521739146</v>
      </c>
      <c r="K3" s="10">
        <v>8552.3874678714164</v>
      </c>
      <c r="N3"/>
      <c r="O3"/>
      <c r="P3"/>
      <c r="Q3"/>
      <c r="R3"/>
      <c r="S3"/>
      <c r="T3"/>
      <c r="U3"/>
    </row>
    <row r="4" spans="1:21" ht="12.75" customHeight="1" thickBot="1" x14ac:dyDescent="0.3">
      <c r="A4" s="13">
        <v>1</v>
      </c>
      <c r="B4" s="13">
        <v>6464.5000000000009</v>
      </c>
      <c r="C4" s="17">
        <f>$J$3+$J$4*A4</f>
        <v>8949.1684782608718</v>
      </c>
      <c r="D4" s="17">
        <f>B4-C4</f>
        <v>-2484.6684782608709</v>
      </c>
      <c r="E4" s="17">
        <f>SUMPRODUCT(D$4:D4,D$4:D4)/A4</f>
        <v>6173577.4468631921</v>
      </c>
      <c r="F4" s="17">
        <f>F3+($B4-C4)</f>
        <v>-2484.6684782608709</v>
      </c>
      <c r="G4" s="17">
        <f>F4/SQRT(E4)</f>
        <v>-1</v>
      </c>
      <c r="H4" s="16"/>
      <c r="I4" s="21" t="s">
        <v>6</v>
      </c>
      <c r="J4" s="9">
        <f>SLOPE(B4:B26,A4:A26)</f>
        <v>396.77282608695657</v>
      </c>
      <c r="K4" s="10">
        <v>396.77333764469063</v>
      </c>
    </row>
    <row r="5" spans="1:21" ht="12.75" customHeight="1" x14ac:dyDescent="0.25">
      <c r="A5" s="13">
        <v>2</v>
      </c>
      <c r="B5" s="13">
        <v>7475.7000000000007</v>
      </c>
      <c r="C5" s="17">
        <f>$J$3+$J$4*A5</f>
        <v>9345.9413043478271</v>
      </c>
      <c r="D5" s="17">
        <f t="shared" ref="D5:D26" si="0">B5-C5</f>
        <v>-1870.2413043478264</v>
      </c>
      <c r="E5" s="17">
        <f>SUMPRODUCT(D$4:D5,D$4:D5)/A5</f>
        <v>4835689.9916759254</v>
      </c>
      <c r="F5" s="17">
        <f t="shared" ref="F5:F26" si="1">F4+($B5-C5)</f>
        <v>-4354.9097826086972</v>
      </c>
      <c r="G5" s="17">
        <f t="shared" ref="G5:G26" si="2">F5/SQRT(E5)</f>
        <v>-1.9803864076893944</v>
      </c>
      <c r="H5" s="16"/>
    </row>
    <row r="6" spans="1:21" ht="12.75" customHeight="1" x14ac:dyDescent="0.25">
      <c r="A6" s="13">
        <v>3</v>
      </c>
      <c r="B6" s="13">
        <v>8237.5</v>
      </c>
      <c r="C6" s="17">
        <f>$J$3+$J$4*A6</f>
        <v>9742.7141304347842</v>
      </c>
      <c r="D6" s="17">
        <f t="shared" si="0"/>
        <v>-1505.2141304347842</v>
      </c>
      <c r="E6" s="17">
        <f>SUMPRODUCT(D$4:D6,D$4:D6)/A6</f>
        <v>3979016.5206041317</v>
      </c>
      <c r="F6" s="17">
        <f t="shared" si="1"/>
        <v>-5860.1239130434815</v>
      </c>
      <c r="G6" s="17">
        <f t="shared" si="2"/>
        <v>-2.9377776884581199</v>
      </c>
      <c r="H6" s="16"/>
    </row>
    <row r="7" spans="1:21" ht="12.75" customHeight="1" x14ac:dyDescent="0.25">
      <c r="A7" s="13">
        <v>4</v>
      </c>
      <c r="B7" s="13">
        <v>9480.9</v>
      </c>
      <c r="C7" s="17">
        <f>$J$3+$J$4*A7</f>
        <v>10139.486956521741</v>
      </c>
      <c r="D7" s="17">
        <f t="shared" si="0"/>
        <v>-658.58695652174174</v>
      </c>
      <c r="E7" s="17">
        <f>SUMPRODUCT(D$4:D7,D$4:D7)/A7</f>
        <v>3092696.5852782414</v>
      </c>
      <c r="F7" s="17">
        <f t="shared" si="1"/>
        <v>-6518.7108695652232</v>
      </c>
      <c r="G7" s="17">
        <f t="shared" si="2"/>
        <v>-3.70674799557329</v>
      </c>
      <c r="H7" s="16"/>
    </row>
    <row r="8" spans="1:21" ht="12.75" customHeight="1" x14ac:dyDescent="0.25">
      <c r="A8" s="13">
        <v>5</v>
      </c>
      <c r="B8" s="13">
        <v>11642.199999999999</v>
      </c>
      <c r="C8" s="17">
        <f>$J$3+$J$4*A8</f>
        <v>10536.259782608697</v>
      </c>
      <c r="D8" s="17">
        <f t="shared" si="0"/>
        <v>1105.9402173913022</v>
      </c>
      <c r="E8" s="17">
        <f>SUMPRODUCT(D$4:D8,D$4:D8)/A8</f>
        <v>2718778.0211112974</v>
      </c>
      <c r="F8" s="17">
        <f t="shared" si="1"/>
        <v>-5412.770652173921</v>
      </c>
      <c r="G8" s="17">
        <f t="shared" si="2"/>
        <v>-3.2827117566228905</v>
      </c>
      <c r="H8" s="16"/>
    </row>
    <row r="9" spans="1:21" ht="12.75" customHeight="1" x14ac:dyDescent="0.25">
      <c r="A9" s="13">
        <v>6</v>
      </c>
      <c r="B9" s="13">
        <v>11705.7</v>
      </c>
      <c r="C9" s="17">
        <f>$J$3+$J$4*A9</f>
        <v>10933.032608695654</v>
      </c>
      <c r="D9" s="17">
        <f t="shared" si="0"/>
        <v>772.66739130434689</v>
      </c>
      <c r="E9" s="17">
        <f>SUMPRODUCT(D$4:D9,D$4:D9)/A9</f>
        <v>2365150.8338569249</v>
      </c>
      <c r="F9" s="17">
        <f t="shared" si="1"/>
        <v>-4640.1032608695741</v>
      </c>
      <c r="G9" s="17">
        <f t="shared" si="2"/>
        <v>-3.0171591859212405</v>
      </c>
      <c r="H9" s="16"/>
    </row>
    <row r="10" spans="1:21" ht="12.75" customHeight="1" x14ac:dyDescent="0.25">
      <c r="A10" s="13">
        <v>7</v>
      </c>
      <c r="B10" s="13">
        <v>11837.2</v>
      </c>
      <c r="C10" s="17">
        <f>$J$3+$J$4*A10</f>
        <v>11329.805434782611</v>
      </c>
      <c r="D10" s="17">
        <f t="shared" si="0"/>
        <v>507.39456521738975</v>
      </c>
      <c r="E10" s="17">
        <f>SUMPRODUCT(D$4:D10,D$4:D10)/A10</f>
        <v>2064050.6068505277</v>
      </c>
      <c r="F10" s="17">
        <f t="shared" si="1"/>
        <v>-4132.7086956521844</v>
      </c>
      <c r="G10" s="17">
        <f t="shared" si="2"/>
        <v>-2.8765678577550253</v>
      </c>
      <c r="H10" s="16"/>
    </row>
    <row r="11" spans="1:21" ht="12.75" customHeight="1" x14ac:dyDescent="0.25">
      <c r="A11" s="13">
        <v>8</v>
      </c>
      <c r="B11" s="13">
        <v>13101.2</v>
      </c>
      <c r="C11" s="17">
        <f>$J$3+$J$4*A11</f>
        <v>11726.578260869566</v>
      </c>
      <c r="D11" s="17">
        <f t="shared" si="0"/>
        <v>1374.6217391304344</v>
      </c>
      <c r="E11" s="17">
        <f>SUMPRODUCT(D$4:D11,D$4:D11)/A11</f>
        <v>2042242.3967054593</v>
      </c>
      <c r="F11" s="17">
        <f t="shared" si="1"/>
        <v>-2758.0869565217499</v>
      </c>
      <c r="G11" s="17">
        <f t="shared" si="2"/>
        <v>-1.929986674695698</v>
      </c>
      <c r="H11" s="16"/>
    </row>
    <row r="12" spans="1:21" ht="12.75" customHeight="1" x14ac:dyDescent="0.25">
      <c r="A12" s="13">
        <v>9</v>
      </c>
      <c r="B12" s="13">
        <v>14194.2</v>
      </c>
      <c r="C12" s="17">
        <f>$J$3+$J$4*A12</f>
        <v>12123.351086956523</v>
      </c>
      <c r="D12" s="17">
        <f t="shared" si="0"/>
        <v>2070.8489130434773</v>
      </c>
      <c r="E12" s="17">
        <f>SUMPRODUCT(D$4:D12,D$4:D12)/A12</f>
        <v>2291817.1549218916</v>
      </c>
      <c r="F12" s="17">
        <f t="shared" si="1"/>
        <v>-687.23804347827263</v>
      </c>
      <c r="G12" s="17">
        <f t="shared" si="2"/>
        <v>-0.45395960535682911</v>
      </c>
      <c r="H12" s="16"/>
    </row>
    <row r="13" spans="1:21" ht="12.75" customHeight="1" x14ac:dyDescent="0.25">
      <c r="A13" s="13">
        <v>10</v>
      </c>
      <c r="B13" s="13">
        <v>15760.1</v>
      </c>
      <c r="C13" s="17">
        <f>$J$3+$J$4*A13</f>
        <v>12520.123913043481</v>
      </c>
      <c r="D13" s="17">
        <f t="shared" si="0"/>
        <v>3239.9760869565198</v>
      </c>
      <c r="E13" s="17">
        <f>SUMPRODUCT(D$4:D13,D$4:D13)/A13</f>
        <v>3112379.9438347109</v>
      </c>
      <c r="F13" s="17">
        <f t="shared" si="1"/>
        <v>2552.7380434782472</v>
      </c>
      <c r="G13" s="17">
        <f t="shared" si="2"/>
        <v>1.4469713983305164</v>
      </c>
      <c r="H13" s="16"/>
    </row>
    <row r="14" spans="1:21" ht="12.75" customHeight="1" x14ac:dyDescent="0.25">
      <c r="A14" s="13">
        <v>11</v>
      </c>
      <c r="B14" s="13">
        <v>15667.2</v>
      </c>
      <c r="C14" s="17">
        <f>$J$3+$J$4*A14</f>
        <v>12916.896739130436</v>
      </c>
      <c r="D14" s="17">
        <f t="shared" si="0"/>
        <v>2750.3032608695648</v>
      </c>
      <c r="E14" s="17">
        <f>SUMPRODUCT(D$4:D14,D$4:D14)/A14</f>
        <v>3517087.9513724428</v>
      </c>
      <c r="F14" s="17">
        <f t="shared" si="1"/>
        <v>5303.041304347812</v>
      </c>
      <c r="G14" s="17">
        <f t="shared" si="2"/>
        <v>2.8277004136352066</v>
      </c>
      <c r="H14" s="16"/>
    </row>
    <row r="15" spans="1:21" ht="12.75" customHeight="1" x14ac:dyDescent="0.25">
      <c r="A15" s="13">
        <v>12</v>
      </c>
      <c r="B15" s="13">
        <v>14338.199999999999</v>
      </c>
      <c r="C15" s="17">
        <f>$J$3+$J$4*A15</f>
        <v>13313.669565217393</v>
      </c>
      <c r="D15" s="17">
        <f t="shared" si="0"/>
        <v>1024.5304347826059</v>
      </c>
      <c r="E15" s="17">
        <f>SUMPRODUCT(D$4:D15,D$4:D15)/A15</f>
        <v>3311469.1730743921</v>
      </c>
      <c r="F15" s="17">
        <f t="shared" si="1"/>
        <v>6327.5717391304179</v>
      </c>
      <c r="G15" s="17">
        <f t="shared" si="2"/>
        <v>3.4771763686814303</v>
      </c>
      <c r="H15" s="16"/>
      <c r="R15">
        <v>5923</v>
      </c>
    </row>
    <row r="16" spans="1:21" ht="12.75" customHeight="1" x14ac:dyDescent="0.25">
      <c r="A16" s="13">
        <v>13</v>
      </c>
      <c r="B16" s="13">
        <v>11816.800000000001</v>
      </c>
      <c r="C16" s="17">
        <f>$J$3+$J$4*A16</f>
        <v>13710.44239130435</v>
      </c>
      <c r="D16" s="17">
        <f t="shared" si="0"/>
        <v>-1893.6423913043491</v>
      </c>
      <c r="E16" s="17">
        <f>SUMPRODUCT(D$4:D16,D$4:D16)/A16</f>
        <v>3332577.8140798118</v>
      </c>
      <c r="F16" s="17">
        <f t="shared" si="1"/>
        <v>4433.9293478260688</v>
      </c>
      <c r="G16" s="17">
        <f t="shared" si="2"/>
        <v>2.4288383929127475</v>
      </c>
      <c r="H16" s="16"/>
    </row>
    <row r="17" spans="1:8" ht="12.75" customHeight="1" x14ac:dyDescent="0.25">
      <c r="A17" s="13">
        <v>14</v>
      </c>
      <c r="B17" s="13">
        <v>14095.300000000001</v>
      </c>
      <c r="C17" s="17">
        <f>$J$3+$J$4*A17</f>
        <v>14107.215217391305</v>
      </c>
      <c r="D17" s="17">
        <f t="shared" si="0"/>
        <v>-11.915217391304395</v>
      </c>
      <c r="E17" s="17">
        <f>SUMPRODUCT(D$4:D17,D$4:D17)/A17</f>
        <v>3094546.6825316451</v>
      </c>
      <c r="F17" s="17">
        <f t="shared" si="1"/>
        <v>4422.0141304347644</v>
      </c>
      <c r="G17" s="17">
        <f t="shared" si="2"/>
        <v>2.5137472397674778</v>
      </c>
      <c r="H17" s="16"/>
    </row>
    <row r="18" spans="1:8" ht="12.75" customHeight="1" x14ac:dyDescent="0.25">
      <c r="A18" s="13">
        <v>15</v>
      </c>
      <c r="B18" s="13">
        <v>14001.4</v>
      </c>
      <c r="C18" s="17">
        <f>$J$3+$J$4*A18</f>
        <v>14503.988043478264</v>
      </c>
      <c r="D18" s="17">
        <f t="shared" si="0"/>
        <v>-502.58804347826481</v>
      </c>
      <c r="E18" s="17">
        <f>SUMPRODUCT(D$4:D18,D$4:D18)/A18</f>
        <v>2905083.2197926892</v>
      </c>
      <c r="F18" s="17">
        <f t="shared" si="1"/>
        <v>3919.4260869564996</v>
      </c>
      <c r="G18" s="17">
        <f t="shared" si="2"/>
        <v>2.2995517628019577</v>
      </c>
      <c r="H18" s="16"/>
    </row>
    <row r="19" spans="1:8" ht="12.75" customHeight="1" x14ac:dyDescent="0.25">
      <c r="A19" s="13">
        <v>16</v>
      </c>
      <c r="B19" s="13">
        <v>14123.7</v>
      </c>
      <c r="C19" s="17">
        <f>$J$3+$J$4*A19</f>
        <v>14900.76086956522</v>
      </c>
      <c r="D19" s="17">
        <f t="shared" si="0"/>
        <v>-777.06086956521904</v>
      </c>
      <c r="E19" s="17">
        <f>SUMPRODUCT(D$4:D19,D$4:D19)/A19</f>
        <v>2761254.4932437371</v>
      </c>
      <c r="F19" s="17">
        <f t="shared" si="1"/>
        <v>3142.3652173912806</v>
      </c>
      <c r="G19" s="17">
        <f t="shared" si="2"/>
        <v>1.8910518692082254</v>
      </c>
      <c r="H19" s="16"/>
    </row>
    <row r="20" spans="1:8" ht="12.75" customHeight="1" x14ac:dyDescent="0.25">
      <c r="A20" s="13">
        <v>17</v>
      </c>
      <c r="B20" s="13">
        <v>14599.3</v>
      </c>
      <c r="C20" s="17">
        <f>$J$3+$J$4*A20</f>
        <v>15297.533695652175</v>
      </c>
      <c r="D20" s="17">
        <f t="shared" si="0"/>
        <v>-698.23369565217581</v>
      </c>
      <c r="E20" s="17">
        <f>SUMPRODUCT(D$4:D20,D$4:D20)/A20</f>
        <v>2627506.0109202289</v>
      </c>
      <c r="F20" s="17">
        <f t="shared" si="1"/>
        <v>2444.1315217391048</v>
      </c>
      <c r="G20" s="17">
        <f t="shared" si="2"/>
        <v>1.5078311566977087</v>
      </c>
      <c r="H20" s="16"/>
    </row>
    <row r="21" spans="1:8" ht="12.75" customHeight="1" x14ac:dyDescent="0.25">
      <c r="A21" s="13">
        <v>18</v>
      </c>
      <c r="B21" s="13">
        <v>15160.699999999999</v>
      </c>
      <c r="C21" s="17">
        <f>$J$3+$J$4*A21</f>
        <v>15694.306521739134</v>
      </c>
      <c r="D21" s="17">
        <f t="shared" si="0"/>
        <v>-533.60652173913513</v>
      </c>
      <c r="E21" s="17">
        <f>SUMPRODUCT(D$4:D21,D$4:D21)/A21</f>
        <v>2497352.1169825792</v>
      </c>
      <c r="F21" s="17">
        <f t="shared" si="1"/>
        <v>1910.5249999999696</v>
      </c>
      <c r="G21" s="17">
        <f t="shared" si="2"/>
        <v>1.2089625132175481</v>
      </c>
      <c r="H21" s="16"/>
    </row>
    <row r="22" spans="1:8" ht="12.75" customHeight="1" x14ac:dyDescent="0.25">
      <c r="A22" s="13">
        <v>19</v>
      </c>
      <c r="B22" s="13">
        <v>15352.300000000001</v>
      </c>
      <c r="C22" s="17">
        <f>$J$3+$J$4*A22</f>
        <v>16091.079347826089</v>
      </c>
      <c r="D22" s="17">
        <f t="shared" si="0"/>
        <v>-738.77934782608827</v>
      </c>
      <c r="E22" s="17">
        <f>SUMPRODUCT(D$4:D22,D$4:D22)/A22</f>
        <v>2394638.5805505668</v>
      </c>
      <c r="F22" s="17">
        <f t="shared" si="1"/>
        <v>1171.7456521738814</v>
      </c>
      <c r="G22" s="17">
        <f t="shared" si="2"/>
        <v>0.75720480830681625</v>
      </c>
      <c r="H22" s="16"/>
    </row>
    <row r="23" spans="1:8" ht="12.75" customHeight="1" x14ac:dyDescent="0.25">
      <c r="A23" s="13">
        <v>20</v>
      </c>
      <c r="B23" s="13">
        <v>15631.9</v>
      </c>
      <c r="C23" s="17">
        <f>$J$3+$J$4*A23</f>
        <v>16487.852173913045</v>
      </c>
      <c r="D23" s="17">
        <f t="shared" si="0"/>
        <v>-855.95217391304504</v>
      </c>
      <c r="E23" s="17">
        <f>SUMPRODUCT(D$4:D23,D$4:D23)/A23</f>
        <v>2311539.3577243621</v>
      </c>
      <c r="F23" s="17">
        <f t="shared" si="1"/>
        <v>315.79347826083631</v>
      </c>
      <c r="G23" s="17">
        <f t="shared" si="2"/>
        <v>0.20770765879420891</v>
      </c>
      <c r="H23" s="16"/>
    </row>
    <row r="24" spans="1:8" ht="12.75" customHeight="1" x14ac:dyDescent="0.25">
      <c r="A24" s="13">
        <v>21</v>
      </c>
      <c r="B24" s="13">
        <v>16887.599999999999</v>
      </c>
      <c r="C24" s="17">
        <f>$J$3+$J$4*A24</f>
        <v>16884.625</v>
      </c>
      <c r="D24" s="17">
        <f t="shared" si="0"/>
        <v>2.9749999999985448</v>
      </c>
      <c r="E24" s="17">
        <f>SUMPRODUCT(D$4:D24,D$4:D24)/A24</f>
        <v>2201466.476433916</v>
      </c>
      <c r="F24" s="17">
        <f t="shared" si="1"/>
        <v>318.76847826083485</v>
      </c>
      <c r="G24" s="17">
        <f t="shared" si="2"/>
        <v>0.21484207139450887</v>
      </c>
      <c r="H24" s="16"/>
    </row>
    <row r="25" spans="1:8" ht="12.75" customHeight="1" x14ac:dyDescent="0.25">
      <c r="A25" s="13">
        <v>22</v>
      </c>
      <c r="B25" s="13">
        <v>17549.899999999998</v>
      </c>
      <c r="C25" s="17">
        <f>$J$3+$J$4*A25</f>
        <v>17281.397826086959</v>
      </c>
      <c r="D25" s="17">
        <f t="shared" si="0"/>
        <v>268.50217391303886</v>
      </c>
      <c r="E25" s="17">
        <f>SUMPRODUCT(D$4:D25,D$4:D25)/A25</f>
        <v>2104676.791932194</v>
      </c>
      <c r="F25" s="17">
        <f t="shared" si="1"/>
        <v>587.27065217387371</v>
      </c>
      <c r="G25" s="17">
        <f t="shared" si="2"/>
        <v>0.40480474282187234</v>
      </c>
      <c r="H25" s="16"/>
    </row>
    <row r="26" spans="1:8" ht="12.75" customHeight="1" x14ac:dyDescent="0.25">
      <c r="A26" s="13">
        <v>23</v>
      </c>
      <c r="B26" s="13">
        <v>17090.900000000001</v>
      </c>
      <c r="C26" s="17">
        <f>$J$3+$J$4*A26</f>
        <v>17678.170652173918</v>
      </c>
      <c r="D26" s="17">
        <f t="shared" si="0"/>
        <v>-587.27065217391646</v>
      </c>
      <c r="E26" s="17">
        <f>SUMPRODUCT(D$4:D26,D$4:D26)/A26</f>
        <v>2028164.1844092631</v>
      </c>
      <c r="F26" s="17">
        <f t="shared" si="1"/>
        <v>-4.2746250983327627E-11</v>
      </c>
      <c r="G26" s="17">
        <f t="shared" si="2"/>
        <v>-3.0015561823631924E-14</v>
      </c>
      <c r="H26" s="16"/>
    </row>
    <row r="27" spans="1:8" ht="12.75" customHeight="1" x14ac:dyDescent="0.25">
      <c r="A27" s="13">
        <v>24</v>
      </c>
      <c r="B27" s="19"/>
      <c r="C27" s="17">
        <f>$J$3+$J$4*A27</f>
        <v>18074.943478260873</v>
      </c>
      <c r="D27" s="19"/>
      <c r="E27" s="17">
        <f>SQRT(SUMPRODUCT(D4:D26,D4:D26)/(A26-2))</f>
        <v>1490.4102382104486</v>
      </c>
      <c r="F27" s="19"/>
      <c r="G27" s="19"/>
      <c r="H27" s="16"/>
    </row>
    <row r="28" spans="1:8" ht="12.75" customHeight="1" x14ac:dyDescent="0.25">
      <c r="A28" s="19"/>
      <c r="B28" s="19"/>
      <c r="C28" s="19"/>
      <c r="D28" s="19"/>
      <c r="E28" s="19"/>
      <c r="F28" s="19"/>
      <c r="G28" s="19"/>
      <c r="H28" s="19"/>
    </row>
    <row r="29" spans="1:8" ht="12.75" customHeight="1" x14ac:dyDescent="0.25">
      <c r="A29" s="19"/>
      <c r="B29" s="19"/>
      <c r="C29" s="19"/>
      <c r="D29" s="19"/>
      <c r="E29" s="19"/>
      <c r="F29" s="19"/>
      <c r="G29" s="19"/>
      <c r="H29" s="19"/>
    </row>
    <row r="30" spans="1:8" ht="12.75" customHeight="1" x14ac:dyDescent="0.25"/>
    <row r="31" spans="1:8" ht="12.75" customHeight="1" x14ac:dyDescent="0.25"/>
    <row r="32" spans="1:8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8726A-8354-4532-B3AF-72D7CDBABE92}">
  <sheetPr>
    <tabColor rgb="FF00B050"/>
  </sheetPr>
  <dimension ref="A1:X222"/>
  <sheetViews>
    <sheetView workbookViewId="0">
      <selection activeCell="K28" sqref="K28"/>
    </sheetView>
  </sheetViews>
  <sheetFormatPr defaultRowHeight="15" x14ac:dyDescent="0.25"/>
  <cols>
    <col min="1" max="1" width="5.7109375" customWidth="1"/>
    <col min="3" max="3" width="11.140625" bestFit="1" customWidth="1"/>
    <col min="4" max="4" width="8" customWidth="1"/>
    <col min="5" max="5" width="10" bestFit="1" customWidth="1"/>
    <col min="6" max="6" width="10" customWidth="1"/>
    <col min="7" max="7" width="7.140625" bestFit="1" customWidth="1"/>
    <col min="8" max="8" width="8.42578125" customWidth="1"/>
    <col min="9" max="9" width="4.85546875" customWidth="1"/>
    <col min="10" max="10" width="3.5703125" bestFit="1" customWidth="1"/>
    <col min="11" max="11" width="12.85546875" bestFit="1" customWidth="1"/>
    <col min="12" max="12" width="12.5703125" bestFit="1" customWidth="1"/>
    <col min="13" max="13" width="3.5703125" bestFit="1" customWidth="1"/>
    <col min="14" max="22" width="11.5703125" bestFit="1" customWidth="1"/>
  </cols>
  <sheetData>
    <row r="1" spans="1:24" x14ac:dyDescent="0.25">
      <c r="A1" s="13" t="s">
        <v>0</v>
      </c>
      <c r="B1" s="13" t="s">
        <v>1</v>
      </c>
      <c r="C1" s="13" t="s">
        <v>19</v>
      </c>
      <c r="D1" s="13" t="s">
        <v>2</v>
      </c>
      <c r="E1" s="13" t="s">
        <v>3</v>
      </c>
      <c r="F1" s="13" t="s">
        <v>4</v>
      </c>
      <c r="G1" s="13" t="s">
        <v>15</v>
      </c>
      <c r="H1" s="13"/>
      <c r="K1" t="s">
        <v>12</v>
      </c>
      <c r="N1" t="s">
        <v>10</v>
      </c>
    </row>
    <row r="2" spans="1:24" s="1" customFormat="1" ht="12.75" customHeight="1" x14ac:dyDescent="0.25">
      <c r="A2" s="15"/>
      <c r="B2" s="15"/>
      <c r="C2" s="15"/>
      <c r="D2" s="15"/>
      <c r="E2" s="15"/>
      <c r="F2" s="15"/>
      <c r="G2" s="14"/>
      <c r="H2" s="14"/>
      <c r="J2" s="3" t="s">
        <v>5</v>
      </c>
      <c r="K2" s="8">
        <f>INTERCEPT(B3:B25,A3:A25)</f>
        <v>8552.3956521739146</v>
      </c>
      <c r="L2"/>
      <c r="M2" s="3" t="s">
        <v>5</v>
      </c>
      <c r="N2" s="23">
        <v>5585.3389811684929</v>
      </c>
      <c r="Q2"/>
      <c r="R2"/>
      <c r="S2"/>
      <c r="T2"/>
      <c r="U2"/>
      <c r="V2"/>
      <c r="W2"/>
      <c r="X2"/>
    </row>
    <row r="3" spans="1:24" ht="12.75" customHeight="1" x14ac:dyDescent="0.25">
      <c r="A3" s="13">
        <v>1</v>
      </c>
      <c r="B3" s="13">
        <v>6464.5000000000009</v>
      </c>
      <c r="C3" s="22">
        <f>IF(A3&lt;$N$6,$N$2+$N$3*A3, $N$4+$N$5*A3)</f>
        <v>6567.9932876756393</v>
      </c>
      <c r="D3" s="17">
        <f>$B3-C3</f>
        <v>-103.49328767563838</v>
      </c>
      <c r="E3" s="17">
        <f>SUMPRODUCT(D$3:D3,D$3:D3)/$A3</f>
        <v>10710.860593912445</v>
      </c>
      <c r="F3" s="17">
        <f>F2+($B3-C3)</f>
        <v>-103.49328767563838</v>
      </c>
      <c r="G3" s="18">
        <f>F3/SQRT(E3)</f>
        <v>-1</v>
      </c>
      <c r="H3" s="18"/>
      <c r="J3" s="1" t="s">
        <v>6</v>
      </c>
      <c r="K3" s="9">
        <f>SLOPE(B3:B25,A3:A25)</f>
        <v>396.77282608695657</v>
      </c>
      <c r="M3" s="3" t="s">
        <v>6</v>
      </c>
      <c r="N3" s="23">
        <v>982.65430650714632</v>
      </c>
    </row>
    <row r="4" spans="1:24" ht="12.75" customHeight="1" x14ac:dyDescent="0.25">
      <c r="A4" s="13">
        <v>2</v>
      </c>
      <c r="B4" s="13">
        <v>7475.7000000000007</v>
      </c>
      <c r="C4" s="22">
        <f>IF(A4&lt;$N$6,$N$2+$N$3*A4, $N$4+$N$5*A4)</f>
        <v>7550.6475941827857</v>
      </c>
      <c r="D4" s="17">
        <f t="shared" ref="D4:D25" si="0">$B4-C4</f>
        <v>-74.947594182784997</v>
      </c>
      <c r="E4" s="17">
        <f>SUMPRODUCT(D$3:D4,D$3:D4)/$A4</f>
        <v>8164.0012338499364</v>
      </c>
      <c r="F4" s="17">
        <f t="shared" ref="F4:F25" si="1">F3+($B4-C4)</f>
        <v>-178.44088185842338</v>
      </c>
      <c r="G4" s="18">
        <f t="shared" ref="G4:G25" si="2">F4/SQRT(E4)</f>
        <v>-1.9748896329895096</v>
      </c>
      <c r="H4" s="18"/>
      <c r="M4" t="s">
        <v>7</v>
      </c>
      <c r="N4" s="23">
        <v>10129.193605302546</v>
      </c>
    </row>
    <row r="5" spans="1:24" ht="12.75" customHeight="1" x14ac:dyDescent="0.25">
      <c r="A5" s="13">
        <v>3</v>
      </c>
      <c r="B5" s="13">
        <v>8237.5</v>
      </c>
      <c r="C5" s="22">
        <f>IF(A5&lt;$N$6,$N$2+$N$3*A5, $N$4+$N$5*A5)</f>
        <v>8533.3019006899322</v>
      </c>
      <c r="D5" s="17">
        <f t="shared" si="0"/>
        <v>-295.80190068993215</v>
      </c>
      <c r="E5" s="17">
        <f>SUMPRODUCT(D$3:D5,D$3:D5)/$A5</f>
        <v>34608.922306492117</v>
      </c>
      <c r="F5" s="17">
        <f t="shared" si="1"/>
        <v>-474.24278254835554</v>
      </c>
      <c r="G5" s="18">
        <f t="shared" si="2"/>
        <v>-2.5492163317834864</v>
      </c>
      <c r="H5" s="18"/>
      <c r="M5" t="s">
        <v>8</v>
      </c>
      <c r="N5" s="23">
        <v>292.4700382573767</v>
      </c>
    </row>
    <row r="6" spans="1:24" ht="12.75" customHeight="1" x14ac:dyDescent="0.25">
      <c r="A6" s="13">
        <v>4</v>
      </c>
      <c r="B6" s="13">
        <v>9480.9</v>
      </c>
      <c r="C6" s="22">
        <f>IF(A6&lt;$N$6,$N$2+$N$3*A6, $N$4+$N$5*A6)</f>
        <v>9515.9562071970777</v>
      </c>
      <c r="D6" s="17">
        <f t="shared" si="0"/>
        <v>-35.056207197078038</v>
      </c>
      <c r="E6" s="17">
        <f>SUMPRODUCT(D$3:D6,D$3:D6)/$A6</f>
        <v>26263.926145630205</v>
      </c>
      <c r="F6" s="17">
        <f t="shared" si="1"/>
        <v>-509.29898974543357</v>
      </c>
      <c r="G6" s="18">
        <f t="shared" si="2"/>
        <v>-3.1426281072637963</v>
      </c>
      <c r="H6" s="18"/>
      <c r="M6" t="s">
        <v>9</v>
      </c>
      <c r="N6">
        <v>12</v>
      </c>
    </row>
    <row r="7" spans="1:24" ht="12.75" customHeight="1" x14ac:dyDescent="0.25">
      <c r="A7" s="13">
        <v>5</v>
      </c>
      <c r="B7" s="13">
        <v>11642.199999999999</v>
      </c>
      <c r="C7" s="22">
        <f>IF(A7&lt;$N$6,$N$2+$N$3*A7, $N$4+$N$5*A7)</f>
        <v>10498.610513704225</v>
      </c>
      <c r="D7" s="17">
        <f t="shared" si="0"/>
        <v>1143.5894862957739</v>
      </c>
      <c r="E7" s="17">
        <f>SUMPRODUCT(D$3:D7,D$3:D7)/$A7</f>
        <v>282570.52354975056</v>
      </c>
      <c r="F7" s="17">
        <f t="shared" si="1"/>
        <v>634.29049655034032</v>
      </c>
      <c r="G7" s="18">
        <f t="shared" si="2"/>
        <v>1.1932316830326704</v>
      </c>
      <c r="H7" s="18"/>
      <c r="R7" s="5"/>
    </row>
    <row r="8" spans="1:24" ht="12.75" customHeight="1" x14ac:dyDescent="0.25">
      <c r="A8" s="13">
        <v>6</v>
      </c>
      <c r="B8" s="13">
        <v>11705.7</v>
      </c>
      <c r="C8" s="22">
        <f>IF(A8&lt;$N$6,$N$2+$N$3*A8, $N$4+$N$5*A8)</f>
        <v>11481.264820211371</v>
      </c>
      <c r="D8" s="17">
        <f t="shared" si="0"/>
        <v>224.43517978863019</v>
      </c>
      <c r="E8" s="17">
        <f>SUMPRODUCT(D$3:D8,D$3:D8)/$A8</f>
        <v>243870.62794591789</v>
      </c>
      <c r="F8" s="17">
        <f t="shared" si="1"/>
        <v>858.72567633897052</v>
      </c>
      <c r="G8" s="18">
        <f t="shared" si="2"/>
        <v>1.7389003722469756</v>
      </c>
      <c r="H8" s="18"/>
    </row>
    <row r="9" spans="1:24" ht="12.75" customHeight="1" x14ac:dyDescent="0.25">
      <c r="A9" s="13">
        <v>7</v>
      </c>
      <c r="B9" s="13">
        <v>11837.2</v>
      </c>
      <c r="C9" s="22">
        <f>IF(A9&lt;$N$6,$N$2+$N$3*A9, $N$4+$N$5*A9)</f>
        <v>12463.919126718516</v>
      </c>
      <c r="D9" s="17">
        <f t="shared" si="0"/>
        <v>-626.71912671851533</v>
      </c>
      <c r="E9" s="17">
        <f>SUMPRODUCT(D$3:D9,D$3:D9)/$A9</f>
        <v>265142.94735290372</v>
      </c>
      <c r="F9" s="17">
        <f t="shared" si="1"/>
        <v>232.00654962045519</v>
      </c>
      <c r="G9" s="18">
        <f t="shared" si="2"/>
        <v>0.45056785607347061</v>
      </c>
      <c r="H9" s="18"/>
    </row>
    <row r="10" spans="1:24" ht="12.75" customHeight="1" x14ac:dyDescent="0.25">
      <c r="A10" s="13">
        <v>8</v>
      </c>
      <c r="B10" s="13">
        <v>13101.2</v>
      </c>
      <c r="C10" s="22">
        <f>IF(A10&lt;$N$6,$N$2+$N$3*A10, $N$4+$N$5*A10)</f>
        <v>13446.573433225663</v>
      </c>
      <c r="D10" s="17">
        <f t="shared" si="0"/>
        <v>-345.37343322566267</v>
      </c>
      <c r="E10" s="17">
        <f>SUMPRODUCT(D$3:D10,D$3:D10)/$A10</f>
        <v>246910.4299810509</v>
      </c>
      <c r="F10" s="17">
        <f t="shared" si="1"/>
        <v>-113.36688360520748</v>
      </c>
      <c r="G10" s="18">
        <f t="shared" si="2"/>
        <v>-0.22814790775063262</v>
      </c>
      <c r="H10" s="18"/>
    </row>
    <row r="11" spans="1:24" ht="12.75" customHeight="1" x14ac:dyDescent="0.25">
      <c r="A11" s="13">
        <v>9</v>
      </c>
      <c r="B11" s="13">
        <v>14194.2</v>
      </c>
      <c r="C11" s="22">
        <f>IF(A11&lt;$N$6,$N$2+$N$3*A11, $N$4+$N$5*A11)</f>
        <v>14429.227739732811</v>
      </c>
      <c r="D11" s="17">
        <f t="shared" si="0"/>
        <v>-235.02773973281001</v>
      </c>
      <c r="E11" s="17">
        <f>SUMPRODUCT(D$3:D11,D$3:D11)/$A11</f>
        <v>225613.49758803562</v>
      </c>
      <c r="F11" s="17">
        <f t="shared" si="1"/>
        <v>-348.39462333801748</v>
      </c>
      <c r="G11" s="18">
        <f t="shared" si="2"/>
        <v>-0.73348106167309979</v>
      </c>
      <c r="H11" s="18"/>
    </row>
    <row r="12" spans="1:24" ht="12.75" customHeight="1" x14ac:dyDescent="0.25">
      <c r="A12" s="13">
        <v>10</v>
      </c>
      <c r="B12" s="13">
        <v>15760.1</v>
      </c>
      <c r="C12" s="22">
        <f>IF(A12&lt;$N$6,$N$2+$N$3*A12, $N$4+$N$5*A12)</f>
        <v>15411.882046239956</v>
      </c>
      <c r="D12" s="17">
        <f t="shared" si="0"/>
        <v>348.21795376004411</v>
      </c>
      <c r="E12" s="17">
        <f>SUMPRODUCT(D$3:D12,D$3:D12)/$A12</f>
        <v>215177.72216131529</v>
      </c>
      <c r="F12" s="17">
        <f t="shared" si="1"/>
        <v>-0.17666957797337091</v>
      </c>
      <c r="G12" s="18">
        <f t="shared" si="2"/>
        <v>-3.8085803176264924E-4</v>
      </c>
      <c r="H12" s="18"/>
    </row>
    <row r="13" spans="1:24" ht="12.75" customHeight="1" x14ac:dyDescent="0.25">
      <c r="A13" s="13">
        <v>11</v>
      </c>
      <c r="B13" s="13">
        <v>15667.2</v>
      </c>
      <c r="C13" s="22">
        <f>IF(A13&lt;$N$6,$N$2+$N$3*A13, $N$4+$N$5*A13)</f>
        <v>16394.536352747102</v>
      </c>
      <c r="D13" s="17">
        <f t="shared" si="0"/>
        <v>-727.33635274710105</v>
      </c>
      <c r="E13" s="17">
        <f>SUMPRODUCT(D$3:D13,D$3:D13)/$A13</f>
        <v>243708.67196732803</v>
      </c>
      <c r="F13" s="17">
        <f t="shared" si="1"/>
        <v>-727.51302232507442</v>
      </c>
      <c r="G13" s="18">
        <f t="shared" si="2"/>
        <v>-1.4736870933342014</v>
      </c>
      <c r="H13" s="18"/>
    </row>
    <row r="14" spans="1:24" ht="12.75" customHeight="1" x14ac:dyDescent="0.25">
      <c r="A14" s="13">
        <v>12</v>
      </c>
      <c r="B14" s="13">
        <v>14338.199999999999</v>
      </c>
      <c r="C14" s="22">
        <f>IF(A14&lt;$N$6,$N$2+$N$3*A14, $N$4+$N$5*A14)</f>
        <v>13638.834064391067</v>
      </c>
      <c r="D14" s="17">
        <f t="shared" si="0"/>
        <v>699.36593560893198</v>
      </c>
      <c r="E14" s="17">
        <f>SUMPRODUCT(D$3:D14,D$3:D14)/$A14</f>
        <v>264159.00862756377</v>
      </c>
      <c r="F14" s="17">
        <f t="shared" si="1"/>
        <v>-28.147086716142439</v>
      </c>
      <c r="G14" s="18">
        <f t="shared" si="2"/>
        <v>-5.4764703168560372E-2</v>
      </c>
      <c r="H14" s="18"/>
    </row>
    <row r="15" spans="1:24" ht="12.75" customHeight="1" x14ac:dyDescent="0.25">
      <c r="A15" s="13">
        <v>13</v>
      </c>
      <c r="B15" s="13">
        <v>11816.800000000001</v>
      </c>
      <c r="C15" s="22">
        <f>IF(A15&lt;$N$6,$N$2+$N$3*A15, $N$4+$N$5*A15)</f>
        <v>13931.304102648442</v>
      </c>
      <c r="D15" s="17">
        <f t="shared" si="0"/>
        <v>-2114.5041026484414</v>
      </c>
      <c r="E15" s="17">
        <f>SUMPRODUCT(D$3:D15,D$3:D15)/$A15</f>
        <v>587771.97720368125</v>
      </c>
      <c r="F15" s="17">
        <f t="shared" si="1"/>
        <v>-2142.6511893645838</v>
      </c>
      <c r="G15" s="18">
        <f t="shared" si="2"/>
        <v>-2.7947762112806895</v>
      </c>
      <c r="H15" s="18"/>
    </row>
    <row r="16" spans="1:24" ht="12.75" customHeight="1" x14ac:dyDescent="0.25">
      <c r="A16" s="13">
        <v>14</v>
      </c>
      <c r="B16" s="13">
        <v>14095.300000000001</v>
      </c>
      <c r="C16" s="22">
        <f>IF(A16&lt;$N$6,$N$2+$N$3*A16, $N$4+$N$5*A16)</f>
        <v>14223.77414090582</v>
      </c>
      <c r="D16" s="17">
        <f t="shared" si="0"/>
        <v>-128.47414090581879</v>
      </c>
      <c r="E16" s="17">
        <f>SUMPRODUCT(D$3:D16,D$3:D16)/$A16</f>
        <v>546967.2363235245</v>
      </c>
      <c r="F16" s="17">
        <f t="shared" si="1"/>
        <v>-2271.1253302704026</v>
      </c>
      <c r="G16" s="18">
        <f t="shared" si="2"/>
        <v>-3.0708630213956338</v>
      </c>
      <c r="H16" s="18"/>
    </row>
    <row r="17" spans="1:8" ht="12.75" customHeight="1" x14ac:dyDescent="0.25">
      <c r="A17" s="13">
        <v>15</v>
      </c>
      <c r="B17" s="13">
        <v>14001.4</v>
      </c>
      <c r="C17" s="22">
        <f>IF(A17&lt;$N$6,$N$2+$N$3*A17, $N$4+$N$5*A17)</f>
        <v>14516.244179163197</v>
      </c>
      <c r="D17" s="17">
        <f t="shared" si="0"/>
        <v>-514.84417916319762</v>
      </c>
      <c r="E17" s="17">
        <f>SUMPRODUCT(D$3:D17,D$3:D17)/$A17</f>
        <v>528173.72248983802</v>
      </c>
      <c r="F17" s="17">
        <f t="shared" si="1"/>
        <v>-2785.9695094336003</v>
      </c>
      <c r="G17" s="18">
        <f t="shared" si="2"/>
        <v>-3.8334337647222045</v>
      </c>
      <c r="H17" s="18"/>
    </row>
    <row r="18" spans="1:8" ht="12.75" customHeight="1" x14ac:dyDescent="0.25">
      <c r="A18" s="13">
        <v>16</v>
      </c>
      <c r="B18" s="13">
        <v>14123.7</v>
      </c>
      <c r="C18" s="22">
        <f>IF(A18&lt;$N$6,$N$2+$N$3*A18, $N$4+$N$5*A18)</f>
        <v>14808.714217420573</v>
      </c>
      <c r="D18" s="17">
        <f t="shared" si="0"/>
        <v>-685.01421742057209</v>
      </c>
      <c r="E18" s="17">
        <f>SUMPRODUCT(D$3:D18,D$3:D18)/$A18</f>
        <v>524490.64471349306</v>
      </c>
      <c r="F18" s="17">
        <f t="shared" si="1"/>
        <v>-3470.9837268541723</v>
      </c>
      <c r="G18" s="18">
        <f t="shared" si="2"/>
        <v>-4.7927381766696824</v>
      </c>
      <c r="H18" s="18"/>
    </row>
    <row r="19" spans="1:8" ht="12.75" customHeight="1" x14ac:dyDescent="0.25">
      <c r="A19" s="13">
        <v>17</v>
      </c>
      <c r="B19" s="13">
        <v>14599.3</v>
      </c>
      <c r="C19" s="22">
        <f>IF(A19&lt;$N$6,$N$2+$N$3*A19, $N$4+$N$5*A19)</f>
        <v>15101.184255677948</v>
      </c>
      <c r="D19" s="17">
        <f t="shared" si="0"/>
        <v>-501.88425567794911</v>
      </c>
      <c r="E19" s="17">
        <f>SUMPRODUCT(D$3:D19,D$3:D19)/$A19</f>
        <v>508455.18361842929</v>
      </c>
      <c r="F19" s="17">
        <f t="shared" si="1"/>
        <v>-3972.8679825321215</v>
      </c>
      <c r="G19" s="18">
        <f t="shared" si="2"/>
        <v>-5.5715726029251718</v>
      </c>
      <c r="H19" s="18"/>
    </row>
    <row r="20" spans="1:8" ht="12.75" customHeight="1" x14ac:dyDescent="0.25">
      <c r="A20" s="13">
        <v>18</v>
      </c>
      <c r="B20" s="13">
        <v>15160.699999999999</v>
      </c>
      <c r="C20" s="22">
        <f>IF(A20&lt;$N$6,$N$2+$N$3*A20, $N$4+$N$5*A20)</f>
        <v>15393.654293935326</v>
      </c>
      <c r="D20" s="17">
        <f t="shared" si="0"/>
        <v>-232.95429393532686</v>
      </c>
      <c r="E20" s="17">
        <f>SUMPRODUCT(D$3:D20,D$3:D20)/$A20</f>
        <v>483222.54580978915</v>
      </c>
      <c r="F20" s="17">
        <f t="shared" si="1"/>
        <v>-4205.8222764674483</v>
      </c>
      <c r="G20" s="18">
        <f t="shared" si="2"/>
        <v>-6.0503057542761676</v>
      </c>
      <c r="H20" s="18"/>
    </row>
    <row r="21" spans="1:8" ht="12.75" customHeight="1" x14ac:dyDescent="0.25">
      <c r="A21" s="13">
        <v>19</v>
      </c>
      <c r="B21" s="13">
        <v>15352.300000000001</v>
      </c>
      <c r="C21" s="22">
        <f>IF(A21&lt;$N$6,$N$2+$N$3*A21, $N$4+$N$5*A21)</f>
        <v>15686.124332192703</v>
      </c>
      <c r="D21" s="17">
        <f t="shared" si="0"/>
        <v>-333.82433219270206</v>
      </c>
      <c r="E21" s="17">
        <f>SUMPRODUCT(D$3:D21,D$3:D21)/$A21</f>
        <v>463654.97417579516</v>
      </c>
      <c r="F21" s="17">
        <f t="shared" si="1"/>
        <v>-4539.6466086601504</v>
      </c>
      <c r="G21" s="18">
        <f t="shared" si="2"/>
        <v>-6.666909880321815</v>
      </c>
      <c r="H21" s="18"/>
    </row>
    <row r="22" spans="1:8" ht="12.75" customHeight="1" x14ac:dyDescent="0.25">
      <c r="A22" s="13">
        <v>20</v>
      </c>
      <c r="B22" s="13">
        <v>15631.9</v>
      </c>
      <c r="C22" s="22">
        <f>IF(A22&lt;$N$6,$N$2+$N$3*A22, $N$4+$N$5*A22)</f>
        <v>15978.594370450079</v>
      </c>
      <c r="D22" s="17">
        <f t="shared" si="0"/>
        <v>-346.69437045007908</v>
      </c>
      <c r="E22" s="17">
        <f>SUMPRODUCT(D$3:D22,D$3:D22)/$A22</f>
        <v>446482.07479209424</v>
      </c>
      <c r="F22" s="17">
        <f t="shared" si="1"/>
        <v>-4886.3409791102295</v>
      </c>
      <c r="G22" s="18">
        <f t="shared" si="2"/>
        <v>-7.3127673320755715</v>
      </c>
      <c r="H22" s="18"/>
    </row>
    <row r="23" spans="1:8" ht="12.75" customHeight="1" x14ac:dyDescent="0.25">
      <c r="A23" s="13">
        <v>21</v>
      </c>
      <c r="B23" s="13">
        <v>16887.599999999999</v>
      </c>
      <c r="C23" s="22">
        <f>IF(A23&lt;$N$6,$N$2+$N$3*A23, $N$4+$N$5*A23)</f>
        <v>16271.064408707456</v>
      </c>
      <c r="D23" s="17">
        <f t="shared" si="0"/>
        <v>616.53559129254245</v>
      </c>
      <c r="E23" s="17">
        <f>SUMPRODUCT(D$3:D23,D$3:D23)/$A23</f>
        <v>443321.79196058708</v>
      </c>
      <c r="F23" s="17">
        <f t="shared" si="1"/>
        <v>-4269.805387817687</v>
      </c>
      <c r="G23" s="18">
        <f t="shared" si="2"/>
        <v>-6.412812482672007</v>
      </c>
      <c r="H23" s="18"/>
    </row>
    <row r="24" spans="1:8" ht="12.75" customHeight="1" x14ac:dyDescent="0.25">
      <c r="A24" s="13">
        <v>22</v>
      </c>
      <c r="B24" s="13">
        <v>17549.899999999998</v>
      </c>
      <c r="C24" s="22">
        <f>IF(A24&lt;$N$6,$N$2+$N$3*A24, $N$4+$N$5*A24)</f>
        <v>16563.534446964833</v>
      </c>
      <c r="D24" s="17">
        <f t="shared" si="0"/>
        <v>986.36555303516434</v>
      </c>
      <c r="E24" s="17">
        <f>SUMPRODUCT(D$3:D24,D$3:D24)/$A24</f>
        <v>467394.3016084861</v>
      </c>
      <c r="F24" s="17">
        <f t="shared" si="1"/>
        <v>-3283.4398347825227</v>
      </c>
      <c r="G24" s="18">
        <f t="shared" si="2"/>
        <v>-4.8027209759607672</v>
      </c>
      <c r="H24" s="18"/>
    </row>
    <row r="25" spans="1:8" ht="12.75" customHeight="1" x14ac:dyDescent="0.25">
      <c r="A25" s="13">
        <v>23</v>
      </c>
      <c r="B25" s="13">
        <v>17090.900000000001</v>
      </c>
      <c r="C25" s="22">
        <f>IF(A25&lt;$N$6,$N$2+$N$3*A25, $N$4+$N$5*A25)</f>
        <v>16856.004485222209</v>
      </c>
      <c r="D25" s="17">
        <f t="shared" si="0"/>
        <v>234.89551477779241</v>
      </c>
      <c r="E25" s="17">
        <f>SUMPRODUCT(D$3:D25,D$3:D25)/$A25</f>
        <v>449471.76253258338</v>
      </c>
      <c r="F25" s="17">
        <f t="shared" si="1"/>
        <v>-3048.5443200047303</v>
      </c>
      <c r="G25" s="18">
        <f t="shared" si="2"/>
        <v>-4.5471712118769743</v>
      </c>
      <c r="H25" s="18"/>
    </row>
    <row r="26" spans="1:8" ht="12.75" customHeight="1" x14ac:dyDescent="0.25">
      <c r="A26" s="13">
        <v>24</v>
      </c>
      <c r="B26" s="19"/>
      <c r="C26" s="22">
        <f>IF(A26&lt;$N$6,$N$2+$N$3*A26, $N$4+$N$5*A26)</f>
        <v>17148.474523479585</v>
      </c>
      <c r="D26" s="19"/>
      <c r="E26" s="24">
        <f>SQRT(($A25/($A25-2)*E25))</f>
        <v>701.62568158491479</v>
      </c>
      <c r="F26" s="19"/>
      <c r="G26" s="19"/>
      <c r="H26" s="19"/>
    </row>
    <row r="27" spans="1:8" ht="12.75" customHeight="1" x14ac:dyDescent="0.25">
      <c r="A27" s="19"/>
      <c r="B27" s="19"/>
      <c r="C27" s="19"/>
      <c r="D27" s="19"/>
      <c r="E27" s="19"/>
      <c r="F27" s="19"/>
      <c r="G27" s="19"/>
      <c r="H27" s="19"/>
    </row>
    <row r="28" spans="1:8" ht="12.75" customHeight="1" x14ac:dyDescent="0.25">
      <c r="A28" s="19"/>
      <c r="B28" s="19"/>
      <c r="C28" s="19"/>
      <c r="D28" s="19"/>
      <c r="E28" s="19"/>
      <c r="F28" s="19"/>
      <c r="G28" s="19"/>
      <c r="H28" s="19"/>
    </row>
    <row r="29" spans="1:8" ht="12.75" customHeight="1" x14ac:dyDescent="0.25">
      <c r="A29" s="19"/>
      <c r="B29" s="19"/>
      <c r="C29" s="19"/>
      <c r="D29" s="19"/>
      <c r="E29" s="19"/>
      <c r="F29" s="19"/>
      <c r="G29" s="19"/>
      <c r="H29" s="19"/>
    </row>
    <row r="30" spans="1:8" ht="12.75" customHeight="1" x14ac:dyDescent="0.25"/>
    <row r="31" spans="1:8" ht="12.75" customHeight="1" x14ac:dyDescent="0.25"/>
    <row r="32" spans="1:8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22BD6-8029-4877-883C-54819DC5B20C}">
  <dimension ref="A1:S222"/>
  <sheetViews>
    <sheetView tabSelected="1" workbookViewId="0">
      <selection activeCell="I7" sqref="I7"/>
    </sheetView>
  </sheetViews>
  <sheetFormatPr defaultRowHeight="15" x14ac:dyDescent="0.25"/>
  <cols>
    <col min="1" max="1" width="5.7109375" customWidth="1"/>
    <col min="3" max="4" width="9.7109375" customWidth="1"/>
    <col min="5" max="5" width="8" bestFit="1" customWidth="1"/>
    <col min="6" max="6" width="9.7109375" customWidth="1"/>
    <col min="7" max="7" width="4.85546875" customWidth="1"/>
    <col min="8" max="8" width="3.5703125" bestFit="1" customWidth="1"/>
    <col min="9" max="17" width="11.5703125" bestFit="1" customWidth="1"/>
  </cols>
  <sheetData>
    <row r="1" spans="1:19" x14ac:dyDescent="0.25">
      <c r="A1" s="3" t="s">
        <v>0</v>
      </c>
      <c r="B1" s="11" t="s">
        <v>1</v>
      </c>
      <c r="C1" s="13" t="s">
        <v>14</v>
      </c>
      <c r="D1" s="13" t="s">
        <v>2</v>
      </c>
      <c r="E1" s="13" t="s">
        <v>3</v>
      </c>
      <c r="F1" s="13" t="s">
        <v>15</v>
      </c>
      <c r="I1" t="s">
        <v>10</v>
      </c>
    </row>
    <row r="2" spans="1:19" s="1" customFormat="1" ht="12.75" customHeight="1" x14ac:dyDescent="0.25">
      <c r="A2" s="2"/>
      <c r="B2" s="12"/>
      <c r="C2" s="14">
        <v>0</v>
      </c>
      <c r="D2" s="15"/>
      <c r="E2" s="15"/>
      <c r="F2" s="14"/>
      <c r="H2" s="3" t="s">
        <v>5</v>
      </c>
      <c r="I2" s="4">
        <v>27.254348181551375</v>
      </c>
      <c r="L2"/>
      <c r="M2"/>
      <c r="N2"/>
      <c r="O2"/>
      <c r="P2"/>
      <c r="Q2"/>
      <c r="R2"/>
      <c r="S2"/>
    </row>
    <row r="3" spans="1:19" ht="12.75" customHeight="1" x14ac:dyDescent="0.25">
      <c r="A3" s="3">
        <v>1</v>
      </c>
      <c r="B3">
        <v>38</v>
      </c>
      <c r="C3" s="16">
        <f>IF(A3&lt;$I$6,$I$2+$I$3*A3, $I$4+$I$5*A3)</f>
        <v>35.725774233282905</v>
      </c>
      <c r="D3" s="17">
        <f>$B3-C3</f>
        <v>2.2742257667170946</v>
      </c>
      <c r="E3" s="17">
        <f>SUMPRODUCT(D$3:D3,D$3:D3)/$A3</f>
        <v>5.1721028379999572</v>
      </c>
      <c r="F3" s="18">
        <f t="shared" ref="F3:F25" si="0">F2+($B3-C3)/SQRT(E3)</f>
        <v>1</v>
      </c>
      <c r="H3" s="3" t="s">
        <v>6</v>
      </c>
      <c r="I3" s="4">
        <v>8.4714260517315321</v>
      </c>
    </row>
    <row r="4" spans="1:19" ht="12.75" customHeight="1" x14ac:dyDescent="0.25">
      <c r="A4" s="3">
        <v>2</v>
      </c>
      <c r="B4">
        <v>15</v>
      </c>
      <c r="C4" s="16">
        <f>IF(A4&lt;$I$6,$I$2+$I$3*A4, $I$4+$I$5*A4)</f>
        <v>44.197200285014439</v>
      </c>
      <c r="D4" s="17">
        <f t="shared" ref="D4:D25" si="1">$B4-C4</f>
        <v>-29.197200285014439</v>
      </c>
      <c r="E4" s="17">
        <f>SUMPRODUCT(D$3:D4,D$3:D4)/$A4</f>
        <v>428.82430366062363</v>
      </c>
      <c r="F4" s="18">
        <f t="shared" si="0"/>
        <v>-0.40994286288931647</v>
      </c>
      <c r="H4" t="s">
        <v>7</v>
      </c>
      <c r="I4" s="6">
        <v>-4.2565521324346749</v>
      </c>
    </row>
    <row r="5" spans="1:19" ht="12.75" customHeight="1" x14ac:dyDescent="0.25">
      <c r="A5" s="3">
        <v>3</v>
      </c>
      <c r="B5">
        <v>85</v>
      </c>
      <c r="C5" s="16">
        <f>IF(A5&lt;$I$6,$I$2+$I$3*A5, $I$4+$I$5*A5)</f>
        <v>52.668626336745973</v>
      </c>
      <c r="D5" s="17">
        <f t="shared" si="1"/>
        <v>32.331373663254027</v>
      </c>
      <c r="E5" s="17">
        <f>SUMPRODUCT(D$3:D5,D$3:D5)/$A5</f>
        <v>634.3221100914011</v>
      </c>
      <c r="F5" s="18">
        <f t="shared" si="0"/>
        <v>0.87377395855234874</v>
      </c>
      <c r="H5" t="s">
        <v>8</v>
      </c>
      <c r="I5" s="6">
        <v>4.8659661046029337</v>
      </c>
    </row>
    <row r="6" spans="1:19" ht="12.75" customHeight="1" x14ac:dyDescent="0.25">
      <c r="A6" s="3">
        <v>4</v>
      </c>
      <c r="B6">
        <v>50</v>
      </c>
      <c r="C6" s="16">
        <f>IF(A6&lt;$I$6,$I$2+$I$3*A6, $I$4+$I$5*A6)</f>
        <v>61.1400523884775</v>
      </c>
      <c r="D6" s="17">
        <f t="shared" si="1"/>
        <v>-11.1400523884775</v>
      </c>
      <c r="E6" s="17">
        <f>SUMPRODUCT(D$3:D6,D$3:D6)/$A6</f>
        <v>506.76677437305665</v>
      </c>
      <c r="F6" s="18">
        <f t="shared" si="0"/>
        <v>0.3789130289093981</v>
      </c>
      <c r="H6" t="s">
        <v>9</v>
      </c>
      <c r="I6">
        <v>11</v>
      </c>
    </row>
    <row r="7" spans="1:19" ht="12.75" customHeight="1" x14ac:dyDescent="0.25">
      <c r="A7" s="3">
        <v>5</v>
      </c>
      <c r="B7">
        <v>100</v>
      </c>
      <c r="C7" s="16">
        <f>IF(A7&lt;$I$6,$I$2+$I$3*A7, $I$4+$I$5*A7)</f>
        <v>69.611478440209041</v>
      </c>
      <c r="D7" s="17">
        <f t="shared" si="1"/>
        <v>30.388521559790959</v>
      </c>
      <c r="E7" s="17">
        <f>SUMPRODUCT(D$3:D7,D$3:D7)/$A7</f>
        <v>590.10586801642125</v>
      </c>
      <c r="F7" s="18">
        <f t="shared" si="0"/>
        <v>1.6298764330617257</v>
      </c>
    </row>
    <row r="8" spans="1:19" ht="12.75" customHeight="1" x14ac:dyDescent="0.25">
      <c r="A8" s="3">
        <v>6</v>
      </c>
      <c r="B8">
        <v>60</v>
      </c>
      <c r="C8" s="16">
        <f>IF(A8&lt;$I$6,$I$2+$I$3*A8, $I$4+$I$5*A8)</f>
        <v>78.082904491940567</v>
      </c>
      <c r="D8" s="17">
        <f t="shared" si="1"/>
        <v>-18.082904491940567</v>
      </c>
      <c r="E8" s="17">
        <f>SUMPRODUCT(D$3:D8,D$3:D8)/$A8</f>
        <v>546.25346249112511</v>
      </c>
      <c r="F8" s="18">
        <f t="shared" si="0"/>
        <v>0.8561791227140938</v>
      </c>
    </row>
    <row r="9" spans="1:19" ht="12.75" customHeight="1" x14ac:dyDescent="0.25">
      <c r="A9" s="3">
        <v>7</v>
      </c>
      <c r="B9">
        <v>90</v>
      </c>
      <c r="C9" s="16">
        <f>IF(A9&lt;$I$6,$I$2+$I$3*A9, $I$4+$I$5*A9)</f>
        <v>86.554330543672094</v>
      </c>
      <c r="D9" s="17">
        <f t="shared" si="1"/>
        <v>3.4456694563279058</v>
      </c>
      <c r="E9" s="17">
        <f>SUMPRODUCT(D$3:D9,D$3:D9)/$A9</f>
        <v>469.91334470700309</v>
      </c>
      <c r="F9" s="18">
        <f t="shared" si="0"/>
        <v>1.0151306568730181</v>
      </c>
    </row>
    <row r="10" spans="1:19" ht="12.75" customHeight="1" x14ac:dyDescent="0.25">
      <c r="A10" s="3">
        <v>8</v>
      </c>
      <c r="B10">
        <v>70</v>
      </c>
      <c r="C10" s="16">
        <f>IF(A10&lt;$I$6,$I$2+$I$3*A10, $I$4+$I$5*A10)</f>
        <v>95.025756595403635</v>
      </c>
      <c r="D10" s="17">
        <f t="shared" si="1"/>
        <v>-25.025756595403635</v>
      </c>
      <c r="E10" s="17">
        <f>SUMPRODUCT(D$3:D10,D$3:D10)/$A10</f>
        <v>489.46023826517626</v>
      </c>
      <c r="F10" s="18">
        <f t="shared" si="0"/>
        <v>-0.11604098144035113</v>
      </c>
    </row>
    <row r="11" spans="1:19" ht="12.75" customHeight="1" x14ac:dyDescent="0.25">
      <c r="A11" s="3">
        <v>9</v>
      </c>
      <c r="B11">
        <v>115</v>
      </c>
      <c r="C11" s="16">
        <f>IF(A11&lt;$I$6,$I$2+$I$3*A11, $I$4+$I$5*A11)</f>
        <v>103.49718264713516</v>
      </c>
      <c r="D11" s="17">
        <f t="shared" si="1"/>
        <v>11.502817352864838</v>
      </c>
      <c r="E11" s="17">
        <f>SUMPRODUCT(D$3:D11,D$3:D11)/$A11</f>
        <v>449.77741257497541</v>
      </c>
      <c r="F11" s="18">
        <f t="shared" si="0"/>
        <v>0.42634118696044443</v>
      </c>
    </row>
    <row r="12" spans="1:19" ht="12.75" customHeight="1" x14ac:dyDescent="0.25">
      <c r="A12" s="3">
        <v>10</v>
      </c>
      <c r="B12">
        <v>115</v>
      </c>
      <c r="C12" s="16">
        <f>IF(A12&lt;$I$6,$I$2+$I$3*A12, $I$4+$I$5*A12)</f>
        <v>111.9686086988667</v>
      </c>
      <c r="D12" s="17">
        <f t="shared" si="1"/>
        <v>3.0313913011332971</v>
      </c>
      <c r="E12" s="17">
        <f>SUMPRODUCT(D$3:D12,D$3:D12)/$A12</f>
        <v>405.71860463953652</v>
      </c>
      <c r="F12" s="18">
        <f t="shared" si="0"/>
        <v>0.57683877455154264</v>
      </c>
    </row>
    <row r="13" spans="1:19" ht="12.75" customHeight="1" x14ac:dyDescent="0.25">
      <c r="A13" s="3">
        <v>11</v>
      </c>
      <c r="B13">
        <v>40</v>
      </c>
      <c r="C13" s="16">
        <f>IF(A13&lt;$I$6,$I$2+$I$3*A13, $I$4+$I$5*A13)</f>
        <v>49.26907501819759</v>
      </c>
      <c r="D13" s="17">
        <f t="shared" si="1"/>
        <v>-9.2690750181975901</v>
      </c>
      <c r="E13" s="17">
        <f>SUMPRODUCT(D$3:D13,D$3:D13)/$A13</f>
        <v>376.64561800803091</v>
      </c>
      <c r="F13" s="18">
        <f t="shared" si="0"/>
        <v>9.9232594761775372E-2</v>
      </c>
    </row>
    <row r="14" spans="1:19" ht="12.75" customHeight="1" x14ac:dyDescent="0.25">
      <c r="A14" s="3">
        <v>12</v>
      </c>
      <c r="B14">
        <v>35</v>
      </c>
      <c r="C14" s="16">
        <f>IF(A14&lt;$I$6,$I$2+$I$3*A14, $I$4+$I$5*A14)</f>
        <v>54.13504112280053</v>
      </c>
      <c r="D14" s="17">
        <f t="shared" si="1"/>
        <v>-19.13504112280053</v>
      </c>
      <c r="E14" s="17">
        <f>SUMPRODUCT(D$3:D14,D$3:D14)/$A14</f>
        <v>375.77096640496728</v>
      </c>
      <c r="F14" s="18">
        <f t="shared" si="0"/>
        <v>-0.88788249078400627</v>
      </c>
      <c r="P14">
        <v>5923</v>
      </c>
    </row>
    <row r="15" spans="1:19" ht="12.75" customHeight="1" x14ac:dyDescent="0.25">
      <c r="A15" s="3">
        <v>13</v>
      </c>
      <c r="B15">
        <v>15</v>
      </c>
      <c r="C15" s="16">
        <f>IF(A15&lt;$I$6,$I$2+$I$3*A15, $I$4+$I$5*A15)</f>
        <v>59.001007227403463</v>
      </c>
      <c r="D15" s="17">
        <f t="shared" si="1"/>
        <v>-44.001007227403463</v>
      </c>
      <c r="E15" s="17">
        <f>SUMPRODUCT(D$3:D15,D$3:D15)/$A15</f>
        <v>495.79540260658609</v>
      </c>
      <c r="F15" s="18">
        <f t="shared" si="0"/>
        <v>-2.8639936486964661</v>
      </c>
    </row>
    <row r="16" spans="1:19" ht="12.75" customHeight="1" x14ac:dyDescent="0.25">
      <c r="A16" s="3">
        <v>14</v>
      </c>
      <c r="B16">
        <v>85</v>
      </c>
      <c r="C16" s="16">
        <f>IF(A16&lt;$I$6,$I$2+$I$3*A16, $I$4+$I$5*A16)</f>
        <v>63.866973332006395</v>
      </c>
      <c r="D16" s="17">
        <f t="shared" si="1"/>
        <v>21.133026667993605</v>
      </c>
      <c r="E16" s="17">
        <f>SUMPRODUCT(D$3:D16,D$3:D16)/$A16</f>
        <v>492.2817892882677</v>
      </c>
      <c r="F16" s="18">
        <f t="shared" si="0"/>
        <v>-1.9115159501027847</v>
      </c>
    </row>
    <row r="17" spans="1:6" ht="12.75" customHeight="1" x14ac:dyDescent="0.25">
      <c r="A17" s="3">
        <v>15</v>
      </c>
      <c r="B17">
        <v>50</v>
      </c>
      <c r="C17" s="16">
        <f>IF(A17&lt;$I$6,$I$2+$I$3*A17, $I$4+$I$5*A17)</f>
        <v>68.732939436609328</v>
      </c>
      <c r="D17" s="17">
        <f t="shared" si="1"/>
        <v>-18.732939436609328</v>
      </c>
      <c r="E17" s="17">
        <f>SUMPRODUCT(D$3:D17,D$3:D17)/$A17</f>
        <v>482.8578713314281</v>
      </c>
      <c r="F17" s="18">
        <f t="shared" si="0"/>
        <v>-2.7640196476350471</v>
      </c>
    </row>
    <row r="18" spans="1:6" ht="12.75" customHeight="1" x14ac:dyDescent="0.25">
      <c r="A18" s="3">
        <v>16</v>
      </c>
      <c r="B18">
        <v>100</v>
      </c>
      <c r="C18" s="16">
        <f>IF(A18&lt;$I$6,$I$2+$I$3*A18, $I$4+$I$5*A18)</f>
        <v>73.598905541212261</v>
      </c>
      <c r="D18" s="17">
        <f t="shared" si="1"/>
        <v>26.401094458787739</v>
      </c>
      <c r="E18" s="17">
        <f>SUMPRODUCT(D$3:D18,D$3:D18)/$A18</f>
        <v>496.24286616207837</v>
      </c>
      <c r="F18" s="18">
        <f t="shared" si="0"/>
        <v>-1.5788656311460132</v>
      </c>
    </row>
    <row r="19" spans="1:6" ht="12.75" customHeight="1" x14ac:dyDescent="0.25">
      <c r="A19" s="3">
        <v>17</v>
      </c>
      <c r="B19">
        <v>60</v>
      </c>
      <c r="C19" s="16">
        <f>IF(A19&lt;$I$6,$I$2+$I$3*A19, $I$4+$I$5*A19)</f>
        <v>78.464871645815194</v>
      </c>
      <c r="D19" s="17">
        <f t="shared" si="1"/>
        <v>-18.464871645815194</v>
      </c>
      <c r="E19" s="17">
        <f>SUMPRODUCT(D$3:D19,D$3:D19)/$A19</f>
        <v>487.10807902880492</v>
      </c>
      <c r="F19" s="18">
        <f t="shared" si="0"/>
        <v>-2.4154960033844937</v>
      </c>
    </row>
    <row r="20" spans="1:6" ht="12.75" customHeight="1" x14ac:dyDescent="0.25">
      <c r="A20" s="3">
        <v>18</v>
      </c>
      <c r="B20">
        <v>90</v>
      </c>
      <c r="C20" s="16">
        <f>IF(A20&lt;$I$6,$I$2+$I$3*A20, $I$4+$I$5*A20)</f>
        <v>83.330837750418127</v>
      </c>
      <c r="D20" s="17">
        <f t="shared" si="1"/>
        <v>6.6691622495818734</v>
      </c>
      <c r="E20" s="17">
        <f>SUMPRODUCT(D$3:D20,D$3:D20)/$A20</f>
        <v>462.5175038111629</v>
      </c>
      <c r="F20" s="18">
        <f t="shared" si="0"/>
        <v>-2.1053921258714468</v>
      </c>
    </row>
    <row r="21" spans="1:6" ht="12.75" customHeight="1" x14ac:dyDescent="0.25">
      <c r="A21" s="3">
        <v>19</v>
      </c>
      <c r="B21">
        <v>70</v>
      </c>
      <c r="C21" s="16">
        <f>IF(A21&lt;$I$6,$I$2+$I$3*A21, $I$4+$I$5*A21)</f>
        <v>88.196803855021059</v>
      </c>
      <c r="D21" s="17">
        <f t="shared" si="1"/>
        <v>-18.196803855021059</v>
      </c>
      <c r="E21" s="17">
        <f>SUMPRODUCT(D$3:D21,D$3:D21)/$A21</f>
        <v>455.6020389020548</v>
      </c>
      <c r="F21" s="18">
        <f t="shared" si="0"/>
        <v>-2.957907626799539</v>
      </c>
    </row>
    <row r="22" spans="1:6" ht="12.75" customHeight="1" x14ac:dyDescent="0.25">
      <c r="A22" s="3">
        <v>20</v>
      </c>
      <c r="B22">
        <v>115</v>
      </c>
      <c r="C22" s="16">
        <f>IF(A22&lt;$I$6,$I$2+$I$3*A22, $I$4+$I$5*A22)</f>
        <v>93.062769959623992</v>
      </c>
      <c r="D22" s="17">
        <f t="shared" si="1"/>
        <v>21.937230040376008</v>
      </c>
      <c r="E22" s="17">
        <f>SUMPRODUCT(D$3:D22,D$3:D22)/$A22</f>
        <v>456.88404004917084</v>
      </c>
      <c r="F22" s="18">
        <f t="shared" si="0"/>
        <v>-1.9315970711222696</v>
      </c>
    </row>
    <row r="23" spans="1:6" ht="12.75" customHeight="1" x14ac:dyDescent="0.25">
      <c r="A23" s="3">
        <v>21</v>
      </c>
      <c r="B23" s="7">
        <v>120</v>
      </c>
      <c r="C23" s="16">
        <f>IF(A23&lt;$I$6,$I$2+$I$3*A23, $I$4+$I$5*A23)</f>
        <v>97.928736064226925</v>
      </c>
      <c r="D23" s="17">
        <f t="shared" si="1"/>
        <v>22.071263935773075</v>
      </c>
      <c r="E23" s="17">
        <f>SUMPRODUCT(D$3:D23,D$3:D23)/$A23</f>
        <v>458.3248329859988</v>
      </c>
      <c r="F23" s="18">
        <f t="shared" si="0"/>
        <v>-0.90064017068655655</v>
      </c>
    </row>
    <row r="24" spans="1:6" ht="12.75" customHeight="1" x14ac:dyDescent="0.25">
      <c r="A24" s="3">
        <v>22</v>
      </c>
      <c r="B24" s="7">
        <v>115</v>
      </c>
      <c r="C24" s="16">
        <f>IF(A24&lt;$I$6,$I$2+$I$3*A24, $I$4+$I$5*A24)</f>
        <v>102.79470216882986</v>
      </c>
      <c r="D24" s="17">
        <f t="shared" si="1"/>
        <v>12.205297831170142</v>
      </c>
      <c r="E24" s="17">
        <f>SUMPRODUCT(D$3:D24,D$3:D24)/$A24</f>
        <v>444.26321762970639</v>
      </c>
      <c r="F24" s="18">
        <f t="shared" si="0"/>
        <v>-0.32157398853120234</v>
      </c>
    </row>
    <row r="25" spans="1:6" ht="12.75" customHeight="1" x14ac:dyDescent="0.25">
      <c r="A25" s="3">
        <v>23</v>
      </c>
      <c r="B25" s="7">
        <v>100</v>
      </c>
      <c r="C25" s="16">
        <f>IF(A25&lt;$I$6,$I$2+$I$3*A25, $I$4+$I$5*A25)</f>
        <v>107.66066827343279</v>
      </c>
      <c r="D25" s="17">
        <f t="shared" si="1"/>
        <v>-7.6606682734327904</v>
      </c>
      <c r="E25" s="17">
        <f>SUMPRODUCT(D$3:D25,D$3:D25)/$A25</f>
        <v>427.49898374996178</v>
      </c>
      <c r="F25" s="18">
        <f t="shared" si="0"/>
        <v>-0.69208328840731825</v>
      </c>
    </row>
    <row r="26" spans="1:6" ht="12.75" customHeight="1" x14ac:dyDescent="0.25">
      <c r="A26" s="3">
        <v>24</v>
      </c>
      <c r="C26" s="16">
        <f>IF(A26&lt;$I$6,$I$2+$I$3*A26, $I$4+$I$5*A26)</f>
        <v>112.52663437803574</v>
      </c>
      <c r="D26" s="19"/>
      <c r="E26" s="17">
        <f>SQRT(($A25/($A25-2)*E25))</f>
        <v>21.638234047133551</v>
      </c>
      <c r="F26" s="19"/>
    </row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Reg-Piecewise-1</vt:lpstr>
      <vt:lpstr>Reg-Piecewise-2</vt:lpstr>
      <vt:lpstr>Practice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Ardavan Asef-Vaziri</dc:creator>
  <cp:lastModifiedBy>Asef-Vaziri, Ardavan</cp:lastModifiedBy>
  <dcterms:created xsi:type="dcterms:W3CDTF">2012-06-25T19:51:09Z</dcterms:created>
  <dcterms:modified xsi:type="dcterms:W3CDTF">2022-03-03T05:49:51Z</dcterms:modified>
</cp:coreProperties>
</file>