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S-Visualization\"/>
    </mc:Choice>
  </mc:AlternateContent>
  <bookViews>
    <workbookView xWindow="0" yWindow="120" windowWidth="15600" windowHeight="11640" activeTab="2"/>
  </bookViews>
  <sheets>
    <sheet name="BookData" sheetId="1" r:id="rId1"/>
    <sheet name="Off2Reg" sheetId="5" r:id="rId2"/>
    <sheet name="Off2RegRep" sheetId="4" r:id="rId3"/>
  </sheets>
  <definedNames>
    <definedName name="solver_adj" localSheetId="1" hidden="1">Off2Reg!$L$1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Off2Reg!$L$1</definedName>
    <definedName name="solver_lhs2" localSheetId="1" hidden="1">Off2Reg!$L$1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Off2Reg!$I$76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3</definedName>
    <definedName name="solver_rhs1" localSheetId="1" hidden="1">1</definedName>
    <definedName name="solver_rhs2" localSheetId="1" hidden="1">0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52511"/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2" i="5"/>
  <c r="C2" i="5"/>
  <c r="E24" i="5" l="1"/>
  <c r="C77" i="5"/>
  <c r="C76" i="5"/>
  <c r="E76" i="5" s="1"/>
  <c r="C75" i="5"/>
  <c r="E75" i="5" s="1"/>
  <c r="C74" i="5"/>
  <c r="E74" i="5" s="1"/>
  <c r="C73" i="5"/>
  <c r="E73" i="5" s="1"/>
  <c r="C72" i="5"/>
  <c r="E72" i="5" s="1"/>
  <c r="C71" i="5"/>
  <c r="E71" i="5" s="1"/>
  <c r="C70" i="5"/>
  <c r="E70" i="5" s="1"/>
  <c r="C69" i="5"/>
  <c r="E69" i="5" s="1"/>
  <c r="C68" i="5"/>
  <c r="E68" i="5" s="1"/>
  <c r="C67" i="5"/>
  <c r="E67" i="5" s="1"/>
  <c r="C66" i="5"/>
  <c r="E66" i="5" s="1"/>
  <c r="C65" i="5"/>
  <c r="E65" i="5" s="1"/>
  <c r="C64" i="5"/>
  <c r="E64" i="5" s="1"/>
  <c r="C63" i="5"/>
  <c r="E63" i="5" s="1"/>
  <c r="C62" i="5"/>
  <c r="E62" i="5" s="1"/>
  <c r="C61" i="5"/>
  <c r="E61" i="5" s="1"/>
  <c r="C60" i="5"/>
  <c r="E60" i="5" s="1"/>
  <c r="C59" i="5"/>
  <c r="E59" i="5" s="1"/>
  <c r="C58" i="5"/>
  <c r="E58" i="5" s="1"/>
  <c r="C57" i="5"/>
  <c r="E57" i="5" s="1"/>
  <c r="C56" i="5"/>
  <c r="E56" i="5" s="1"/>
  <c r="C55" i="5"/>
  <c r="E55" i="5" s="1"/>
  <c r="C54" i="5"/>
  <c r="E54" i="5" s="1"/>
  <c r="C53" i="5"/>
  <c r="E53" i="5" s="1"/>
  <c r="C52" i="5"/>
  <c r="E52" i="5" s="1"/>
  <c r="C51" i="5"/>
  <c r="E51" i="5" s="1"/>
  <c r="C50" i="5"/>
  <c r="E50" i="5" s="1"/>
  <c r="C49" i="5"/>
  <c r="E49" i="5" s="1"/>
  <c r="C48" i="5"/>
  <c r="E48" i="5" s="1"/>
  <c r="C47" i="5"/>
  <c r="E47" i="5" s="1"/>
  <c r="C46" i="5"/>
  <c r="E46" i="5" s="1"/>
  <c r="C45" i="5"/>
  <c r="E45" i="5" s="1"/>
  <c r="C44" i="5"/>
  <c r="E44" i="5" s="1"/>
  <c r="C43" i="5"/>
  <c r="E43" i="5" s="1"/>
  <c r="C42" i="5"/>
  <c r="E42" i="5" s="1"/>
  <c r="C41" i="5"/>
  <c r="E41" i="5" s="1"/>
  <c r="C40" i="5"/>
  <c r="E40" i="5" s="1"/>
  <c r="C39" i="5"/>
  <c r="E39" i="5" s="1"/>
  <c r="C38" i="5"/>
  <c r="E38" i="5" s="1"/>
  <c r="C37" i="5"/>
  <c r="E37" i="5" s="1"/>
  <c r="C36" i="5"/>
  <c r="E36" i="5" s="1"/>
  <c r="C35" i="5"/>
  <c r="E35" i="5" s="1"/>
  <c r="C34" i="5"/>
  <c r="E34" i="5" s="1"/>
  <c r="C33" i="5"/>
  <c r="E33" i="5" s="1"/>
  <c r="C32" i="5"/>
  <c r="E32" i="5" s="1"/>
  <c r="C31" i="5"/>
  <c r="E31" i="5" s="1"/>
  <c r="C30" i="5"/>
  <c r="E30" i="5" s="1"/>
  <c r="C29" i="5"/>
  <c r="E29" i="5" s="1"/>
  <c r="C28" i="5"/>
  <c r="E28" i="5" s="1"/>
  <c r="C27" i="5"/>
  <c r="E27" i="5" s="1"/>
  <c r="C26" i="5"/>
  <c r="E26" i="5" s="1"/>
  <c r="C25" i="5"/>
  <c r="E25" i="5" s="1"/>
  <c r="C24" i="5"/>
  <c r="C23" i="5"/>
  <c r="E23" i="5" s="1"/>
  <c r="C22" i="5"/>
  <c r="E22" i="5" s="1"/>
  <c r="C21" i="5"/>
  <c r="E21" i="5" s="1"/>
  <c r="C20" i="5"/>
  <c r="E20" i="5" s="1"/>
  <c r="C19" i="5"/>
  <c r="E19" i="5" s="1"/>
  <c r="C18" i="5"/>
  <c r="E18" i="5" s="1"/>
  <c r="C17" i="5"/>
  <c r="E17" i="5" s="1"/>
  <c r="C16" i="5"/>
  <c r="E16" i="5" s="1"/>
  <c r="C15" i="5"/>
  <c r="E15" i="5" s="1"/>
  <c r="C14" i="5"/>
  <c r="E14" i="5" s="1"/>
  <c r="C13" i="5"/>
  <c r="E13" i="5" s="1"/>
  <c r="C12" i="5"/>
  <c r="E12" i="5" s="1"/>
  <c r="C11" i="5"/>
  <c r="E11" i="5" s="1"/>
  <c r="C10" i="5"/>
  <c r="E10" i="5" s="1"/>
  <c r="C9" i="5"/>
  <c r="E9" i="5" s="1"/>
  <c r="C8" i="5"/>
  <c r="E8" i="5" s="1"/>
  <c r="C7" i="5"/>
  <c r="E7" i="5" s="1"/>
  <c r="C6" i="5"/>
  <c r="E6" i="5" s="1"/>
  <c r="C5" i="5"/>
  <c r="E5" i="5" s="1"/>
  <c r="C4" i="5"/>
  <c r="E4" i="5" s="1"/>
  <c r="C3" i="5"/>
  <c r="E3" i="5" s="1"/>
  <c r="E2" i="5"/>
  <c r="F2" i="5" s="1"/>
  <c r="H2" i="5" l="1"/>
  <c r="I2" i="5" s="1"/>
  <c r="F3" i="5"/>
  <c r="G3" i="5" s="1"/>
  <c r="H3" i="5"/>
  <c r="G2" i="5"/>
  <c r="I3" i="5" l="1"/>
  <c r="H4" i="5"/>
  <c r="F4" i="5"/>
  <c r="G3" i="1"/>
  <c r="H2" i="1"/>
  <c r="P9" i="1"/>
  <c r="Q9" i="1"/>
  <c r="O9" i="1"/>
  <c r="P2" i="1"/>
  <c r="Q2" i="1"/>
  <c r="O2" i="1"/>
  <c r="P6" i="1"/>
  <c r="P7" i="1" s="1"/>
  <c r="Q6" i="1"/>
  <c r="O6" i="1"/>
  <c r="O7" i="1" s="1"/>
  <c r="P4" i="1"/>
  <c r="Q4" i="1"/>
  <c r="O4" i="1"/>
  <c r="P3" i="1"/>
  <c r="Q3" i="1"/>
  <c r="O3" i="1"/>
  <c r="O5" i="1" s="1"/>
  <c r="O8" i="1" l="1"/>
  <c r="Q7" i="1"/>
  <c r="F2" i="1"/>
  <c r="I2" i="1"/>
  <c r="J2" i="1" s="1"/>
  <c r="Q5" i="1"/>
  <c r="Q8" i="1" s="1"/>
  <c r="P5" i="1"/>
  <c r="P8" i="1" s="1"/>
  <c r="H3" i="1"/>
  <c r="F3" i="1" s="1"/>
  <c r="G4" i="5"/>
  <c r="I4" i="5"/>
  <c r="H5" i="5"/>
  <c r="F5" i="5"/>
  <c r="G4" i="1" l="1"/>
  <c r="H4" i="1" s="1"/>
  <c r="I3" i="1"/>
  <c r="J3" i="1" s="1"/>
  <c r="I5" i="5"/>
  <c r="G5" i="5"/>
  <c r="H6" i="5"/>
  <c r="I6" i="5" s="1"/>
  <c r="F6" i="5"/>
  <c r="G5" i="1" l="1"/>
  <c r="H5" i="1" s="1"/>
  <c r="I4" i="1"/>
  <c r="J4" i="1" s="1"/>
  <c r="F4" i="1"/>
  <c r="G6" i="5"/>
  <c r="F7" i="5"/>
  <c r="G7" i="5" s="1"/>
  <c r="H7" i="5"/>
  <c r="G6" i="1" l="1"/>
  <c r="H6" i="1" s="1"/>
  <c r="I5" i="1"/>
  <c r="J5" i="1" s="1"/>
  <c r="F5" i="1"/>
  <c r="I7" i="5"/>
  <c r="F8" i="5"/>
  <c r="G8" i="5" s="1"/>
  <c r="H8" i="5"/>
  <c r="G7" i="1" l="1"/>
  <c r="H7" i="1" s="1"/>
  <c r="I6" i="1"/>
  <c r="J6" i="1" s="1"/>
  <c r="F6" i="1"/>
  <c r="I8" i="5"/>
  <c r="H9" i="5"/>
  <c r="I9" i="5" s="1"/>
  <c r="F9" i="5"/>
  <c r="G9" i="5" s="1"/>
  <c r="G8" i="1" l="1"/>
  <c r="I7" i="1"/>
  <c r="J7" i="1" s="1"/>
  <c r="F7" i="1"/>
  <c r="H8" i="1"/>
  <c r="H10" i="5"/>
  <c r="F10" i="5"/>
  <c r="G9" i="1" l="1"/>
  <c r="I8" i="1"/>
  <c r="J8" i="1" s="1"/>
  <c r="F8" i="1"/>
  <c r="H9" i="1"/>
  <c r="G10" i="5"/>
  <c r="I10" i="5"/>
  <c r="H11" i="5"/>
  <c r="I11" i="5" s="1"/>
  <c r="F11" i="5"/>
  <c r="G11" i="5" s="1"/>
  <c r="G10" i="1" l="1"/>
  <c r="I9" i="1"/>
  <c r="J9" i="1" s="1"/>
  <c r="F9" i="1"/>
  <c r="H10" i="1"/>
  <c r="H12" i="5"/>
  <c r="I12" i="5" s="1"/>
  <c r="F12" i="5"/>
  <c r="G12" i="5" s="1"/>
  <c r="G11" i="1" l="1"/>
  <c r="I10" i="1"/>
  <c r="J10" i="1" s="1"/>
  <c r="F10" i="1"/>
  <c r="H11" i="1"/>
  <c r="H13" i="5"/>
  <c r="I13" i="5" s="1"/>
  <c r="F13" i="5"/>
  <c r="G13" i="5" s="1"/>
  <c r="G12" i="1" l="1"/>
  <c r="I11" i="1"/>
  <c r="J11" i="1" s="1"/>
  <c r="F11" i="1"/>
  <c r="H12" i="1"/>
  <c r="F14" i="5"/>
  <c r="G14" i="5" s="1"/>
  <c r="H14" i="5"/>
  <c r="I14" i="5" s="1"/>
  <c r="G13" i="1" l="1"/>
  <c r="I12" i="1"/>
  <c r="J12" i="1" s="1"/>
  <c r="F12" i="1"/>
  <c r="H13" i="1"/>
  <c r="F15" i="5"/>
  <c r="G15" i="5" s="1"/>
  <c r="H15" i="5"/>
  <c r="I15" i="5" s="1"/>
  <c r="G14" i="1" l="1"/>
  <c r="I13" i="1"/>
  <c r="J13" i="1" s="1"/>
  <c r="F13" i="1"/>
  <c r="H14" i="1"/>
  <c r="I14" i="1" s="1"/>
  <c r="J14" i="1" s="1"/>
  <c r="F16" i="5"/>
  <c r="G16" i="5" s="1"/>
  <c r="H16" i="5"/>
  <c r="I16" i="5" s="1"/>
  <c r="F14" i="1" l="1"/>
  <c r="J15" i="1"/>
  <c r="F17" i="5"/>
  <c r="G17" i="5" s="1"/>
  <c r="H17" i="5"/>
  <c r="I17" i="5" s="1"/>
  <c r="L10" i="1" l="1"/>
  <c r="L3" i="1"/>
  <c r="L11" i="1"/>
  <c r="K6" i="1"/>
  <c r="K14" i="1"/>
  <c r="L4" i="1"/>
  <c r="L12" i="1"/>
  <c r="K7" i="1"/>
  <c r="L9" i="1"/>
  <c r="K4" i="1"/>
  <c r="K5" i="1"/>
  <c r="L5" i="1"/>
  <c r="L13" i="1"/>
  <c r="K8" i="1"/>
  <c r="L6" i="1"/>
  <c r="L14" i="1"/>
  <c r="K9" i="1"/>
  <c r="L7" i="1"/>
  <c r="K10" i="1"/>
  <c r="L8" i="1"/>
  <c r="K11" i="1"/>
  <c r="K12" i="1"/>
  <c r="K13" i="1"/>
  <c r="L2" i="1"/>
  <c r="K3" i="1"/>
  <c r="K2" i="1"/>
  <c r="H18" i="5"/>
  <c r="I18" i="5" s="1"/>
  <c r="F18" i="5"/>
  <c r="G18" i="5" s="1"/>
  <c r="K15" i="1" l="1"/>
  <c r="H19" i="5"/>
  <c r="I19" i="5" s="1"/>
  <c r="F19" i="5"/>
  <c r="G19" i="5" s="1"/>
  <c r="H20" i="5" l="1"/>
  <c r="I20" i="5" s="1"/>
  <c r="F20" i="5"/>
  <c r="G20" i="5" s="1"/>
  <c r="H21" i="5" l="1"/>
  <c r="I21" i="5" s="1"/>
  <c r="F21" i="5"/>
  <c r="G21" i="5" s="1"/>
  <c r="F22" i="5" l="1"/>
  <c r="G22" i="5" s="1"/>
  <c r="H22" i="5"/>
  <c r="I22" i="5" s="1"/>
  <c r="H23" i="5" l="1"/>
  <c r="I23" i="5" s="1"/>
  <c r="F23" i="5"/>
  <c r="G23" i="5" s="1"/>
  <c r="F24" i="5" l="1"/>
  <c r="G24" i="5" s="1"/>
  <c r="H24" i="5"/>
  <c r="I24" i="5" s="1"/>
  <c r="F25" i="5" l="1"/>
  <c r="G25" i="5" s="1"/>
  <c r="H25" i="5"/>
  <c r="I25" i="5" s="1"/>
  <c r="H26" i="5" l="1"/>
  <c r="I26" i="5" s="1"/>
  <c r="F26" i="5"/>
  <c r="G26" i="5" s="1"/>
  <c r="H27" i="5" l="1"/>
  <c r="I27" i="5" s="1"/>
  <c r="F27" i="5"/>
  <c r="G27" i="5" s="1"/>
  <c r="H28" i="5" l="1"/>
  <c r="I28" i="5" s="1"/>
  <c r="F28" i="5"/>
  <c r="G28" i="5" s="1"/>
  <c r="H29" i="5" l="1"/>
  <c r="I29" i="5" s="1"/>
  <c r="F29" i="5"/>
  <c r="G29" i="5" s="1"/>
  <c r="F30" i="5" l="1"/>
  <c r="G30" i="5" s="1"/>
  <c r="H30" i="5"/>
  <c r="I30" i="5" s="1"/>
  <c r="H31" i="5" l="1"/>
  <c r="I31" i="5" s="1"/>
  <c r="F31" i="5"/>
  <c r="G31" i="5" s="1"/>
  <c r="F32" i="5" l="1"/>
  <c r="G32" i="5" s="1"/>
  <c r="H32" i="5"/>
  <c r="I32" i="5" s="1"/>
  <c r="F33" i="5" l="1"/>
  <c r="G33" i="5" s="1"/>
  <c r="H33" i="5"/>
  <c r="I33" i="5" s="1"/>
  <c r="H34" i="5" l="1"/>
  <c r="I34" i="5" s="1"/>
  <c r="F34" i="5"/>
  <c r="G34" i="5" s="1"/>
  <c r="H35" i="5" l="1"/>
  <c r="I35" i="5" s="1"/>
  <c r="F35" i="5"/>
  <c r="G35" i="5" s="1"/>
  <c r="F36" i="5" l="1"/>
  <c r="G36" i="5" s="1"/>
  <c r="H36" i="5"/>
  <c r="I36" i="5" s="1"/>
  <c r="H37" i="5" l="1"/>
  <c r="I37" i="5" s="1"/>
  <c r="F37" i="5"/>
  <c r="G37" i="5" s="1"/>
  <c r="H38" i="5" l="1"/>
  <c r="I38" i="5" s="1"/>
  <c r="F38" i="5"/>
  <c r="G38" i="5" s="1"/>
  <c r="H39" i="5" l="1"/>
  <c r="I39" i="5" s="1"/>
  <c r="F39" i="5"/>
  <c r="G39" i="5" s="1"/>
  <c r="F40" i="5" l="1"/>
  <c r="G40" i="5" s="1"/>
  <c r="H40" i="5"/>
  <c r="I40" i="5" s="1"/>
  <c r="F41" i="5" l="1"/>
  <c r="G41" i="5" s="1"/>
  <c r="H41" i="5"/>
  <c r="I41" i="5" s="1"/>
  <c r="H42" i="5" l="1"/>
  <c r="I42" i="5" s="1"/>
  <c r="F42" i="5"/>
  <c r="G42" i="5" s="1"/>
  <c r="H43" i="5" l="1"/>
  <c r="I43" i="5" s="1"/>
  <c r="F43" i="5"/>
  <c r="G43" i="5" s="1"/>
  <c r="F44" i="5" l="1"/>
  <c r="G44" i="5" s="1"/>
  <c r="H44" i="5"/>
  <c r="I44" i="5" s="1"/>
  <c r="H45" i="5" l="1"/>
  <c r="I45" i="5" s="1"/>
  <c r="F45" i="5"/>
  <c r="G45" i="5" s="1"/>
  <c r="H46" i="5" l="1"/>
  <c r="I46" i="5" s="1"/>
  <c r="F46" i="5"/>
  <c r="G46" i="5" s="1"/>
  <c r="H47" i="5" l="1"/>
  <c r="I47" i="5" s="1"/>
  <c r="F47" i="5"/>
  <c r="G47" i="5" s="1"/>
  <c r="F48" i="5" l="1"/>
  <c r="G48" i="5" s="1"/>
  <c r="H48" i="5"/>
  <c r="I48" i="5" s="1"/>
  <c r="F49" i="5" l="1"/>
  <c r="G49" i="5" s="1"/>
  <c r="H49" i="5"/>
  <c r="I49" i="5" s="1"/>
  <c r="H50" i="5" l="1"/>
  <c r="I50" i="5" s="1"/>
  <c r="F50" i="5"/>
  <c r="G50" i="5" s="1"/>
  <c r="H51" i="5" l="1"/>
  <c r="I51" i="5" s="1"/>
  <c r="F51" i="5"/>
  <c r="G51" i="5" s="1"/>
  <c r="H52" i="5" l="1"/>
  <c r="I52" i="5" s="1"/>
  <c r="F52" i="5"/>
  <c r="G52" i="5" s="1"/>
  <c r="H53" i="5" l="1"/>
  <c r="I53" i="5" s="1"/>
  <c r="F53" i="5"/>
  <c r="G53" i="5" s="1"/>
  <c r="H54" i="5" l="1"/>
  <c r="I54" i="5" s="1"/>
  <c r="F54" i="5"/>
  <c r="G54" i="5" s="1"/>
  <c r="F55" i="5" l="1"/>
  <c r="G55" i="5" s="1"/>
  <c r="H55" i="5"/>
  <c r="I55" i="5" s="1"/>
  <c r="F56" i="5" l="1"/>
  <c r="G56" i="5" s="1"/>
  <c r="H56" i="5"/>
  <c r="I56" i="5" s="1"/>
  <c r="F57" i="5" l="1"/>
  <c r="G57" i="5" s="1"/>
  <c r="H57" i="5"/>
  <c r="I57" i="5" s="1"/>
  <c r="H58" i="5" l="1"/>
  <c r="I58" i="5" s="1"/>
  <c r="F58" i="5"/>
  <c r="G58" i="5" s="1"/>
  <c r="H59" i="5" l="1"/>
  <c r="I59" i="5" s="1"/>
  <c r="F59" i="5"/>
  <c r="G59" i="5" s="1"/>
  <c r="F60" i="5" l="1"/>
  <c r="G60" i="5" s="1"/>
  <c r="H60" i="5"/>
  <c r="I60" i="5" s="1"/>
  <c r="H61" i="5" l="1"/>
  <c r="I61" i="5" s="1"/>
  <c r="F61" i="5"/>
  <c r="G61" i="5" s="1"/>
  <c r="H62" i="5" l="1"/>
  <c r="I62" i="5" s="1"/>
  <c r="F62" i="5"/>
  <c r="G62" i="5" s="1"/>
  <c r="F63" i="5" l="1"/>
  <c r="G63" i="5" s="1"/>
  <c r="H63" i="5"/>
  <c r="I63" i="5" s="1"/>
  <c r="F64" i="5" l="1"/>
  <c r="G64" i="5" s="1"/>
  <c r="H64" i="5"/>
  <c r="I64" i="5" s="1"/>
  <c r="F65" i="5" l="1"/>
  <c r="G65" i="5" s="1"/>
  <c r="H65" i="5"/>
  <c r="I65" i="5" s="1"/>
  <c r="H66" i="5" l="1"/>
  <c r="I66" i="5" s="1"/>
  <c r="F66" i="5"/>
  <c r="G66" i="5" s="1"/>
  <c r="H67" i="5" l="1"/>
  <c r="I67" i="5" s="1"/>
  <c r="F67" i="5"/>
  <c r="G67" i="5" s="1"/>
  <c r="F68" i="5" l="1"/>
  <c r="G68" i="5" s="1"/>
  <c r="H68" i="5"/>
  <c r="I68" i="5" s="1"/>
  <c r="H69" i="5" l="1"/>
  <c r="I69" i="5" s="1"/>
  <c r="F69" i="5"/>
  <c r="G69" i="5" s="1"/>
  <c r="H70" i="5" l="1"/>
  <c r="I70" i="5" s="1"/>
  <c r="F70" i="5"/>
  <c r="G70" i="5" s="1"/>
  <c r="H71" i="5" l="1"/>
  <c r="I71" i="5" s="1"/>
  <c r="F71" i="5"/>
  <c r="G71" i="5" s="1"/>
  <c r="F72" i="5" l="1"/>
  <c r="G72" i="5" s="1"/>
  <c r="H72" i="5"/>
  <c r="I72" i="5" s="1"/>
  <c r="F73" i="5" l="1"/>
  <c r="G73" i="5" s="1"/>
  <c r="H73" i="5"/>
  <c r="I73" i="5" s="1"/>
  <c r="H74" i="5" l="1"/>
  <c r="I74" i="5" s="1"/>
  <c r="F74" i="5"/>
  <c r="G74" i="5" s="1"/>
  <c r="H75" i="5" l="1"/>
  <c r="I75" i="5" s="1"/>
  <c r="F75" i="5"/>
  <c r="G75" i="5" s="1"/>
  <c r="F76" i="5" l="1"/>
  <c r="G76" i="5" s="1"/>
  <c r="H76" i="5"/>
  <c r="I76" i="5" s="1"/>
  <c r="I77" i="5" s="1"/>
  <c r="M1" i="5" s="1"/>
  <c r="G77" i="5" l="1"/>
</calcChain>
</file>

<file path=xl/sharedStrings.xml><?xml version="1.0" encoding="utf-8"?>
<sst xmlns="http://schemas.openxmlformats.org/spreadsheetml/2006/main" count="53" uniqueCount="51">
  <si>
    <t>Office 1</t>
  </si>
  <si>
    <t>Office 2</t>
  </si>
  <si>
    <t>Office 3</t>
  </si>
  <si>
    <t>Mean</t>
  </si>
  <si>
    <t>Min</t>
  </si>
  <si>
    <t>StdDev</t>
  </si>
  <si>
    <t>CV</t>
  </si>
  <si>
    <t>Max</t>
  </si>
  <si>
    <t>Skew</t>
  </si>
  <si>
    <t>Range</t>
  </si>
  <si>
    <t>E</t>
  </si>
  <si>
    <t>MAD</t>
  </si>
  <si>
    <t>ABS(E)</t>
  </si>
  <si>
    <t>E^2</t>
  </si>
  <si>
    <t>SUM(E^2)</t>
  </si>
  <si>
    <t>Office2 Data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</si>
  <si>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</si>
  <si>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</si>
  <si>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</si>
  <si>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</si>
  <si>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</si>
  <si>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</si>
  <si>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</si>
  <si>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</si>
  <si>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</si>
  <si>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</si>
  <si>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</si>
  <si>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</si>
  <si>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</si>
  <si>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</si>
  <si>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</si>
  <si>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</si>
  <si>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</si>
  <si>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</si>
  <si>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</si>
  <si>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</si>
  <si>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</si>
  <si>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</si>
  <si>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</si>
  <si>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</si>
  <si>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</si>
  <si>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Trend</t>
  </si>
  <si>
    <t>Rg/Mean</t>
  </si>
  <si>
    <t>LB</t>
  </si>
  <si>
    <t>UB</t>
  </si>
  <si>
    <t>CumCount</t>
  </si>
  <si>
    <t>Count</t>
  </si>
  <si>
    <t>CumFreq</t>
  </si>
  <si>
    <t>Freq</t>
  </si>
  <si>
    <t>Per.</t>
  </si>
  <si>
    <t>Reg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</si>
</sst>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1" fillId="0" borderId="0"/>
  </cellStyleXfs>
  <cellXfs count="49">
    <xf numFmtId="0" fontId="0" fillId="0" borderId="0" xfId="0"/>
    <xf numFmtId="1" fontId="0" fillId="0" borderId="0" xfId="0" applyNumberFormat="1"/>
    <xf numFmtId="1" fontId="0" fillId="0" borderId="2" xfId="0" applyNumberFormat="1" applyBorder="1"/>
    <xf numFmtId="1" fontId="0" fillId="0" borderId="0" xfId="0" applyNumberFormat="1" applyBorder="1"/>
    <xf numFmtId="0" fontId="4" fillId="0" borderId="0" xfId="0" applyFont="1"/>
    <xf numFmtId="0" fontId="0" fillId="0" borderId="0" xfId="0" applyAlignment="1">
      <alignment horizontal="center"/>
    </xf>
    <xf numFmtId="0" fontId="5" fillId="2" borderId="1" xfId="0" applyFont="1" applyFill="1" applyBorder="1"/>
    <xf numFmtId="164" fontId="5" fillId="2" borderId="2" xfId="0" applyNumberFormat="1" applyFont="1" applyFill="1" applyBorder="1"/>
    <xf numFmtId="164" fontId="5" fillId="2" borderId="3" xfId="0" applyNumberFormat="1" applyFont="1" applyFill="1" applyBorder="1"/>
    <xf numFmtId="0" fontId="5" fillId="2" borderId="4" xfId="0" applyFont="1" applyFill="1" applyBorder="1"/>
    <xf numFmtId="164" fontId="5" fillId="2" borderId="0" xfId="0" applyNumberFormat="1" applyFont="1" applyFill="1" applyBorder="1"/>
    <xf numFmtId="164" fontId="5" fillId="2" borderId="5" xfId="0" applyNumberFormat="1" applyFont="1" applyFill="1" applyBorder="1"/>
    <xf numFmtId="0" fontId="5" fillId="2" borderId="6" xfId="0" applyFont="1" applyFill="1" applyBorder="1"/>
    <xf numFmtId="164" fontId="5" fillId="2" borderId="7" xfId="0" applyNumberFormat="1" applyFont="1" applyFill="1" applyBorder="1"/>
    <xf numFmtId="164" fontId="5" fillId="2" borderId="8" xfId="0" applyNumberFormat="1" applyFont="1" applyFill="1" applyBorder="1"/>
    <xf numFmtId="0" fontId="0" fillId="0" borderId="9" xfId="0" applyBorder="1"/>
    <xf numFmtId="0" fontId="0" fillId="0" borderId="0" xfId="0" applyFill="1" applyBorder="1"/>
    <xf numFmtId="0" fontId="0" fillId="0" borderId="0" xfId="0" applyFill="1" applyBorder="1" applyAlignment="1"/>
    <xf numFmtId="0" fontId="0" fillId="0" borderId="7" xfId="0" applyFill="1" applyBorder="1" applyAlignment="1"/>
    <xf numFmtId="0" fontId="6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Continuous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Fill="1" applyBorder="1" applyAlignment="1"/>
    <xf numFmtId="0" fontId="9" fillId="3" borderId="0" xfId="0" applyFont="1" applyFill="1" applyBorder="1" applyAlignment="1"/>
    <xf numFmtId="0" fontId="9" fillId="3" borderId="7" xfId="0" applyFont="1" applyFill="1" applyBorder="1" applyAlignment="1"/>
    <xf numFmtId="2" fontId="8" fillId="3" borderId="0" xfId="0" applyNumberFormat="1" applyFont="1" applyFill="1" applyBorder="1" applyAlignment="1"/>
    <xf numFmtId="2" fontId="9" fillId="3" borderId="0" xfId="0" applyNumberFormat="1" applyFont="1" applyFill="1" applyBorder="1" applyAlignment="1"/>
    <xf numFmtId="0" fontId="4" fillId="0" borderId="0" xfId="0" applyFont="1" applyAlignment="1">
      <alignment horizontal="left"/>
    </xf>
    <xf numFmtId="0" fontId="0" fillId="0" borderId="0" xfId="0" applyAlignment="1"/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</cellXfs>
  <cellStyles count="6">
    <cellStyle name="Normal" xfId="0" builtinId="0"/>
    <cellStyle name="Normal 2" xfId="1"/>
    <cellStyle name="Normal 2 2" xfId="3"/>
    <cellStyle name="Normal 3" xfId="2"/>
    <cellStyle name="Normal 3 2" xfId="5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BookData!$B$1</c:f>
          <c:strCache>
            <c:ptCount val="1"/>
            <c:pt idx="0">
              <c:v>Office 1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20182560"/>
        <c:axId val="620183736"/>
      </c:barChart>
      <c:catAx>
        <c:axId val="620182560"/>
        <c:scaling>
          <c:orientation val="minMax"/>
        </c:scaling>
        <c:delete val="0"/>
        <c:axPos val="b"/>
        <c:majorTickMark val="out"/>
        <c:minorTickMark val="none"/>
        <c:tickLblPos val="nextTo"/>
        <c:crossAx val="620183736"/>
        <c:crosses val="autoZero"/>
        <c:auto val="1"/>
        <c:lblAlgn val="ctr"/>
        <c:lblOffset val="100"/>
        <c:noMultiLvlLbl val="0"/>
      </c:catAx>
      <c:valAx>
        <c:axId val="62018373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20182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BookData!$C$1</c:f>
          <c:strCache>
            <c:ptCount val="1"/>
            <c:pt idx="0">
              <c:v>Office 2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20184520"/>
        <c:axId val="620184912"/>
      </c:barChart>
      <c:catAx>
        <c:axId val="620184520"/>
        <c:scaling>
          <c:orientation val="minMax"/>
        </c:scaling>
        <c:delete val="0"/>
        <c:axPos val="b"/>
        <c:majorTickMark val="out"/>
        <c:minorTickMark val="none"/>
        <c:tickLblPos val="nextTo"/>
        <c:crossAx val="620184912"/>
        <c:crosses val="autoZero"/>
        <c:auto val="1"/>
        <c:lblAlgn val="ctr"/>
        <c:lblOffset val="100"/>
        <c:noMultiLvlLbl val="0"/>
      </c:catAx>
      <c:valAx>
        <c:axId val="62018491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20184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BookData!$D$1</c:f>
          <c:strCache>
            <c:ptCount val="1"/>
            <c:pt idx="0">
              <c:v>Office 3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20185696"/>
        <c:axId val="408404240"/>
      </c:barChart>
      <c:catAx>
        <c:axId val="620185696"/>
        <c:scaling>
          <c:orientation val="minMax"/>
        </c:scaling>
        <c:delete val="0"/>
        <c:axPos val="b"/>
        <c:majorTickMark val="out"/>
        <c:minorTickMark val="none"/>
        <c:tickLblPos val="nextTo"/>
        <c:crossAx val="408404240"/>
        <c:crosses val="autoZero"/>
        <c:auto val="1"/>
        <c:lblAlgn val="ctr"/>
        <c:lblOffset val="100"/>
        <c:noMultiLvlLbl val="0"/>
      </c:catAx>
      <c:valAx>
        <c:axId val="40840424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2018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BookData!$B$3:$B$77</c:f>
              <c:numCache>
                <c:formatCode>0</c:formatCode>
                <c:ptCount val="75"/>
                <c:pt idx="0">
                  <c:v>495</c:v>
                </c:pt>
                <c:pt idx="1">
                  <c:v>204</c:v>
                </c:pt>
                <c:pt idx="2">
                  <c:v>318</c:v>
                </c:pt>
                <c:pt idx="3">
                  <c:v>802</c:v>
                </c:pt>
                <c:pt idx="4">
                  <c:v>446</c:v>
                </c:pt>
                <c:pt idx="5">
                  <c:v>568</c:v>
                </c:pt>
                <c:pt idx="6">
                  <c:v>372</c:v>
                </c:pt>
                <c:pt idx="7">
                  <c:v>281</c:v>
                </c:pt>
                <c:pt idx="8">
                  <c:v>676</c:v>
                </c:pt>
                <c:pt idx="9">
                  <c:v>755</c:v>
                </c:pt>
                <c:pt idx="10">
                  <c:v>503</c:v>
                </c:pt>
                <c:pt idx="11">
                  <c:v>511</c:v>
                </c:pt>
                <c:pt idx="12">
                  <c:v>229</c:v>
                </c:pt>
                <c:pt idx="13">
                  <c:v>439</c:v>
                </c:pt>
                <c:pt idx="14">
                  <c:v>412</c:v>
                </c:pt>
                <c:pt idx="15">
                  <c:v>775</c:v>
                </c:pt>
                <c:pt idx="16">
                  <c:v>330</c:v>
                </c:pt>
                <c:pt idx="17">
                  <c:v>289</c:v>
                </c:pt>
                <c:pt idx="18">
                  <c:v>1045</c:v>
                </c:pt>
                <c:pt idx="19">
                  <c:v>348</c:v>
                </c:pt>
                <c:pt idx="20">
                  <c:v>249</c:v>
                </c:pt>
                <c:pt idx="21">
                  <c:v>218</c:v>
                </c:pt>
                <c:pt idx="22">
                  <c:v>603</c:v>
                </c:pt>
                <c:pt idx="23">
                  <c:v>412</c:v>
                </c:pt>
                <c:pt idx="24">
                  <c:v>608</c:v>
                </c:pt>
                <c:pt idx="25">
                  <c:v>540</c:v>
                </c:pt>
                <c:pt idx="26">
                  <c:v>744</c:v>
                </c:pt>
                <c:pt idx="27">
                  <c:v>465</c:v>
                </c:pt>
                <c:pt idx="28">
                  <c:v>577</c:v>
                </c:pt>
                <c:pt idx="29">
                  <c:v>576</c:v>
                </c:pt>
                <c:pt idx="30">
                  <c:v>681</c:v>
                </c:pt>
                <c:pt idx="31">
                  <c:v>842</c:v>
                </c:pt>
                <c:pt idx="32">
                  <c:v>256</c:v>
                </c:pt>
                <c:pt idx="33">
                  <c:v>851</c:v>
                </c:pt>
                <c:pt idx="34">
                  <c:v>273</c:v>
                </c:pt>
                <c:pt idx="35">
                  <c:v>856</c:v>
                </c:pt>
                <c:pt idx="36">
                  <c:v>532</c:v>
                </c:pt>
                <c:pt idx="37">
                  <c:v>508</c:v>
                </c:pt>
                <c:pt idx="38">
                  <c:v>434</c:v>
                </c:pt>
                <c:pt idx="39">
                  <c:v>597</c:v>
                </c:pt>
                <c:pt idx="40">
                  <c:v>315</c:v>
                </c:pt>
                <c:pt idx="41">
                  <c:v>1045</c:v>
                </c:pt>
                <c:pt idx="42">
                  <c:v>370</c:v>
                </c:pt>
                <c:pt idx="43">
                  <c:v>354</c:v>
                </c:pt>
                <c:pt idx="44">
                  <c:v>500</c:v>
                </c:pt>
                <c:pt idx="45">
                  <c:v>520</c:v>
                </c:pt>
                <c:pt idx="46">
                  <c:v>356</c:v>
                </c:pt>
                <c:pt idx="47">
                  <c:v>572</c:v>
                </c:pt>
                <c:pt idx="48">
                  <c:v>514</c:v>
                </c:pt>
                <c:pt idx="49">
                  <c:v>842</c:v>
                </c:pt>
                <c:pt idx="50">
                  <c:v>176</c:v>
                </c:pt>
                <c:pt idx="51">
                  <c:v>730</c:v>
                </c:pt>
                <c:pt idx="52">
                  <c:v>377</c:v>
                </c:pt>
                <c:pt idx="53">
                  <c:v>866</c:v>
                </c:pt>
                <c:pt idx="54">
                  <c:v>939</c:v>
                </c:pt>
                <c:pt idx="55">
                  <c:v>926</c:v>
                </c:pt>
                <c:pt idx="56">
                  <c:v>229</c:v>
                </c:pt>
                <c:pt idx="57">
                  <c:v>304</c:v>
                </c:pt>
                <c:pt idx="58">
                  <c:v>450</c:v>
                </c:pt>
                <c:pt idx="59">
                  <c:v>843</c:v>
                </c:pt>
                <c:pt idx="60">
                  <c:v>1330</c:v>
                </c:pt>
                <c:pt idx="61">
                  <c:v>455</c:v>
                </c:pt>
                <c:pt idx="62">
                  <c:v>359</c:v>
                </c:pt>
                <c:pt idx="63">
                  <c:v>1133</c:v>
                </c:pt>
                <c:pt idx="64">
                  <c:v>710</c:v>
                </c:pt>
                <c:pt idx="65">
                  <c:v>719</c:v>
                </c:pt>
                <c:pt idx="66">
                  <c:v>346</c:v>
                </c:pt>
                <c:pt idx="67">
                  <c:v>511</c:v>
                </c:pt>
                <c:pt idx="68">
                  <c:v>718</c:v>
                </c:pt>
                <c:pt idx="69">
                  <c:v>381</c:v>
                </c:pt>
                <c:pt idx="70">
                  <c:v>529</c:v>
                </c:pt>
                <c:pt idx="71">
                  <c:v>227</c:v>
                </c:pt>
                <c:pt idx="72">
                  <c:v>612</c:v>
                </c:pt>
                <c:pt idx="73">
                  <c:v>836</c:v>
                </c:pt>
                <c:pt idx="74">
                  <c:v>511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591440"/>
        <c:axId val="617591832"/>
      </c:scatterChart>
      <c:valAx>
        <c:axId val="617591440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17591832"/>
        <c:crosses val="autoZero"/>
        <c:crossBetween val="midCat"/>
      </c:valAx>
      <c:valAx>
        <c:axId val="6175918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175914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BookData!$C$1</c:f>
          <c:strCache>
            <c:ptCount val="1"/>
            <c:pt idx="0">
              <c:v>Office 2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BookData!$C$3:$C$77</c:f>
              <c:numCache>
                <c:formatCode>0</c:formatCode>
                <c:ptCount val="75"/>
                <c:pt idx="0">
                  <c:v>176</c:v>
                </c:pt>
                <c:pt idx="1">
                  <c:v>204</c:v>
                </c:pt>
                <c:pt idx="2">
                  <c:v>218</c:v>
                </c:pt>
                <c:pt idx="3">
                  <c:v>439</c:v>
                </c:pt>
                <c:pt idx="4">
                  <c:v>229</c:v>
                </c:pt>
                <c:pt idx="5">
                  <c:v>249</c:v>
                </c:pt>
                <c:pt idx="6">
                  <c:v>227</c:v>
                </c:pt>
                <c:pt idx="7">
                  <c:v>256</c:v>
                </c:pt>
                <c:pt idx="8">
                  <c:v>304</c:v>
                </c:pt>
                <c:pt idx="9">
                  <c:v>354</c:v>
                </c:pt>
                <c:pt idx="10">
                  <c:v>289</c:v>
                </c:pt>
                <c:pt idx="11">
                  <c:v>273</c:v>
                </c:pt>
                <c:pt idx="12">
                  <c:v>315</c:v>
                </c:pt>
                <c:pt idx="13">
                  <c:v>346</c:v>
                </c:pt>
                <c:pt idx="14">
                  <c:v>318</c:v>
                </c:pt>
                <c:pt idx="15">
                  <c:v>330</c:v>
                </c:pt>
                <c:pt idx="16">
                  <c:v>359</c:v>
                </c:pt>
                <c:pt idx="17">
                  <c:v>370</c:v>
                </c:pt>
                <c:pt idx="18">
                  <c:v>348</c:v>
                </c:pt>
                <c:pt idx="19">
                  <c:v>281</c:v>
                </c:pt>
                <c:pt idx="20">
                  <c:v>356</c:v>
                </c:pt>
                <c:pt idx="21">
                  <c:v>372</c:v>
                </c:pt>
                <c:pt idx="22">
                  <c:v>377</c:v>
                </c:pt>
                <c:pt idx="23">
                  <c:v>412</c:v>
                </c:pt>
                <c:pt idx="24">
                  <c:v>503</c:v>
                </c:pt>
                <c:pt idx="25">
                  <c:v>381</c:v>
                </c:pt>
                <c:pt idx="26">
                  <c:v>434</c:v>
                </c:pt>
                <c:pt idx="27">
                  <c:v>229</c:v>
                </c:pt>
                <c:pt idx="28">
                  <c:v>446</c:v>
                </c:pt>
                <c:pt idx="29">
                  <c:v>450</c:v>
                </c:pt>
                <c:pt idx="30">
                  <c:v>455</c:v>
                </c:pt>
                <c:pt idx="31">
                  <c:v>465</c:v>
                </c:pt>
                <c:pt idx="32">
                  <c:v>495</c:v>
                </c:pt>
                <c:pt idx="33">
                  <c:v>500</c:v>
                </c:pt>
                <c:pt idx="34">
                  <c:v>412</c:v>
                </c:pt>
                <c:pt idx="35">
                  <c:v>508</c:v>
                </c:pt>
                <c:pt idx="36">
                  <c:v>511</c:v>
                </c:pt>
                <c:pt idx="37">
                  <c:v>612</c:v>
                </c:pt>
                <c:pt idx="38">
                  <c:v>511</c:v>
                </c:pt>
                <c:pt idx="39">
                  <c:v>514</c:v>
                </c:pt>
                <c:pt idx="40">
                  <c:v>520</c:v>
                </c:pt>
                <c:pt idx="41">
                  <c:v>710</c:v>
                </c:pt>
                <c:pt idx="42">
                  <c:v>532</c:v>
                </c:pt>
                <c:pt idx="43">
                  <c:v>540</c:v>
                </c:pt>
                <c:pt idx="44">
                  <c:v>568</c:v>
                </c:pt>
                <c:pt idx="45">
                  <c:v>572</c:v>
                </c:pt>
                <c:pt idx="46">
                  <c:v>576</c:v>
                </c:pt>
                <c:pt idx="47">
                  <c:v>577</c:v>
                </c:pt>
                <c:pt idx="48">
                  <c:v>836</c:v>
                </c:pt>
                <c:pt idx="49">
                  <c:v>603</c:v>
                </c:pt>
                <c:pt idx="50">
                  <c:v>608</c:v>
                </c:pt>
                <c:pt idx="51">
                  <c:v>511</c:v>
                </c:pt>
                <c:pt idx="52">
                  <c:v>676</c:v>
                </c:pt>
                <c:pt idx="53">
                  <c:v>681</c:v>
                </c:pt>
                <c:pt idx="54">
                  <c:v>529</c:v>
                </c:pt>
                <c:pt idx="55">
                  <c:v>718</c:v>
                </c:pt>
                <c:pt idx="56">
                  <c:v>719</c:v>
                </c:pt>
                <c:pt idx="57">
                  <c:v>730</c:v>
                </c:pt>
                <c:pt idx="58">
                  <c:v>866</c:v>
                </c:pt>
                <c:pt idx="59">
                  <c:v>755</c:v>
                </c:pt>
                <c:pt idx="60">
                  <c:v>775</c:v>
                </c:pt>
                <c:pt idx="61">
                  <c:v>802</c:v>
                </c:pt>
                <c:pt idx="62">
                  <c:v>597</c:v>
                </c:pt>
                <c:pt idx="63">
                  <c:v>842</c:v>
                </c:pt>
                <c:pt idx="64">
                  <c:v>851</c:v>
                </c:pt>
                <c:pt idx="65">
                  <c:v>843</c:v>
                </c:pt>
                <c:pt idx="66">
                  <c:v>842</c:v>
                </c:pt>
                <c:pt idx="67">
                  <c:v>856</c:v>
                </c:pt>
                <c:pt idx="68">
                  <c:v>744</c:v>
                </c:pt>
                <c:pt idx="69">
                  <c:v>926</c:v>
                </c:pt>
                <c:pt idx="70">
                  <c:v>939</c:v>
                </c:pt>
                <c:pt idx="71">
                  <c:v>1045</c:v>
                </c:pt>
                <c:pt idx="72">
                  <c:v>1330</c:v>
                </c:pt>
                <c:pt idx="73">
                  <c:v>1133</c:v>
                </c:pt>
                <c:pt idx="74">
                  <c:v>1045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593008"/>
        <c:axId val="618121776"/>
      </c:scatterChart>
      <c:valAx>
        <c:axId val="617593008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18121776"/>
        <c:crosses val="autoZero"/>
        <c:crossBetween val="midCat"/>
      </c:valAx>
      <c:valAx>
        <c:axId val="6181217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17593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BookData!$D$1</c:f>
          <c:strCache>
            <c:ptCount val="1"/>
            <c:pt idx="0">
              <c:v>Office 3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BookData!$D$3:$D$77</c:f>
              <c:numCache>
                <c:formatCode>0</c:formatCode>
                <c:ptCount val="75"/>
                <c:pt idx="0">
                  <c:v>346</c:v>
                </c:pt>
                <c:pt idx="1">
                  <c:v>775</c:v>
                </c:pt>
                <c:pt idx="2">
                  <c:v>572</c:v>
                </c:pt>
                <c:pt idx="3">
                  <c:v>455</c:v>
                </c:pt>
                <c:pt idx="4">
                  <c:v>176</c:v>
                </c:pt>
                <c:pt idx="5">
                  <c:v>412</c:v>
                </c:pt>
                <c:pt idx="6">
                  <c:v>926</c:v>
                </c:pt>
                <c:pt idx="7">
                  <c:v>710</c:v>
                </c:pt>
                <c:pt idx="8">
                  <c:v>514</c:v>
                </c:pt>
                <c:pt idx="9">
                  <c:v>281</c:v>
                </c:pt>
                <c:pt idx="10">
                  <c:v>412</c:v>
                </c:pt>
                <c:pt idx="11">
                  <c:v>939</c:v>
                </c:pt>
                <c:pt idx="12">
                  <c:v>718</c:v>
                </c:pt>
                <c:pt idx="13">
                  <c:v>520</c:v>
                </c:pt>
                <c:pt idx="14">
                  <c:v>289</c:v>
                </c:pt>
                <c:pt idx="15">
                  <c:v>434</c:v>
                </c:pt>
                <c:pt idx="16">
                  <c:v>1045</c:v>
                </c:pt>
                <c:pt idx="17">
                  <c:v>719</c:v>
                </c:pt>
                <c:pt idx="18">
                  <c:v>529</c:v>
                </c:pt>
                <c:pt idx="19">
                  <c:v>304</c:v>
                </c:pt>
                <c:pt idx="20">
                  <c:v>439</c:v>
                </c:pt>
                <c:pt idx="21">
                  <c:v>1045</c:v>
                </c:pt>
                <c:pt idx="22">
                  <c:v>730</c:v>
                </c:pt>
                <c:pt idx="23">
                  <c:v>532</c:v>
                </c:pt>
                <c:pt idx="24">
                  <c:v>315</c:v>
                </c:pt>
                <c:pt idx="25">
                  <c:v>446</c:v>
                </c:pt>
                <c:pt idx="26">
                  <c:v>1133</c:v>
                </c:pt>
                <c:pt idx="27">
                  <c:v>744</c:v>
                </c:pt>
                <c:pt idx="28">
                  <c:v>540</c:v>
                </c:pt>
                <c:pt idx="29">
                  <c:v>318</c:v>
                </c:pt>
                <c:pt idx="30">
                  <c:v>450</c:v>
                </c:pt>
                <c:pt idx="31">
                  <c:v>1330</c:v>
                </c:pt>
                <c:pt idx="32">
                  <c:v>755</c:v>
                </c:pt>
                <c:pt idx="33">
                  <c:v>568</c:v>
                </c:pt>
                <c:pt idx="34">
                  <c:v>330</c:v>
                </c:pt>
                <c:pt idx="35">
                  <c:v>348</c:v>
                </c:pt>
                <c:pt idx="36">
                  <c:v>802</c:v>
                </c:pt>
                <c:pt idx="37">
                  <c:v>576</c:v>
                </c:pt>
                <c:pt idx="38">
                  <c:v>465</c:v>
                </c:pt>
                <c:pt idx="39">
                  <c:v>204</c:v>
                </c:pt>
                <c:pt idx="40">
                  <c:v>354</c:v>
                </c:pt>
                <c:pt idx="41">
                  <c:v>836</c:v>
                </c:pt>
                <c:pt idx="42">
                  <c:v>577</c:v>
                </c:pt>
                <c:pt idx="43">
                  <c:v>495</c:v>
                </c:pt>
                <c:pt idx="44">
                  <c:v>218</c:v>
                </c:pt>
                <c:pt idx="45">
                  <c:v>356</c:v>
                </c:pt>
                <c:pt idx="46">
                  <c:v>842</c:v>
                </c:pt>
                <c:pt idx="47">
                  <c:v>597</c:v>
                </c:pt>
                <c:pt idx="48">
                  <c:v>500</c:v>
                </c:pt>
                <c:pt idx="49">
                  <c:v>227</c:v>
                </c:pt>
                <c:pt idx="50">
                  <c:v>359</c:v>
                </c:pt>
                <c:pt idx="51">
                  <c:v>842</c:v>
                </c:pt>
                <c:pt idx="52">
                  <c:v>603</c:v>
                </c:pt>
                <c:pt idx="53">
                  <c:v>503</c:v>
                </c:pt>
                <c:pt idx="54">
                  <c:v>229</c:v>
                </c:pt>
                <c:pt idx="55">
                  <c:v>370</c:v>
                </c:pt>
                <c:pt idx="56">
                  <c:v>843</c:v>
                </c:pt>
                <c:pt idx="57">
                  <c:v>608</c:v>
                </c:pt>
                <c:pt idx="58">
                  <c:v>508</c:v>
                </c:pt>
                <c:pt idx="59">
                  <c:v>229</c:v>
                </c:pt>
                <c:pt idx="60">
                  <c:v>372</c:v>
                </c:pt>
                <c:pt idx="61">
                  <c:v>851</c:v>
                </c:pt>
                <c:pt idx="62">
                  <c:v>612</c:v>
                </c:pt>
                <c:pt idx="63">
                  <c:v>511</c:v>
                </c:pt>
                <c:pt idx="64">
                  <c:v>249</c:v>
                </c:pt>
                <c:pt idx="65">
                  <c:v>377</c:v>
                </c:pt>
                <c:pt idx="66">
                  <c:v>856</c:v>
                </c:pt>
                <c:pt idx="67">
                  <c:v>676</c:v>
                </c:pt>
                <c:pt idx="68">
                  <c:v>511</c:v>
                </c:pt>
                <c:pt idx="69">
                  <c:v>256</c:v>
                </c:pt>
                <c:pt idx="70">
                  <c:v>381</c:v>
                </c:pt>
                <c:pt idx="71">
                  <c:v>866</c:v>
                </c:pt>
                <c:pt idx="72">
                  <c:v>681</c:v>
                </c:pt>
                <c:pt idx="73">
                  <c:v>511</c:v>
                </c:pt>
                <c:pt idx="74">
                  <c:v>273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122560"/>
        <c:axId val="618122952"/>
      </c:scatterChart>
      <c:valAx>
        <c:axId val="618122560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18122952"/>
        <c:crosses val="autoZero"/>
        <c:crossBetween val="midCat"/>
      </c:valAx>
      <c:valAx>
        <c:axId val="6181229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181225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Off2Reg!$M$1</c:f>
          <c:strCache>
            <c:ptCount val="1"/>
            <c:pt idx="0">
              <c:v>StdDev=94, Fnext=944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Off2Reg!$B$1</c:f>
              <c:strCache>
                <c:ptCount val="1"/>
                <c:pt idx="0">
                  <c:v>Office2 Data</c:v>
                </c:pt>
              </c:strCache>
            </c:strRef>
          </c:tx>
          <c:xVal>
            <c:numRef>
              <c:f>Off2Reg!$A$2:$A$76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Off2Reg!$B$2:$B$76</c:f>
              <c:numCache>
                <c:formatCode>0</c:formatCode>
                <c:ptCount val="75"/>
                <c:pt idx="0">
                  <c:v>176</c:v>
                </c:pt>
                <c:pt idx="1">
                  <c:v>204</c:v>
                </c:pt>
                <c:pt idx="2">
                  <c:v>218</c:v>
                </c:pt>
                <c:pt idx="3">
                  <c:v>439</c:v>
                </c:pt>
                <c:pt idx="4">
                  <c:v>229</c:v>
                </c:pt>
                <c:pt idx="5">
                  <c:v>249</c:v>
                </c:pt>
                <c:pt idx="6">
                  <c:v>227</c:v>
                </c:pt>
                <c:pt idx="7">
                  <c:v>256</c:v>
                </c:pt>
                <c:pt idx="8">
                  <c:v>304</c:v>
                </c:pt>
                <c:pt idx="9">
                  <c:v>354</c:v>
                </c:pt>
                <c:pt idx="10">
                  <c:v>289</c:v>
                </c:pt>
                <c:pt idx="11">
                  <c:v>273</c:v>
                </c:pt>
                <c:pt idx="12">
                  <c:v>315</c:v>
                </c:pt>
                <c:pt idx="13">
                  <c:v>346</c:v>
                </c:pt>
                <c:pt idx="14">
                  <c:v>318</c:v>
                </c:pt>
                <c:pt idx="15">
                  <c:v>330</c:v>
                </c:pt>
                <c:pt idx="16">
                  <c:v>359</c:v>
                </c:pt>
                <c:pt idx="17">
                  <c:v>370</c:v>
                </c:pt>
                <c:pt idx="18">
                  <c:v>348</c:v>
                </c:pt>
                <c:pt idx="19">
                  <c:v>281</c:v>
                </c:pt>
                <c:pt idx="20">
                  <c:v>356</c:v>
                </c:pt>
                <c:pt idx="21">
                  <c:v>372</c:v>
                </c:pt>
                <c:pt idx="22">
                  <c:v>377</c:v>
                </c:pt>
                <c:pt idx="23">
                  <c:v>412</c:v>
                </c:pt>
                <c:pt idx="24">
                  <c:v>503</c:v>
                </c:pt>
                <c:pt idx="25">
                  <c:v>381</c:v>
                </c:pt>
                <c:pt idx="26">
                  <c:v>434</c:v>
                </c:pt>
                <c:pt idx="27">
                  <c:v>229</c:v>
                </c:pt>
                <c:pt idx="28">
                  <c:v>446</c:v>
                </c:pt>
                <c:pt idx="29">
                  <c:v>450</c:v>
                </c:pt>
                <c:pt idx="30">
                  <c:v>455</c:v>
                </c:pt>
                <c:pt idx="31">
                  <c:v>465</c:v>
                </c:pt>
                <c:pt idx="32">
                  <c:v>495</c:v>
                </c:pt>
                <c:pt idx="33">
                  <c:v>500</c:v>
                </c:pt>
                <c:pt idx="34">
                  <c:v>412</c:v>
                </c:pt>
                <c:pt idx="35">
                  <c:v>508</c:v>
                </c:pt>
                <c:pt idx="36">
                  <c:v>511</c:v>
                </c:pt>
                <c:pt idx="37">
                  <c:v>612</c:v>
                </c:pt>
                <c:pt idx="38">
                  <c:v>511</c:v>
                </c:pt>
                <c:pt idx="39">
                  <c:v>514</c:v>
                </c:pt>
                <c:pt idx="40">
                  <c:v>520</c:v>
                </c:pt>
                <c:pt idx="41">
                  <c:v>710</c:v>
                </c:pt>
                <c:pt idx="42">
                  <c:v>532</c:v>
                </c:pt>
                <c:pt idx="43">
                  <c:v>540</c:v>
                </c:pt>
                <c:pt idx="44">
                  <c:v>568</c:v>
                </c:pt>
                <c:pt idx="45">
                  <c:v>572</c:v>
                </c:pt>
                <c:pt idx="46">
                  <c:v>576</c:v>
                </c:pt>
                <c:pt idx="47">
                  <c:v>577</c:v>
                </c:pt>
                <c:pt idx="48">
                  <c:v>836</c:v>
                </c:pt>
                <c:pt idx="49">
                  <c:v>603</c:v>
                </c:pt>
                <c:pt idx="50">
                  <c:v>608</c:v>
                </c:pt>
                <c:pt idx="51">
                  <c:v>511</c:v>
                </c:pt>
                <c:pt idx="52">
                  <c:v>676</c:v>
                </c:pt>
                <c:pt idx="53">
                  <c:v>681</c:v>
                </c:pt>
                <c:pt idx="54">
                  <c:v>529</c:v>
                </c:pt>
                <c:pt idx="55">
                  <c:v>718</c:v>
                </c:pt>
                <c:pt idx="56">
                  <c:v>719</c:v>
                </c:pt>
                <c:pt idx="57">
                  <c:v>730</c:v>
                </c:pt>
                <c:pt idx="58">
                  <c:v>866</c:v>
                </c:pt>
                <c:pt idx="59">
                  <c:v>755</c:v>
                </c:pt>
                <c:pt idx="60">
                  <c:v>775</c:v>
                </c:pt>
                <c:pt idx="61">
                  <c:v>802</c:v>
                </c:pt>
                <c:pt idx="62">
                  <c:v>597</c:v>
                </c:pt>
                <c:pt idx="63">
                  <c:v>842</c:v>
                </c:pt>
                <c:pt idx="64">
                  <c:v>851</c:v>
                </c:pt>
                <c:pt idx="65">
                  <c:v>843</c:v>
                </c:pt>
                <c:pt idx="66">
                  <c:v>842</c:v>
                </c:pt>
                <c:pt idx="67">
                  <c:v>856</c:v>
                </c:pt>
                <c:pt idx="68">
                  <c:v>744</c:v>
                </c:pt>
                <c:pt idx="69">
                  <c:v>926</c:v>
                </c:pt>
                <c:pt idx="70">
                  <c:v>939</c:v>
                </c:pt>
                <c:pt idx="71">
                  <c:v>1045</c:v>
                </c:pt>
                <c:pt idx="72">
                  <c:v>1330</c:v>
                </c:pt>
                <c:pt idx="73">
                  <c:v>1133</c:v>
                </c:pt>
                <c:pt idx="74">
                  <c:v>1045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Off2Reg!$C$1</c:f>
              <c:strCache>
                <c:ptCount val="1"/>
                <c:pt idx="0">
                  <c:v>Reg</c:v>
                </c:pt>
              </c:strCache>
            </c:strRef>
          </c:tx>
          <c:xVal>
            <c:numRef>
              <c:f>Off2Reg!$A$2:$A$76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Off2Reg!$C$2:$C$76</c:f>
              <c:numCache>
                <c:formatCode>0</c:formatCode>
                <c:ptCount val="75"/>
                <c:pt idx="0">
                  <c:v>165.92350877192999</c:v>
                </c:pt>
                <c:pt idx="1">
                  <c:v>176.29494547178774</c:v>
                </c:pt>
                <c:pt idx="2">
                  <c:v>186.66638217164547</c:v>
                </c:pt>
                <c:pt idx="3">
                  <c:v>197.03781887150322</c:v>
                </c:pt>
                <c:pt idx="4">
                  <c:v>207.40925557136097</c:v>
                </c:pt>
                <c:pt idx="5">
                  <c:v>217.78069227121873</c:v>
                </c:pt>
                <c:pt idx="6">
                  <c:v>228.15212897107648</c:v>
                </c:pt>
                <c:pt idx="7">
                  <c:v>238.5235656709342</c:v>
                </c:pt>
                <c:pt idx="8">
                  <c:v>248.89500237079199</c:v>
                </c:pt>
                <c:pt idx="9">
                  <c:v>259.26643907064971</c:v>
                </c:pt>
                <c:pt idx="10">
                  <c:v>269.63787577050743</c:v>
                </c:pt>
                <c:pt idx="11">
                  <c:v>280.00931247036522</c:v>
                </c:pt>
                <c:pt idx="12">
                  <c:v>290.380749170223</c:v>
                </c:pt>
                <c:pt idx="13">
                  <c:v>300.75218587008067</c:v>
                </c:pt>
                <c:pt idx="14">
                  <c:v>311.12362256993845</c:v>
                </c:pt>
                <c:pt idx="15">
                  <c:v>321.49505926979623</c:v>
                </c:pt>
                <c:pt idx="16">
                  <c:v>331.86649596965395</c:v>
                </c:pt>
                <c:pt idx="17">
                  <c:v>342.23793266951168</c:v>
                </c:pt>
                <c:pt idx="18">
                  <c:v>352.60936936936946</c:v>
                </c:pt>
                <c:pt idx="19">
                  <c:v>362.98080606922719</c:v>
                </c:pt>
                <c:pt idx="20">
                  <c:v>373.35224276908491</c:v>
                </c:pt>
                <c:pt idx="21">
                  <c:v>383.72367946894269</c:v>
                </c:pt>
                <c:pt idx="22">
                  <c:v>394.09511616880047</c:v>
                </c:pt>
                <c:pt idx="23">
                  <c:v>404.4665528686582</c:v>
                </c:pt>
                <c:pt idx="24">
                  <c:v>414.83798956851592</c:v>
                </c:pt>
                <c:pt idx="25">
                  <c:v>425.2094262683737</c:v>
                </c:pt>
                <c:pt idx="26">
                  <c:v>435.58086296823143</c:v>
                </c:pt>
                <c:pt idx="27">
                  <c:v>445.95229966808915</c:v>
                </c:pt>
                <c:pt idx="28">
                  <c:v>456.32373636794694</c:v>
                </c:pt>
                <c:pt idx="29">
                  <c:v>466.69517306780466</c:v>
                </c:pt>
                <c:pt idx="30">
                  <c:v>477.06660976766244</c:v>
                </c:pt>
                <c:pt idx="31">
                  <c:v>487.43804646752017</c:v>
                </c:pt>
                <c:pt idx="32">
                  <c:v>497.80948316737789</c:v>
                </c:pt>
                <c:pt idx="33">
                  <c:v>508.18091986723567</c:v>
                </c:pt>
                <c:pt idx="34">
                  <c:v>518.5523565670934</c:v>
                </c:pt>
                <c:pt idx="35">
                  <c:v>528.92379326695118</c:v>
                </c:pt>
                <c:pt idx="36">
                  <c:v>539.29522996680885</c:v>
                </c:pt>
                <c:pt idx="37">
                  <c:v>549.66666666666663</c:v>
                </c:pt>
                <c:pt idx="38">
                  <c:v>560.03810336652441</c:v>
                </c:pt>
                <c:pt idx="39">
                  <c:v>570.40954006638208</c:v>
                </c:pt>
                <c:pt idx="40">
                  <c:v>580.78097676623997</c:v>
                </c:pt>
                <c:pt idx="41">
                  <c:v>591.15241346609764</c:v>
                </c:pt>
                <c:pt idx="42">
                  <c:v>601.52385016595531</c:v>
                </c:pt>
                <c:pt idx="43">
                  <c:v>611.8952868658132</c:v>
                </c:pt>
                <c:pt idx="44">
                  <c:v>622.26672356567087</c:v>
                </c:pt>
                <c:pt idx="45">
                  <c:v>632.63816026552865</c:v>
                </c:pt>
                <c:pt idx="46">
                  <c:v>643.00959696538644</c:v>
                </c:pt>
                <c:pt idx="47">
                  <c:v>653.3810336652441</c:v>
                </c:pt>
                <c:pt idx="48">
                  <c:v>663.75247036510189</c:v>
                </c:pt>
                <c:pt idx="49">
                  <c:v>674.12390706495967</c:v>
                </c:pt>
                <c:pt idx="50">
                  <c:v>684.49534376481733</c:v>
                </c:pt>
                <c:pt idx="51">
                  <c:v>694.86678046467523</c:v>
                </c:pt>
                <c:pt idx="52">
                  <c:v>705.2382171645329</c:v>
                </c:pt>
                <c:pt idx="53">
                  <c:v>715.60965386439057</c:v>
                </c:pt>
                <c:pt idx="54">
                  <c:v>725.98109056424846</c:v>
                </c:pt>
                <c:pt idx="55">
                  <c:v>736.35252726410613</c:v>
                </c:pt>
                <c:pt idx="56">
                  <c:v>746.7239639639638</c:v>
                </c:pt>
                <c:pt idx="57">
                  <c:v>757.09540066382169</c:v>
                </c:pt>
                <c:pt idx="58">
                  <c:v>767.46683736367936</c:v>
                </c:pt>
                <c:pt idx="59">
                  <c:v>777.83827406353703</c:v>
                </c:pt>
                <c:pt idx="60">
                  <c:v>788.20971076339492</c:v>
                </c:pt>
                <c:pt idx="61">
                  <c:v>798.58114746325259</c:v>
                </c:pt>
                <c:pt idx="62">
                  <c:v>808.95258416311026</c:v>
                </c:pt>
                <c:pt idx="63">
                  <c:v>819.32402086296815</c:v>
                </c:pt>
                <c:pt idx="64">
                  <c:v>829.69545756282582</c:v>
                </c:pt>
                <c:pt idx="65">
                  <c:v>840.06689426268349</c:v>
                </c:pt>
                <c:pt idx="66">
                  <c:v>850.43833096254139</c:v>
                </c:pt>
                <c:pt idx="67">
                  <c:v>860.80976766239905</c:v>
                </c:pt>
                <c:pt idx="68">
                  <c:v>871.18120436225695</c:v>
                </c:pt>
                <c:pt idx="69">
                  <c:v>881.55264106211462</c:v>
                </c:pt>
                <c:pt idx="70">
                  <c:v>891.92407776197228</c:v>
                </c:pt>
                <c:pt idx="71">
                  <c:v>902.29551446183018</c:v>
                </c:pt>
                <c:pt idx="72">
                  <c:v>912.66695116168785</c:v>
                </c:pt>
                <c:pt idx="73">
                  <c:v>923.03838786154552</c:v>
                </c:pt>
                <c:pt idx="74">
                  <c:v>933.40982456140341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592616"/>
        <c:axId val="617591048"/>
      </c:scatterChart>
      <c:valAx>
        <c:axId val="617592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17591048"/>
        <c:crosses val="autoZero"/>
        <c:crossBetween val="midCat"/>
      </c:valAx>
      <c:valAx>
        <c:axId val="6175910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1759261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14</xdr:row>
      <xdr:rowOff>114299</xdr:rowOff>
    </xdr:from>
    <xdr:to>
      <xdr:col>12</xdr:col>
      <xdr:colOff>523875</xdr:colOff>
      <xdr:row>27</xdr:row>
      <xdr:rowOff>61911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47625</xdr:colOff>
      <xdr:row>14</xdr:row>
      <xdr:rowOff>123825</xdr:rowOff>
    </xdr:from>
    <xdr:to>
      <xdr:col>19</xdr:col>
      <xdr:colOff>257175</xdr:colOff>
      <xdr:row>27</xdr:row>
      <xdr:rowOff>71437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371475</xdr:colOff>
      <xdr:row>14</xdr:row>
      <xdr:rowOff>123825</xdr:rowOff>
    </xdr:from>
    <xdr:to>
      <xdr:col>25</xdr:col>
      <xdr:colOff>581025</xdr:colOff>
      <xdr:row>27</xdr:row>
      <xdr:rowOff>71437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571500</xdr:colOff>
      <xdr:row>27</xdr:row>
      <xdr:rowOff>157162</xdr:rowOff>
    </xdr:from>
    <xdr:to>
      <xdr:col>12</xdr:col>
      <xdr:colOff>552450</xdr:colOff>
      <xdr:row>43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76200</xdr:colOff>
      <xdr:row>28</xdr:row>
      <xdr:rowOff>0</xdr:rowOff>
    </xdr:from>
    <xdr:to>
      <xdr:col>19</xdr:col>
      <xdr:colOff>314325</xdr:colOff>
      <xdr:row>43</xdr:row>
      <xdr:rowOff>71438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438150</xdr:colOff>
      <xdr:row>28</xdr:row>
      <xdr:rowOff>19050</xdr:rowOff>
    </xdr:from>
    <xdr:to>
      <xdr:col>26</xdr:col>
      <xdr:colOff>66675</xdr:colOff>
      <xdr:row>43</xdr:row>
      <xdr:rowOff>90488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3</xdr:row>
      <xdr:rowOff>147636</xdr:rowOff>
    </xdr:from>
    <xdr:to>
      <xdr:col>21</xdr:col>
      <xdr:colOff>485775</xdr:colOff>
      <xdr:row>26</xdr:row>
      <xdr:rowOff>123824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zoomScaleNormal="100" workbookViewId="0">
      <selection activeCell="V11" sqref="V11"/>
    </sheetView>
  </sheetViews>
  <sheetFormatPr defaultRowHeight="12.75" x14ac:dyDescent="0.2"/>
  <cols>
    <col min="1" max="1" width="4.42578125" bestFit="1" customWidth="1"/>
    <col min="6" max="6" width="10.7109375" bestFit="1" customWidth="1"/>
    <col min="7" max="8" width="5" bestFit="1" customWidth="1"/>
    <col min="9" max="9" width="9.7109375" bestFit="1" customWidth="1"/>
    <col min="10" max="10" width="5.85546875" bestFit="1" customWidth="1"/>
    <col min="11" max="11" width="4.7109375" bestFit="1" customWidth="1"/>
    <col min="12" max="12" width="8.5703125" bestFit="1" customWidth="1"/>
  </cols>
  <sheetData>
    <row r="1" spans="1:22" ht="13.5" thickBot="1" x14ac:dyDescent="0.25">
      <c r="A1" s="43" t="s">
        <v>49</v>
      </c>
      <c r="B1" t="s">
        <v>0</v>
      </c>
      <c r="C1" t="s">
        <v>1</v>
      </c>
      <c r="D1" t="s">
        <v>2</v>
      </c>
      <c r="F1" s="21" t="s">
        <v>9</v>
      </c>
      <c r="G1" s="21" t="s">
        <v>43</v>
      </c>
      <c r="H1" s="21" t="s">
        <v>44</v>
      </c>
      <c r="I1" s="21" t="s">
        <v>45</v>
      </c>
      <c r="J1" s="21" t="s">
        <v>46</v>
      </c>
      <c r="K1" s="21" t="s">
        <v>48</v>
      </c>
      <c r="L1" s="21" t="s">
        <v>47</v>
      </c>
    </row>
    <row r="2" spans="1:22" ht="13.5" thickBot="1" x14ac:dyDescent="0.25">
      <c r="F2" s="22" t="str">
        <f>G2&amp;" - "&amp;H2</f>
        <v>100 - 200</v>
      </c>
      <c r="G2" s="23">
        <v>100</v>
      </c>
      <c r="H2" s="24">
        <f>G2+100</f>
        <v>200</v>
      </c>
      <c r="I2" s="35">
        <f t="shared" ref="I2:I14" si="0">COUNTIF($C$3:$C$77, "&lt;"&amp;H2)</f>
        <v>1</v>
      </c>
      <c r="J2" s="24">
        <f>I2</f>
        <v>1</v>
      </c>
      <c r="K2" s="25">
        <f>J2/$J$15</f>
        <v>1.3333333333333334E-2</v>
      </c>
      <c r="L2" s="26">
        <f>I2/$J$15</f>
        <v>1.3333333333333334E-2</v>
      </c>
      <c r="N2" s="6" t="s">
        <v>3</v>
      </c>
      <c r="O2" s="7">
        <f>AVERAGE(B$3:B$77)</f>
        <v>549.66666666666663</v>
      </c>
      <c r="P2" s="7">
        <f>AVERAGE(C$3:C$77)</f>
        <v>549.66666666666663</v>
      </c>
      <c r="Q2" s="8">
        <f>AVERAGE(D$3:D$77)</f>
        <v>549.66666666666663</v>
      </c>
    </row>
    <row r="3" spans="1:22" ht="13.5" thickBot="1" x14ac:dyDescent="0.25">
      <c r="A3" s="37">
        <v>1</v>
      </c>
      <c r="B3" s="45">
        <v>495</v>
      </c>
      <c r="C3" s="24">
        <v>176</v>
      </c>
      <c r="D3" s="46">
        <v>346</v>
      </c>
      <c r="F3" s="27" t="str">
        <f t="shared" ref="F3:F14" si="1">G3&amp;" - "&amp;H3</f>
        <v>200 - 300</v>
      </c>
      <c r="G3" s="28">
        <f>H2</f>
        <v>200</v>
      </c>
      <c r="H3" s="28">
        <f t="shared" ref="H3:H14" si="2">G3+100</f>
        <v>300</v>
      </c>
      <c r="I3" s="35">
        <f t="shared" si="0"/>
        <v>11</v>
      </c>
      <c r="J3" s="28">
        <f>I3-I2</f>
        <v>10</v>
      </c>
      <c r="K3" s="29">
        <f t="shared" ref="K3:K14" si="3">J3/$J$15</f>
        <v>0.13333333333333333</v>
      </c>
      <c r="L3" s="30">
        <f t="shared" ref="L3:L14" si="4">I3/$J$15</f>
        <v>0.14666666666666667</v>
      </c>
      <c r="N3" s="9" t="s">
        <v>7</v>
      </c>
      <c r="O3" s="10">
        <f>MAX(B$3:B$77)</f>
        <v>1330</v>
      </c>
      <c r="P3" s="10">
        <f>MAX(C$3:C$77)</f>
        <v>1330</v>
      </c>
      <c r="Q3" s="11">
        <f>MAX(D$3:D$77)</f>
        <v>1330</v>
      </c>
    </row>
    <row r="4" spans="1:22" ht="13.5" thickBot="1" x14ac:dyDescent="0.25">
      <c r="A4" s="37">
        <v>2</v>
      </c>
      <c r="B4" s="47">
        <v>204</v>
      </c>
      <c r="C4" s="28">
        <v>204</v>
      </c>
      <c r="D4" s="48">
        <v>775</v>
      </c>
      <c r="F4" s="27" t="str">
        <f t="shared" si="1"/>
        <v>300 - 400</v>
      </c>
      <c r="G4" s="28">
        <f t="shared" ref="G4:G13" si="5">H3</f>
        <v>300</v>
      </c>
      <c r="H4" s="28">
        <f t="shared" si="2"/>
        <v>400</v>
      </c>
      <c r="I4" s="35">
        <f t="shared" si="0"/>
        <v>24</v>
      </c>
      <c r="J4" s="28">
        <f t="shared" ref="J4:J14" si="6">I4-I3</f>
        <v>13</v>
      </c>
      <c r="K4" s="29">
        <f t="shared" si="3"/>
        <v>0.17333333333333334</v>
      </c>
      <c r="L4" s="30">
        <f t="shared" si="4"/>
        <v>0.32</v>
      </c>
      <c r="N4" s="9" t="s">
        <v>4</v>
      </c>
      <c r="O4" s="10">
        <f>MIN(B$3:B$77)</f>
        <v>176</v>
      </c>
      <c r="P4" s="10">
        <f>MIN(C$3:C$77)</f>
        <v>176</v>
      </c>
      <c r="Q4" s="11">
        <f>MIN(D$3:D$77)</f>
        <v>176</v>
      </c>
    </row>
    <row r="5" spans="1:22" ht="13.5" thickBot="1" x14ac:dyDescent="0.25">
      <c r="A5" s="37">
        <v>3</v>
      </c>
      <c r="B5" s="47">
        <v>318</v>
      </c>
      <c r="C5" s="28">
        <v>218</v>
      </c>
      <c r="D5" s="48">
        <v>572</v>
      </c>
      <c r="F5" s="27" t="str">
        <f t="shared" si="1"/>
        <v>400 - 500</v>
      </c>
      <c r="G5" s="28">
        <f t="shared" si="5"/>
        <v>400</v>
      </c>
      <c r="H5" s="28">
        <f t="shared" si="2"/>
        <v>500</v>
      </c>
      <c r="I5" s="35">
        <f t="shared" si="0"/>
        <v>33</v>
      </c>
      <c r="J5" s="28">
        <f t="shared" si="6"/>
        <v>9</v>
      </c>
      <c r="K5" s="29">
        <f t="shared" si="3"/>
        <v>0.12</v>
      </c>
      <c r="L5" s="30">
        <f t="shared" si="4"/>
        <v>0.44</v>
      </c>
      <c r="N5" s="9" t="s">
        <v>9</v>
      </c>
      <c r="O5" s="10">
        <f>O3-O4</f>
        <v>1154</v>
      </c>
      <c r="P5" s="10">
        <f>P3-P4</f>
        <v>1154</v>
      </c>
      <c r="Q5" s="11">
        <f>Q3-Q4</f>
        <v>1154</v>
      </c>
    </row>
    <row r="6" spans="1:22" ht="13.5" thickBot="1" x14ac:dyDescent="0.25">
      <c r="A6" s="37">
        <v>4</v>
      </c>
      <c r="B6" s="47">
        <v>802</v>
      </c>
      <c r="C6" s="28">
        <v>439</v>
      </c>
      <c r="D6" s="48">
        <v>455</v>
      </c>
      <c r="F6" s="27" t="str">
        <f t="shared" si="1"/>
        <v>500 - 600</v>
      </c>
      <c r="G6" s="28">
        <f t="shared" si="5"/>
        <v>500</v>
      </c>
      <c r="H6" s="28">
        <f t="shared" si="2"/>
        <v>600</v>
      </c>
      <c r="I6" s="35">
        <f t="shared" si="0"/>
        <v>49</v>
      </c>
      <c r="J6" s="28">
        <f t="shared" si="6"/>
        <v>16</v>
      </c>
      <c r="K6" s="29">
        <f t="shared" si="3"/>
        <v>0.21333333333333335</v>
      </c>
      <c r="L6" s="30">
        <f t="shared" si="4"/>
        <v>0.65333333333333332</v>
      </c>
      <c r="N6" s="9" t="s">
        <v>5</v>
      </c>
      <c r="O6" s="10">
        <f>_xlfn.STDEV.S(B$3:B$77)</f>
        <v>244.87626954727034</v>
      </c>
      <c r="P6" s="10">
        <f>_xlfn.STDEV.S(C$3:C$77)</f>
        <v>244.87626954727034</v>
      </c>
      <c r="Q6" s="11">
        <f>_xlfn.STDEV.S(D$3:D$77)</f>
        <v>244.87626954727034</v>
      </c>
    </row>
    <row r="7" spans="1:22" ht="13.5" thickBot="1" x14ac:dyDescent="0.25">
      <c r="A7" s="37">
        <v>5</v>
      </c>
      <c r="B7" s="47">
        <v>446</v>
      </c>
      <c r="C7" s="28">
        <v>229</v>
      </c>
      <c r="D7" s="48">
        <v>176</v>
      </c>
      <c r="F7" s="27" t="str">
        <f t="shared" si="1"/>
        <v>600 - 700</v>
      </c>
      <c r="G7" s="28">
        <f t="shared" si="5"/>
        <v>600</v>
      </c>
      <c r="H7" s="28">
        <f t="shared" si="2"/>
        <v>700</v>
      </c>
      <c r="I7" s="35">
        <f t="shared" si="0"/>
        <v>54</v>
      </c>
      <c r="J7" s="28">
        <f t="shared" si="6"/>
        <v>5</v>
      </c>
      <c r="K7" s="29">
        <f t="shared" si="3"/>
        <v>6.6666666666666666E-2</v>
      </c>
      <c r="L7" s="30">
        <f t="shared" si="4"/>
        <v>0.72</v>
      </c>
      <c r="N7" s="9" t="s">
        <v>6</v>
      </c>
      <c r="O7" s="10">
        <f>O6/O2</f>
        <v>0.44549958074094059</v>
      </c>
      <c r="P7" s="10">
        <f>P6/P2</f>
        <v>0.44549958074094059</v>
      </c>
      <c r="Q7" s="11">
        <f>Q6/Q2</f>
        <v>0.44549958074094059</v>
      </c>
      <c r="V7" s="44"/>
    </row>
    <row r="8" spans="1:22" ht="13.5" thickBot="1" x14ac:dyDescent="0.25">
      <c r="A8" s="37">
        <v>6</v>
      </c>
      <c r="B8" s="47">
        <v>568</v>
      </c>
      <c r="C8" s="28">
        <v>249</v>
      </c>
      <c r="D8" s="48">
        <v>412</v>
      </c>
      <c r="F8" s="27" t="str">
        <f t="shared" si="1"/>
        <v>700 - 800</v>
      </c>
      <c r="G8" s="28">
        <f t="shared" si="5"/>
        <v>700</v>
      </c>
      <c r="H8" s="28">
        <f t="shared" si="2"/>
        <v>800</v>
      </c>
      <c r="I8" s="35">
        <f t="shared" si="0"/>
        <v>61</v>
      </c>
      <c r="J8" s="28">
        <f t="shared" si="6"/>
        <v>7</v>
      </c>
      <c r="K8" s="29">
        <f t="shared" si="3"/>
        <v>9.3333333333333338E-2</v>
      </c>
      <c r="L8" s="30">
        <f t="shared" si="4"/>
        <v>0.81333333333333335</v>
      </c>
      <c r="N8" s="9" t="s">
        <v>42</v>
      </c>
      <c r="O8" s="10">
        <f>O5/O2</f>
        <v>2.099454214675561</v>
      </c>
      <c r="P8" s="10">
        <f>P5/P2</f>
        <v>2.099454214675561</v>
      </c>
      <c r="Q8" s="11">
        <f>Q5/Q2</f>
        <v>2.099454214675561</v>
      </c>
      <c r="V8" s="44"/>
    </row>
    <row r="9" spans="1:22" ht="13.5" thickBot="1" x14ac:dyDescent="0.25">
      <c r="A9" s="37">
        <v>7</v>
      </c>
      <c r="B9" s="47">
        <v>372</v>
      </c>
      <c r="C9" s="28">
        <v>227</v>
      </c>
      <c r="D9" s="48">
        <v>926</v>
      </c>
      <c r="F9" s="27" t="str">
        <f t="shared" si="1"/>
        <v>800 - 900</v>
      </c>
      <c r="G9" s="28">
        <f t="shared" si="5"/>
        <v>800</v>
      </c>
      <c r="H9" s="28">
        <f t="shared" si="2"/>
        <v>900</v>
      </c>
      <c r="I9" s="35">
        <f t="shared" si="0"/>
        <v>69</v>
      </c>
      <c r="J9" s="28">
        <f t="shared" si="6"/>
        <v>8</v>
      </c>
      <c r="K9" s="29">
        <f t="shared" si="3"/>
        <v>0.10666666666666667</v>
      </c>
      <c r="L9" s="30">
        <f t="shared" si="4"/>
        <v>0.92</v>
      </c>
      <c r="N9" s="12" t="s">
        <v>8</v>
      </c>
      <c r="O9" s="13">
        <f>SKEW(B$3:B$77)</f>
        <v>0.77576152004140142</v>
      </c>
      <c r="P9" s="13">
        <f>SKEW(C$3:C$77)</f>
        <v>0.77576152004140153</v>
      </c>
      <c r="Q9" s="14">
        <f>SKEW(D$3:D$77)</f>
        <v>0.77576152004140153</v>
      </c>
      <c r="V9" s="44"/>
    </row>
    <row r="10" spans="1:22" ht="13.5" thickBot="1" x14ac:dyDescent="0.25">
      <c r="A10" s="37">
        <v>8</v>
      </c>
      <c r="B10" s="47">
        <v>281</v>
      </c>
      <c r="C10" s="28">
        <v>256</v>
      </c>
      <c r="D10" s="48">
        <v>710</v>
      </c>
      <c r="F10" s="27" t="str">
        <f t="shared" si="1"/>
        <v>900 - 1000</v>
      </c>
      <c r="G10" s="28">
        <f t="shared" si="5"/>
        <v>900</v>
      </c>
      <c r="H10" s="28">
        <f t="shared" si="2"/>
        <v>1000</v>
      </c>
      <c r="I10" s="35">
        <f t="shared" si="0"/>
        <v>71</v>
      </c>
      <c r="J10" s="28">
        <f t="shared" si="6"/>
        <v>2</v>
      </c>
      <c r="K10" s="29">
        <f t="shared" si="3"/>
        <v>2.6666666666666668E-2</v>
      </c>
      <c r="L10" s="30">
        <f t="shared" si="4"/>
        <v>0.94666666666666666</v>
      </c>
      <c r="V10" s="44"/>
    </row>
    <row r="11" spans="1:22" ht="13.5" thickBot="1" x14ac:dyDescent="0.25">
      <c r="A11" s="37">
        <v>9</v>
      </c>
      <c r="B11" s="47">
        <v>676</v>
      </c>
      <c r="C11" s="28">
        <v>304</v>
      </c>
      <c r="D11" s="48">
        <v>514</v>
      </c>
      <c r="F11" s="27" t="str">
        <f t="shared" si="1"/>
        <v>1000 - 1100</v>
      </c>
      <c r="G11" s="28">
        <f t="shared" si="5"/>
        <v>1000</v>
      </c>
      <c r="H11" s="28">
        <f t="shared" si="2"/>
        <v>1100</v>
      </c>
      <c r="I11" s="35">
        <f t="shared" si="0"/>
        <v>73</v>
      </c>
      <c r="J11" s="28">
        <f t="shared" si="6"/>
        <v>2</v>
      </c>
      <c r="K11" s="29">
        <f t="shared" si="3"/>
        <v>2.6666666666666668E-2</v>
      </c>
      <c r="L11" s="30">
        <f t="shared" si="4"/>
        <v>0.97333333333333338</v>
      </c>
      <c r="V11" s="44"/>
    </row>
    <row r="12" spans="1:22" ht="13.5" thickBot="1" x14ac:dyDescent="0.25">
      <c r="A12" s="37">
        <v>10</v>
      </c>
      <c r="B12" s="47">
        <v>755</v>
      </c>
      <c r="C12" s="28">
        <v>354</v>
      </c>
      <c r="D12" s="48">
        <v>281</v>
      </c>
      <c r="F12" s="27" t="str">
        <f t="shared" si="1"/>
        <v>1100 - 1200</v>
      </c>
      <c r="G12" s="28">
        <f t="shared" si="5"/>
        <v>1100</v>
      </c>
      <c r="H12" s="28">
        <f t="shared" si="2"/>
        <v>1200</v>
      </c>
      <c r="I12" s="35">
        <f t="shared" si="0"/>
        <v>74</v>
      </c>
      <c r="J12" s="28">
        <f t="shared" si="6"/>
        <v>1</v>
      </c>
      <c r="K12" s="29">
        <f t="shared" si="3"/>
        <v>1.3333333333333334E-2</v>
      </c>
      <c r="L12" s="30">
        <f t="shared" si="4"/>
        <v>0.98666666666666669</v>
      </c>
      <c r="V12" s="44"/>
    </row>
    <row r="13" spans="1:22" ht="13.5" thickBot="1" x14ac:dyDescent="0.25">
      <c r="A13" s="37">
        <v>11</v>
      </c>
      <c r="B13" s="47">
        <v>503</v>
      </c>
      <c r="C13" s="28">
        <v>289</v>
      </c>
      <c r="D13" s="48">
        <v>412</v>
      </c>
      <c r="F13" s="27" t="str">
        <f t="shared" si="1"/>
        <v>1200 - 1300</v>
      </c>
      <c r="G13" s="28">
        <f t="shared" si="5"/>
        <v>1200</v>
      </c>
      <c r="H13" s="28">
        <f t="shared" si="2"/>
        <v>1300</v>
      </c>
      <c r="I13" s="35">
        <f t="shared" si="0"/>
        <v>74</v>
      </c>
      <c r="J13" s="28">
        <f t="shared" si="6"/>
        <v>0</v>
      </c>
      <c r="K13" s="29">
        <f t="shared" si="3"/>
        <v>0</v>
      </c>
      <c r="L13" s="30">
        <f t="shared" si="4"/>
        <v>0.98666666666666669</v>
      </c>
      <c r="V13" s="44"/>
    </row>
    <row r="14" spans="1:22" ht="13.5" thickBot="1" x14ac:dyDescent="0.25">
      <c r="A14" s="37">
        <v>12</v>
      </c>
      <c r="B14" s="47">
        <v>511</v>
      </c>
      <c r="C14" s="28">
        <v>273</v>
      </c>
      <c r="D14" s="48">
        <v>939</v>
      </c>
      <c r="F14" s="31" t="str">
        <f t="shared" si="1"/>
        <v>1300 - 1400</v>
      </c>
      <c r="G14" s="32">
        <f>H13</f>
        <v>1300</v>
      </c>
      <c r="H14" s="32">
        <f t="shared" si="2"/>
        <v>1400</v>
      </c>
      <c r="I14" s="36">
        <f t="shared" si="0"/>
        <v>75</v>
      </c>
      <c r="J14" s="32">
        <f t="shared" si="6"/>
        <v>1</v>
      </c>
      <c r="K14" s="33">
        <f t="shared" si="3"/>
        <v>1.3333333333333334E-2</v>
      </c>
      <c r="L14" s="34">
        <f t="shared" si="4"/>
        <v>1</v>
      </c>
    </row>
    <row r="15" spans="1:22" x14ac:dyDescent="0.2">
      <c r="A15" s="37">
        <v>13</v>
      </c>
      <c r="B15" s="47">
        <v>229</v>
      </c>
      <c r="C15" s="28">
        <v>315</v>
      </c>
      <c r="D15" s="48">
        <v>718</v>
      </c>
      <c r="J15" s="5">
        <f>SUM(J2:J14)</f>
        <v>75</v>
      </c>
      <c r="K15" s="5">
        <f>SUM(K2:K14)</f>
        <v>0.99999999999999989</v>
      </c>
      <c r="L15" s="5"/>
    </row>
    <row r="16" spans="1:22" x14ac:dyDescent="0.2">
      <c r="A16" s="37">
        <v>14</v>
      </c>
      <c r="B16" s="47">
        <v>439</v>
      </c>
      <c r="C16" s="28">
        <v>346</v>
      </c>
      <c r="D16" s="48">
        <v>520</v>
      </c>
    </row>
    <row r="17" spans="1:4" x14ac:dyDescent="0.2">
      <c r="A17" s="37">
        <v>15</v>
      </c>
      <c r="B17" s="47">
        <v>412</v>
      </c>
      <c r="C17" s="28">
        <v>318</v>
      </c>
      <c r="D17" s="48">
        <v>289</v>
      </c>
    </row>
    <row r="18" spans="1:4" x14ac:dyDescent="0.2">
      <c r="A18" s="37">
        <v>16</v>
      </c>
      <c r="B18" s="47">
        <v>775</v>
      </c>
      <c r="C18" s="28">
        <v>330</v>
      </c>
      <c r="D18" s="48">
        <v>434</v>
      </c>
    </row>
    <row r="19" spans="1:4" x14ac:dyDescent="0.2">
      <c r="A19" s="37">
        <v>17</v>
      </c>
      <c r="B19" s="47">
        <v>330</v>
      </c>
      <c r="C19" s="28">
        <v>359</v>
      </c>
      <c r="D19" s="48">
        <v>1045</v>
      </c>
    </row>
    <row r="20" spans="1:4" x14ac:dyDescent="0.2">
      <c r="A20" s="37">
        <v>18</v>
      </c>
      <c r="B20" s="47">
        <v>289</v>
      </c>
      <c r="C20" s="28">
        <v>370</v>
      </c>
      <c r="D20" s="48">
        <v>719</v>
      </c>
    </row>
    <row r="21" spans="1:4" x14ac:dyDescent="0.2">
      <c r="A21" s="37">
        <v>19</v>
      </c>
      <c r="B21" s="47">
        <v>1045</v>
      </c>
      <c r="C21" s="28">
        <v>348</v>
      </c>
      <c r="D21" s="48">
        <v>529</v>
      </c>
    </row>
    <row r="22" spans="1:4" x14ac:dyDescent="0.2">
      <c r="A22" s="37">
        <v>20</v>
      </c>
      <c r="B22" s="47">
        <v>348</v>
      </c>
      <c r="C22" s="28">
        <v>281</v>
      </c>
      <c r="D22" s="48">
        <v>304</v>
      </c>
    </row>
    <row r="23" spans="1:4" x14ac:dyDescent="0.2">
      <c r="A23" s="37">
        <v>21</v>
      </c>
      <c r="B23" s="47">
        <v>249</v>
      </c>
      <c r="C23" s="28">
        <v>356</v>
      </c>
      <c r="D23" s="48">
        <v>439</v>
      </c>
    </row>
    <row r="24" spans="1:4" x14ac:dyDescent="0.2">
      <c r="A24" s="37">
        <v>22</v>
      </c>
      <c r="B24" s="47">
        <v>218</v>
      </c>
      <c r="C24" s="28">
        <v>372</v>
      </c>
      <c r="D24" s="48">
        <v>1045</v>
      </c>
    </row>
    <row r="25" spans="1:4" x14ac:dyDescent="0.2">
      <c r="A25" s="37">
        <v>23</v>
      </c>
      <c r="B25" s="47">
        <v>603</v>
      </c>
      <c r="C25" s="28">
        <v>377</v>
      </c>
      <c r="D25" s="48">
        <v>730</v>
      </c>
    </row>
    <row r="26" spans="1:4" x14ac:dyDescent="0.2">
      <c r="A26" s="37">
        <v>24</v>
      </c>
      <c r="B26" s="47">
        <v>412</v>
      </c>
      <c r="C26" s="28">
        <v>412</v>
      </c>
      <c r="D26" s="48">
        <v>532</v>
      </c>
    </row>
    <row r="27" spans="1:4" x14ac:dyDescent="0.2">
      <c r="A27" s="37">
        <v>25</v>
      </c>
      <c r="B27" s="47">
        <v>608</v>
      </c>
      <c r="C27" s="28">
        <v>503</v>
      </c>
      <c r="D27" s="48">
        <v>315</v>
      </c>
    </row>
    <row r="28" spans="1:4" x14ac:dyDescent="0.2">
      <c r="A28" s="37">
        <v>26</v>
      </c>
      <c r="B28" s="47">
        <v>540</v>
      </c>
      <c r="C28" s="28">
        <v>381</v>
      </c>
      <c r="D28" s="48">
        <v>446</v>
      </c>
    </row>
    <row r="29" spans="1:4" x14ac:dyDescent="0.2">
      <c r="A29" s="37">
        <v>27</v>
      </c>
      <c r="B29" s="47">
        <v>744</v>
      </c>
      <c r="C29" s="28">
        <v>434</v>
      </c>
      <c r="D29" s="48">
        <v>1133</v>
      </c>
    </row>
    <row r="30" spans="1:4" x14ac:dyDescent="0.2">
      <c r="A30" s="37">
        <v>28</v>
      </c>
      <c r="B30" s="47">
        <v>465</v>
      </c>
      <c r="C30" s="28">
        <v>229</v>
      </c>
      <c r="D30" s="48">
        <v>744</v>
      </c>
    </row>
    <row r="31" spans="1:4" x14ac:dyDescent="0.2">
      <c r="A31" s="37">
        <v>29</v>
      </c>
      <c r="B31" s="47">
        <v>577</v>
      </c>
      <c r="C31" s="28">
        <v>446</v>
      </c>
      <c r="D31" s="48">
        <v>540</v>
      </c>
    </row>
    <row r="32" spans="1:4" x14ac:dyDescent="0.2">
      <c r="A32" s="37">
        <v>30</v>
      </c>
      <c r="B32" s="47">
        <v>576</v>
      </c>
      <c r="C32" s="28">
        <v>450</v>
      </c>
      <c r="D32" s="48">
        <v>318</v>
      </c>
    </row>
    <row r="33" spans="1:4" x14ac:dyDescent="0.2">
      <c r="A33" s="37">
        <v>31</v>
      </c>
      <c r="B33" s="47">
        <v>681</v>
      </c>
      <c r="C33" s="28">
        <v>455</v>
      </c>
      <c r="D33" s="48">
        <v>450</v>
      </c>
    </row>
    <row r="34" spans="1:4" x14ac:dyDescent="0.2">
      <c r="A34" s="37">
        <v>32</v>
      </c>
      <c r="B34" s="47">
        <v>842</v>
      </c>
      <c r="C34" s="28">
        <v>465</v>
      </c>
      <c r="D34" s="48">
        <v>1330</v>
      </c>
    </row>
    <row r="35" spans="1:4" x14ac:dyDescent="0.2">
      <c r="A35" s="37">
        <v>33</v>
      </c>
      <c r="B35" s="47">
        <v>256</v>
      </c>
      <c r="C35" s="28">
        <v>495</v>
      </c>
      <c r="D35" s="48">
        <v>755</v>
      </c>
    </row>
    <row r="36" spans="1:4" x14ac:dyDescent="0.2">
      <c r="A36" s="37">
        <v>34</v>
      </c>
      <c r="B36" s="47">
        <v>851</v>
      </c>
      <c r="C36" s="28">
        <v>500</v>
      </c>
      <c r="D36" s="48">
        <v>568</v>
      </c>
    </row>
    <row r="37" spans="1:4" x14ac:dyDescent="0.2">
      <c r="A37" s="37">
        <v>35</v>
      </c>
      <c r="B37" s="47">
        <v>273</v>
      </c>
      <c r="C37" s="28">
        <v>412</v>
      </c>
      <c r="D37" s="48">
        <v>330</v>
      </c>
    </row>
    <row r="38" spans="1:4" x14ac:dyDescent="0.2">
      <c r="A38" s="37">
        <v>36</v>
      </c>
      <c r="B38" s="47">
        <v>856</v>
      </c>
      <c r="C38" s="28">
        <v>508</v>
      </c>
      <c r="D38" s="48">
        <v>348</v>
      </c>
    </row>
    <row r="39" spans="1:4" x14ac:dyDescent="0.2">
      <c r="A39" s="37">
        <v>37</v>
      </c>
      <c r="B39" s="47">
        <v>532</v>
      </c>
      <c r="C39" s="28">
        <v>511</v>
      </c>
      <c r="D39" s="48">
        <v>802</v>
      </c>
    </row>
    <row r="40" spans="1:4" x14ac:dyDescent="0.2">
      <c r="A40" s="37">
        <v>38</v>
      </c>
      <c r="B40" s="47">
        <v>508</v>
      </c>
      <c r="C40" s="28">
        <v>612</v>
      </c>
      <c r="D40" s="48">
        <v>576</v>
      </c>
    </row>
    <row r="41" spans="1:4" x14ac:dyDescent="0.2">
      <c r="A41" s="37">
        <v>39</v>
      </c>
      <c r="B41" s="47">
        <v>434</v>
      </c>
      <c r="C41" s="28">
        <v>511</v>
      </c>
      <c r="D41" s="48">
        <v>465</v>
      </c>
    </row>
    <row r="42" spans="1:4" x14ac:dyDescent="0.2">
      <c r="A42" s="37">
        <v>40</v>
      </c>
      <c r="B42" s="47">
        <v>597</v>
      </c>
      <c r="C42" s="28">
        <v>514</v>
      </c>
      <c r="D42" s="48">
        <v>204</v>
      </c>
    </row>
    <row r="43" spans="1:4" x14ac:dyDescent="0.2">
      <c r="A43" s="37">
        <v>41</v>
      </c>
      <c r="B43" s="47">
        <v>315</v>
      </c>
      <c r="C43" s="28">
        <v>520</v>
      </c>
      <c r="D43" s="48">
        <v>354</v>
      </c>
    </row>
    <row r="44" spans="1:4" x14ac:dyDescent="0.2">
      <c r="A44" s="37">
        <v>42</v>
      </c>
      <c r="B44" s="47">
        <v>1045</v>
      </c>
      <c r="C44" s="28">
        <v>710</v>
      </c>
      <c r="D44" s="48">
        <v>836</v>
      </c>
    </row>
    <row r="45" spans="1:4" x14ac:dyDescent="0.2">
      <c r="A45" s="37">
        <v>43</v>
      </c>
      <c r="B45" s="47">
        <v>370</v>
      </c>
      <c r="C45" s="28">
        <v>532</v>
      </c>
      <c r="D45" s="48">
        <v>577</v>
      </c>
    </row>
    <row r="46" spans="1:4" x14ac:dyDescent="0.2">
      <c r="A46" s="37">
        <v>44</v>
      </c>
      <c r="B46" s="47">
        <v>354</v>
      </c>
      <c r="C46" s="28">
        <v>540</v>
      </c>
      <c r="D46" s="48">
        <v>495</v>
      </c>
    </row>
    <row r="47" spans="1:4" x14ac:dyDescent="0.2">
      <c r="A47" s="37">
        <v>45</v>
      </c>
      <c r="B47" s="47">
        <v>500</v>
      </c>
      <c r="C47" s="28">
        <v>568</v>
      </c>
      <c r="D47" s="48">
        <v>218</v>
      </c>
    </row>
    <row r="48" spans="1:4" x14ac:dyDescent="0.2">
      <c r="A48" s="37">
        <v>46</v>
      </c>
      <c r="B48" s="47">
        <v>520</v>
      </c>
      <c r="C48" s="28">
        <v>572</v>
      </c>
      <c r="D48" s="48">
        <v>356</v>
      </c>
    </row>
    <row r="49" spans="1:4" x14ac:dyDescent="0.2">
      <c r="A49" s="37">
        <v>47</v>
      </c>
      <c r="B49" s="47">
        <v>356</v>
      </c>
      <c r="C49" s="28">
        <v>576</v>
      </c>
      <c r="D49" s="48">
        <v>842</v>
      </c>
    </row>
    <row r="50" spans="1:4" x14ac:dyDescent="0.2">
      <c r="A50" s="37">
        <v>48</v>
      </c>
      <c r="B50" s="47">
        <v>572</v>
      </c>
      <c r="C50" s="28">
        <v>577</v>
      </c>
      <c r="D50" s="48">
        <v>597</v>
      </c>
    </row>
    <row r="51" spans="1:4" x14ac:dyDescent="0.2">
      <c r="A51" s="37">
        <v>49</v>
      </c>
      <c r="B51" s="47">
        <v>514</v>
      </c>
      <c r="C51" s="28">
        <v>836</v>
      </c>
      <c r="D51" s="48">
        <v>500</v>
      </c>
    </row>
    <row r="52" spans="1:4" x14ac:dyDescent="0.2">
      <c r="A52" s="37">
        <v>50</v>
      </c>
      <c r="B52" s="47">
        <v>842</v>
      </c>
      <c r="C52" s="28">
        <v>603</v>
      </c>
      <c r="D52" s="48">
        <v>227</v>
      </c>
    </row>
    <row r="53" spans="1:4" x14ac:dyDescent="0.2">
      <c r="A53" s="37">
        <v>51</v>
      </c>
      <c r="B53" s="47">
        <v>176</v>
      </c>
      <c r="C53" s="28">
        <v>608</v>
      </c>
      <c r="D53" s="48">
        <v>359</v>
      </c>
    </row>
    <row r="54" spans="1:4" x14ac:dyDescent="0.2">
      <c r="A54" s="37">
        <v>52</v>
      </c>
      <c r="B54" s="47">
        <v>730</v>
      </c>
      <c r="C54" s="28">
        <v>511</v>
      </c>
      <c r="D54" s="48">
        <v>842</v>
      </c>
    </row>
    <row r="55" spans="1:4" x14ac:dyDescent="0.2">
      <c r="A55" s="37">
        <v>53</v>
      </c>
      <c r="B55" s="47">
        <v>377</v>
      </c>
      <c r="C55" s="28">
        <v>676</v>
      </c>
      <c r="D55" s="48">
        <v>603</v>
      </c>
    </row>
    <row r="56" spans="1:4" x14ac:dyDescent="0.2">
      <c r="A56" s="37">
        <v>54</v>
      </c>
      <c r="B56" s="47">
        <v>866</v>
      </c>
      <c r="C56" s="28">
        <v>681</v>
      </c>
      <c r="D56" s="48">
        <v>503</v>
      </c>
    </row>
    <row r="57" spans="1:4" x14ac:dyDescent="0.2">
      <c r="A57" s="37">
        <v>55</v>
      </c>
      <c r="B57" s="47">
        <v>939</v>
      </c>
      <c r="C57" s="28">
        <v>529</v>
      </c>
      <c r="D57" s="48">
        <v>229</v>
      </c>
    </row>
    <row r="58" spans="1:4" x14ac:dyDescent="0.2">
      <c r="A58" s="37">
        <v>56</v>
      </c>
      <c r="B58" s="47">
        <v>926</v>
      </c>
      <c r="C58" s="28">
        <v>718</v>
      </c>
      <c r="D58" s="48">
        <v>370</v>
      </c>
    </row>
    <row r="59" spans="1:4" x14ac:dyDescent="0.2">
      <c r="A59" s="37">
        <v>57</v>
      </c>
      <c r="B59" s="47">
        <v>229</v>
      </c>
      <c r="C59" s="28">
        <v>719</v>
      </c>
      <c r="D59" s="48">
        <v>843</v>
      </c>
    </row>
    <row r="60" spans="1:4" x14ac:dyDescent="0.2">
      <c r="A60" s="37">
        <v>58</v>
      </c>
      <c r="B60" s="47">
        <v>304</v>
      </c>
      <c r="C60" s="28">
        <v>730</v>
      </c>
      <c r="D60" s="48">
        <v>608</v>
      </c>
    </row>
    <row r="61" spans="1:4" x14ac:dyDescent="0.2">
      <c r="A61" s="37">
        <v>59</v>
      </c>
      <c r="B61" s="47">
        <v>450</v>
      </c>
      <c r="C61" s="28">
        <v>866</v>
      </c>
      <c r="D61" s="48">
        <v>508</v>
      </c>
    </row>
    <row r="62" spans="1:4" x14ac:dyDescent="0.2">
      <c r="A62" s="37">
        <v>60</v>
      </c>
      <c r="B62" s="47">
        <v>843</v>
      </c>
      <c r="C62" s="28">
        <v>755</v>
      </c>
      <c r="D62" s="48">
        <v>229</v>
      </c>
    </row>
    <row r="63" spans="1:4" x14ac:dyDescent="0.2">
      <c r="A63" s="37">
        <v>61</v>
      </c>
      <c r="B63" s="47">
        <v>1330</v>
      </c>
      <c r="C63" s="28">
        <v>775</v>
      </c>
      <c r="D63" s="48">
        <v>372</v>
      </c>
    </row>
    <row r="64" spans="1:4" x14ac:dyDescent="0.2">
      <c r="A64" s="37">
        <v>62</v>
      </c>
      <c r="B64" s="47">
        <v>455</v>
      </c>
      <c r="C64" s="28">
        <v>802</v>
      </c>
      <c r="D64" s="48">
        <v>851</v>
      </c>
    </row>
    <row r="65" spans="1:5" x14ac:dyDescent="0.2">
      <c r="A65" s="37">
        <v>63</v>
      </c>
      <c r="B65" s="47">
        <v>359</v>
      </c>
      <c r="C65" s="28">
        <v>597</v>
      </c>
      <c r="D65" s="48">
        <v>612</v>
      </c>
    </row>
    <row r="66" spans="1:5" x14ac:dyDescent="0.2">
      <c r="A66" s="37">
        <v>64</v>
      </c>
      <c r="B66" s="47">
        <v>1133</v>
      </c>
      <c r="C66" s="28">
        <v>842</v>
      </c>
      <c r="D66" s="48">
        <v>511</v>
      </c>
    </row>
    <row r="67" spans="1:5" x14ac:dyDescent="0.2">
      <c r="A67" s="37">
        <v>65</v>
      </c>
      <c r="B67" s="47">
        <v>710</v>
      </c>
      <c r="C67" s="28">
        <v>851</v>
      </c>
      <c r="D67" s="48">
        <v>249</v>
      </c>
    </row>
    <row r="68" spans="1:5" x14ac:dyDescent="0.2">
      <c r="A68" s="37">
        <v>66</v>
      </c>
      <c r="B68" s="47">
        <v>719</v>
      </c>
      <c r="C68" s="28">
        <v>843</v>
      </c>
      <c r="D68" s="48">
        <v>377</v>
      </c>
    </row>
    <row r="69" spans="1:5" x14ac:dyDescent="0.2">
      <c r="A69" s="37">
        <v>67</v>
      </c>
      <c r="B69" s="47">
        <v>346</v>
      </c>
      <c r="C69" s="28">
        <v>842</v>
      </c>
      <c r="D69" s="48">
        <v>856</v>
      </c>
    </row>
    <row r="70" spans="1:5" x14ac:dyDescent="0.2">
      <c r="A70" s="37">
        <v>68</v>
      </c>
      <c r="B70" s="47">
        <v>511</v>
      </c>
      <c r="C70" s="28">
        <v>856</v>
      </c>
      <c r="D70" s="48">
        <v>676</v>
      </c>
    </row>
    <row r="71" spans="1:5" x14ac:dyDescent="0.2">
      <c r="A71" s="37">
        <v>69</v>
      </c>
      <c r="B71" s="47">
        <v>718</v>
      </c>
      <c r="C71" s="28">
        <v>744</v>
      </c>
      <c r="D71" s="48">
        <v>511</v>
      </c>
    </row>
    <row r="72" spans="1:5" x14ac:dyDescent="0.2">
      <c r="A72" s="37">
        <v>70</v>
      </c>
      <c r="B72" s="47">
        <v>381</v>
      </c>
      <c r="C72" s="28">
        <v>926</v>
      </c>
      <c r="D72" s="48">
        <v>256</v>
      </c>
    </row>
    <row r="73" spans="1:5" x14ac:dyDescent="0.2">
      <c r="A73" s="37">
        <v>71</v>
      </c>
      <c r="B73" s="47">
        <v>529</v>
      </c>
      <c r="C73" s="28">
        <v>939</v>
      </c>
      <c r="D73" s="48">
        <v>381</v>
      </c>
    </row>
    <row r="74" spans="1:5" x14ac:dyDescent="0.2">
      <c r="A74" s="37">
        <v>72</v>
      </c>
      <c r="B74" s="47">
        <v>227</v>
      </c>
      <c r="C74" s="28">
        <v>1045</v>
      </c>
      <c r="D74" s="48">
        <v>866</v>
      </c>
    </row>
    <row r="75" spans="1:5" x14ac:dyDescent="0.2">
      <c r="A75" s="37">
        <v>73</v>
      </c>
      <c r="B75" s="47">
        <v>612</v>
      </c>
      <c r="C75" s="28">
        <v>1330</v>
      </c>
      <c r="D75" s="48">
        <v>681</v>
      </c>
    </row>
    <row r="76" spans="1:5" x14ac:dyDescent="0.2">
      <c r="A76" s="37">
        <v>74</v>
      </c>
      <c r="B76" s="47">
        <v>836</v>
      </c>
      <c r="C76" s="28">
        <v>1133</v>
      </c>
      <c r="D76" s="48">
        <v>511</v>
      </c>
    </row>
    <row r="77" spans="1:5" x14ac:dyDescent="0.2">
      <c r="A77" s="37">
        <v>75</v>
      </c>
      <c r="B77" s="47">
        <v>511</v>
      </c>
      <c r="C77" s="28">
        <v>1045</v>
      </c>
      <c r="D77" s="48">
        <v>273</v>
      </c>
    </row>
    <row r="80" spans="1:5" x14ac:dyDescent="0.2">
      <c r="E80" s="4"/>
    </row>
  </sheetData>
  <sortState ref="F2:F76">
    <sortCondition ref="F1"/>
  </sortState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workbookViewId="0">
      <selection activeCell="N3" sqref="N3"/>
    </sheetView>
  </sheetViews>
  <sheetFormatPr defaultRowHeight="12.75" x14ac:dyDescent="0.2"/>
  <cols>
    <col min="2" max="2" width="11.140625" bestFit="1" customWidth="1"/>
  </cols>
  <sheetData>
    <row r="1" spans="1:13" ht="13.5" thickBot="1" x14ac:dyDescent="0.25">
      <c r="B1" s="4" t="s">
        <v>15</v>
      </c>
      <c r="C1" s="4" t="s">
        <v>50</v>
      </c>
      <c r="D1" s="4" t="s">
        <v>41</v>
      </c>
      <c r="E1" s="4" t="s">
        <v>10</v>
      </c>
      <c r="F1" s="4" t="s">
        <v>12</v>
      </c>
      <c r="G1" s="4" t="s">
        <v>11</v>
      </c>
      <c r="H1" s="4" t="s">
        <v>13</v>
      </c>
      <c r="I1" s="4" t="s">
        <v>14</v>
      </c>
      <c r="L1" s="4">
        <v>0.4</v>
      </c>
      <c r="M1" t="str">
        <f>"StdDev="&amp;ROUND(I77,0)&amp;", Fnext="&amp;ROUND(C77,0)</f>
        <v>StdDev=94, Fnext=944</v>
      </c>
    </row>
    <row r="2" spans="1:13" x14ac:dyDescent="0.2">
      <c r="A2">
        <v>1</v>
      </c>
      <c r="B2" s="2">
        <v>176</v>
      </c>
      <c r="C2" s="1">
        <f>Off2RegRep!$B$17+Off2RegRep!$B$18*Off2Reg!A2</f>
        <v>165.92350877192999</v>
      </c>
      <c r="D2" s="1">
        <f>TREND($B$2:$B$76,$A$2:$A$76,A2)</f>
        <v>165.92350877192999</v>
      </c>
      <c r="E2" s="1">
        <f>B2-C2</f>
        <v>10.076491228070012</v>
      </c>
      <c r="F2">
        <f>ABS(E2)</f>
        <v>10.076491228070012</v>
      </c>
      <c r="G2">
        <f>SUM($F$2:F2)/COUNT($F$2:F2)</f>
        <v>10.076491228070012</v>
      </c>
      <c r="H2" s="1">
        <f>E2^2</f>
        <v>101.5356754693719</v>
      </c>
      <c r="I2" s="1">
        <f>SUM($H$2:H2)</f>
        <v>101.5356754693719</v>
      </c>
    </row>
    <row r="3" spans="1:13" x14ac:dyDescent="0.2">
      <c r="A3">
        <v>2</v>
      </c>
      <c r="B3" s="3">
        <v>204</v>
      </c>
      <c r="C3" s="1">
        <f>Off2RegRep!$B$17+Off2RegRep!$B$18*Off2Reg!A3</f>
        <v>176.29494547178774</v>
      </c>
      <c r="D3" s="1">
        <f t="shared" ref="D3:D66" si="0">TREND($B$2:$B$76,$A$2:$A$76,A3)</f>
        <v>176.29494547178774</v>
      </c>
      <c r="E3" s="1">
        <f t="shared" ref="E3:E66" si="1">B3-C3</f>
        <v>27.705054528212258</v>
      </c>
      <c r="F3">
        <f t="shared" ref="F3:F66" si="2">ABS(E3)</f>
        <v>27.705054528212258</v>
      </c>
      <c r="G3">
        <f>SUM($F$2:F3)/COUNT($F$2:F3)</f>
        <v>18.890772878141135</v>
      </c>
      <c r="H3" s="1">
        <f t="shared" ref="H3:H66" si="3">E3^2</f>
        <v>767.57004641121455</v>
      </c>
      <c r="I3" s="1">
        <f>SUM($H$2:H3)/(COUNT($H$2:H3)-1)</f>
        <v>869.10572188058643</v>
      </c>
    </row>
    <row r="4" spans="1:13" x14ac:dyDescent="0.2">
      <c r="A4">
        <v>3</v>
      </c>
      <c r="B4" s="3">
        <v>218</v>
      </c>
      <c r="C4" s="1">
        <f>Off2RegRep!$B$17+Off2RegRep!$B$18*Off2Reg!A4</f>
        <v>186.66638217164547</v>
      </c>
      <c r="D4" s="1">
        <f t="shared" si="0"/>
        <v>186.66638217164547</v>
      </c>
      <c r="E4" s="1">
        <f t="shared" si="1"/>
        <v>31.333617828354534</v>
      </c>
      <c r="F4">
        <f t="shared" si="2"/>
        <v>31.333617828354534</v>
      </c>
      <c r="G4">
        <f>SUM($F$2:F4)/COUNT($F$2:F4)</f>
        <v>23.038387861545601</v>
      </c>
      <c r="H4" s="1">
        <f t="shared" si="3"/>
        <v>981.79560621337703</v>
      </c>
      <c r="I4" s="1">
        <f>SUM($H$2:H4)/(COUNT($H$2:H4)-1)</f>
        <v>925.45066404698173</v>
      </c>
    </row>
    <row r="5" spans="1:13" x14ac:dyDescent="0.2">
      <c r="A5">
        <v>4</v>
      </c>
      <c r="B5" s="3">
        <v>439</v>
      </c>
      <c r="C5" s="1">
        <f>Off2RegRep!$B$17+Off2RegRep!$B$18*Off2Reg!A5</f>
        <v>197.03781887150322</v>
      </c>
      <c r="D5" s="1">
        <f t="shared" si="0"/>
        <v>197.03781887150322</v>
      </c>
      <c r="E5" s="1">
        <f t="shared" si="1"/>
        <v>241.96218112849678</v>
      </c>
      <c r="F5">
        <f t="shared" si="2"/>
        <v>241.96218112849678</v>
      </c>
      <c r="G5">
        <f>SUM($F$2:F5)/COUNT($F$2:F5)</f>
        <v>77.769336178283396</v>
      </c>
      <c r="H5" s="1">
        <f t="shared" si="3"/>
        <v>58545.69709645948</v>
      </c>
      <c r="I5" s="1">
        <f>SUM($H$2:H5)/(COUNT($H$2:H5)-1)</f>
        <v>20132.199474851146</v>
      </c>
    </row>
    <row r="6" spans="1:13" x14ac:dyDescent="0.2">
      <c r="A6">
        <v>5</v>
      </c>
      <c r="B6" s="3">
        <v>229</v>
      </c>
      <c r="C6" s="1">
        <f>Off2RegRep!$B$17+Off2RegRep!$B$18*Off2Reg!A6</f>
        <v>207.40925557136097</v>
      </c>
      <c r="D6" s="1">
        <f t="shared" si="0"/>
        <v>207.40925557136097</v>
      </c>
      <c r="E6" s="1">
        <f t="shared" si="1"/>
        <v>21.590744428639027</v>
      </c>
      <c r="F6">
        <f t="shared" si="2"/>
        <v>21.590744428639027</v>
      </c>
      <c r="G6">
        <f>SUM($F$2:F6)/COUNT($F$2:F6)</f>
        <v>66.533617828354522</v>
      </c>
      <c r="H6" s="1">
        <f t="shared" si="3"/>
        <v>466.16024498280717</v>
      </c>
      <c r="I6" s="1">
        <f>SUM($H$2:H6)/(COUNT($H$2:H6)-1)</f>
        <v>15215.689667384062</v>
      </c>
    </row>
    <row r="7" spans="1:13" x14ac:dyDescent="0.2">
      <c r="A7">
        <v>6</v>
      </c>
      <c r="B7" s="3">
        <v>249</v>
      </c>
      <c r="C7" s="1">
        <f>Off2RegRep!$B$17+Off2RegRep!$B$18*Off2Reg!A7</f>
        <v>217.78069227121873</v>
      </c>
      <c r="D7" s="1">
        <f t="shared" si="0"/>
        <v>217.78069227121873</v>
      </c>
      <c r="E7" s="1">
        <f t="shared" si="1"/>
        <v>31.219307728781274</v>
      </c>
      <c r="F7">
        <f t="shared" si="2"/>
        <v>31.219307728781274</v>
      </c>
      <c r="G7">
        <f>SUM($F$2:F7)/COUNT($F$2:F7)</f>
        <v>60.647899478425643</v>
      </c>
      <c r="H7" s="1">
        <f t="shared" si="3"/>
        <v>974.6451750643422</v>
      </c>
      <c r="I7" s="1">
        <f>SUM($H$2:H7)/(COUNT($H$2:H7)-1)</f>
        <v>12367.480768920117</v>
      </c>
    </row>
    <row r="8" spans="1:13" x14ac:dyDescent="0.2">
      <c r="A8">
        <v>7</v>
      </c>
      <c r="B8" s="3">
        <v>227</v>
      </c>
      <c r="C8" s="1">
        <f>Off2RegRep!$B$17+Off2RegRep!$B$18*Off2Reg!A8</f>
        <v>228.15212897107648</v>
      </c>
      <c r="D8" s="1">
        <f t="shared" si="0"/>
        <v>228.15212897107648</v>
      </c>
      <c r="E8" s="1">
        <f t="shared" si="1"/>
        <v>-1.152128971076479</v>
      </c>
      <c r="F8">
        <f t="shared" si="2"/>
        <v>1.152128971076479</v>
      </c>
      <c r="G8">
        <f>SUM($F$2:F8)/COUNT($F$2:F8)</f>
        <v>52.148503691661475</v>
      </c>
      <c r="H8" s="1">
        <f t="shared" si="3"/>
        <v>1.3274011659937464</v>
      </c>
      <c r="I8" s="1">
        <f>SUM($H$2:H8)/(COUNT($H$2:H8)-1)</f>
        <v>10306.455207627763</v>
      </c>
    </row>
    <row r="9" spans="1:13" x14ac:dyDescent="0.2">
      <c r="A9">
        <v>8</v>
      </c>
      <c r="B9" s="3">
        <v>256</v>
      </c>
      <c r="C9" s="1">
        <f>Off2RegRep!$B$17+Off2RegRep!$B$18*Off2Reg!A9</f>
        <v>238.5235656709342</v>
      </c>
      <c r="D9" s="1">
        <f t="shared" si="0"/>
        <v>238.5235656709342</v>
      </c>
      <c r="E9" s="1">
        <f t="shared" si="1"/>
        <v>17.476434329065796</v>
      </c>
      <c r="F9">
        <f t="shared" si="2"/>
        <v>17.476434329065796</v>
      </c>
      <c r="G9">
        <f>SUM($F$2:F9)/COUNT($F$2:F9)</f>
        <v>47.814495021337017</v>
      </c>
      <c r="H9" s="1">
        <f t="shared" si="3"/>
        <v>305.42575685814944</v>
      </c>
      <c r="I9" s="1">
        <f>SUM($H$2:H9)/(COUNT($H$2:H9)-1)</f>
        <v>8877.7367146606757</v>
      </c>
    </row>
    <row r="10" spans="1:13" x14ac:dyDescent="0.2">
      <c r="A10">
        <v>9</v>
      </c>
      <c r="B10" s="3">
        <v>304</v>
      </c>
      <c r="C10" s="1">
        <f>Off2RegRep!$B$17+Off2RegRep!$B$18*Off2Reg!A10</f>
        <v>248.89500237079199</v>
      </c>
      <c r="D10" s="1">
        <f t="shared" si="0"/>
        <v>248.89500237079199</v>
      </c>
      <c r="E10" s="1">
        <f t="shared" si="1"/>
        <v>55.104997629208015</v>
      </c>
      <c r="F10">
        <f t="shared" si="2"/>
        <v>55.104997629208015</v>
      </c>
      <c r="G10">
        <f>SUM($F$2:F10)/COUNT($F$2:F10)</f>
        <v>48.624550866656016</v>
      </c>
      <c r="H10" s="1">
        <f t="shared" si="3"/>
        <v>3036.560763715021</v>
      </c>
      <c r="I10" s="1">
        <f>SUM($H$2:H10)/(COUNT($H$2:H10)-1)</f>
        <v>8147.58972079247</v>
      </c>
    </row>
    <row r="11" spans="1:13" x14ac:dyDescent="0.2">
      <c r="A11">
        <v>10</v>
      </c>
      <c r="B11" s="3">
        <v>354</v>
      </c>
      <c r="C11" s="1">
        <f>Off2RegRep!$B$17+Off2RegRep!$B$18*Off2Reg!A11</f>
        <v>259.26643907064971</v>
      </c>
      <c r="D11" s="1">
        <f t="shared" si="0"/>
        <v>259.26643907064971</v>
      </c>
      <c r="E11" s="1">
        <f t="shared" si="1"/>
        <v>94.73356092935029</v>
      </c>
      <c r="F11">
        <f t="shared" si="2"/>
        <v>94.73356092935029</v>
      </c>
      <c r="G11">
        <f>SUM($F$2:F11)/COUNT($F$2:F11)</f>
        <v>53.235451872925445</v>
      </c>
      <c r="H11" s="1">
        <f t="shared" si="3"/>
        <v>8974.4475663549238</v>
      </c>
      <c r="I11" s="1">
        <f>SUM($H$2:H11)/(COUNT($H$2:H11)-1)</f>
        <v>8239.4628147438543</v>
      </c>
    </row>
    <row r="12" spans="1:13" x14ac:dyDescent="0.2">
      <c r="A12">
        <v>11</v>
      </c>
      <c r="B12" s="3">
        <v>289</v>
      </c>
      <c r="C12" s="1">
        <f>Off2RegRep!$B$17+Off2RegRep!$B$18*Off2Reg!A12</f>
        <v>269.63787577050743</v>
      </c>
      <c r="D12" s="1">
        <f t="shared" si="0"/>
        <v>269.63787577050743</v>
      </c>
      <c r="E12" s="1">
        <f t="shared" si="1"/>
        <v>19.362124229492565</v>
      </c>
      <c r="F12">
        <f t="shared" si="2"/>
        <v>19.362124229492565</v>
      </c>
      <c r="G12">
        <f>SUM($F$2:F12)/COUNT($F$2:F12)</f>
        <v>50.156058450795179</v>
      </c>
      <c r="H12" s="1">
        <f t="shared" si="3"/>
        <v>374.89185467830305</v>
      </c>
      <c r="I12" s="1">
        <f>SUM($H$2:H12)/(COUNT($H$2:H12)-1)</f>
        <v>7453.0057187372995</v>
      </c>
    </row>
    <row r="13" spans="1:13" x14ac:dyDescent="0.2">
      <c r="A13">
        <v>12</v>
      </c>
      <c r="B13" s="3">
        <v>273</v>
      </c>
      <c r="C13" s="1">
        <f>Off2RegRep!$B$17+Off2RegRep!$B$18*Off2Reg!A13</f>
        <v>280.00931247036522</v>
      </c>
      <c r="D13" s="1">
        <f t="shared" si="0"/>
        <v>280.00931247036522</v>
      </c>
      <c r="E13" s="1">
        <f t="shared" si="1"/>
        <v>-7.0093124703652165</v>
      </c>
      <c r="F13">
        <f t="shared" si="2"/>
        <v>7.0093124703652165</v>
      </c>
      <c r="G13">
        <f>SUM($F$2:F13)/COUNT($F$2:F13)</f>
        <v>46.560496285759349</v>
      </c>
      <c r="H13" s="1">
        <f t="shared" si="3"/>
        <v>49.130461307217331</v>
      </c>
      <c r="I13" s="1">
        <f>SUM($H$2:H13)/(COUNT($H$2:H13)-1)</f>
        <v>6779.9261498800188</v>
      </c>
    </row>
    <row r="14" spans="1:13" x14ac:dyDescent="0.2">
      <c r="A14">
        <v>13</v>
      </c>
      <c r="B14" s="3">
        <v>315</v>
      </c>
      <c r="C14" s="1">
        <f>Off2RegRep!$B$17+Off2RegRep!$B$18*Off2Reg!A14</f>
        <v>290.380749170223</v>
      </c>
      <c r="D14" s="1">
        <f t="shared" si="0"/>
        <v>290.380749170223</v>
      </c>
      <c r="E14" s="1">
        <f t="shared" si="1"/>
        <v>24.619250829777002</v>
      </c>
      <c r="F14">
        <f t="shared" si="2"/>
        <v>24.619250829777002</v>
      </c>
      <c r="G14">
        <f>SUM($F$2:F14)/COUNT($F$2:F14)</f>
        <v>44.872708173760707</v>
      </c>
      <c r="H14" s="1">
        <f t="shared" si="3"/>
        <v>606.1075114194756</v>
      </c>
      <c r="I14" s="1">
        <f>SUM($H$2:H14)/(COUNT($H$2:H14)-1)</f>
        <v>6265.4412633416405</v>
      </c>
    </row>
    <row r="15" spans="1:13" x14ac:dyDescent="0.2">
      <c r="A15">
        <v>14</v>
      </c>
      <c r="B15" s="3">
        <v>346</v>
      </c>
      <c r="C15" s="1">
        <f>Off2RegRep!$B$17+Off2RegRep!$B$18*Off2Reg!A15</f>
        <v>300.75218587008067</v>
      </c>
      <c r="D15" s="1">
        <f t="shared" si="0"/>
        <v>300.75218587008067</v>
      </c>
      <c r="E15" s="1">
        <f t="shared" si="1"/>
        <v>45.247814129919334</v>
      </c>
      <c r="F15">
        <f t="shared" si="2"/>
        <v>45.247814129919334</v>
      </c>
      <c r="G15">
        <f>SUM($F$2:F15)/COUNT($F$2:F15)</f>
        <v>44.899501456343465</v>
      </c>
      <c r="H15" s="1">
        <f t="shared" si="3"/>
        <v>2047.3646835357276</v>
      </c>
      <c r="I15" s="1">
        <f>SUM($H$2:H15)/(COUNT($H$2:H15)-1)</f>
        <v>5940.9738341258007</v>
      </c>
    </row>
    <row r="16" spans="1:13" x14ac:dyDescent="0.2">
      <c r="A16">
        <v>15</v>
      </c>
      <c r="B16" s="3">
        <v>318</v>
      </c>
      <c r="C16" s="1">
        <f>Off2RegRep!$B$17+Off2RegRep!$B$18*Off2Reg!A16</f>
        <v>311.12362256993845</v>
      </c>
      <c r="D16" s="1">
        <f t="shared" si="0"/>
        <v>311.12362256993845</v>
      </c>
      <c r="E16" s="1">
        <f t="shared" si="1"/>
        <v>6.8763774300615523</v>
      </c>
      <c r="F16">
        <f t="shared" si="2"/>
        <v>6.8763774300615523</v>
      </c>
      <c r="G16">
        <f>SUM($F$2:F16)/COUNT($F$2:F16)</f>
        <v>42.36462652125801</v>
      </c>
      <c r="H16" s="1">
        <f t="shared" si="3"/>
        <v>47.284566560659918</v>
      </c>
      <c r="I16" s="1">
        <f>SUM($H$2:H16)/(COUNT($H$2:H16)-1)</f>
        <v>5519.9960292997193</v>
      </c>
    </row>
    <row r="17" spans="1:9" x14ac:dyDescent="0.2">
      <c r="A17">
        <v>16</v>
      </c>
      <c r="B17" s="3">
        <v>330</v>
      </c>
      <c r="C17" s="1">
        <f>Off2RegRep!$B$17+Off2RegRep!$B$18*Off2Reg!A17</f>
        <v>321.49505926979623</v>
      </c>
      <c r="D17" s="1">
        <f t="shared" si="0"/>
        <v>321.49505926979623</v>
      </c>
      <c r="E17" s="1">
        <f t="shared" si="1"/>
        <v>8.5049407302037707</v>
      </c>
      <c r="F17">
        <f t="shared" si="2"/>
        <v>8.5049407302037707</v>
      </c>
      <c r="G17">
        <f>SUM($F$2:F17)/COUNT($F$2:F17)</f>
        <v>40.248396159317117</v>
      </c>
      <c r="H17" s="1">
        <f t="shared" si="3"/>
        <v>72.334016824279047</v>
      </c>
      <c r="I17" s="1">
        <f>SUM($H$2:H17)/(COUNT($H$2:H17)-1)</f>
        <v>5156.8185618013558</v>
      </c>
    </row>
    <row r="18" spans="1:9" x14ac:dyDescent="0.2">
      <c r="A18">
        <v>17</v>
      </c>
      <c r="B18" s="3">
        <v>359</v>
      </c>
      <c r="C18" s="1">
        <f>Off2RegRep!$B$17+Off2RegRep!$B$18*Off2Reg!A18</f>
        <v>331.86649596965395</v>
      </c>
      <c r="D18" s="1">
        <f t="shared" si="0"/>
        <v>331.86649596965395</v>
      </c>
      <c r="E18" s="1">
        <f t="shared" si="1"/>
        <v>27.133504030346046</v>
      </c>
      <c r="F18">
        <f t="shared" si="2"/>
        <v>27.133504030346046</v>
      </c>
      <c r="G18">
        <f>SUM($F$2:F18)/COUNT($F$2:F18)</f>
        <v>39.476931916436463</v>
      </c>
      <c r="H18" s="1">
        <f t="shared" si="3"/>
        <v>736.22704096480516</v>
      </c>
      <c r="I18" s="1">
        <f>SUM($H$2:H18)/(COUNT($H$2:H18)-1)</f>
        <v>4880.5315917490716</v>
      </c>
    </row>
    <row r="19" spans="1:9" x14ac:dyDescent="0.2">
      <c r="A19">
        <v>18</v>
      </c>
      <c r="B19" s="3">
        <v>370</v>
      </c>
      <c r="C19" s="1">
        <f>Off2RegRep!$B$17+Off2RegRep!$B$18*Off2Reg!A19</f>
        <v>342.23793266951168</v>
      </c>
      <c r="D19" s="1">
        <f t="shared" si="0"/>
        <v>342.23793266951168</v>
      </c>
      <c r="E19" s="1">
        <f t="shared" si="1"/>
        <v>27.762067330488321</v>
      </c>
      <c r="F19">
        <f t="shared" si="2"/>
        <v>27.762067330488321</v>
      </c>
      <c r="G19">
        <f>SUM($F$2:F19)/COUNT($F$2:F19)</f>
        <v>38.82610610610601</v>
      </c>
      <c r="H19" s="1">
        <f t="shared" si="3"/>
        <v>770.73238246256699</v>
      </c>
      <c r="I19" s="1">
        <f>SUM($H$2:H19)/(COUNT($H$2:H19)-1)</f>
        <v>4638.7786970851594</v>
      </c>
    </row>
    <row r="20" spans="1:9" x14ac:dyDescent="0.2">
      <c r="A20">
        <v>19</v>
      </c>
      <c r="B20" s="3">
        <v>348</v>
      </c>
      <c r="C20" s="1">
        <f>Off2RegRep!$B$17+Off2RegRep!$B$18*Off2Reg!A20</f>
        <v>352.60936936936946</v>
      </c>
      <c r="D20" s="1">
        <f t="shared" si="0"/>
        <v>352.60936936936946</v>
      </c>
      <c r="E20" s="1">
        <f t="shared" si="1"/>
        <v>-4.6093693693694604</v>
      </c>
      <c r="F20">
        <f t="shared" si="2"/>
        <v>4.6093693693694604</v>
      </c>
      <c r="G20">
        <f>SUM($F$2:F20)/COUNT($F$2:F20)</f>
        <v>37.025225225225142</v>
      </c>
      <c r="H20" s="1">
        <f t="shared" si="3"/>
        <v>21.246285983281417</v>
      </c>
      <c r="I20" s="1">
        <f>SUM($H$2:H20)/(COUNT($H$2:H20)-1)</f>
        <v>4382.2491186906109</v>
      </c>
    </row>
    <row r="21" spans="1:9" x14ac:dyDescent="0.2">
      <c r="A21">
        <v>20</v>
      </c>
      <c r="B21" s="3">
        <v>281</v>
      </c>
      <c r="C21" s="1">
        <f>Off2RegRep!$B$17+Off2RegRep!$B$18*Off2Reg!A21</f>
        <v>362.98080606922719</v>
      </c>
      <c r="D21" s="1">
        <f t="shared" si="0"/>
        <v>362.98080606922719</v>
      </c>
      <c r="E21" s="1">
        <f t="shared" si="1"/>
        <v>-81.980806069227185</v>
      </c>
      <c r="F21">
        <f t="shared" si="2"/>
        <v>81.980806069227185</v>
      </c>
      <c r="G21">
        <f>SUM($F$2:F21)/COUNT($F$2:F21)</f>
        <v>39.273004267425243</v>
      </c>
      <c r="H21" s="1">
        <f t="shared" si="3"/>
        <v>6720.852563760237</v>
      </c>
      <c r="I21" s="1">
        <f>SUM($H$2:H21)/(COUNT($H$2:H21)-1)</f>
        <v>4505.3335105363813</v>
      </c>
    </row>
    <row r="22" spans="1:9" x14ac:dyDescent="0.2">
      <c r="A22">
        <v>21</v>
      </c>
      <c r="B22" s="3">
        <v>356</v>
      </c>
      <c r="C22" s="1">
        <f>Off2RegRep!$B$17+Off2RegRep!$B$18*Off2Reg!A22</f>
        <v>373.35224276908491</v>
      </c>
      <c r="D22" s="1">
        <f t="shared" si="0"/>
        <v>373.35224276908491</v>
      </c>
      <c r="E22" s="1">
        <f t="shared" si="1"/>
        <v>-17.35224276908491</v>
      </c>
      <c r="F22">
        <f t="shared" si="2"/>
        <v>17.35224276908491</v>
      </c>
      <c r="G22">
        <f>SUM($F$2:F22)/COUNT($F$2:F22)</f>
        <v>38.229158481789987</v>
      </c>
      <c r="H22" s="1">
        <f t="shared" si="3"/>
        <v>301.10032911725955</v>
      </c>
      <c r="I22" s="1">
        <f>SUM($H$2:H22)/(COUNT($H$2:H22)-1)</f>
        <v>4295.1218514654247</v>
      </c>
    </row>
    <row r="23" spans="1:9" x14ac:dyDescent="0.2">
      <c r="A23">
        <v>22</v>
      </c>
      <c r="B23" s="3">
        <v>372</v>
      </c>
      <c r="C23" s="1">
        <f>Off2RegRep!$B$17+Off2RegRep!$B$18*Off2Reg!A23</f>
        <v>383.72367946894269</v>
      </c>
      <c r="D23" s="1">
        <f t="shared" si="0"/>
        <v>383.72367946894269</v>
      </c>
      <c r="E23" s="1">
        <f t="shared" si="1"/>
        <v>-11.723679468942692</v>
      </c>
      <c r="F23">
        <f t="shared" si="2"/>
        <v>11.723679468942692</v>
      </c>
      <c r="G23">
        <f>SUM($F$2:F23)/COUNT($F$2:F23)</f>
        <v>37.024363981206022</v>
      </c>
      <c r="H23" s="1">
        <f t="shared" si="3"/>
        <v>137.44466029050838</v>
      </c>
      <c r="I23" s="1">
        <f>SUM($H$2:H23)/(COUNT($H$2:H23)-1)</f>
        <v>4097.1372233142383</v>
      </c>
    </row>
    <row r="24" spans="1:9" x14ac:dyDescent="0.2">
      <c r="A24">
        <v>23</v>
      </c>
      <c r="B24" s="3">
        <v>377</v>
      </c>
      <c r="C24" s="1">
        <f>Off2RegRep!$B$17+Off2RegRep!$B$18*Off2Reg!A24</f>
        <v>394.09511616880047</v>
      </c>
      <c r="D24" s="1">
        <f t="shared" si="0"/>
        <v>394.09511616880047</v>
      </c>
      <c r="E24" s="1">
        <f t="shared" si="1"/>
        <v>-17.095116168800473</v>
      </c>
      <c r="F24">
        <f t="shared" si="2"/>
        <v>17.095116168800473</v>
      </c>
      <c r="G24">
        <f>SUM($F$2:F24)/COUNT($F$2:F24)</f>
        <v>36.157874945884039</v>
      </c>
      <c r="H24" s="1">
        <f t="shared" si="3"/>
        <v>292.24299682478335</v>
      </c>
      <c r="I24" s="1">
        <f>SUM($H$2:H24)/(COUNT($H$2:H24)-1)</f>
        <v>3924.1874857465359</v>
      </c>
    </row>
    <row r="25" spans="1:9" x14ac:dyDescent="0.2">
      <c r="A25">
        <v>24</v>
      </c>
      <c r="B25" s="3">
        <v>412</v>
      </c>
      <c r="C25" s="1">
        <f>Off2RegRep!$B$17+Off2RegRep!$B$18*Off2Reg!A25</f>
        <v>404.4665528686582</v>
      </c>
      <c r="D25" s="1">
        <f t="shared" si="0"/>
        <v>404.4665528686582</v>
      </c>
      <c r="E25" s="1">
        <f t="shared" si="1"/>
        <v>7.5334471313418021</v>
      </c>
      <c r="F25">
        <f t="shared" si="2"/>
        <v>7.5334471313418021</v>
      </c>
      <c r="G25">
        <f>SUM($F$2:F25)/COUNT($F$2:F25)</f>
        <v>34.965190453611449</v>
      </c>
      <c r="H25" s="1">
        <f t="shared" si="3"/>
        <v>56.752825680722026</v>
      </c>
      <c r="I25" s="1">
        <f>SUM($H$2:H25)/(COUNT($H$2:H25)-1)</f>
        <v>3756.0381527001964</v>
      </c>
    </row>
    <row r="26" spans="1:9" x14ac:dyDescent="0.2">
      <c r="A26">
        <v>25</v>
      </c>
      <c r="B26" s="3">
        <v>503</v>
      </c>
      <c r="C26" s="1">
        <f>Off2RegRep!$B$17+Off2RegRep!$B$18*Off2Reg!A26</f>
        <v>414.83798956851592</v>
      </c>
      <c r="D26" s="1">
        <f t="shared" si="0"/>
        <v>414.83798956851592</v>
      </c>
      <c r="E26" s="1">
        <f t="shared" si="1"/>
        <v>88.162010431484077</v>
      </c>
      <c r="F26">
        <f t="shared" si="2"/>
        <v>88.162010431484077</v>
      </c>
      <c r="G26">
        <f>SUM($F$2:F26)/COUNT($F$2:F26)</f>
        <v>37.093063252726353</v>
      </c>
      <c r="H26" s="1">
        <f t="shared" si="3"/>
        <v>7772.540083321107</v>
      </c>
      <c r="I26" s="1">
        <f>SUM($H$2:H26)/(COUNT($H$2:H26)-1)</f>
        <v>3923.392399809401</v>
      </c>
    </row>
    <row r="27" spans="1:9" x14ac:dyDescent="0.2">
      <c r="A27">
        <v>26</v>
      </c>
      <c r="B27" s="3">
        <v>381</v>
      </c>
      <c r="C27" s="1">
        <f>Off2RegRep!$B$17+Off2RegRep!$B$18*Off2Reg!A27</f>
        <v>425.2094262683737</v>
      </c>
      <c r="D27" s="1">
        <f t="shared" si="0"/>
        <v>425.2094262683737</v>
      </c>
      <c r="E27" s="1">
        <f t="shared" si="1"/>
        <v>-44.209426268373704</v>
      </c>
      <c r="F27">
        <f t="shared" si="2"/>
        <v>44.209426268373704</v>
      </c>
      <c r="G27">
        <f>SUM($F$2:F27)/COUNT($F$2:F27)</f>
        <v>37.36676952255894</v>
      </c>
      <c r="H27" s="1">
        <f t="shared" si="3"/>
        <v>1954.4733709787708</v>
      </c>
      <c r="I27" s="1">
        <f>SUM($H$2:H27)/(COUNT($H$2:H27)-1)</f>
        <v>3844.6356386561756</v>
      </c>
    </row>
    <row r="28" spans="1:9" x14ac:dyDescent="0.2">
      <c r="A28">
        <v>27</v>
      </c>
      <c r="B28" s="3">
        <v>434</v>
      </c>
      <c r="C28" s="1">
        <f>Off2RegRep!$B$17+Off2RegRep!$B$18*Off2Reg!A28</f>
        <v>435.58086296823143</v>
      </c>
      <c r="D28" s="1">
        <f t="shared" si="0"/>
        <v>435.58086296823143</v>
      </c>
      <c r="E28" s="1">
        <f t="shared" si="1"/>
        <v>-1.580862968231429</v>
      </c>
      <c r="F28">
        <f t="shared" si="2"/>
        <v>1.580862968231429</v>
      </c>
      <c r="G28">
        <f>SUM($F$2:F28)/COUNT($F$2:F28)</f>
        <v>36.041365576102365</v>
      </c>
      <c r="H28" s="1">
        <f t="shared" si="3"/>
        <v>2.4991277243254841</v>
      </c>
      <c r="I28" s="1">
        <f>SUM($H$2:H28)/(COUNT($H$2:H28)-1)</f>
        <v>3696.8611574664892</v>
      </c>
    </row>
    <row r="29" spans="1:9" x14ac:dyDescent="0.2">
      <c r="A29">
        <v>28</v>
      </c>
      <c r="B29" s="3">
        <v>229</v>
      </c>
      <c r="C29" s="1">
        <f>Off2RegRep!$B$17+Off2RegRep!$B$18*Off2Reg!A29</f>
        <v>445.95229966808915</v>
      </c>
      <c r="D29" s="1">
        <f t="shared" si="0"/>
        <v>445.95229966808915</v>
      </c>
      <c r="E29" s="1">
        <f t="shared" si="1"/>
        <v>-216.95229966808915</v>
      </c>
      <c r="F29">
        <f t="shared" si="2"/>
        <v>216.95229966808915</v>
      </c>
      <c r="G29">
        <f>SUM($F$2:F29)/COUNT($F$2:F29)</f>
        <v>42.502470365101892</v>
      </c>
      <c r="H29" s="1">
        <f t="shared" si="3"/>
        <v>47068.300331272359</v>
      </c>
      <c r="I29" s="1">
        <f>SUM($H$2:H29)/(COUNT($H$2:H29)-1)</f>
        <v>5303.2107564963362</v>
      </c>
    </row>
    <row r="30" spans="1:9" x14ac:dyDescent="0.2">
      <c r="A30">
        <v>29</v>
      </c>
      <c r="B30" s="3">
        <v>446</v>
      </c>
      <c r="C30" s="1">
        <f>Off2RegRep!$B$17+Off2RegRep!$B$18*Off2Reg!A30</f>
        <v>456.32373636794694</v>
      </c>
      <c r="D30" s="1">
        <f t="shared" si="0"/>
        <v>456.32373636794694</v>
      </c>
      <c r="E30" s="1">
        <f t="shared" si="1"/>
        <v>-10.323736367946935</v>
      </c>
      <c r="F30">
        <f t="shared" si="2"/>
        <v>10.323736367946935</v>
      </c>
      <c r="G30">
        <f>SUM($F$2:F30)/COUNT($F$2:F30)</f>
        <v>41.392858847958621</v>
      </c>
      <c r="H30" s="1">
        <f t="shared" si="3"/>
        <v>106.57953259487019</v>
      </c>
      <c r="I30" s="1">
        <f>SUM($H$2:H30)/(COUNT($H$2:H30)-1)</f>
        <v>5117.6167842141413</v>
      </c>
    </row>
    <row r="31" spans="1:9" x14ac:dyDescent="0.2">
      <c r="A31">
        <v>30</v>
      </c>
      <c r="B31" s="3">
        <v>450</v>
      </c>
      <c r="C31" s="1">
        <f>Off2RegRep!$B$17+Off2RegRep!$B$18*Off2Reg!A31</f>
        <v>466.69517306780466</v>
      </c>
      <c r="D31" s="1">
        <f t="shared" si="0"/>
        <v>466.69517306780466</v>
      </c>
      <c r="E31" s="1">
        <f t="shared" si="1"/>
        <v>-16.69517306780466</v>
      </c>
      <c r="F31">
        <f t="shared" si="2"/>
        <v>16.69517306780466</v>
      </c>
      <c r="G31">
        <f>SUM($F$2:F31)/COUNT($F$2:F31)</f>
        <v>40.569602655286829</v>
      </c>
      <c r="H31" s="1">
        <f t="shared" si="3"/>
        <v>278.72880376395005</v>
      </c>
      <c r="I31" s="1">
        <f>SUM($H$2:H31)/(COUNT($H$2:H31)-1)</f>
        <v>4950.7585779917208</v>
      </c>
    </row>
    <row r="32" spans="1:9" x14ac:dyDescent="0.2">
      <c r="A32">
        <v>31</v>
      </c>
      <c r="B32" s="3">
        <v>455</v>
      </c>
      <c r="C32" s="1">
        <f>Off2RegRep!$B$17+Off2RegRep!$B$18*Off2Reg!A32</f>
        <v>477.06660976766244</v>
      </c>
      <c r="D32" s="1">
        <f t="shared" si="0"/>
        <v>477.06660976766244</v>
      </c>
      <c r="E32" s="1">
        <f t="shared" si="1"/>
        <v>-22.066609767662442</v>
      </c>
      <c r="F32">
        <f t="shared" si="2"/>
        <v>22.066609767662442</v>
      </c>
      <c r="G32">
        <f>SUM($F$2:F32)/COUNT($F$2:F32)</f>
        <v>39.972731916976358</v>
      </c>
      <c r="H32" s="1">
        <f t="shared" si="3"/>
        <v>486.9352666382955</v>
      </c>
      <c r="I32" s="1">
        <f>SUM($H$2:H32)/(COUNT($H$2:H32)-1)</f>
        <v>4801.964467613273</v>
      </c>
    </row>
    <row r="33" spans="1:9" x14ac:dyDescent="0.2">
      <c r="A33">
        <v>32</v>
      </c>
      <c r="B33" s="3">
        <v>465</v>
      </c>
      <c r="C33" s="1">
        <f>Off2RegRep!$B$17+Off2RegRep!$B$18*Off2Reg!A33</f>
        <v>487.43804646752017</v>
      </c>
      <c r="D33" s="1">
        <f t="shared" si="0"/>
        <v>487.43804646752017</v>
      </c>
      <c r="E33" s="1">
        <f t="shared" si="1"/>
        <v>-22.438046467520167</v>
      </c>
      <c r="F33">
        <f t="shared" si="2"/>
        <v>22.438046467520167</v>
      </c>
      <c r="G33">
        <f>SUM($F$2:F33)/COUNT($F$2:F33)</f>
        <v>39.424772996680858</v>
      </c>
      <c r="H33" s="1">
        <f t="shared" si="3"/>
        <v>503.46592927859422</v>
      </c>
      <c r="I33" s="1">
        <f>SUM($H$2:H33)/(COUNT($H$2:H33)-1)</f>
        <v>4663.3032244411861</v>
      </c>
    </row>
    <row r="34" spans="1:9" x14ac:dyDescent="0.2">
      <c r="A34">
        <v>33</v>
      </c>
      <c r="B34" s="3">
        <v>495</v>
      </c>
      <c r="C34" s="1">
        <f>Off2RegRep!$B$17+Off2RegRep!$B$18*Off2Reg!A34</f>
        <v>497.80948316737789</v>
      </c>
      <c r="D34" s="1">
        <f t="shared" si="0"/>
        <v>497.80948316737789</v>
      </c>
      <c r="E34" s="1">
        <f t="shared" si="1"/>
        <v>-2.8094831673778913</v>
      </c>
      <c r="F34">
        <f t="shared" si="2"/>
        <v>2.8094831673778913</v>
      </c>
      <c r="G34">
        <f>SUM($F$2:F34)/COUNT($F$2:F34)</f>
        <v>38.315218759429257</v>
      </c>
      <c r="H34" s="1">
        <f t="shared" si="3"/>
        <v>7.8931956677797084</v>
      </c>
      <c r="I34" s="1">
        <f>SUM($H$2:H34)/(COUNT($H$2:H34)-1)</f>
        <v>4517.8216610420168</v>
      </c>
    </row>
    <row r="35" spans="1:9" x14ac:dyDescent="0.2">
      <c r="A35">
        <v>34</v>
      </c>
      <c r="B35" s="3">
        <v>500</v>
      </c>
      <c r="C35" s="1">
        <f>Off2RegRep!$B$17+Off2RegRep!$B$18*Off2Reg!A35</f>
        <v>508.18091986723567</v>
      </c>
      <c r="D35" s="1">
        <f t="shared" si="0"/>
        <v>508.18091986723567</v>
      </c>
      <c r="E35" s="1">
        <f t="shared" si="1"/>
        <v>-8.1809198672356729</v>
      </c>
      <c r="F35">
        <f t="shared" si="2"/>
        <v>8.1809198672356729</v>
      </c>
      <c r="G35">
        <f>SUM($F$2:F35)/COUNT($F$2:F35)</f>
        <v>37.428915850835324</v>
      </c>
      <c r="H35" s="1">
        <f t="shared" si="3"/>
        <v>66.927449874131341</v>
      </c>
      <c r="I35" s="1">
        <f>SUM($H$2:H35)/(COUNT($H$2:H35)-1)</f>
        <v>4382.9460788854149</v>
      </c>
    </row>
    <row r="36" spans="1:9" x14ac:dyDescent="0.2">
      <c r="A36">
        <v>35</v>
      </c>
      <c r="B36" s="3">
        <v>412</v>
      </c>
      <c r="C36" s="1">
        <f>Off2RegRep!$B$17+Off2RegRep!$B$18*Off2Reg!A36</f>
        <v>518.5523565670934</v>
      </c>
      <c r="D36" s="1">
        <f t="shared" si="0"/>
        <v>518.5523565670934</v>
      </c>
      <c r="E36" s="1">
        <f t="shared" si="1"/>
        <v>-106.5523565670934</v>
      </c>
      <c r="F36">
        <f t="shared" si="2"/>
        <v>106.5523565670934</v>
      </c>
      <c r="G36">
        <f>SUM($F$2:F36)/COUNT($F$2:F36)</f>
        <v>39.40387129987127</v>
      </c>
      <c r="H36" s="1">
        <f t="shared" si="3"/>
        <v>11353.404690001011</v>
      </c>
      <c r="I36" s="1">
        <f>SUM($H$2:H36)/(COUNT($H$2:H36)-1)</f>
        <v>4587.9595674476377</v>
      </c>
    </row>
    <row r="37" spans="1:9" x14ac:dyDescent="0.2">
      <c r="A37">
        <v>36</v>
      </c>
      <c r="B37" s="3">
        <v>508</v>
      </c>
      <c r="C37" s="1">
        <f>Off2RegRep!$B$17+Off2RegRep!$B$18*Off2Reg!A37</f>
        <v>528.92379326695118</v>
      </c>
      <c r="D37" s="1">
        <f t="shared" si="0"/>
        <v>528.92379326695118</v>
      </c>
      <c r="E37" s="1">
        <f t="shared" si="1"/>
        <v>-20.923793266951179</v>
      </c>
      <c r="F37">
        <f t="shared" si="2"/>
        <v>20.923793266951179</v>
      </c>
      <c r="G37">
        <f>SUM($F$2:F37)/COUNT($F$2:F37)</f>
        <v>38.890535798956826</v>
      </c>
      <c r="H37" s="1">
        <f t="shared" si="3"/>
        <v>437.8051246781115</v>
      </c>
      <c r="I37" s="1">
        <f>SUM($H$2:H37)/(COUNT($H$2:H37)-1)</f>
        <v>4469.383726225652</v>
      </c>
    </row>
    <row r="38" spans="1:9" x14ac:dyDescent="0.2">
      <c r="A38">
        <v>37</v>
      </c>
      <c r="B38" s="3">
        <v>511</v>
      </c>
      <c r="C38" s="1">
        <f>Off2RegRep!$B$17+Off2RegRep!$B$18*Off2Reg!A38</f>
        <v>539.29522996680885</v>
      </c>
      <c r="D38" s="1">
        <f t="shared" si="0"/>
        <v>539.29522996680885</v>
      </c>
      <c r="E38" s="1">
        <f t="shared" si="1"/>
        <v>-28.295229966808847</v>
      </c>
      <c r="F38">
        <f t="shared" si="2"/>
        <v>28.295229966808847</v>
      </c>
      <c r="G38">
        <f>SUM($F$2:F38)/COUNT($F$2:F38)</f>
        <v>38.604176181871743</v>
      </c>
      <c r="H38" s="1">
        <f t="shared" si="3"/>
        <v>800.62003887459741</v>
      </c>
      <c r="I38" s="1">
        <f>SUM($H$2:H38)/(COUNT($H$2:H38)-1)</f>
        <v>4367.4736237992338</v>
      </c>
    </row>
    <row r="39" spans="1:9" x14ac:dyDescent="0.2">
      <c r="A39">
        <v>38</v>
      </c>
      <c r="B39" s="3">
        <v>612</v>
      </c>
      <c r="C39" s="1">
        <f>Off2RegRep!$B$17+Off2RegRep!$B$18*Off2Reg!A39</f>
        <v>549.66666666666663</v>
      </c>
      <c r="D39" s="1">
        <f t="shared" si="0"/>
        <v>549.66666666666663</v>
      </c>
      <c r="E39" s="1">
        <f t="shared" si="1"/>
        <v>62.333333333333371</v>
      </c>
      <c r="F39">
        <f t="shared" si="2"/>
        <v>62.333333333333371</v>
      </c>
      <c r="G39">
        <f>SUM($F$2:F39)/COUNT($F$2:F39)</f>
        <v>39.228627685857575</v>
      </c>
      <c r="H39" s="1">
        <f t="shared" si="3"/>
        <v>3885.4444444444493</v>
      </c>
      <c r="I39" s="1">
        <f>SUM($H$2:H39)/(COUNT($H$2:H39)-1)</f>
        <v>4354.4458081409957</v>
      </c>
    </row>
    <row r="40" spans="1:9" x14ac:dyDescent="0.2">
      <c r="A40">
        <v>39</v>
      </c>
      <c r="B40" s="3">
        <v>511</v>
      </c>
      <c r="C40" s="1">
        <f>Off2RegRep!$B$17+Off2RegRep!$B$18*Off2Reg!A40</f>
        <v>560.03810336652441</v>
      </c>
      <c r="D40" s="1">
        <f t="shared" si="0"/>
        <v>560.03810336652441</v>
      </c>
      <c r="E40" s="1">
        <f t="shared" si="1"/>
        <v>-49.03810336652441</v>
      </c>
      <c r="F40">
        <f t="shared" si="2"/>
        <v>49.03810336652441</v>
      </c>
      <c r="G40">
        <f>SUM($F$2:F40)/COUNT($F$2:F40)</f>
        <v>39.480152703310573</v>
      </c>
      <c r="H40" s="1">
        <f t="shared" si="3"/>
        <v>2404.7355817859329</v>
      </c>
      <c r="I40" s="1">
        <f>SUM($H$2:H40)/(COUNT($H$2:H40)-1)</f>
        <v>4303.1376442895471</v>
      </c>
    </row>
    <row r="41" spans="1:9" x14ac:dyDescent="0.2">
      <c r="A41">
        <v>40</v>
      </c>
      <c r="B41" s="3">
        <v>514</v>
      </c>
      <c r="C41" s="1">
        <f>Off2RegRep!$B$17+Off2RegRep!$B$18*Off2Reg!A41</f>
        <v>570.40954006638208</v>
      </c>
      <c r="D41" s="1">
        <f t="shared" si="0"/>
        <v>570.40954006638208</v>
      </c>
      <c r="E41" s="1">
        <f t="shared" si="1"/>
        <v>-56.409540066382078</v>
      </c>
      <c r="F41">
        <f t="shared" si="2"/>
        <v>56.409540066382078</v>
      </c>
      <c r="G41">
        <f>SUM($F$2:F41)/COUNT($F$2:F41)</f>
        <v>39.903387387387355</v>
      </c>
      <c r="H41" s="1">
        <f t="shared" si="3"/>
        <v>3182.0362105007648</v>
      </c>
      <c r="I41" s="1">
        <f>SUM($H$2:H41)/(COUNT($H$2:H41)-1)</f>
        <v>4274.3914536795783</v>
      </c>
    </row>
    <row r="42" spans="1:9" x14ac:dyDescent="0.2">
      <c r="A42">
        <v>41</v>
      </c>
      <c r="B42" s="3">
        <v>520</v>
      </c>
      <c r="C42" s="1">
        <f>Off2RegRep!$B$17+Off2RegRep!$B$18*Off2Reg!A42</f>
        <v>580.78097676623997</v>
      </c>
      <c r="D42" s="1">
        <f t="shared" si="0"/>
        <v>580.78097676623997</v>
      </c>
      <c r="E42" s="1">
        <f t="shared" si="1"/>
        <v>-60.780976766239974</v>
      </c>
      <c r="F42">
        <f t="shared" si="2"/>
        <v>60.780976766239974</v>
      </c>
      <c r="G42">
        <f>SUM($F$2:F42)/COUNT($F$2:F42)</f>
        <v>40.412596884432546</v>
      </c>
      <c r="H42" s="1">
        <f t="shared" si="3"/>
        <v>3694.3271366582035</v>
      </c>
      <c r="I42" s="1">
        <f>SUM($H$2:H42)/(COUNT($H$2:H42)-1)</f>
        <v>4259.8898457540436</v>
      </c>
    </row>
    <row r="43" spans="1:9" x14ac:dyDescent="0.2">
      <c r="A43">
        <v>42</v>
      </c>
      <c r="B43" s="3">
        <v>710</v>
      </c>
      <c r="C43" s="1">
        <f>Off2RegRep!$B$17+Off2RegRep!$B$18*Off2Reg!A43</f>
        <v>591.15241346609764</v>
      </c>
      <c r="D43" s="1">
        <f t="shared" si="0"/>
        <v>591.15241346609764</v>
      </c>
      <c r="E43" s="1">
        <f t="shared" si="1"/>
        <v>118.84758653390236</v>
      </c>
      <c r="F43">
        <f t="shared" si="2"/>
        <v>118.84758653390236</v>
      </c>
      <c r="G43">
        <f>SUM($F$2:F43)/COUNT($F$2:F43)</f>
        <v>42.280096637991349</v>
      </c>
      <c r="H43" s="1">
        <f t="shared" si="3"/>
        <v>14124.748824933409</v>
      </c>
      <c r="I43" s="1">
        <f>SUM($H$2:H43)/(COUNT($H$2:H43)-1)</f>
        <v>4500.4961623193931</v>
      </c>
    </row>
    <row r="44" spans="1:9" x14ac:dyDescent="0.2">
      <c r="A44">
        <v>43</v>
      </c>
      <c r="B44" s="3">
        <v>532</v>
      </c>
      <c r="C44" s="1">
        <f>Off2RegRep!$B$17+Off2RegRep!$B$18*Off2Reg!A44</f>
        <v>601.52385016595531</v>
      </c>
      <c r="D44" s="1">
        <f t="shared" si="0"/>
        <v>601.52385016595531</v>
      </c>
      <c r="E44" s="1">
        <f t="shared" si="1"/>
        <v>-69.523850165955309</v>
      </c>
      <c r="F44">
        <f t="shared" si="2"/>
        <v>69.523850165955309</v>
      </c>
      <c r="G44">
        <f>SUM($F$2:F44)/COUNT($F$2:F44)</f>
        <v>42.913672301432371</v>
      </c>
      <c r="H44" s="1">
        <f t="shared" si="3"/>
        <v>4833.5657418982037</v>
      </c>
      <c r="I44" s="1">
        <f>SUM($H$2:H44)/(COUNT($H$2:H44)-1)</f>
        <v>4508.4263904046029</v>
      </c>
    </row>
    <row r="45" spans="1:9" x14ac:dyDescent="0.2">
      <c r="A45">
        <v>44</v>
      </c>
      <c r="B45" s="3">
        <v>540</v>
      </c>
      <c r="C45" s="1">
        <f>Off2RegRep!$B$17+Off2RegRep!$B$18*Off2Reg!A45</f>
        <v>611.8952868658132</v>
      </c>
      <c r="D45" s="1">
        <f t="shared" si="0"/>
        <v>611.8952868658132</v>
      </c>
      <c r="E45" s="1">
        <f t="shared" si="1"/>
        <v>-71.895286865813205</v>
      </c>
      <c r="F45">
        <f t="shared" si="2"/>
        <v>71.895286865813205</v>
      </c>
      <c r="G45">
        <f>SUM($F$2:F45)/COUNT($F$2:F45)</f>
        <v>43.572345359713751</v>
      </c>
      <c r="H45" s="1">
        <f t="shared" si="3"/>
        <v>5168.9322735175729</v>
      </c>
      <c r="I45" s="1">
        <f>SUM($H$2:H45)/(COUNT($H$2:H45)-1)</f>
        <v>4523.7869923374628</v>
      </c>
    </row>
    <row r="46" spans="1:9" x14ac:dyDescent="0.2">
      <c r="A46">
        <v>45</v>
      </c>
      <c r="B46" s="3">
        <v>568</v>
      </c>
      <c r="C46" s="1">
        <f>Off2RegRep!$B$17+Off2RegRep!$B$18*Off2Reg!A46</f>
        <v>622.26672356567087</v>
      </c>
      <c r="D46" s="1">
        <f t="shared" si="0"/>
        <v>622.26672356567087</v>
      </c>
      <c r="E46" s="1">
        <f t="shared" si="1"/>
        <v>-54.266723565670873</v>
      </c>
      <c r="F46">
        <f t="shared" si="2"/>
        <v>54.266723565670873</v>
      </c>
      <c r="G46">
        <f>SUM($F$2:F46)/COUNT($F$2:F46)</f>
        <v>43.809998208735024</v>
      </c>
      <c r="H46" s="1">
        <f t="shared" si="3"/>
        <v>2944.8772865529386</v>
      </c>
      <c r="I46" s="1">
        <f>SUM($H$2:H46)/(COUNT($H$2:H46)-1)</f>
        <v>4487.9026808423596</v>
      </c>
    </row>
    <row r="47" spans="1:9" x14ac:dyDescent="0.2">
      <c r="A47">
        <v>46</v>
      </c>
      <c r="B47" s="3">
        <v>572</v>
      </c>
      <c r="C47" s="1">
        <f>Off2RegRep!$B$17+Off2RegRep!$B$18*Off2Reg!A47</f>
        <v>632.63816026552865</v>
      </c>
      <c r="D47" s="1">
        <f t="shared" si="0"/>
        <v>632.63816026552865</v>
      </c>
      <c r="E47" s="1">
        <f t="shared" si="1"/>
        <v>-60.638160265528654</v>
      </c>
      <c r="F47">
        <f t="shared" si="2"/>
        <v>60.638160265528654</v>
      </c>
      <c r="G47">
        <f>SUM($F$2:F47)/COUNT($F$2:F47)</f>
        <v>44.175827818665319</v>
      </c>
      <c r="H47" s="1">
        <f t="shared" si="3"/>
        <v>3676.9864803879382</v>
      </c>
      <c r="I47" s="1">
        <f>SUM($H$2:H47)/(COUNT($H$2:H47)-1)</f>
        <v>4469.8823208322619</v>
      </c>
    </row>
    <row r="48" spans="1:9" x14ac:dyDescent="0.2">
      <c r="A48">
        <v>47</v>
      </c>
      <c r="B48" s="3">
        <v>576</v>
      </c>
      <c r="C48" s="1">
        <f>Off2RegRep!$B$17+Off2RegRep!$B$18*Off2Reg!A48</f>
        <v>643.00959696538644</v>
      </c>
      <c r="D48" s="1">
        <f t="shared" si="0"/>
        <v>643.00959696538644</v>
      </c>
      <c r="E48" s="1">
        <f t="shared" si="1"/>
        <v>-67.009596965386436</v>
      </c>
      <c r="F48">
        <f t="shared" si="2"/>
        <v>67.009596965386436</v>
      </c>
      <c r="G48">
        <f>SUM($F$2:F48)/COUNT($F$2:F48)</f>
        <v>44.661652694127469</v>
      </c>
      <c r="H48" s="1">
        <f t="shared" si="3"/>
        <v>4490.2860854635273</v>
      </c>
      <c r="I48" s="1">
        <f>SUM($H$2:H48)/(COUNT($H$2:H48)-1)</f>
        <v>4470.3258809329418</v>
      </c>
    </row>
    <row r="49" spans="1:9" x14ac:dyDescent="0.2">
      <c r="A49">
        <v>48</v>
      </c>
      <c r="B49" s="3">
        <v>577</v>
      </c>
      <c r="C49" s="1">
        <f>Off2RegRep!$B$17+Off2RegRep!$B$18*Off2Reg!A49</f>
        <v>653.3810336652441</v>
      </c>
      <c r="D49" s="1">
        <f t="shared" si="0"/>
        <v>653.3810336652441</v>
      </c>
      <c r="E49" s="1">
        <f t="shared" si="1"/>
        <v>-76.381033665244104</v>
      </c>
      <c r="F49">
        <f t="shared" si="2"/>
        <v>76.381033665244104</v>
      </c>
      <c r="G49">
        <f>SUM($F$2:F49)/COUNT($F$2:F49)</f>
        <v>45.322473131025731</v>
      </c>
      <c r="H49" s="1">
        <f t="shared" si="3"/>
        <v>5834.062303771153</v>
      </c>
      <c r="I49" s="1">
        <f>SUM($H$2:H49)/(COUNT($H$2:H49)-1)</f>
        <v>4499.3415495039671</v>
      </c>
    </row>
    <row r="50" spans="1:9" x14ac:dyDescent="0.2">
      <c r="A50">
        <v>49</v>
      </c>
      <c r="B50" s="3">
        <v>836</v>
      </c>
      <c r="C50" s="1">
        <f>Off2RegRep!$B$17+Off2RegRep!$B$18*Off2Reg!A50</f>
        <v>663.75247036510189</v>
      </c>
      <c r="D50" s="1">
        <f t="shared" si="0"/>
        <v>663.75247036510189</v>
      </c>
      <c r="E50" s="1">
        <f t="shared" si="1"/>
        <v>172.24752963489811</v>
      </c>
      <c r="F50">
        <f t="shared" si="2"/>
        <v>172.24752963489811</v>
      </c>
      <c r="G50">
        <f>SUM($F$2:F50)/COUNT($F$2:F50)</f>
        <v>47.912780406614964</v>
      </c>
      <c r="H50" s="1">
        <f t="shared" si="3"/>
        <v>29669.211465325105</v>
      </c>
      <c r="I50" s="1">
        <f>SUM($H$2:H50)/(COUNT($H$2:H50)-1)</f>
        <v>5023.7138394169078</v>
      </c>
    </row>
    <row r="51" spans="1:9" x14ac:dyDescent="0.2">
      <c r="A51">
        <v>50</v>
      </c>
      <c r="B51" s="3">
        <v>603</v>
      </c>
      <c r="C51" s="1">
        <f>Off2RegRep!$B$17+Off2RegRep!$B$18*Off2Reg!A51</f>
        <v>674.12390706495967</v>
      </c>
      <c r="D51" s="1">
        <f t="shared" si="0"/>
        <v>674.12390706495967</v>
      </c>
      <c r="E51" s="1">
        <f t="shared" si="1"/>
        <v>-71.123907064959667</v>
      </c>
      <c r="F51">
        <f t="shared" si="2"/>
        <v>71.123907064959667</v>
      </c>
      <c r="G51">
        <f>SUM($F$2:F51)/COUNT($F$2:F51)</f>
        <v>48.377002939781853</v>
      </c>
      <c r="H51" s="1">
        <f t="shared" si="3"/>
        <v>5058.6101561850201</v>
      </c>
      <c r="I51" s="1">
        <f>SUM($H$2:H51)/(COUNT($H$2:H51)-1)</f>
        <v>5024.4260091468686</v>
      </c>
    </row>
    <row r="52" spans="1:9" x14ac:dyDescent="0.2">
      <c r="A52">
        <v>51</v>
      </c>
      <c r="B52" s="3">
        <v>608</v>
      </c>
      <c r="C52" s="1">
        <f>Off2RegRep!$B$17+Off2RegRep!$B$18*Off2Reg!A52</f>
        <v>684.49534376481733</v>
      </c>
      <c r="D52" s="1">
        <f t="shared" si="0"/>
        <v>684.49534376481733</v>
      </c>
      <c r="E52" s="1">
        <f t="shared" si="1"/>
        <v>-76.495343764817335</v>
      </c>
      <c r="F52">
        <f t="shared" si="2"/>
        <v>76.495343764817335</v>
      </c>
      <c r="G52">
        <f>SUM($F$2:F52)/COUNT($F$2:F52)</f>
        <v>48.928342955959018</v>
      </c>
      <c r="H52" s="1">
        <f t="shared" si="3"/>
        <v>5851.5376176975788</v>
      </c>
      <c r="I52" s="1">
        <f>SUM($H$2:H52)/(COUNT($H$2:H52)-1)</f>
        <v>5040.9682413178834</v>
      </c>
    </row>
    <row r="53" spans="1:9" x14ac:dyDescent="0.2">
      <c r="A53">
        <v>52</v>
      </c>
      <c r="B53" s="3">
        <v>511</v>
      </c>
      <c r="C53" s="1">
        <f>Off2RegRep!$B$17+Off2RegRep!$B$18*Off2Reg!A53</f>
        <v>694.86678046467523</v>
      </c>
      <c r="D53" s="1">
        <f t="shared" si="0"/>
        <v>694.86678046467523</v>
      </c>
      <c r="E53" s="1">
        <f t="shared" si="1"/>
        <v>-183.86678046467523</v>
      </c>
      <c r="F53">
        <f t="shared" si="2"/>
        <v>183.86678046467523</v>
      </c>
      <c r="G53">
        <f>SUM($F$2:F53)/COUNT($F$2:F53)</f>
        <v>51.523312908049711</v>
      </c>
      <c r="H53" s="1">
        <f t="shared" si="3"/>
        <v>33806.99295844508</v>
      </c>
      <c r="I53" s="1">
        <f>SUM($H$2:H53)/(COUNT($H$2:H53)-1)</f>
        <v>5605.007941653711</v>
      </c>
    </row>
    <row r="54" spans="1:9" x14ac:dyDescent="0.2">
      <c r="A54">
        <v>53</v>
      </c>
      <c r="B54" s="3">
        <v>676</v>
      </c>
      <c r="C54" s="1">
        <f>Off2RegRep!$B$17+Off2RegRep!$B$18*Off2Reg!A54</f>
        <v>705.2382171645329</v>
      </c>
      <c r="D54" s="1">
        <f t="shared" si="0"/>
        <v>705.2382171645329</v>
      </c>
      <c r="E54" s="1">
        <f t="shared" si="1"/>
        <v>-29.238217164532898</v>
      </c>
      <c r="F54">
        <f t="shared" si="2"/>
        <v>29.238217164532898</v>
      </c>
      <c r="G54">
        <f>SUM($F$2:F54)/COUNT($F$2:F54)</f>
        <v>51.10283940345505</v>
      </c>
      <c r="H54" s="1">
        <f t="shared" si="3"/>
        <v>854.87334296038614</v>
      </c>
      <c r="I54" s="1">
        <f>SUM($H$2:H54)/(COUNT($H$2:H54)-1)</f>
        <v>5513.6591993711472</v>
      </c>
    </row>
    <row r="55" spans="1:9" x14ac:dyDescent="0.2">
      <c r="A55">
        <v>54</v>
      </c>
      <c r="B55" s="3">
        <v>681</v>
      </c>
      <c r="C55" s="1">
        <f>Off2RegRep!$B$17+Off2RegRep!$B$18*Off2Reg!A55</f>
        <v>715.60965386439057</v>
      </c>
      <c r="D55" s="1">
        <f t="shared" si="0"/>
        <v>715.60965386439057</v>
      </c>
      <c r="E55" s="1">
        <f t="shared" si="1"/>
        <v>-34.609653864390566</v>
      </c>
      <c r="F55">
        <f t="shared" si="2"/>
        <v>34.609653864390566</v>
      </c>
      <c r="G55">
        <f>SUM($F$2:F55)/COUNT($F$2:F55)</f>
        <v>50.797410041620523</v>
      </c>
      <c r="H55" s="1">
        <f t="shared" si="3"/>
        <v>1197.8281406129249</v>
      </c>
      <c r="I55" s="1">
        <f>SUM($H$2:H55)/(COUNT($H$2:H55)-1)</f>
        <v>5432.2284246775953</v>
      </c>
    </row>
    <row r="56" spans="1:9" x14ac:dyDescent="0.2">
      <c r="A56">
        <v>55</v>
      </c>
      <c r="B56" s="3">
        <v>529</v>
      </c>
      <c r="C56" s="1">
        <f>Off2RegRep!$B$17+Off2RegRep!$B$18*Off2Reg!A56</f>
        <v>725.98109056424846</v>
      </c>
      <c r="D56" s="1">
        <f t="shared" si="0"/>
        <v>725.98109056424846</v>
      </c>
      <c r="E56" s="1">
        <f t="shared" si="1"/>
        <v>-196.98109056424846</v>
      </c>
      <c r="F56">
        <f t="shared" si="2"/>
        <v>196.98109056424846</v>
      </c>
      <c r="G56">
        <f>SUM($F$2:F56)/COUNT($F$2:F56)</f>
        <v>53.455295142031943</v>
      </c>
      <c r="H56" s="1">
        <f t="shared" si="3"/>
        <v>38801.550039880654</v>
      </c>
      <c r="I56" s="1">
        <f>SUM($H$2:H56)/(COUNT($H$2:H56)-1)</f>
        <v>6050.1788249591345</v>
      </c>
    </row>
    <row r="57" spans="1:9" x14ac:dyDescent="0.2">
      <c r="A57">
        <v>56</v>
      </c>
      <c r="B57" s="3">
        <v>718</v>
      </c>
      <c r="C57" s="1">
        <f>Off2RegRep!$B$17+Off2RegRep!$B$18*Off2Reg!A57</f>
        <v>736.35252726410613</v>
      </c>
      <c r="D57" s="1">
        <f t="shared" si="0"/>
        <v>736.35252726410613</v>
      </c>
      <c r="E57" s="1">
        <f t="shared" si="1"/>
        <v>-18.352527264106129</v>
      </c>
      <c r="F57">
        <f t="shared" si="2"/>
        <v>18.352527264106129</v>
      </c>
      <c r="G57">
        <f>SUM($F$2:F57)/COUNT($F$2:F57)</f>
        <v>52.828460001354692</v>
      </c>
      <c r="H57" s="1">
        <f t="shared" si="3"/>
        <v>336.81525697975883</v>
      </c>
      <c r="I57" s="1">
        <f>SUM($H$2:H57)/(COUNT($H$2:H57)-1)</f>
        <v>5946.2994873595098</v>
      </c>
    </row>
    <row r="58" spans="1:9" x14ac:dyDescent="0.2">
      <c r="A58">
        <v>57</v>
      </c>
      <c r="B58" s="3">
        <v>719</v>
      </c>
      <c r="C58" s="1">
        <f>Off2RegRep!$B$17+Off2RegRep!$B$18*Off2Reg!A58</f>
        <v>746.7239639639638</v>
      </c>
      <c r="D58" s="1">
        <f t="shared" si="0"/>
        <v>746.7239639639638</v>
      </c>
      <c r="E58" s="1">
        <f t="shared" si="1"/>
        <v>-27.723963963963797</v>
      </c>
      <c r="F58">
        <f t="shared" si="2"/>
        <v>27.723963963963797</v>
      </c>
      <c r="G58">
        <f>SUM($F$2:F58)/COUNT($F$2:F58)</f>
        <v>52.388030246312745</v>
      </c>
      <c r="H58" s="1">
        <f t="shared" si="3"/>
        <v>768.61817787516327</v>
      </c>
      <c r="I58" s="1">
        <f>SUM($H$2:H58)/(COUNT($H$2:H58)-1)</f>
        <v>5853.8408925472895</v>
      </c>
    </row>
    <row r="59" spans="1:9" x14ac:dyDescent="0.2">
      <c r="A59">
        <v>58</v>
      </c>
      <c r="B59" s="3">
        <v>730</v>
      </c>
      <c r="C59" s="1">
        <f>Off2RegRep!$B$17+Off2RegRep!$B$18*Off2Reg!A59</f>
        <v>757.09540066382169</v>
      </c>
      <c r="D59" s="1">
        <f t="shared" si="0"/>
        <v>757.09540066382169</v>
      </c>
      <c r="E59" s="1">
        <f t="shared" si="1"/>
        <v>-27.095400663821692</v>
      </c>
      <c r="F59">
        <f t="shared" si="2"/>
        <v>27.095400663821692</v>
      </c>
      <c r="G59">
        <f>SUM($F$2:F59)/COUNT($F$2:F59)</f>
        <v>51.95195042592497</v>
      </c>
      <c r="H59" s="1">
        <f t="shared" si="3"/>
        <v>734.16073713302899</v>
      </c>
      <c r="I59" s="1">
        <f>SUM($H$2:H59)/(COUNT($H$2:H59)-1)</f>
        <v>5764.021942452302</v>
      </c>
    </row>
    <row r="60" spans="1:9" x14ac:dyDescent="0.2">
      <c r="A60">
        <v>59</v>
      </c>
      <c r="B60" s="3">
        <v>866</v>
      </c>
      <c r="C60" s="1">
        <f>Off2RegRep!$B$17+Off2RegRep!$B$18*Off2Reg!A60</f>
        <v>767.46683736367936</v>
      </c>
      <c r="D60" s="1">
        <f t="shared" si="0"/>
        <v>767.46683736367936</v>
      </c>
      <c r="E60" s="1">
        <f t="shared" si="1"/>
        <v>98.53316263632064</v>
      </c>
      <c r="F60">
        <f t="shared" si="2"/>
        <v>98.53316263632064</v>
      </c>
      <c r="G60">
        <f>SUM($F$2:F60)/COUNT($F$2:F60)</f>
        <v>52.741462497287614</v>
      </c>
      <c r="H60" s="1">
        <f t="shared" si="3"/>
        <v>9708.7841391156144</v>
      </c>
      <c r="I60" s="1">
        <f>SUM($H$2:H60)/(COUNT($H$2:H60)-1)</f>
        <v>5832.0350837740825</v>
      </c>
    </row>
    <row r="61" spans="1:9" x14ac:dyDescent="0.2">
      <c r="A61">
        <v>60</v>
      </c>
      <c r="B61" s="3">
        <v>755</v>
      </c>
      <c r="C61" s="1">
        <f>Off2RegRep!$B$17+Off2RegRep!$B$18*Off2Reg!A61</f>
        <v>777.83827406353703</v>
      </c>
      <c r="D61" s="1">
        <f t="shared" si="0"/>
        <v>777.83827406353703</v>
      </c>
      <c r="E61" s="1">
        <f t="shared" si="1"/>
        <v>-22.838274063537028</v>
      </c>
      <c r="F61">
        <f t="shared" si="2"/>
        <v>22.838274063537028</v>
      </c>
      <c r="G61">
        <f>SUM($F$2:F61)/COUNT($F$2:F61)</f>
        <v>52.243076023391765</v>
      </c>
      <c r="H61" s="1">
        <f t="shared" si="3"/>
        <v>521.58676220122811</v>
      </c>
      <c r="I61" s="1">
        <f>SUM($H$2:H61)/(COUNT($H$2:H61)-1)</f>
        <v>5742.0274851033564</v>
      </c>
    </row>
    <row r="62" spans="1:9" x14ac:dyDescent="0.2">
      <c r="A62">
        <v>61</v>
      </c>
      <c r="B62" s="3">
        <v>775</v>
      </c>
      <c r="C62" s="1">
        <f>Off2RegRep!$B$17+Off2RegRep!$B$18*Off2Reg!A62</f>
        <v>788.20971076339492</v>
      </c>
      <c r="D62" s="1">
        <f t="shared" si="0"/>
        <v>788.20971076339492</v>
      </c>
      <c r="E62" s="1">
        <f t="shared" si="1"/>
        <v>-13.209710763394924</v>
      </c>
      <c r="F62">
        <f t="shared" si="2"/>
        <v>13.209710763394924</v>
      </c>
      <c r="G62">
        <f>SUM($F$2:F62)/COUNT($F$2:F62)</f>
        <v>51.603184789621331</v>
      </c>
      <c r="H62" s="1">
        <f t="shared" si="3"/>
        <v>174.49645845255171</v>
      </c>
      <c r="I62" s="1">
        <f>SUM($H$2:H62)/(COUNT($H$2:H62)-1)</f>
        <v>5649.2353013258426</v>
      </c>
    </row>
    <row r="63" spans="1:9" x14ac:dyDescent="0.2">
      <c r="A63">
        <v>62</v>
      </c>
      <c r="B63" s="3">
        <v>802</v>
      </c>
      <c r="C63" s="1">
        <f>Off2RegRep!$B$17+Off2RegRep!$B$18*Off2Reg!A63</f>
        <v>798.58114746325259</v>
      </c>
      <c r="D63" s="1">
        <f t="shared" si="0"/>
        <v>798.58114746325259</v>
      </c>
      <c r="E63" s="1">
        <f t="shared" si="1"/>
        <v>3.4188525367474085</v>
      </c>
      <c r="F63">
        <f t="shared" si="2"/>
        <v>3.4188525367474085</v>
      </c>
      <c r="G63">
        <f>SUM($F$2:F63)/COUNT($F$2:F63)</f>
        <v>50.826018140381429</v>
      </c>
      <c r="H63" s="1">
        <f t="shared" si="3"/>
        <v>11.68855266802419</v>
      </c>
      <c r="I63" s="1">
        <f>SUM($H$2:H63)/(COUNT($H$2:H63)-1)</f>
        <v>5556.8165021675177</v>
      </c>
    </row>
    <row r="64" spans="1:9" x14ac:dyDescent="0.2">
      <c r="A64">
        <v>63</v>
      </c>
      <c r="B64" s="3">
        <v>597</v>
      </c>
      <c r="C64" s="1">
        <f>Off2RegRep!$B$17+Off2RegRep!$B$18*Off2Reg!A64</f>
        <v>808.95258416311026</v>
      </c>
      <c r="D64" s="1">
        <f t="shared" si="0"/>
        <v>808.95258416311026</v>
      </c>
      <c r="E64" s="1">
        <f t="shared" si="1"/>
        <v>-211.95258416311026</v>
      </c>
      <c r="F64">
        <f t="shared" si="2"/>
        <v>211.95258416311026</v>
      </c>
      <c r="G64">
        <f>SUM($F$2:F64)/COUNT($F$2:F64)</f>
        <v>53.383582680424745</v>
      </c>
      <c r="H64" s="1">
        <f t="shared" si="3"/>
        <v>44923.89793342034</v>
      </c>
      <c r="I64" s="1">
        <f>SUM($H$2:H64)/(COUNT($H$2:H64)-1)</f>
        <v>6191.7694284780473</v>
      </c>
    </row>
    <row r="65" spans="1:9" x14ac:dyDescent="0.2">
      <c r="A65">
        <v>64</v>
      </c>
      <c r="B65" s="3">
        <v>842</v>
      </c>
      <c r="C65" s="1">
        <f>Off2RegRep!$B$17+Off2RegRep!$B$18*Off2Reg!A65</f>
        <v>819.32402086296815</v>
      </c>
      <c r="D65" s="1">
        <f t="shared" si="0"/>
        <v>819.32402086296815</v>
      </c>
      <c r="E65" s="1">
        <f t="shared" si="1"/>
        <v>22.675979137031845</v>
      </c>
      <c r="F65">
        <f t="shared" si="2"/>
        <v>22.675979137031845</v>
      </c>
      <c r="G65">
        <f>SUM($F$2:F65)/COUNT($F$2:F65)</f>
        <v>52.90377637505923</v>
      </c>
      <c r="H65" s="1">
        <f t="shared" si="3"/>
        <v>514.20002982310348</v>
      </c>
      <c r="I65" s="1">
        <f>SUM($H$2:H65)/(COUNT($H$2:H65)-1)</f>
        <v>6101.6492792930476</v>
      </c>
    </row>
    <row r="66" spans="1:9" x14ac:dyDescent="0.2">
      <c r="A66">
        <v>65</v>
      </c>
      <c r="B66" s="3">
        <v>851</v>
      </c>
      <c r="C66" s="1">
        <f>Off2RegRep!$B$17+Off2RegRep!$B$18*Off2Reg!A66</f>
        <v>829.69545756282582</v>
      </c>
      <c r="D66" s="1">
        <f t="shared" si="0"/>
        <v>829.69545756282582</v>
      </c>
      <c r="E66" s="1">
        <f t="shared" si="1"/>
        <v>21.304542437174177</v>
      </c>
      <c r="F66">
        <f t="shared" si="2"/>
        <v>21.304542437174177</v>
      </c>
      <c r="G66">
        <f>SUM($F$2:F66)/COUNT($F$2:F66)</f>
        <v>52.417634314476388</v>
      </c>
      <c r="H66" s="1">
        <f t="shared" si="3"/>
        <v>453.88352845735545</v>
      </c>
      <c r="I66" s="1">
        <f>SUM($H$2:H66)/(COUNT($H$2:H66)-1)</f>
        <v>6013.4029394362406</v>
      </c>
    </row>
    <row r="67" spans="1:9" x14ac:dyDescent="0.2">
      <c r="A67">
        <v>66</v>
      </c>
      <c r="B67" s="3">
        <v>843</v>
      </c>
      <c r="C67" s="1">
        <f>Off2RegRep!$B$17+Off2RegRep!$B$18*Off2Reg!A67</f>
        <v>840.06689426268349</v>
      </c>
      <c r="D67" s="1">
        <f t="shared" ref="D67:D77" si="4">TREND($B$2:$B$76,$A$2:$A$76,A67)</f>
        <v>840.06689426268349</v>
      </c>
      <c r="E67" s="1">
        <f t="shared" ref="E67:E76" si="5">B67-C67</f>
        <v>2.9331057373165095</v>
      </c>
      <c r="F67">
        <f t="shared" ref="F67:F76" si="6">ABS(E67)</f>
        <v>2.9331057373165095</v>
      </c>
      <c r="G67">
        <f>SUM($F$2:F67)/COUNT($F$2:F67)</f>
        <v>51.667868729973968</v>
      </c>
      <c r="H67" s="1">
        <f t="shared" ref="H67:H76" si="7">E67^2</f>
        <v>8.6031092662790254</v>
      </c>
      <c r="I67" s="1">
        <f>SUM($H$2:H67)/(COUNT($H$2:H67)-1)</f>
        <v>5921.0214035874715</v>
      </c>
    </row>
    <row r="68" spans="1:9" x14ac:dyDescent="0.2">
      <c r="A68">
        <v>67</v>
      </c>
      <c r="B68" s="3">
        <v>842</v>
      </c>
      <c r="C68" s="1">
        <f>Off2RegRep!$B$17+Off2RegRep!$B$18*Off2Reg!A68</f>
        <v>850.43833096254139</v>
      </c>
      <c r="D68" s="1">
        <f t="shared" si="4"/>
        <v>850.43833096254139</v>
      </c>
      <c r="E68" s="1">
        <f t="shared" si="5"/>
        <v>-8.4383309625413858</v>
      </c>
      <c r="F68">
        <f t="shared" si="6"/>
        <v>8.4383309625413858</v>
      </c>
      <c r="G68">
        <f>SUM($F$2:F68)/COUNT($F$2:F68)</f>
        <v>51.022651748370492</v>
      </c>
      <c r="H68" s="1">
        <f t="shared" si="7"/>
        <v>71.205429433384637</v>
      </c>
      <c r="I68" s="1">
        <f>SUM($H$2:H68)/(COUNT($H$2:H68)-1)</f>
        <v>5832.387828221501</v>
      </c>
    </row>
    <row r="69" spans="1:9" x14ac:dyDescent="0.2">
      <c r="A69">
        <v>68</v>
      </c>
      <c r="B69" s="3">
        <v>856</v>
      </c>
      <c r="C69" s="1">
        <f>Off2RegRep!$B$17+Off2RegRep!$B$18*Off2Reg!A69</f>
        <v>860.80976766239905</v>
      </c>
      <c r="D69" s="1">
        <f t="shared" si="4"/>
        <v>860.80976766239905</v>
      </c>
      <c r="E69" s="1">
        <f t="shared" si="5"/>
        <v>-4.8097676623990537</v>
      </c>
      <c r="F69">
        <f t="shared" si="6"/>
        <v>4.8097676623990537</v>
      </c>
      <c r="G69">
        <f>SUM($F$2:F69)/COUNT($F$2:F69)</f>
        <v>50.343050511812088</v>
      </c>
      <c r="H69" s="1">
        <f t="shared" si="7"/>
        <v>23.133864966259658</v>
      </c>
      <c r="I69" s="1">
        <f>SUM($H$2:H69)/(COUNT($H$2:H69)-1)</f>
        <v>5745.6825451878403</v>
      </c>
    </row>
    <row r="70" spans="1:9" x14ac:dyDescent="0.2">
      <c r="A70">
        <v>69</v>
      </c>
      <c r="B70" s="3">
        <v>744</v>
      </c>
      <c r="C70" s="1">
        <f>Off2RegRep!$B$17+Off2RegRep!$B$18*Off2Reg!A70</f>
        <v>871.18120436225695</v>
      </c>
      <c r="D70" s="1">
        <f t="shared" si="4"/>
        <v>871.18120436225695</v>
      </c>
      <c r="E70" s="1">
        <f t="shared" si="5"/>
        <v>-127.18120436225695</v>
      </c>
      <c r="F70">
        <f t="shared" si="6"/>
        <v>127.18120436225695</v>
      </c>
      <c r="G70">
        <f>SUM($F$2:F70)/COUNT($F$2:F70)</f>
        <v>51.456646944427227</v>
      </c>
      <c r="H70" s="1">
        <f t="shared" si="7"/>
        <v>16175.058743034166</v>
      </c>
      <c r="I70" s="1">
        <f>SUM($H$2:H70)/(COUNT($H$2:H70)-1)</f>
        <v>5899.0557245679329</v>
      </c>
    </row>
    <row r="71" spans="1:9" x14ac:dyDescent="0.2">
      <c r="A71">
        <v>70</v>
      </c>
      <c r="B71" s="3">
        <v>926</v>
      </c>
      <c r="C71" s="1">
        <f>Off2RegRep!$B$17+Off2RegRep!$B$18*Off2Reg!A71</f>
        <v>881.55264106211462</v>
      </c>
      <c r="D71" s="1">
        <f t="shared" si="4"/>
        <v>881.55264106211462</v>
      </c>
      <c r="E71" s="1">
        <f t="shared" si="5"/>
        <v>44.447358937885383</v>
      </c>
      <c r="F71">
        <f t="shared" si="6"/>
        <v>44.447358937885383</v>
      </c>
      <c r="G71">
        <f>SUM($F$2:F71)/COUNT($F$2:F71)</f>
        <v>51.356514258619484</v>
      </c>
      <c r="H71" s="1">
        <f t="shared" si="7"/>
        <v>1975.5677165532197</v>
      </c>
      <c r="I71" s="1">
        <f>SUM($H$2:H71)/(COUNT($H$2:H71)-1)</f>
        <v>5842.1935795242416</v>
      </c>
    </row>
    <row r="72" spans="1:9" x14ac:dyDescent="0.2">
      <c r="A72">
        <v>71</v>
      </c>
      <c r="B72" s="3">
        <v>939</v>
      </c>
      <c r="C72" s="1">
        <f>Off2RegRep!$B$17+Off2RegRep!$B$18*Off2Reg!A72</f>
        <v>891.92407776197228</v>
      </c>
      <c r="D72" s="1">
        <f t="shared" si="4"/>
        <v>891.92407776197228</v>
      </c>
      <c r="E72" s="1">
        <f t="shared" si="5"/>
        <v>47.075922238027715</v>
      </c>
      <c r="F72">
        <f t="shared" si="6"/>
        <v>47.075922238027715</v>
      </c>
      <c r="G72">
        <f>SUM($F$2:F72)/COUNT($F$2:F72)</f>
        <v>51.296224230160448</v>
      </c>
      <c r="H72" s="1">
        <f t="shared" si="7"/>
        <v>2216.1424545608324</v>
      </c>
      <c r="I72" s="1">
        <f>SUM($H$2:H72)/(COUNT($H$2:H72)-1)</f>
        <v>5790.3928491676215</v>
      </c>
    </row>
    <row r="73" spans="1:9" x14ac:dyDescent="0.2">
      <c r="A73">
        <v>72</v>
      </c>
      <c r="B73" s="3">
        <v>1045</v>
      </c>
      <c r="C73" s="1">
        <f>Off2RegRep!$B$17+Off2RegRep!$B$18*Off2Reg!A73</f>
        <v>902.29551446183018</v>
      </c>
      <c r="D73" s="1">
        <f t="shared" si="4"/>
        <v>902.29551446183018</v>
      </c>
      <c r="E73" s="1">
        <f t="shared" si="5"/>
        <v>142.70448553816982</v>
      </c>
      <c r="F73">
        <f t="shared" si="6"/>
        <v>142.70448553816982</v>
      </c>
      <c r="G73">
        <f>SUM($F$2:F73)/COUNT($F$2:F73)</f>
        <v>52.565783414993916</v>
      </c>
      <c r="H73" s="1">
        <f t="shared" si="7"/>
        <v>20364.57019271372</v>
      </c>
      <c r="I73" s="1">
        <f>SUM($H$2:H73)/(COUNT($H$2:H73)-1)</f>
        <v>5995.6629525978478</v>
      </c>
    </row>
    <row r="74" spans="1:9" x14ac:dyDescent="0.2">
      <c r="A74">
        <v>73</v>
      </c>
      <c r="B74" s="3">
        <v>1330</v>
      </c>
      <c r="C74" s="1">
        <f>Off2RegRep!$B$17+Off2RegRep!$B$18*Off2Reg!A74</f>
        <v>912.66695116168785</v>
      </c>
      <c r="D74" s="1">
        <f t="shared" si="4"/>
        <v>912.66695116168785</v>
      </c>
      <c r="E74" s="1">
        <f t="shared" si="5"/>
        <v>417.33304883831215</v>
      </c>
      <c r="F74">
        <f t="shared" si="6"/>
        <v>417.33304883831215</v>
      </c>
      <c r="G74">
        <f>SUM($F$2:F74)/COUNT($F$2:F74)</f>
        <v>57.562595270107856</v>
      </c>
      <c r="H74" s="1">
        <f t="shared" si="7"/>
        <v>174166.87365268104</v>
      </c>
      <c r="I74" s="1">
        <f>SUM($H$2:H74)/(COUNT($H$2:H74)-1)</f>
        <v>8331.3742123212251</v>
      </c>
    </row>
    <row r="75" spans="1:9" ht="13.5" thickBot="1" x14ac:dyDescent="0.25">
      <c r="A75">
        <v>74</v>
      </c>
      <c r="B75" s="3">
        <v>1133</v>
      </c>
      <c r="C75" s="1">
        <f>Off2RegRep!$B$17+Off2RegRep!$B$18*Off2Reg!A75</f>
        <v>923.03838786154552</v>
      </c>
      <c r="D75" s="1">
        <f t="shared" si="4"/>
        <v>923.03838786154552</v>
      </c>
      <c r="E75" s="1">
        <f t="shared" si="5"/>
        <v>209.96161213845448</v>
      </c>
      <c r="F75">
        <f t="shared" si="6"/>
        <v>209.96161213845448</v>
      </c>
      <c r="G75">
        <f>SUM($F$2:F75)/COUNT($F$2:F75)</f>
        <v>59.622041444004431</v>
      </c>
      <c r="H75" s="1">
        <f t="shared" si="7"/>
        <v>44083.878571778798</v>
      </c>
      <c r="I75" s="1">
        <f>SUM($H$2:H75)/(COUNT($H$2:H75)-1)</f>
        <v>8821.1345460124248</v>
      </c>
    </row>
    <row r="76" spans="1:9" ht="13.5" thickBot="1" x14ac:dyDescent="0.25">
      <c r="A76">
        <v>75</v>
      </c>
      <c r="B76" s="3">
        <v>1045</v>
      </c>
      <c r="C76" s="1">
        <f>Off2RegRep!$B$17+Off2RegRep!$B$18*Off2Reg!A76</f>
        <v>933.40982456140341</v>
      </c>
      <c r="D76" s="1">
        <f t="shared" si="4"/>
        <v>933.40982456140341</v>
      </c>
      <c r="E76" s="1">
        <f t="shared" si="5"/>
        <v>111.59017543859659</v>
      </c>
      <c r="F76">
        <f t="shared" si="6"/>
        <v>111.59017543859659</v>
      </c>
      <c r="G76" s="15">
        <f>SUM($F$2:F76)/COUNT($F$2:F76)</f>
        <v>60.314949897265663</v>
      </c>
      <c r="H76" s="1">
        <f t="shared" si="7"/>
        <v>12452.367254416766</v>
      </c>
      <c r="I76" s="1">
        <f>SUM($H$2:H76)/(COUNT($H$2:H76)-1)</f>
        <v>8870.2052582881588</v>
      </c>
    </row>
    <row r="77" spans="1:9" x14ac:dyDescent="0.2">
      <c r="A77">
        <v>76</v>
      </c>
      <c r="C77" s="1">
        <f>Off2RegRep!$B$17+Off2RegRep!$B$18*Off2Reg!A77</f>
        <v>943.78126126126108</v>
      </c>
      <c r="D77" s="1">
        <f t="shared" si="4"/>
        <v>943.78126126126108</v>
      </c>
      <c r="G77" s="16">
        <f>G76*1.25</f>
        <v>75.393687371582075</v>
      </c>
      <c r="I77" s="1">
        <f>SQRT(I76)</f>
        <v>94.181767122347836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G25" sqref="G25"/>
    </sheetView>
  </sheetViews>
  <sheetFormatPr defaultRowHeight="12.75" x14ac:dyDescent="0.2"/>
  <cols>
    <col min="1" max="1" width="17" customWidth="1"/>
    <col min="2" max="2" width="11.140625" customWidth="1"/>
    <col min="3" max="3" width="13.7109375" bestFit="1" customWidth="1"/>
    <col min="5" max="5" width="12.42578125" bestFit="1" customWidth="1"/>
    <col min="6" max="6" width="13.5703125" bestFit="1" customWidth="1"/>
    <col min="7" max="7" width="12" bestFit="1" customWidth="1"/>
    <col min="8" max="8" width="12.140625" bestFit="1" customWidth="1"/>
    <col min="9" max="9" width="12.28515625" bestFit="1" customWidth="1"/>
  </cols>
  <sheetData>
    <row r="1" spans="1:9" x14ac:dyDescent="0.2">
      <c r="A1" t="s">
        <v>16</v>
      </c>
    </row>
    <row r="2" spans="1:9" ht="13.5" thickBot="1" x14ac:dyDescent="0.25"/>
    <row r="3" spans="1:9" x14ac:dyDescent="0.2">
      <c r="A3" s="20" t="s">
        <v>17</v>
      </c>
      <c r="B3" s="20"/>
    </row>
    <row r="4" spans="1:9" x14ac:dyDescent="0.2">
      <c r="A4" s="17" t="s">
        <v>18</v>
      </c>
      <c r="B4" s="38">
        <v>0.9230793281355929</v>
      </c>
    </row>
    <row r="5" spans="1:9" x14ac:dyDescent="0.2">
      <c r="A5" s="17" t="s">
        <v>19</v>
      </c>
      <c r="B5" s="42">
        <v>0.85207544603125751</v>
      </c>
    </row>
    <row r="6" spans="1:9" x14ac:dyDescent="0.2">
      <c r="A6" s="17" t="s">
        <v>20</v>
      </c>
      <c r="B6" s="38">
        <v>0.85004908227826104</v>
      </c>
    </row>
    <row r="7" spans="1:9" x14ac:dyDescent="0.2">
      <c r="A7" s="17" t="s">
        <v>21</v>
      </c>
      <c r="B7" s="42">
        <v>94.824653542001428</v>
      </c>
    </row>
    <row r="8" spans="1:9" ht="13.5" thickBot="1" x14ac:dyDescent="0.25">
      <c r="A8" s="18" t="s">
        <v>22</v>
      </c>
      <c r="B8" s="18">
        <v>75</v>
      </c>
      <c r="D8" s="41"/>
    </row>
    <row r="10" spans="1:9" ht="13.5" thickBot="1" x14ac:dyDescent="0.25">
      <c r="A10" t="s">
        <v>23</v>
      </c>
    </row>
    <row r="11" spans="1:9" x14ac:dyDescent="0.2">
      <c r="A11" s="19"/>
      <c r="B11" s="19" t="s">
        <v>28</v>
      </c>
      <c r="C11" s="19" t="s">
        <v>29</v>
      </c>
      <c r="D11" s="19" t="s">
        <v>30</v>
      </c>
      <c r="E11" s="19" t="s">
        <v>31</v>
      </c>
      <c r="F11" s="19" t="s">
        <v>32</v>
      </c>
    </row>
    <row r="12" spans="1:9" x14ac:dyDescent="0.2">
      <c r="A12" s="17" t="s">
        <v>24</v>
      </c>
      <c r="B12" s="17">
        <v>1</v>
      </c>
      <c r="C12" s="17">
        <v>3780969.477553342</v>
      </c>
      <c r="D12" s="17">
        <v>3780969.477553342</v>
      </c>
      <c r="E12" s="17">
        <v>420.49481233132832</v>
      </c>
      <c r="F12" s="17">
        <v>5.117082761429133E-32</v>
      </c>
    </row>
    <row r="13" spans="1:9" x14ac:dyDescent="0.2">
      <c r="A13" s="17" t="s">
        <v>25</v>
      </c>
      <c r="B13" s="17">
        <v>73</v>
      </c>
      <c r="C13" s="17">
        <v>656395.18911332404</v>
      </c>
      <c r="D13" s="17">
        <v>8991.7149193606037</v>
      </c>
      <c r="E13" s="17"/>
      <c r="F13" s="17"/>
    </row>
    <row r="14" spans="1:9" ht="13.5" thickBot="1" x14ac:dyDescent="0.25">
      <c r="A14" s="18" t="s">
        <v>26</v>
      </c>
      <c r="B14" s="18">
        <v>74</v>
      </c>
      <c r="C14" s="18">
        <v>4437364.666666666</v>
      </c>
      <c r="D14" s="18"/>
      <c r="E14" s="18"/>
      <c r="F14" s="18"/>
    </row>
    <row r="15" spans="1:9" ht="13.5" thickBot="1" x14ac:dyDescent="0.25"/>
    <row r="16" spans="1:9" x14ac:dyDescent="0.2">
      <c r="A16" s="19"/>
      <c r="B16" s="19" t="s">
        <v>33</v>
      </c>
      <c r="C16" s="19" t="s">
        <v>21</v>
      </c>
      <c r="D16" s="19" t="s">
        <v>34</v>
      </c>
      <c r="E16" s="19" t="s">
        <v>35</v>
      </c>
      <c r="F16" s="19" t="s">
        <v>36</v>
      </c>
      <c r="G16" s="19" t="s">
        <v>37</v>
      </c>
      <c r="H16" s="19" t="s">
        <v>38</v>
      </c>
      <c r="I16" s="19" t="s">
        <v>39</v>
      </c>
    </row>
    <row r="17" spans="1:9" x14ac:dyDescent="0.2">
      <c r="A17" s="17" t="s">
        <v>27</v>
      </c>
      <c r="B17" s="39">
        <v>155.55207207207224</v>
      </c>
      <c r="C17" s="17">
        <v>22.119649678924862</v>
      </c>
      <c r="D17" s="17">
        <v>7.0323026960177852</v>
      </c>
      <c r="E17" s="17">
        <v>9.0754760941121246E-10</v>
      </c>
      <c r="F17" s="17">
        <v>111.46767383628449</v>
      </c>
      <c r="G17" s="17">
        <v>199.63647030785998</v>
      </c>
      <c r="H17" s="17">
        <v>111.46767383628449</v>
      </c>
      <c r="I17" s="17">
        <v>199.63647030785998</v>
      </c>
    </row>
    <row r="18" spans="1:9" ht="13.5" thickBot="1" x14ac:dyDescent="0.25">
      <c r="A18" s="18" t="s">
        <v>40</v>
      </c>
      <c r="B18" s="40">
        <v>10.371436699857748</v>
      </c>
      <c r="C18" s="18">
        <v>0.50577644546191103</v>
      </c>
      <c r="D18" s="18">
        <v>20.505970163133664</v>
      </c>
      <c r="E18" s="40">
        <v>5.1170827614292053E-32</v>
      </c>
      <c r="F18" s="18">
        <v>9.3634256977093706</v>
      </c>
      <c r="G18" s="18">
        <v>11.379447702006125</v>
      </c>
      <c r="H18" s="18">
        <v>9.3634256977093706</v>
      </c>
      <c r="I18" s="18">
        <v>11.379447702006125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BookData</vt:lpstr>
      <vt:lpstr>Off2Reg</vt:lpstr>
      <vt:lpstr>Off2RegRep</vt:lpstr>
    </vt:vector>
  </TitlesOfParts>
  <Company>WLU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 Keller</dc:creator>
  <cp:lastModifiedBy>Asef-Vaziri, Ardavan</cp:lastModifiedBy>
  <dcterms:created xsi:type="dcterms:W3CDTF">2000-06-19T14:08:17Z</dcterms:created>
  <dcterms:modified xsi:type="dcterms:W3CDTF">2016-02-25T16:27:51Z</dcterms:modified>
</cp:coreProperties>
</file>