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Reg-2020\"/>
    </mc:Choice>
  </mc:AlternateContent>
  <xr:revisionPtr revIDLastSave="0" documentId="13_ncr:1_{E60FFD8F-5D13-4107-86E9-3B0596FA6975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1.RegLineDataAnalyFormula" sheetId="12" r:id="rId1"/>
    <sheet name="2.AllFormula&amp;Solver" sheetId="13" r:id="rId2"/>
    <sheet name="3.ExpoSmoo" sheetId="9" r:id="rId3"/>
    <sheet name="4.TrenAdExpoSmoo" sheetId="10" r:id="rId4"/>
    <sheet name="5.OPT.AlphaBeta6ways" sheetId="6" r:id="rId5"/>
    <sheet name="3.ArdiData28Fixed" sheetId="11" r:id="rId6"/>
  </sheets>
  <definedNames>
    <definedName name="solver_adj" localSheetId="0" hidden="1">'1.RegLineDataAnalyFormula'!$J$1</definedName>
    <definedName name="solver_adj" localSheetId="1" hidden="1">'2.AllFormula&amp;Solver'!$J$2:$J$3</definedName>
    <definedName name="solver_adj" localSheetId="2" hidden="1">'3.ExpoSmoo'!$J$1</definedName>
    <definedName name="solver_adj" localSheetId="3" hidden="1">'4.TrenAdExpoSmoo'!$J$1:$J$2</definedName>
    <definedName name="solver_adj" localSheetId="4" hidden="1">'5.OPT.AlphaBeta6ways'!$L$1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0" hidden="1">'1.RegLineDataAnalyFormula'!$J$1</definedName>
    <definedName name="solver_lhs1" localSheetId="1" hidden="1">'2.AllFormula&amp;Solver'!$L$1</definedName>
    <definedName name="solver_lhs1" localSheetId="2" hidden="1">'3.ExpoSmoo'!$J$1</definedName>
    <definedName name="solver_lhs1" localSheetId="3" hidden="1">'4.TrenAdExpoSmoo'!$J$1:$J$2</definedName>
    <definedName name="solver_lhs2" localSheetId="3" hidden="1">'4.TrenAdExpoSmoo'!$J$1:$J$2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um" localSheetId="3" hidden="1">2</definedName>
    <definedName name="solver_num" localSheetId="4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0" hidden="1">'1.RegLineDataAnalyFormula'!$I$27</definedName>
    <definedName name="solver_opt" localSheetId="1" hidden="1">'2.AllFormula&amp;Solver'!$E$32</definedName>
    <definedName name="solver_opt" localSheetId="2" hidden="1">'3.ExpoSmoo'!$I$30</definedName>
    <definedName name="solver_opt" localSheetId="3" hidden="1">'4.TrenAdExpoSmoo'!$K$36</definedName>
    <definedName name="solver_opt" localSheetId="4" hidden="1">'5.OPT.AlphaBeta6ways'!$K$6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bv" localSheetId="4" hidden="1">2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2" localSheetId="3" hidden="1">3</definedName>
    <definedName name="solver_rhs1" localSheetId="0" hidden="1">1</definedName>
    <definedName name="solver_rhs1" localSheetId="1" hidden="1">1</definedName>
    <definedName name="solver_rhs1" localSheetId="2" hidden="1">1</definedName>
    <definedName name="solver_rhs1" localSheetId="3" hidden="1">1</definedName>
    <definedName name="solver_rhs2" localSheetId="3" hidden="1">0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0" hidden="1">2</definedName>
    <definedName name="solver_typ" localSheetId="1" hidden="1">2</definedName>
    <definedName name="solver_typ" localSheetId="5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1" hidden="1">3</definedName>
    <definedName name="solver_ver" localSheetId="5" hidden="1">17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3" l="1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5" i="13"/>
  <c r="L10" i="9" l="1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9" i="9"/>
  <c r="L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8" i="9"/>
  <c r="P21" i="10" l="1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8" i="9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5" i="13"/>
  <c r="J7" i="13"/>
  <c r="G13" i="13" s="1"/>
  <c r="G11" i="13" l="1"/>
  <c r="G28" i="13"/>
  <c r="G19" i="13"/>
  <c r="G18" i="13"/>
  <c r="G10" i="13"/>
  <c r="G5" i="13"/>
  <c r="G25" i="13"/>
  <c r="G17" i="13"/>
  <c r="G9" i="13"/>
  <c r="G12" i="13"/>
  <c r="G32" i="13"/>
  <c r="G24" i="13"/>
  <c r="G16" i="13"/>
  <c r="G8" i="13"/>
  <c r="G20" i="13"/>
  <c r="G27" i="13"/>
  <c r="G26" i="13"/>
  <c r="G31" i="13"/>
  <c r="G23" i="13"/>
  <c r="G15" i="13"/>
  <c r="G7" i="13"/>
  <c r="G30" i="13"/>
  <c r="G22" i="13"/>
  <c r="G14" i="13"/>
  <c r="G6" i="13"/>
  <c r="G29" i="13"/>
  <c r="G21" i="13"/>
  <c r="G33" i="13" l="1"/>
  <c r="D8" i="13" l="1"/>
  <c r="D6" i="13"/>
  <c r="D7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C33" i="13"/>
  <c r="C34" i="13"/>
  <c r="D5" i="13"/>
  <c r="E19" i="12"/>
  <c r="F23" i="12"/>
  <c r="E18" i="12"/>
  <c r="E6" i="13" l="1"/>
  <c r="E5" i="13"/>
  <c r="J4" i="13"/>
  <c r="D33" i="13"/>
  <c r="J8" i="13" s="1"/>
  <c r="E15" i="13"/>
  <c r="E29" i="13"/>
  <c r="E31" i="13"/>
  <c r="E14" i="13"/>
  <c r="E9" i="13"/>
  <c r="E21" i="13"/>
  <c r="E28" i="13"/>
  <c r="E20" i="13"/>
  <c r="E12" i="13"/>
  <c r="E27" i="13"/>
  <c r="E19" i="13"/>
  <c r="E11" i="13"/>
  <c r="E10" i="13"/>
  <c r="E13" i="13"/>
  <c r="E26" i="13"/>
  <c r="E18" i="13"/>
  <c r="E25" i="13"/>
  <c r="E17" i="13"/>
  <c r="E8" i="13"/>
  <c r="E32" i="13"/>
  <c r="E24" i="13"/>
  <c r="E16" i="13"/>
  <c r="E7" i="13"/>
  <c r="E23" i="13"/>
  <c r="E30" i="13"/>
  <c r="E22" i="13"/>
  <c r="J5" i="13" l="1"/>
  <c r="E4" i="12" l="1"/>
  <c r="E8" i="12"/>
  <c r="E7" i="12"/>
  <c r="E5" i="12"/>
  <c r="E17" i="12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D8" i="10" s="1"/>
  <c r="M7" i="12" l="1"/>
  <c r="O18" i="9" l="1"/>
  <c r="N7" i="9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C8" i="9"/>
  <c r="D8" i="9" s="1"/>
  <c r="N2" i="11"/>
  <c r="O2" i="11"/>
  <c r="O9" i="11" s="1"/>
  <c r="P2" i="11"/>
  <c r="Q2" i="11"/>
  <c r="N3" i="11"/>
  <c r="O3" i="11"/>
  <c r="P3" i="11"/>
  <c r="Q3" i="11"/>
  <c r="N4" i="11"/>
  <c r="N6" i="11" s="1"/>
  <c r="O4" i="11"/>
  <c r="P4" i="11"/>
  <c r="Q4" i="11"/>
  <c r="Q6" i="11" s="1"/>
  <c r="Q10" i="11" s="1"/>
  <c r="N5" i="11"/>
  <c r="O5" i="11"/>
  <c r="P5" i="11"/>
  <c r="Q5" i="11"/>
  <c r="O6" i="11"/>
  <c r="P6" i="11"/>
  <c r="P10" i="11" s="1"/>
  <c r="N7" i="11"/>
  <c r="O7" i="11"/>
  <c r="O8" i="11" s="1"/>
  <c r="P7" i="11"/>
  <c r="P8" i="11" s="1"/>
  <c r="Q7" i="11"/>
  <c r="N8" i="11"/>
  <c r="Q8" i="11"/>
  <c r="N9" i="11"/>
  <c r="P9" i="11"/>
  <c r="Q9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A48" i="11"/>
  <c r="B48" i="11"/>
  <c r="C48" i="11"/>
  <c r="D48" i="11"/>
  <c r="E48" i="11"/>
  <c r="A49" i="11"/>
  <c r="B49" i="11"/>
  <c r="C49" i="11"/>
  <c r="D49" i="11"/>
  <c r="E49" i="11"/>
  <c r="A50" i="11"/>
  <c r="B50" i="11"/>
  <c r="C50" i="11"/>
  <c r="D50" i="11"/>
  <c r="E50" i="11"/>
  <c r="A51" i="11"/>
  <c r="B51" i="11"/>
  <c r="C51" i="11"/>
  <c r="D51" i="11"/>
  <c r="E51" i="11"/>
  <c r="A52" i="11"/>
  <c r="B52" i="11"/>
  <c r="C52" i="11"/>
  <c r="D52" i="11"/>
  <c r="E52" i="11"/>
  <c r="A53" i="11"/>
  <c r="B53" i="11"/>
  <c r="C53" i="11"/>
  <c r="D53" i="11"/>
  <c r="E53" i="11"/>
  <c r="A54" i="11"/>
  <c r="B54" i="11"/>
  <c r="C54" i="11"/>
  <c r="D54" i="11"/>
  <c r="E54" i="11"/>
  <c r="A55" i="11"/>
  <c r="B55" i="11"/>
  <c r="C55" i="11"/>
  <c r="D55" i="11"/>
  <c r="E55" i="11"/>
  <c r="A56" i="11"/>
  <c r="B56" i="11"/>
  <c r="C56" i="11"/>
  <c r="D56" i="11"/>
  <c r="E56" i="11"/>
  <c r="A57" i="11"/>
  <c r="B57" i="11"/>
  <c r="C57" i="11"/>
  <c r="D57" i="11"/>
  <c r="E57" i="11"/>
  <c r="A58" i="11"/>
  <c r="B58" i="11"/>
  <c r="C58" i="11"/>
  <c r="D58" i="11"/>
  <c r="E58" i="11"/>
  <c r="A59" i="11"/>
  <c r="B59" i="11"/>
  <c r="C59" i="11"/>
  <c r="D59" i="11"/>
  <c r="E59" i="11"/>
  <c r="A60" i="11"/>
  <c r="B60" i="11"/>
  <c r="C60" i="11"/>
  <c r="D60" i="11"/>
  <c r="E60" i="11"/>
  <c r="AS88" i="11"/>
  <c r="AT88" i="11"/>
  <c r="AU88" i="11"/>
  <c r="AV88" i="11"/>
  <c r="AW88" i="11"/>
  <c r="F8" i="9" l="1"/>
  <c r="E8" i="9"/>
  <c r="X2" i="11"/>
  <c r="X3" i="11" s="1"/>
  <c r="X4" i="11" s="1"/>
  <c r="G2" i="11" s="1"/>
  <c r="N10" i="11"/>
  <c r="O10" i="11"/>
  <c r="X5" i="11"/>
  <c r="X6" i="11" s="1"/>
  <c r="G8" i="9" l="1"/>
  <c r="H8" i="9"/>
  <c r="I8" i="9"/>
  <c r="H2" i="11"/>
  <c r="J8" i="9" l="1"/>
  <c r="I2" i="11"/>
  <c r="J2" i="11" s="1"/>
  <c r="G3" i="11"/>
  <c r="F2" i="11"/>
  <c r="H3" i="11" l="1"/>
  <c r="G4" i="11" l="1"/>
  <c r="I3" i="11"/>
  <c r="J3" i="11" s="1"/>
  <c r="F3" i="11"/>
  <c r="H4" i="11" l="1"/>
  <c r="F4" i="11" s="1"/>
  <c r="I4" i="11" l="1"/>
  <c r="J4" i="11" s="1"/>
  <c r="G5" i="11"/>
  <c r="H5" i="11" l="1"/>
  <c r="I5" i="11" l="1"/>
  <c r="J5" i="11" s="1"/>
  <c r="G6" i="11"/>
  <c r="F5" i="11"/>
  <c r="F6" i="11" l="1"/>
  <c r="H6" i="11"/>
  <c r="G7" i="11" l="1"/>
  <c r="I6" i="11"/>
  <c r="J6" i="11" s="1"/>
  <c r="H7" i="11" l="1"/>
  <c r="F7" i="11" s="1"/>
  <c r="I7" i="11" l="1"/>
  <c r="J7" i="11" s="1"/>
  <c r="G8" i="11"/>
  <c r="F8" i="11" l="1"/>
  <c r="H8" i="11"/>
  <c r="I8" i="11" l="1"/>
  <c r="J8" i="11" s="1"/>
  <c r="G9" i="11"/>
  <c r="H9" i="11" l="1"/>
  <c r="I9" i="11" l="1"/>
  <c r="J9" i="11" s="1"/>
  <c r="G10" i="11"/>
  <c r="F9" i="11"/>
  <c r="H10" i="11" l="1"/>
  <c r="F10" i="11" s="1"/>
  <c r="I10" i="11" l="1"/>
  <c r="J10" i="11" s="1"/>
  <c r="G11" i="11"/>
  <c r="H11" i="11" l="1"/>
  <c r="F11" i="11"/>
  <c r="I11" i="11" l="1"/>
  <c r="J11" i="11" s="1"/>
  <c r="G12" i="11"/>
  <c r="H12" i="11" l="1"/>
  <c r="I12" i="11" l="1"/>
  <c r="J12" i="11" s="1"/>
  <c r="G13" i="11"/>
  <c r="F12" i="11"/>
  <c r="F13" i="11" l="1"/>
  <c r="H13" i="11"/>
  <c r="G14" i="11" l="1"/>
  <c r="I13" i="11"/>
  <c r="J13" i="11" s="1"/>
  <c r="F14" i="11" l="1"/>
  <c r="H14" i="11"/>
  <c r="I14" i="11" s="1"/>
  <c r="J14" i="11" s="1"/>
  <c r="J15" i="11" l="1"/>
  <c r="K2" i="11" l="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 l="1"/>
  <c r="O9" i="10" l="1"/>
  <c r="O10" i="10" s="1"/>
  <c r="O11" i="10" s="1"/>
  <c r="O12" i="10" s="1"/>
  <c r="O13" i="10" s="1"/>
  <c r="O14" i="10" s="1"/>
  <c r="O15" i="10" s="1"/>
  <c r="O16" i="10" s="1"/>
  <c r="O17" i="10" s="1"/>
  <c r="O18" i="10" s="1"/>
  <c r="O19" i="10" s="1"/>
  <c r="P8" i="10"/>
  <c r="Q8" i="10" s="1"/>
  <c r="R8" i="10" s="1"/>
  <c r="S8" i="10" s="1"/>
  <c r="T8" i="10" s="1"/>
  <c r="U8" i="10" s="1"/>
  <c r="V8" i="10" s="1"/>
  <c r="W8" i="10" s="1"/>
  <c r="X8" i="10" s="1"/>
  <c r="Y8" i="10" s="1"/>
  <c r="Z8" i="10" s="1"/>
  <c r="C8" i="10"/>
  <c r="E9" i="10" s="1"/>
  <c r="C9" i="10" s="1"/>
  <c r="D9" i="10" s="1"/>
  <c r="C9" i="9"/>
  <c r="D9" i="9" s="1"/>
  <c r="P18" i="6"/>
  <c r="D8" i="6"/>
  <c r="C8" i="6"/>
  <c r="E9" i="6" s="1"/>
  <c r="O7" i="6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Q6" i="6"/>
  <c r="R6" i="6" s="1"/>
  <c r="S6" i="6" s="1"/>
  <c r="T6" i="6" s="1"/>
  <c r="U6" i="6" s="1"/>
  <c r="V6" i="6" s="1"/>
  <c r="W6" i="6" s="1"/>
  <c r="X6" i="6" s="1"/>
  <c r="Y6" i="6" s="1"/>
  <c r="Z6" i="6" s="1"/>
  <c r="P6" i="6"/>
  <c r="O1" i="6"/>
  <c r="F9" i="9" l="1"/>
  <c r="E9" i="9"/>
  <c r="C10" i="9"/>
  <c r="D10" i="9" s="1"/>
  <c r="F9" i="10"/>
  <c r="F9" i="6"/>
  <c r="C9" i="6"/>
  <c r="D9" i="6"/>
  <c r="G9" i="9" l="1"/>
  <c r="H9" i="9"/>
  <c r="I9" i="9"/>
  <c r="F10" i="9"/>
  <c r="E10" i="9"/>
  <c r="G10" i="9" s="1"/>
  <c r="C11" i="9"/>
  <c r="D11" i="9" s="1"/>
  <c r="E10" i="10"/>
  <c r="H9" i="10"/>
  <c r="G9" i="10"/>
  <c r="G9" i="6"/>
  <c r="I9" i="6"/>
  <c r="H9" i="6"/>
  <c r="E10" i="6"/>
  <c r="I10" i="9" l="1"/>
  <c r="H10" i="9"/>
  <c r="J10" i="9"/>
  <c r="J9" i="9"/>
  <c r="F11" i="9"/>
  <c r="E11" i="9"/>
  <c r="C12" i="9"/>
  <c r="D12" i="9" s="1"/>
  <c r="J9" i="10"/>
  <c r="M9" i="10" s="1"/>
  <c r="I9" i="10"/>
  <c r="K9" i="10"/>
  <c r="F10" i="10"/>
  <c r="C10" i="10"/>
  <c r="K9" i="6"/>
  <c r="F10" i="6"/>
  <c r="C10" i="6"/>
  <c r="J9" i="6"/>
  <c r="H11" i="9" l="1"/>
  <c r="G11" i="9"/>
  <c r="I11" i="9"/>
  <c r="F12" i="9"/>
  <c r="E12" i="9"/>
  <c r="C13" i="9"/>
  <c r="D13" i="9" s="1"/>
  <c r="H10" i="10"/>
  <c r="G10" i="10"/>
  <c r="D10" i="10"/>
  <c r="E11" i="10" s="1"/>
  <c r="L9" i="10"/>
  <c r="H10" i="6"/>
  <c r="G10" i="6"/>
  <c r="I10" i="6"/>
  <c r="D10" i="6"/>
  <c r="G12" i="9" l="1"/>
  <c r="H12" i="9"/>
  <c r="I12" i="9"/>
  <c r="J11" i="9"/>
  <c r="J12" i="9"/>
  <c r="E13" i="9"/>
  <c r="G13" i="9" s="1"/>
  <c r="F13" i="9"/>
  <c r="C14" i="9"/>
  <c r="D14" i="9" s="1"/>
  <c r="F11" i="10"/>
  <c r="C11" i="10"/>
  <c r="I10" i="10"/>
  <c r="J10" i="10"/>
  <c r="M10" i="10" s="1"/>
  <c r="K10" i="10"/>
  <c r="J10" i="6"/>
  <c r="K10" i="6"/>
  <c r="E11" i="6"/>
  <c r="J13" i="9" l="1"/>
  <c r="H13" i="9"/>
  <c r="I13" i="9"/>
  <c r="E14" i="9"/>
  <c r="F14" i="9"/>
  <c r="C15" i="9"/>
  <c r="D15" i="9" s="1"/>
  <c r="H11" i="10"/>
  <c r="G11" i="10"/>
  <c r="D11" i="10"/>
  <c r="L10" i="10"/>
  <c r="C11" i="6"/>
  <c r="F11" i="6"/>
  <c r="G14" i="9" l="1"/>
  <c r="H14" i="9"/>
  <c r="I14" i="9"/>
  <c r="E15" i="9"/>
  <c r="G15" i="9" s="1"/>
  <c r="F15" i="9"/>
  <c r="C16" i="9"/>
  <c r="D16" i="9" s="1"/>
  <c r="I11" i="10"/>
  <c r="J11" i="10"/>
  <c r="M11" i="10" s="1"/>
  <c r="E12" i="10"/>
  <c r="K11" i="10"/>
  <c r="D11" i="6"/>
  <c r="E12" i="6" s="1"/>
  <c r="H11" i="6"/>
  <c r="G11" i="6"/>
  <c r="I11" i="6"/>
  <c r="H15" i="9" l="1"/>
  <c r="J14" i="9"/>
  <c r="J15" i="9"/>
  <c r="I15" i="9"/>
  <c r="E16" i="9"/>
  <c r="F16" i="9"/>
  <c r="I16" i="9" s="1"/>
  <c r="C17" i="9"/>
  <c r="D17" i="9" s="1"/>
  <c r="L11" i="10"/>
  <c r="F12" i="10"/>
  <c r="C12" i="10"/>
  <c r="F12" i="6"/>
  <c r="C12" i="6"/>
  <c r="D12" i="6" s="1"/>
  <c r="J11" i="6"/>
  <c r="K11" i="6"/>
  <c r="G16" i="9" l="1"/>
  <c r="H16" i="9"/>
  <c r="F17" i="9"/>
  <c r="I17" i="9" s="1"/>
  <c r="E17" i="9"/>
  <c r="C18" i="9"/>
  <c r="D18" i="9" s="1"/>
  <c r="D12" i="10"/>
  <c r="H12" i="10"/>
  <c r="G12" i="10"/>
  <c r="E13" i="6"/>
  <c r="H12" i="6"/>
  <c r="G12" i="6"/>
  <c r="I12" i="6"/>
  <c r="G17" i="9" l="1"/>
  <c r="H17" i="9"/>
  <c r="J17" i="9"/>
  <c r="J16" i="9"/>
  <c r="F18" i="9"/>
  <c r="I18" i="9" s="1"/>
  <c r="E18" i="9"/>
  <c r="C19" i="9"/>
  <c r="D19" i="9" s="1"/>
  <c r="K12" i="10"/>
  <c r="I12" i="10"/>
  <c r="J12" i="10"/>
  <c r="M12" i="10" s="1"/>
  <c r="E13" i="10"/>
  <c r="F13" i="6"/>
  <c r="C13" i="6"/>
  <c r="J12" i="6"/>
  <c r="K12" i="6"/>
  <c r="G18" i="9" l="1"/>
  <c r="J18" i="9" s="1"/>
  <c r="H18" i="9"/>
  <c r="F19" i="9"/>
  <c r="I19" i="9" s="1"/>
  <c r="E19" i="9"/>
  <c r="C20" i="9"/>
  <c r="D20" i="9" s="1"/>
  <c r="L12" i="10"/>
  <c r="F13" i="10"/>
  <c r="C13" i="10"/>
  <c r="D13" i="6"/>
  <c r="G13" i="6"/>
  <c r="H13" i="6"/>
  <c r="I13" i="6"/>
  <c r="G19" i="9" l="1"/>
  <c r="J19" i="9" s="1"/>
  <c r="H19" i="9"/>
  <c r="F20" i="9"/>
  <c r="I20" i="9" s="1"/>
  <c r="E20" i="9"/>
  <c r="C21" i="9"/>
  <c r="D21" i="9" s="1"/>
  <c r="H13" i="10"/>
  <c r="G13" i="10"/>
  <c r="D13" i="10"/>
  <c r="K13" i="6"/>
  <c r="J13" i="6"/>
  <c r="E14" i="6"/>
  <c r="G20" i="9" l="1"/>
  <c r="J20" i="9" s="1"/>
  <c r="H20" i="9"/>
  <c r="E21" i="9"/>
  <c r="F21" i="9"/>
  <c r="I21" i="9" s="1"/>
  <c r="C22" i="9"/>
  <c r="D22" i="9" s="1"/>
  <c r="I13" i="10"/>
  <c r="J13" i="10"/>
  <c r="M13" i="10" s="1"/>
  <c r="E14" i="10"/>
  <c r="K13" i="10"/>
  <c r="F14" i="6"/>
  <c r="C14" i="6"/>
  <c r="G21" i="9" l="1"/>
  <c r="J21" i="9" s="1"/>
  <c r="H21" i="9"/>
  <c r="E22" i="9"/>
  <c r="F22" i="9"/>
  <c r="I22" i="9" s="1"/>
  <c r="C23" i="9"/>
  <c r="D23" i="9" s="1"/>
  <c r="L13" i="10"/>
  <c r="F14" i="10"/>
  <c r="C14" i="10"/>
  <c r="D14" i="6"/>
  <c r="H14" i="6"/>
  <c r="K14" i="6" s="1"/>
  <c r="G14" i="6"/>
  <c r="J14" i="6" s="1"/>
  <c r="I14" i="6"/>
  <c r="G22" i="9" l="1"/>
  <c r="J22" i="9" s="1"/>
  <c r="H22" i="9"/>
  <c r="E23" i="9"/>
  <c r="F23" i="9"/>
  <c r="I23" i="9" s="1"/>
  <c r="C24" i="9"/>
  <c r="D24" i="9" s="1"/>
  <c r="H14" i="10"/>
  <c r="G14" i="10"/>
  <c r="D14" i="10"/>
  <c r="E15" i="6"/>
  <c r="G23" i="9" l="1"/>
  <c r="J23" i="9" s="1"/>
  <c r="H23" i="9"/>
  <c r="E24" i="9"/>
  <c r="F24" i="9"/>
  <c r="I24" i="9" s="1"/>
  <c r="C25" i="9"/>
  <c r="D25" i="9" s="1"/>
  <c r="K14" i="10"/>
  <c r="I14" i="10"/>
  <c r="J14" i="10"/>
  <c r="M14" i="10" s="1"/>
  <c r="E15" i="10"/>
  <c r="C15" i="6"/>
  <c r="F15" i="6"/>
  <c r="G24" i="9" l="1"/>
  <c r="J24" i="9" s="1"/>
  <c r="H24" i="9"/>
  <c r="F25" i="9"/>
  <c r="I25" i="9" s="1"/>
  <c r="E25" i="9"/>
  <c r="C26" i="9"/>
  <c r="D26" i="9" s="1"/>
  <c r="L14" i="10"/>
  <c r="F15" i="10"/>
  <c r="C15" i="10"/>
  <c r="H15" i="6"/>
  <c r="K15" i="6" s="1"/>
  <c r="G15" i="6"/>
  <c r="J15" i="6" s="1"/>
  <c r="I15" i="6"/>
  <c r="D15" i="6"/>
  <c r="E16" i="6" s="1"/>
  <c r="G25" i="9" l="1"/>
  <c r="J25" i="9" s="1"/>
  <c r="H25" i="9"/>
  <c r="F26" i="9"/>
  <c r="I26" i="9" s="1"/>
  <c r="E26" i="9"/>
  <c r="C27" i="9"/>
  <c r="D27" i="9" s="1"/>
  <c r="H15" i="10"/>
  <c r="K15" i="10" s="1"/>
  <c r="G15" i="10"/>
  <c r="D15" i="10"/>
  <c r="F16" i="6"/>
  <c r="C16" i="6"/>
  <c r="D16" i="6"/>
  <c r="G26" i="9" l="1"/>
  <c r="J26" i="9" s="1"/>
  <c r="H26" i="9"/>
  <c r="F27" i="9"/>
  <c r="I27" i="9" s="1"/>
  <c r="E27" i="9"/>
  <c r="C28" i="9"/>
  <c r="D28" i="9" s="1"/>
  <c r="E16" i="10"/>
  <c r="I15" i="10"/>
  <c r="L15" i="10" s="1"/>
  <c r="J15" i="10"/>
  <c r="M15" i="10" s="1"/>
  <c r="E17" i="6"/>
  <c r="H16" i="6"/>
  <c r="K16" i="6" s="1"/>
  <c r="G16" i="6"/>
  <c r="J16" i="6" s="1"/>
  <c r="I16" i="6"/>
  <c r="G27" i="9" l="1"/>
  <c r="J27" i="9" s="1"/>
  <c r="H27" i="9"/>
  <c r="F28" i="9"/>
  <c r="I28" i="9" s="1"/>
  <c r="E28" i="9"/>
  <c r="C29" i="9"/>
  <c r="D29" i="9" s="1"/>
  <c r="F16" i="10"/>
  <c r="C16" i="10"/>
  <c r="F17" i="6"/>
  <c r="C17" i="6"/>
  <c r="G28" i="9" l="1"/>
  <c r="J28" i="9" s="1"/>
  <c r="H28" i="9"/>
  <c r="E29" i="9"/>
  <c r="F29" i="9"/>
  <c r="I29" i="9" s="1"/>
  <c r="C30" i="9"/>
  <c r="D30" i="9" s="1"/>
  <c r="D16" i="10"/>
  <c r="H16" i="10"/>
  <c r="K16" i="10" s="1"/>
  <c r="G16" i="10"/>
  <c r="D17" i="6"/>
  <c r="E18" i="6" s="1"/>
  <c r="G17" i="6"/>
  <c r="J17" i="6" s="1"/>
  <c r="H17" i="6"/>
  <c r="K17" i="6" s="1"/>
  <c r="I17" i="6"/>
  <c r="G29" i="9" l="1"/>
  <c r="J29" i="9" s="1"/>
  <c r="H29" i="9"/>
  <c r="E30" i="9"/>
  <c r="F30" i="9"/>
  <c r="I30" i="9" s="1"/>
  <c r="C31" i="9"/>
  <c r="D31" i="9" s="1"/>
  <c r="I16" i="10"/>
  <c r="L16" i="10" s="1"/>
  <c r="J16" i="10"/>
  <c r="M16" i="10" s="1"/>
  <c r="E17" i="10"/>
  <c r="F18" i="6"/>
  <c r="C18" i="6"/>
  <c r="D18" i="6"/>
  <c r="G30" i="9" l="1"/>
  <c r="J30" i="9" s="1"/>
  <c r="H30" i="9"/>
  <c r="E31" i="9"/>
  <c r="F31" i="9"/>
  <c r="I31" i="9" s="1"/>
  <c r="C32" i="9"/>
  <c r="D32" i="9" s="1"/>
  <c r="F17" i="10"/>
  <c r="C17" i="10"/>
  <c r="E19" i="6"/>
  <c r="H18" i="6"/>
  <c r="K18" i="6" s="1"/>
  <c r="G18" i="6"/>
  <c r="J18" i="6" s="1"/>
  <c r="I18" i="6"/>
  <c r="G31" i="9" l="1"/>
  <c r="J31" i="9" s="1"/>
  <c r="H31" i="9"/>
  <c r="E32" i="9"/>
  <c r="F32" i="9"/>
  <c r="I32" i="9" s="1"/>
  <c r="C33" i="9"/>
  <c r="D33" i="9" s="1"/>
  <c r="D17" i="10"/>
  <c r="H17" i="10"/>
  <c r="K17" i="10" s="1"/>
  <c r="G17" i="10"/>
  <c r="C19" i="6"/>
  <c r="D19" i="6" s="1"/>
  <c r="E20" i="6"/>
  <c r="F19" i="6"/>
  <c r="G32" i="9" l="1"/>
  <c r="J32" i="9" s="1"/>
  <c r="H32" i="9"/>
  <c r="F33" i="9"/>
  <c r="I33" i="9" s="1"/>
  <c r="E33" i="9"/>
  <c r="C34" i="9"/>
  <c r="D34" i="9" s="1"/>
  <c r="I17" i="10"/>
  <c r="L17" i="10" s="1"/>
  <c r="J17" i="10"/>
  <c r="M17" i="10" s="1"/>
  <c r="E18" i="10"/>
  <c r="H19" i="6"/>
  <c r="K19" i="6" s="1"/>
  <c r="G19" i="6"/>
  <c r="J19" i="6" s="1"/>
  <c r="I19" i="6"/>
  <c r="E21" i="6"/>
  <c r="F20" i="6"/>
  <c r="C20" i="6"/>
  <c r="D20" i="6" s="1"/>
  <c r="G33" i="9" l="1"/>
  <c r="J33" i="9" s="1"/>
  <c r="H33" i="9"/>
  <c r="F34" i="9"/>
  <c r="I34" i="9" s="1"/>
  <c r="E34" i="9"/>
  <c r="C35" i="9"/>
  <c r="D35" i="9" s="1"/>
  <c r="F18" i="10"/>
  <c r="C18" i="10"/>
  <c r="E22" i="6"/>
  <c r="F21" i="6"/>
  <c r="C21" i="6"/>
  <c r="D21" i="6" s="1"/>
  <c r="G20" i="6"/>
  <c r="J20" i="6" s="1"/>
  <c r="H20" i="6"/>
  <c r="K20" i="6" s="1"/>
  <c r="I20" i="6"/>
  <c r="G34" i="9" l="1"/>
  <c r="J34" i="9" s="1"/>
  <c r="H34" i="9"/>
  <c r="F35" i="9"/>
  <c r="E35" i="9"/>
  <c r="C36" i="9"/>
  <c r="H18" i="10"/>
  <c r="K18" i="10" s="1"/>
  <c r="G18" i="10"/>
  <c r="D18" i="10"/>
  <c r="H21" i="6"/>
  <c r="K21" i="6" s="1"/>
  <c r="G21" i="6"/>
  <c r="J21" i="6" s="1"/>
  <c r="I21" i="6"/>
  <c r="C22" i="6"/>
  <c r="D22" i="6" s="1"/>
  <c r="E23" i="6"/>
  <c r="F22" i="6"/>
  <c r="G35" i="9" l="1"/>
  <c r="J35" i="9" s="1"/>
  <c r="H35" i="9"/>
  <c r="I35" i="9"/>
  <c r="O6" i="9" s="1"/>
  <c r="E19" i="10"/>
  <c r="I18" i="10"/>
  <c r="L18" i="10" s="1"/>
  <c r="J18" i="10"/>
  <c r="M18" i="10" s="1"/>
  <c r="H22" i="6"/>
  <c r="K22" i="6" s="1"/>
  <c r="G22" i="6"/>
  <c r="J22" i="6" s="1"/>
  <c r="I22" i="6"/>
  <c r="E24" i="6"/>
  <c r="F23" i="6"/>
  <c r="C23" i="6"/>
  <c r="D23" i="6" s="1"/>
  <c r="F19" i="10" l="1"/>
  <c r="C19" i="10"/>
  <c r="G23" i="6"/>
  <c r="J23" i="6" s="1"/>
  <c r="H23" i="6"/>
  <c r="K23" i="6" s="1"/>
  <c r="I23" i="6"/>
  <c r="E25" i="6"/>
  <c r="F24" i="6"/>
  <c r="C24" i="6"/>
  <c r="D24" i="6" s="1"/>
  <c r="D19" i="10" l="1"/>
  <c r="H19" i="10"/>
  <c r="K19" i="10" s="1"/>
  <c r="G19" i="10"/>
  <c r="H24" i="6"/>
  <c r="K24" i="6" s="1"/>
  <c r="G24" i="6"/>
  <c r="J24" i="6" s="1"/>
  <c r="I24" i="6"/>
  <c r="E26" i="6"/>
  <c r="F25" i="6"/>
  <c r="C25" i="6"/>
  <c r="D25" i="6" s="1"/>
  <c r="I19" i="10" l="1"/>
  <c r="L19" i="10" s="1"/>
  <c r="J19" i="10"/>
  <c r="M19" i="10" s="1"/>
  <c r="E20" i="10"/>
  <c r="H25" i="6"/>
  <c r="K25" i="6" s="1"/>
  <c r="G25" i="6"/>
  <c r="J25" i="6" s="1"/>
  <c r="I25" i="6"/>
  <c r="C26" i="6"/>
  <c r="D26" i="6" s="1"/>
  <c r="E27" i="6"/>
  <c r="F26" i="6"/>
  <c r="F20" i="10" l="1"/>
  <c r="C20" i="10"/>
  <c r="H26" i="6"/>
  <c r="K26" i="6" s="1"/>
  <c r="G26" i="6"/>
  <c r="J26" i="6" s="1"/>
  <c r="I26" i="6"/>
  <c r="C27" i="6"/>
  <c r="D27" i="6" s="1"/>
  <c r="E28" i="6"/>
  <c r="F27" i="6"/>
  <c r="D20" i="10" l="1"/>
  <c r="H20" i="10"/>
  <c r="K20" i="10" s="1"/>
  <c r="G20" i="10"/>
  <c r="H27" i="6"/>
  <c r="K27" i="6" s="1"/>
  <c r="G27" i="6"/>
  <c r="J27" i="6" s="1"/>
  <c r="I27" i="6"/>
  <c r="E29" i="6"/>
  <c r="F28" i="6"/>
  <c r="C28" i="6"/>
  <c r="D28" i="6" s="1"/>
  <c r="I20" i="10" l="1"/>
  <c r="L20" i="10" s="1"/>
  <c r="J20" i="10"/>
  <c r="M20" i="10" s="1"/>
  <c r="E21" i="10"/>
  <c r="E30" i="6"/>
  <c r="F29" i="6"/>
  <c r="C29" i="6"/>
  <c r="D29" i="6" s="1"/>
  <c r="G28" i="6"/>
  <c r="J28" i="6" s="1"/>
  <c r="H28" i="6"/>
  <c r="K28" i="6" s="1"/>
  <c r="I28" i="6"/>
  <c r="F21" i="10" l="1"/>
  <c r="C21" i="10"/>
  <c r="H29" i="6"/>
  <c r="K29" i="6" s="1"/>
  <c r="G29" i="6"/>
  <c r="J29" i="6" s="1"/>
  <c r="I29" i="6"/>
  <c r="C30" i="6"/>
  <c r="D30" i="6" s="1"/>
  <c r="F30" i="6"/>
  <c r="E31" i="6"/>
  <c r="D21" i="10" l="1"/>
  <c r="G21" i="10"/>
  <c r="H21" i="10"/>
  <c r="K21" i="10" s="1"/>
  <c r="H30" i="6"/>
  <c r="K30" i="6" s="1"/>
  <c r="G30" i="6"/>
  <c r="J30" i="6" s="1"/>
  <c r="I30" i="6"/>
  <c r="E32" i="6"/>
  <c r="F31" i="6"/>
  <c r="C31" i="6"/>
  <c r="D31" i="6" s="1"/>
  <c r="I21" i="10" l="1"/>
  <c r="L21" i="10" s="1"/>
  <c r="J21" i="10"/>
  <c r="M21" i="10" s="1"/>
  <c r="E22" i="10"/>
  <c r="G31" i="6"/>
  <c r="J31" i="6" s="1"/>
  <c r="H31" i="6"/>
  <c r="K31" i="6" s="1"/>
  <c r="I31" i="6"/>
  <c r="E33" i="6"/>
  <c r="F32" i="6"/>
  <c r="C32" i="6"/>
  <c r="D32" i="6" s="1"/>
  <c r="C22" i="10" l="1"/>
  <c r="F22" i="10"/>
  <c r="H32" i="6"/>
  <c r="K32" i="6" s="1"/>
  <c r="G32" i="6"/>
  <c r="J32" i="6" s="1"/>
  <c r="I32" i="6"/>
  <c r="E34" i="6"/>
  <c r="F33" i="6"/>
  <c r="C33" i="6"/>
  <c r="D33" i="6" s="1"/>
  <c r="H22" i="10" l="1"/>
  <c r="K22" i="10" s="1"/>
  <c r="G22" i="10"/>
  <c r="D22" i="10"/>
  <c r="H33" i="6"/>
  <c r="K33" i="6" s="1"/>
  <c r="G33" i="6"/>
  <c r="J33" i="6" s="1"/>
  <c r="I33" i="6"/>
  <c r="C34" i="6"/>
  <c r="D34" i="6" s="1"/>
  <c r="E35" i="6"/>
  <c r="F34" i="6"/>
  <c r="E23" i="10" l="1"/>
  <c r="I22" i="10"/>
  <c r="L22" i="10" s="1"/>
  <c r="J22" i="10"/>
  <c r="M22" i="10" s="1"/>
  <c r="C35" i="6"/>
  <c r="D35" i="6" s="1"/>
  <c r="E36" i="6"/>
  <c r="F35" i="6"/>
  <c r="H34" i="6"/>
  <c r="K34" i="6" s="1"/>
  <c r="G34" i="6"/>
  <c r="J34" i="6" s="1"/>
  <c r="I34" i="6"/>
  <c r="F23" i="10" l="1"/>
  <c r="C23" i="10"/>
  <c r="H35" i="6"/>
  <c r="K35" i="6" s="1"/>
  <c r="G35" i="6"/>
  <c r="J35" i="6" s="1"/>
  <c r="I35" i="6"/>
  <c r="E37" i="6"/>
  <c r="F36" i="6"/>
  <c r="C36" i="6"/>
  <c r="D36" i="6" s="1"/>
  <c r="D23" i="10" l="1"/>
  <c r="H23" i="10"/>
  <c r="K23" i="10" s="1"/>
  <c r="G23" i="10"/>
  <c r="G36" i="6"/>
  <c r="J36" i="6" s="1"/>
  <c r="H36" i="6"/>
  <c r="K36" i="6" s="1"/>
  <c r="I36" i="6"/>
  <c r="E38" i="6"/>
  <c r="F37" i="6"/>
  <c r="C37" i="6"/>
  <c r="D37" i="6" s="1"/>
  <c r="I23" i="10" l="1"/>
  <c r="L23" i="10" s="1"/>
  <c r="J23" i="10"/>
  <c r="M23" i="10" s="1"/>
  <c r="E24" i="10"/>
  <c r="H37" i="6"/>
  <c r="K37" i="6" s="1"/>
  <c r="G37" i="6"/>
  <c r="J37" i="6" s="1"/>
  <c r="I37" i="6"/>
  <c r="C38" i="6"/>
  <c r="D38" i="6" s="1"/>
  <c r="E39" i="6"/>
  <c r="F38" i="6"/>
  <c r="C24" i="10" l="1"/>
  <c r="F24" i="10"/>
  <c r="H38" i="6"/>
  <c r="K38" i="6" s="1"/>
  <c r="G38" i="6"/>
  <c r="J38" i="6" s="1"/>
  <c r="I38" i="6"/>
  <c r="E40" i="6"/>
  <c r="F39" i="6"/>
  <c r="C39" i="6"/>
  <c r="D39" i="6" s="1"/>
  <c r="H24" i="10" l="1"/>
  <c r="K24" i="10" s="1"/>
  <c r="G24" i="10"/>
  <c r="D24" i="10"/>
  <c r="G39" i="6"/>
  <c r="J39" i="6" s="1"/>
  <c r="H39" i="6"/>
  <c r="K39" i="6" s="1"/>
  <c r="I39" i="6"/>
  <c r="E41" i="6"/>
  <c r="F40" i="6"/>
  <c r="C40" i="6"/>
  <c r="D40" i="6" s="1"/>
  <c r="E25" i="10" l="1"/>
  <c r="I24" i="10"/>
  <c r="L24" i="10" s="1"/>
  <c r="J24" i="10"/>
  <c r="M24" i="10" s="1"/>
  <c r="H40" i="6"/>
  <c r="K40" i="6" s="1"/>
  <c r="G40" i="6"/>
  <c r="J40" i="6" s="1"/>
  <c r="I40" i="6"/>
  <c r="E42" i="6"/>
  <c r="F41" i="6"/>
  <c r="C41" i="6"/>
  <c r="D41" i="6" s="1"/>
  <c r="F25" i="10" l="1"/>
  <c r="C25" i="10"/>
  <c r="H41" i="6"/>
  <c r="K41" i="6" s="1"/>
  <c r="G41" i="6"/>
  <c r="J41" i="6" s="1"/>
  <c r="I41" i="6"/>
  <c r="C42" i="6"/>
  <c r="D42" i="6" s="1"/>
  <c r="E43" i="6"/>
  <c r="F42" i="6"/>
  <c r="D25" i="10" l="1"/>
  <c r="H25" i="10"/>
  <c r="K25" i="10" s="1"/>
  <c r="G25" i="10"/>
  <c r="C43" i="6"/>
  <c r="D43" i="6" s="1"/>
  <c r="E44" i="6"/>
  <c r="F43" i="6"/>
  <c r="H42" i="6"/>
  <c r="K42" i="6" s="1"/>
  <c r="G42" i="6"/>
  <c r="J42" i="6" s="1"/>
  <c r="I42" i="6"/>
  <c r="I25" i="10" l="1"/>
  <c r="L25" i="10" s="1"/>
  <c r="J25" i="10"/>
  <c r="M25" i="10" s="1"/>
  <c r="E26" i="10"/>
  <c r="E45" i="6"/>
  <c r="F44" i="6"/>
  <c r="C44" i="6"/>
  <c r="D44" i="6" s="1"/>
  <c r="H43" i="6"/>
  <c r="K43" i="6" s="1"/>
  <c r="G43" i="6"/>
  <c r="J43" i="6" s="1"/>
  <c r="I43" i="6"/>
  <c r="F26" i="10" l="1"/>
  <c r="C26" i="10"/>
  <c r="E46" i="6"/>
  <c r="F45" i="6"/>
  <c r="C45" i="6"/>
  <c r="D45" i="6" s="1"/>
  <c r="G44" i="6"/>
  <c r="J44" i="6" s="1"/>
  <c r="H44" i="6"/>
  <c r="K44" i="6" s="1"/>
  <c r="I44" i="6"/>
  <c r="D26" i="10" l="1"/>
  <c r="G26" i="10"/>
  <c r="H26" i="10"/>
  <c r="K26" i="10" s="1"/>
  <c r="H45" i="6"/>
  <c r="K45" i="6" s="1"/>
  <c r="G45" i="6"/>
  <c r="J45" i="6" s="1"/>
  <c r="I45" i="6"/>
  <c r="C46" i="6"/>
  <c r="D46" i="6" s="1"/>
  <c r="E47" i="6"/>
  <c r="F46" i="6"/>
  <c r="I26" i="10" l="1"/>
  <c r="L26" i="10" s="1"/>
  <c r="J26" i="10"/>
  <c r="M26" i="10" s="1"/>
  <c r="E27" i="10"/>
  <c r="E48" i="6"/>
  <c r="F47" i="6"/>
  <c r="C47" i="6"/>
  <c r="D47" i="6" s="1"/>
  <c r="H46" i="6"/>
  <c r="K46" i="6" s="1"/>
  <c r="G46" i="6"/>
  <c r="J46" i="6" s="1"/>
  <c r="I46" i="6"/>
  <c r="C27" i="10" l="1"/>
  <c r="F27" i="10"/>
  <c r="G47" i="6"/>
  <c r="J47" i="6" s="1"/>
  <c r="H47" i="6"/>
  <c r="K47" i="6" s="1"/>
  <c r="I47" i="6"/>
  <c r="E49" i="6"/>
  <c r="F48" i="6"/>
  <c r="C48" i="6"/>
  <c r="D48" i="6" s="1"/>
  <c r="H27" i="10" l="1"/>
  <c r="K27" i="10" s="1"/>
  <c r="G27" i="10"/>
  <c r="D27" i="10"/>
  <c r="E50" i="6"/>
  <c r="F49" i="6"/>
  <c r="C49" i="6"/>
  <c r="D49" i="6" s="1"/>
  <c r="H48" i="6"/>
  <c r="K48" i="6" s="1"/>
  <c r="G48" i="6"/>
  <c r="J48" i="6" s="1"/>
  <c r="I48" i="6"/>
  <c r="E28" i="10" l="1"/>
  <c r="I27" i="10"/>
  <c r="L27" i="10" s="1"/>
  <c r="J27" i="10"/>
  <c r="M27" i="10" s="1"/>
  <c r="H49" i="6"/>
  <c r="K49" i="6" s="1"/>
  <c r="G49" i="6"/>
  <c r="J49" i="6" s="1"/>
  <c r="I49" i="6"/>
  <c r="C50" i="6"/>
  <c r="D50" i="6" s="1"/>
  <c r="E51" i="6"/>
  <c r="F50" i="6"/>
  <c r="C28" i="10" l="1"/>
  <c r="F28" i="10"/>
  <c r="C51" i="6"/>
  <c r="D51" i="6" s="1"/>
  <c r="E52" i="6"/>
  <c r="F51" i="6"/>
  <c r="H50" i="6"/>
  <c r="K50" i="6" s="1"/>
  <c r="G50" i="6"/>
  <c r="J50" i="6" s="1"/>
  <c r="I50" i="6"/>
  <c r="D28" i="10" l="1"/>
  <c r="H28" i="10"/>
  <c r="K28" i="10" s="1"/>
  <c r="G28" i="10"/>
  <c r="H51" i="6"/>
  <c r="K51" i="6" s="1"/>
  <c r="G51" i="6"/>
  <c r="J51" i="6" s="1"/>
  <c r="I51" i="6"/>
  <c r="E53" i="6"/>
  <c r="F52" i="6"/>
  <c r="C52" i="6"/>
  <c r="D52" i="6" s="1"/>
  <c r="I28" i="10" l="1"/>
  <c r="L28" i="10" s="1"/>
  <c r="J28" i="10"/>
  <c r="M28" i="10" s="1"/>
  <c r="E29" i="10"/>
  <c r="G52" i="6"/>
  <c r="J52" i="6" s="1"/>
  <c r="H52" i="6"/>
  <c r="K52" i="6" s="1"/>
  <c r="I52" i="6"/>
  <c r="E54" i="6"/>
  <c r="F53" i="6"/>
  <c r="C53" i="6"/>
  <c r="D53" i="6" s="1"/>
  <c r="F29" i="10" l="1"/>
  <c r="C29" i="10"/>
  <c r="C54" i="6"/>
  <c r="D54" i="6" s="1"/>
  <c r="E55" i="6"/>
  <c r="F54" i="6"/>
  <c r="H53" i="6"/>
  <c r="K53" i="6" s="1"/>
  <c r="G53" i="6"/>
  <c r="J53" i="6" s="1"/>
  <c r="I53" i="6"/>
  <c r="H29" i="10" l="1"/>
  <c r="K29" i="10" s="1"/>
  <c r="G29" i="10"/>
  <c r="D29" i="10"/>
  <c r="E30" i="10" s="1"/>
  <c r="E56" i="6"/>
  <c r="F55" i="6"/>
  <c r="C55" i="6"/>
  <c r="D55" i="6" s="1"/>
  <c r="H54" i="6"/>
  <c r="K54" i="6" s="1"/>
  <c r="G54" i="6"/>
  <c r="J54" i="6" s="1"/>
  <c r="I54" i="6"/>
  <c r="C30" i="10" l="1"/>
  <c r="D30" i="10" s="1"/>
  <c r="F30" i="10"/>
  <c r="I29" i="10"/>
  <c r="L29" i="10" s="1"/>
  <c r="J29" i="10"/>
  <c r="M29" i="10" s="1"/>
  <c r="G55" i="6"/>
  <c r="J55" i="6" s="1"/>
  <c r="H55" i="6"/>
  <c r="K55" i="6" s="1"/>
  <c r="I55" i="6"/>
  <c r="E57" i="6"/>
  <c r="F56" i="6"/>
  <c r="C56" i="6"/>
  <c r="D56" i="6" s="1"/>
  <c r="H30" i="10" l="1"/>
  <c r="K30" i="10" s="1"/>
  <c r="G30" i="10"/>
  <c r="E31" i="10"/>
  <c r="E58" i="6"/>
  <c r="F57" i="6"/>
  <c r="C57" i="6"/>
  <c r="D57" i="6" s="1"/>
  <c r="H56" i="6"/>
  <c r="K56" i="6" s="1"/>
  <c r="G56" i="6"/>
  <c r="J56" i="6" s="1"/>
  <c r="I56" i="6"/>
  <c r="F31" i="10" l="1"/>
  <c r="C31" i="10"/>
  <c r="I30" i="10"/>
  <c r="L30" i="10" s="1"/>
  <c r="J30" i="10"/>
  <c r="M30" i="10" s="1"/>
  <c r="E59" i="6"/>
  <c r="C58" i="6"/>
  <c r="D58" i="6" s="1"/>
  <c r="F58" i="6"/>
  <c r="H57" i="6"/>
  <c r="K57" i="6" s="1"/>
  <c r="G57" i="6"/>
  <c r="J57" i="6" s="1"/>
  <c r="I57" i="6"/>
  <c r="D31" i="10" l="1"/>
  <c r="E32" i="10" s="1"/>
  <c r="H31" i="10"/>
  <c r="K31" i="10" s="1"/>
  <c r="G31" i="10"/>
  <c r="H58" i="6"/>
  <c r="K58" i="6" s="1"/>
  <c r="K6" i="6" s="1"/>
  <c r="G58" i="6"/>
  <c r="J58" i="6" s="1"/>
  <c r="J6" i="6" s="1"/>
  <c r="O6" i="6" s="1"/>
  <c r="I58" i="6"/>
  <c r="I6" i="6" s="1"/>
  <c r="F32" i="10" l="1"/>
  <c r="C32" i="10"/>
  <c r="I31" i="10"/>
  <c r="L31" i="10" s="1"/>
  <c r="J31" i="10"/>
  <c r="M31" i="10" s="1"/>
  <c r="D32" i="10" l="1"/>
  <c r="E33" i="10" s="1"/>
  <c r="G32" i="10"/>
  <c r="H32" i="10"/>
  <c r="K32" i="10" s="1"/>
  <c r="F33" i="10" l="1"/>
  <c r="C33" i="10"/>
  <c r="D33" i="10" s="1"/>
  <c r="I32" i="10"/>
  <c r="L32" i="10" s="1"/>
  <c r="J32" i="10"/>
  <c r="M32" i="10" s="1"/>
  <c r="E34" i="10" l="1"/>
  <c r="G33" i="10"/>
  <c r="H33" i="10"/>
  <c r="K33" i="10" s="1"/>
  <c r="F34" i="10" l="1"/>
  <c r="C34" i="10"/>
  <c r="I33" i="10"/>
  <c r="L33" i="10" s="1"/>
  <c r="J33" i="10"/>
  <c r="M33" i="10" s="1"/>
  <c r="D34" i="10" l="1"/>
  <c r="H34" i="10"/>
  <c r="K34" i="10" s="1"/>
  <c r="G34" i="10"/>
  <c r="I34" i="10" l="1"/>
  <c r="L34" i="10" s="1"/>
  <c r="J34" i="10"/>
  <c r="M34" i="10" s="1"/>
  <c r="E35" i="10"/>
  <c r="C35" i="10" l="1"/>
  <c r="F35" i="10"/>
  <c r="G35" i="10" l="1"/>
  <c r="H35" i="10"/>
  <c r="K35" i="10" s="1"/>
  <c r="D35" i="10"/>
  <c r="E36" i="10" s="1"/>
  <c r="C36" i="10" l="1"/>
  <c r="D36" i="10" s="1"/>
  <c r="F36" i="10"/>
  <c r="I35" i="10"/>
  <c r="L35" i="10" s="1"/>
  <c r="J35" i="10"/>
  <c r="M35" i="10" s="1"/>
  <c r="H36" i="10" l="1"/>
  <c r="K36" i="10" s="1"/>
  <c r="O8" i="10" s="1"/>
  <c r="G36" i="10"/>
  <c r="I36" i="10" l="1"/>
  <c r="L36" i="10" s="1"/>
  <c r="J36" i="10"/>
  <c r="M36" i="10" s="1"/>
</calcChain>
</file>

<file path=xl/sharedStrings.xml><?xml version="1.0" encoding="utf-8"?>
<sst xmlns="http://schemas.openxmlformats.org/spreadsheetml/2006/main" count="158" uniqueCount="122">
  <si>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</si>
  <si>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</si>
  <si>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</si>
  <si>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</si>
  <si>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</si>
  <si>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</si>
  <si>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</si>
  <si>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</si>
  <si>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</si>
  <si>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</si>
  <si>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</si>
  <si>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</si>
  <si>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</si>
  <si>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</si>
  <si>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</si>
  <si>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</si>
  <si>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</si>
  <si>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t Stat</t>
  </si>
  <si>
    <t>P-value</t>
  </si>
  <si>
    <t>Lower 95%</t>
  </si>
  <si>
    <t>Upper 95%</t>
  </si>
  <si>
    <t>X Variable 1</t>
  </si>
  <si>
    <t>To know if the line had + or - slope we look at X Varaible 1 or Multiple R</t>
  </si>
  <si>
    <t>We want is less that .05</t>
  </si>
  <si>
    <t>Regression  Line</t>
  </si>
  <si>
    <t xml:space="preserve">Correlation Coefficient (-1 to +1). The colser to 1 or -1 the better. </t>
  </si>
  <si>
    <t xml:space="preserve">Coefficient of Determination. The closer to 1 the better. </t>
  </si>
  <si>
    <t>Standard Error is the standard deviation of our forecast. The smaller the better</t>
  </si>
  <si>
    <t>Standard Error Serves the same purpose as 1,25MAD and SQRT(MSE)</t>
  </si>
  <si>
    <t>TheNEXT period is pperiod 24</t>
  </si>
  <si>
    <t>The forcast for the next period</t>
  </si>
  <si>
    <t>has Normal Dis tribution</t>
  </si>
  <si>
    <t>With an average of</t>
  </si>
  <si>
    <t>The standard Deviation is</t>
  </si>
  <si>
    <t>F24= 18074.3</t>
  </si>
  <si>
    <t>Standard Error =1491.58</t>
  </si>
  <si>
    <t>R = +SQRT(0.77)= 0.88</t>
  </si>
  <si>
    <t>RSQ= 0.77</t>
  </si>
  <si>
    <t>SUM</t>
  </si>
  <si>
    <t>At</t>
  </si>
  <si>
    <t>Ft</t>
  </si>
  <si>
    <t>SUM/(n-2)</t>
  </si>
  <si>
    <t>Use the following data. Cpmute the forecast for the next period using alpha =</t>
  </si>
  <si>
    <t>Add</t>
  </si>
  <si>
    <t>Center</t>
  </si>
  <si>
    <t>UCL</t>
  </si>
  <si>
    <t>LCL</t>
  </si>
  <si>
    <t>Compute MAD, MSE, MAPE, and TS for all periods.  Enter the values for period 50.</t>
  </si>
  <si>
    <t>Draw the Actual vs. Forcast graph.</t>
  </si>
  <si>
    <t>Draw the Tracking Signal  graph.</t>
  </si>
  <si>
    <t>t</t>
  </si>
  <si>
    <t>Ft=(1-α)Ft+αAt</t>
  </si>
  <si>
    <t>E=At-Ft</t>
  </si>
  <si>
    <t>|E|</t>
  </si>
  <si>
    <t>E2</t>
  </si>
  <si>
    <t>|E|/A IFE</t>
  </si>
  <si>
    <t>MAD</t>
  </si>
  <si>
    <t>MSE</t>
  </si>
  <si>
    <t>MAPE</t>
  </si>
  <si>
    <t>TS</t>
  </si>
  <si>
    <t>1. Find the Optimal alpha to minimize MAD using solver.</t>
  </si>
  <si>
    <t>2. Find the Optimal alpha to three decimal points to  minimize MAD using Data Table.</t>
  </si>
  <si>
    <t>3. Repeat parts (1) and (2) for MSE.</t>
  </si>
  <si>
    <t>4. Repeat parts (1) and (2) for MAPE.</t>
  </si>
  <si>
    <t>alpha</t>
  </si>
  <si>
    <t>beta</t>
  </si>
  <si>
    <t>L</t>
  </si>
  <si>
    <t>G</t>
  </si>
  <si>
    <t>Ft=L(t-1)+G(t-1)</t>
  </si>
  <si>
    <t>b0</t>
  </si>
  <si>
    <t>b1</t>
  </si>
  <si>
    <t>R=sign of b1´SQRT(RSQ)</t>
  </si>
  <si>
    <t>R-Square</t>
  </si>
  <si>
    <t>Level</t>
  </si>
  <si>
    <t>Growth</t>
  </si>
  <si>
    <t>SeasNoTrend</t>
  </si>
  <si>
    <t>Trend</t>
  </si>
  <si>
    <t>NoTrend</t>
  </si>
  <si>
    <t>Rand()</t>
  </si>
  <si>
    <t>Data</t>
  </si>
  <si>
    <t>Range/Mean</t>
  </si>
  <si>
    <t>Mean/Median</t>
  </si>
  <si>
    <t>CV</t>
  </si>
  <si>
    <t>Periodicity</t>
  </si>
  <si>
    <t>StdDev</t>
  </si>
  <si>
    <t>Max (Round)</t>
  </si>
  <si>
    <t>Range</t>
  </si>
  <si>
    <t>Max How Many Width</t>
  </si>
  <si>
    <t>Min</t>
  </si>
  <si>
    <t xml:space="preserve">Min (Round) </t>
  </si>
  <si>
    <t>Max</t>
  </si>
  <si>
    <t>Width (Round)</t>
  </si>
  <si>
    <t>Median</t>
  </si>
  <si>
    <t>Width (Range/10)</t>
  </si>
  <si>
    <t>Mean</t>
  </si>
  <si>
    <t>=RANDBETWEEN(INT((ROWS($AC$3:AC15)/($AA$2)))*$AA$2,(INT((ROWS($AC$3:AC15)/($AA$2))+1)*$AA$2-1))</t>
  </si>
  <si>
    <t>Set 4</t>
  </si>
  <si>
    <t>Set 3</t>
  </si>
  <si>
    <t>Set 2</t>
  </si>
  <si>
    <t>Set 1</t>
  </si>
  <si>
    <t>Statistics</t>
  </si>
  <si>
    <t>Freq</t>
  </si>
  <si>
    <t>Count</t>
  </si>
  <si>
    <t>CumCount</t>
  </si>
  <si>
    <t>UB</t>
  </si>
  <si>
    <t>LB</t>
  </si>
  <si>
    <t>Seas-No-Trend</t>
  </si>
  <si>
    <t>Trend&amp;Seas</t>
  </si>
  <si>
    <t>Stationary</t>
  </si>
  <si>
    <t>Per.</t>
  </si>
  <si>
    <t xml:space="preserve">The number of periods is 28, therefore, if we have started  from period 1, </t>
  </si>
  <si>
    <t>x</t>
  </si>
  <si>
    <t>E11 means 10^11 = 100000000000</t>
  </si>
  <si>
    <t>E-11 means 1/(10^11) = 1/100000000000= 0.00000000001</t>
  </si>
  <si>
    <t>Ybar</t>
  </si>
  <si>
    <t>SSE</t>
  </si>
  <si>
    <t>SST</t>
  </si>
  <si>
    <t>Beta</t>
  </si>
  <si>
    <t>SUM-E</t>
  </si>
  <si>
    <t>AtAve</t>
  </si>
  <si>
    <t>(tA-AtAve)^2</t>
  </si>
  <si>
    <t>(At-Ft)^2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</si>
</sst>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0"/>
    <numFmt numFmtId="167" formatCode="0.0000"/>
    <numFmt numFmtId="168" formatCode="0.000000"/>
  </numFmts>
  <fonts count="35" x14ac:knownFonts="1">
    <font>
      <sz val="11"/>
      <color theme="1"/>
      <name val="Calibri"/>
      <family val="2"/>
      <scheme val="minor"/>
    </font>
    <font>
      <sz val="11"/>
      <color rgb="FFC00000"/>
      <name val="Book Antiqua"/>
      <family val="1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C00000"/>
      <name val="Book Antiqua"/>
      <family val="1"/>
    </font>
    <font>
      <sz val="11"/>
      <name val="Book Antiqua"/>
      <family val="1"/>
    </font>
    <font>
      <i/>
      <sz val="11"/>
      <name val="Book Antiqua"/>
      <family val="1"/>
    </font>
    <font>
      <b/>
      <sz val="11"/>
      <color rgb="FF00B05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i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9" fillId="0" borderId="0"/>
    <xf numFmtId="0" fontId="3" fillId="0" borderId="0"/>
    <xf numFmtId="0" fontId="3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0" fillId="0" borderId="12" xfId="0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165" fontId="24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left"/>
    </xf>
    <xf numFmtId="165" fontId="0" fillId="0" borderId="0" xfId="0" applyNumberFormat="1"/>
    <xf numFmtId="165" fontId="21" fillId="0" borderId="0" xfId="0" applyNumberFormat="1" applyFont="1"/>
    <xf numFmtId="2" fontId="0" fillId="0" borderId="0" xfId="0" applyNumberFormat="1"/>
    <xf numFmtId="0" fontId="26" fillId="0" borderId="0" xfId="0" applyFont="1"/>
    <xf numFmtId="0" fontId="27" fillId="0" borderId="2" xfId="0" applyFont="1" applyFill="1" applyBorder="1" applyAlignment="1">
      <alignment horizontal="centerContinuous"/>
    </xf>
    <xf numFmtId="0" fontId="28" fillId="0" borderId="0" xfId="0" applyFont="1" applyFill="1" applyBorder="1" applyAlignment="1"/>
    <xf numFmtId="2" fontId="28" fillId="0" borderId="0" xfId="0" applyNumberFormat="1" applyFont="1" applyFill="1" applyBorder="1" applyAlignment="1"/>
    <xf numFmtId="0" fontId="26" fillId="0" borderId="0" xfId="0" applyFont="1" applyFill="1" applyBorder="1" applyAlignment="1"/>
    <xf numFmtId="0" fontId="28" fillId="0" borderId="1" xfId="0" applyFont="1" applyFill="1" applyBorder="1" applyAlignment="1"/>
    <xf numFmtId="0" fontId="27" fillId="0" borderId="2" xfId="0" applyFont="1" applyFill="1" applyBorder="1" applyAlignment="1">
      <alignment horizontal="center"/>
    </xf>
    <xf numFmtId="2" fontId="28" fillId="0" borderId="1" xfId="0" applyNumberFormat="1" applyFont="1" applyFill="1" applyBorder="1" applyAlignment="1"/>
    <xf numFmtId="2" fontId="23" fillId="0" borderId="0" xfId="0" applyNumberFormat="1" applyFont="1" applyAlignment="1">
      <alignment horizontal="center"/>
    </xf>
    <xf numFmtId="164" fontId="21" fillId="0" borderId="0" xfId="0" applyNumberFormat="1" applyFont="1"/>
    <xf numFmtId="2" fontId="21" fillId="0" borderId="0" xfId="0" applyNumberFormat="1" applyFont="1" applyAlignment="1">
      <alignment horizontal="left"/>
    </xf>
    <xf numFmtId="0" fontId="30" fillId="0" borderId="0" xfId="42" applyFont="1"/>
    <xf numFmtId="0" fontId="2" fillId="0" borderId="0" xfId="43" applyFont="1"/>
    <xf numFmtId="0" fontId="2" fillId="33" borderId="13" xfId="44" applyFont="1" applyFill="1" applyBorder="1" applyAlignment="1">
      <alignment horizontal="center"/>
    </xf>
    <xf numFmtId="0" fontId="2" fillId="34" borderId="13" xfId="44" applyFont="1" applyFill="1" applyBorder="1" applyAlignment="1">
      <alignment horizontal="center"/>
    </xf>
    <xf numFmtId="0" fontId="2" fillId="0" borderId="0" xfId="44" applyFont="1"/>
    <xf numFmtId="0" fontId="2" fillId="35" borderId="14" xfId="44" applyFont="1" applyFill="1" applyBorder="1" applyAlignment="1">
      <alignment horizontal="center"/>
    </xf>
    <xf numFmtId="0" fontId="30" fillId="36" borderId="0" xfId="42" applyFont="1" applyFill="1"/>
    <xf numFmtId="0" fontId="2" fillId="0" borderId="0" xfId="44" applyFont="1" applyAlignment="1">
      <alignment horizontal="left"/>
    </xf>
    <xf numFmtId="0" fontId="2" fillId="0" borderId="0" xfId="44" applyFont="1" applyAlignment="1">
      <alignment horizontal="center"/>
    </xf>
    <xf numFmtId="0" fontId="2" fillId="35" borderId="0" xfId="44" applyFont="1" applyFill="1" applyAlignment="1">
      <alignment horizontal="center"/>
    </xf>
    <xf numFmtId="0" fontId="2" fillId="33" borderId="0" xfId="44" applyFont="1" applyFill="1" applyAlignment="1">
      <alignment horizontal="center"/>
    </xf>
    <xf numFmtId="0" fontId="2" fillId="34" borderId="0" xfId="44" applyFont="1" applyFill="1" applyAlignment="1">
      <alignment horizontal="center"/>
    </xf>
    <xf numFmtId="0" fontId="30" fillId="0" borderId="0" xfId="42" applyFont="1" applyAlignment="1">
      <alignment horizontal="center"/>
    </xf>
    <xf numFmtId="2" fontId="30" fillId="0" borderId="0" xfId="42" applyNumberFormat="1" applyFont="1" applyAlignment="1">
      <alignment horizontal="center"/>
    </xf>
    <xf numFmtId="1" fontId="30" fillId="0" borderId="0" xfId="42" applyNumberFormat="1" applyFont="1" applyAlignment="1">
      <alignment horizontal="center"/>
    </xf>
    <xf numFmtId="2" fontId="30" fillId="0" borderId="15" xfId="42" applyNumberFormat="1" applyFont="1" applyBorder="1" applyAlignment="1">
      <alignment horizontal="center"/>
    </xf>
    <xf numFmtId="1" fontId="30" fillId="0" borderId="1" xfId="42" applyNumberFormat="1" applyFont="1" applyBorder="1" applyAlignment="1">
      <alignment horizontal="center"/>
    </xf>
    <xf numFmtId="1" fontId="30" fillId="0" borderId="12" xfId="42" applyNumberFormat="1" applyFont="1" applyBorder="1" applyAlignment="1">
      <alignment horizontal="center"/>
    </xf>
    <xf numFmtId="1" fontId="30" fillId="0" borderId="15" xfId="42" applyNumberFormat="1" applyFont="1" applyBorder="1" applyAlignment="1">
      <alignment horizontal="center"/>
    </xf>
    <xf numFmtId="1" fontId="30" fillId="0" borderId="16" xfId="42" applyNumberFormat="1" applyFont="1" applyBorder="1" applyAlignment="1">
      <alignment horizontal="center"/>
    </xf>
    <xf numFmtId="0" fontId="30" fillId="0" borderId="16" xfId="42" applyFont="1" applyBorder="1" applyAlignment="1">
      <alignment horizontal="center"/>
    </xf>
    <xf numFmtId="2" fontId="30" fillId="0" borderId="17" xfId="42" applyNumberFormat="1" applyFont="1" applyBorder="1" applyAlignment="1">
      <alignment horizontal="center"/>
    </xf>
    <xf numFmtId="1" fontId="30" fillId="0" borderId="18" xfId="42" applyNumberFormat="1" applyFont="1" applyBorder="1" applyAlignment="1">
      <alignment horizontal="center"/>
    </xf>
    <xf numFmtId="1" fontId="30" fillId="0" borderId="17" xfId="42" applyNumberFormat="1" applyFont="1" applyBorder="1" applyAlignment="1">
      <alignment horizontal="center"/>
    </xf>
    <xf numFmtId="1" fontId="30" fillId="0" borderId="19" xfId="42" applyNumberFormat="1" applyFont="1" applyBorder="1" applyAlignment="1">
      <alignment horizontal="center"/>
    </xf>
    <xf numFmtId="0" fontId="30" fillId="0" borderId="19" xfId="42" applyFont="1" applyBorder="1" applyAlignment="1">
      <alignment horizontal="center"/>
    </xf>
    <xf numFmtId="167" fontId="31" fillId="0" borderId="20" xfId="42" applyNumberFormat="1" applyFont="1" applyBorder="1"/>
    <xf numFmtId="0" fontId="31" fillId="0" borderId="20" xfId="42" applyFont="1" applyBorder="1"/>
    <xf numFmtId="168" fontId="30" fillId="0" borderId="21" xfId="42" applyNumberFormat="1" applyFont="1" applyBorder="1"/>
    <xf numFmtId="0" fontId="30" fillId="0" borderId="21" xfId="42" applyFont="1" applyBorder="1"/>
    <xf numFmtId="167" fontId="31" fillId="0" borderId="21" xfId="42" applyNumberFormat="1" applyFont="1" applyBorder="1"/>
    <xf numFmtId="0" fontId="31" fillId="0" borderId="21" xfId="42" applyFont="1" applyBorder="1"/>
    <xf numFmtId="2" fontId="30" fillId="0" borderId="21" xfId="42" applyNumberFormat="1" applyFont="1" applyBorder="1"/>
    <xf numFmtId="167" fontId="31" fillId="0" borderId="18" xfId="42" applyNumberFormat="1" applyFont="1" applyBorder="1"/>
    <xf numFmtId="0" fontId="31" fillId="0" borderId="18" xfId="42" applyFont="1" applyBorder="1"/>
    <xf numFmtId="2" fontId="30" fillId="0" borderId="22" xfId="42" applyNumberFormat="1" applyFont="1" applyBorder="1" applyAlignment="1">
      <alignment horizontal="center"/>
    </xf>
    <xf numFmtId="1" fontId="30" fillId="0" borderId="23" xfId="42" applyNumberFormat="1" applyFont="1" applyBorder="1" applyAlignment="1">
      <alignment horizontal="center"/>
    </xf>
    <xf numFmtId="1" fontId="30" fillId="0" borderId="22" xfId="42" applyNumberFormat="1" applyFont="1" applyBorder="1" applyAlignment="1">
      <alignment horizontal="center"/>
    </xf>
    <xf numFmtId="1" fontId="30" fillId="0" borderId="24" xfId="42" applyNumberFormat="1" applyFont="1" applyBorder="1" applyAlignment="1">
      <alignment horizontal="center"/>
    </xf>
    <xf numFmtId="0" fontId="30" fillId="0" borderId="24" xfId="42" applyFont="1" applyBorder="1" applyAlignment="1">
      <alignment horizontal="center"/>
    </xf>
    <xf numFmtId="0" fontId="30" fillId="0" borderId="0" xfId="42" quotePrefix="1" applyFont="1"/>
    <xf numFmtId="0" fontId="30" fillId="0" borderId="14" xfId="42" applyFont="1" applyBorder="1"/>
    <xf numFmtId="0" fontId="30" fillId="0" borderId="12" xfId="42" applyFont="1" applyBorder="1"/>
    <xf numFmtId="0" fontId="30" fillId="0" borderId="25" xfId="42" applyFont="1" applyBorder="1"/>
    <xf numFmtId="0" fontId="32" fillId="0" borderId="22" xfId="42" applyFont="1" applyBorder="1" applyAlignment="1">
      <alignment horizontal="center"/>
    </xf>
    <xf numFmtId="0" fontId="32" fillId="0" borderId="23" xfId="42" applyFont="1" applyBorder="1" applyAlignment="1">
      <alignment horizontal="center"/>
    </xf>
    <xf numFmtId="0" fontId="32" fillId="0" borderId="18" xfId="42" applyFont="1" applyBorder="1" applyAlignment="1">
      <alignment horizontal="center"/>
    </xf>
    <xf numFmtId="0" fontId="32" fillId="0" borderId="24" xfId="42" applyFont="1" applyBorder="1" applyAlignment="1">
      <alignment horizontal="center"/>
    </xf>
    <xf numFmtId="0" fontId="2" fillId="0" borderId="25" xfId="44" applyFont="1" applyBorder="1" applyAlignment="1">
      <alignment horizontal="left"/>
    </xf>
    <xf numFmtId="0" fontId="0" fillId="0" borderId="0" xfId="0" applyFill="1" applyBorder="1" applyAlignment="1"/>
    <xf numFmtId="0" fontId="0" fillId="0" borderId="1" xfId="0" applyFill="1" applyBorder="1" applyAlignment="1"/>
    <xf numFmtId="0" fontId="33" fillId="0" borderId="2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1" fillId="0" borderId="1" xfId="0" applyFont="1" applyBorder="1"/>
    <xf numFmtId="0" fontId="21" fillId="0" borderId="0" xfId="0" applyNumberFormat="1" applyFont="1"/>
    <xf numFmtId="0" fontId="0" fillId="0" borderId="0" xfId="0" applyNumberFormat="1"/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 wrapText="1"/>
    </xf>
    <xf numFmtId="0" fontId="2" fillId="33" borderId="0" xfId="44" applyNumberFormat="1" applyFont="1" applyFill="1" applyAlignment="1">
      <alignment horizontal="center"/>
    </xf>
    <xf numFmtId="0" fontId="0" fillId="0" borderId="0" xfId="0" applyNumberFormat="1" applyBorder="1"/>
    <xf numFmtId="0" fontId="2" fillId="0" borderId="0" xfId="0" applyNumberFormat="1" applyFont="1"/>
    <xf numFmtId="0" fontId="23" fillId="0" borderId="0" xfId="0" applyNumberFormat="1" applyFont="1" applyAlignment="1">
      <alignment horizontal="center"/>
    </xf>
    <xf numFmtId="0" fontId="0" fillId="0" borderId="12" xfId="0" applyNumberFormat="1" applyBorder="1"/>
    <xf numFmtId="167" fontId="0" fillId="0" borderId="0" xfId="0" applyNumberFormat="1"/>
    <xf numFmtId="165" fontId="34" fillId="37" borderId="0" xfId="0" applyNumberFormat="1" applyFont="1" applyFill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2778047-20CA-4405-BFB2-B0FD717442AE}"/>
    <cellStyle name="Normal 2 2" xfId="44" xr:uid="{7F5A5276-FB3C-453B-B0F2-C259698E75D0}"/>
    <cellStyle name="Normal 3 2" xfId="43" xr:uid="{D88868F3-39D3-4B5E-8B33-C4C528E522F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'1.RegLineDataAnalyFormula'!$C$3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'1.RegLineDataAnalyFormula'!$B$4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176054694781722"/>
                  <c:y val="-5.566655040161939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'1.RegLineDataAnalyFormula'!$A$5:$A$32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'1.RegLineDataAnalyFormula'!$B$5:$B$32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6-4D6A-BB90-A957CAD05ADB}"/>
            </c:ext>
          </c:extLst>
        </c:ser>
        <c:ser>
          <c:idx val="1"/>
          <c:order val="1"/>
          <c:tx>
            <c:strRef>
              <c:f>'1.RegLineDataAnalyFormula'!$C$4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'1.RegLineDataAnalyFormula'!$A$5:$A$34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'1.RegLineDataAnalyFormula'!$C$5:$C$34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46-4D6A-BB90-A957CAD05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'2.AllFormula&amp;Solver'!$C$3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'2.AllFormula&amp;Solver'!$B$4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'2.AllFormula&amp;Solver'!$A$5:$A$32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'2.AllFormula&amp;Solver'!$B$5:$B$32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15-4154-84AA-3936AC3A8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scatterChart>
        <c:scatterStyle val="smoothMarker"/>
        <c:varyColors val="0"/>
        <c:ser>
          <c:idx val="1"/>
          <c:order val="1"/>
          <c:tx>
            <c:strRef>
              <c:f>'2.AllFormula&amp;Solver'!$C$4</c:f>
              <c:strCache>
                <c:ptCount val="1"/>
                <c:pt idx="0">
                  <c:v>Ft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'2.AllFormula&amp;Solver'!$A$5:$A$34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'2.AllFormula&amp;Solver'!$C$5:$C$34</c:f>
              <c:numCache>
                <c:formatCode>General</c:formatCode>
                <c:ptCount val="30"/>
                <c:pt idx="0">
                  <c:v>24.450738917566181</c:v>
                </c:pt>
                <c:pt idx="1">
                  <c:v>26.242747676152568</c:v>
                </c:pt>
                <c:pt idx="2">
                  <c:v>28.034756434738956</c:v>
                </c:pt>
                <c:pt idx="3">
                  <c:v>29.826765193325343</c:v>
                </c:pt>
                <c:pt idx="4">
                  <c:v>31.618773951911731</c:v>
                </c:pt>
                <c:pt idx="5">
                  <c:v>33.410782710498118</c:v>
                </c:pt>
                <c:pt idx="6">
                  <c:v>35.202791469084502</c:v>
                </c:pt>
                <c:pt idx="7">
                  <c:v>36.994800227670893</c:v>
                </c:pt>
                <c:pt idx="8">
                  <c:v>38.786808986257284</c:v>
                </c:pt>
                <c:pt idx="9">
                  <c:v>40.578817744843668</c:v>
                </c:pt>
                <c:pt idx="10">
                  <c:v>42.370826503430052</c:v>
                </c:pt>
                <c:pt idx="11">
                  <c:v>44.162835262016443</c:v>
                </c:pt>
                <c:pt idx="12">
                  <c:v>45.954844020602835</c:v>
                </c:pt>
                <c:pt idx="13">
                  <c:v>47.746852779189219</c:v>
                </c:pt>
                <c:pt idx="14">
                  <c:v>49.538861537775603</c:v>
                </c:pt>
                <c:pt idx="15">
                  <c:v>51.330870296361994</c:v>
                </c:pt>
                <c:pt idx="16">
                  <c:v>53.122879054948385</c:v>
                </c:pt>
                <c:pt idx="17">
                  <c:v>54.914887813534769</c:v>
                </c:pt>
                <c:pt idx="18">
                  <c:v>56.706896572121153</c:v>
                </c:pt>
                <c:pt idx="19">
                  <c:v>58.498905330707544</c:v>
                </c:pt>
                <c:pt idx="20">
                  <c:v>60.290914089293935</c:v>
                </c:pt>
                <c:pt idx="21">
                  <c:v>62.082922847880319</c:v>
                </c:pt>
                <c:pt idx="22">
                  <c:v>63.874931606466703</c:v>
                </c:pt>
                <c:pt idx="23">
                  <c:v>65.666940365053094</c:v>
                </c:pt>
                <c:pt idx="24">
                  <c:v>67.458949123639485</c:v>
                </c:pt>
                <c:pt idx="25">
                  <c:v>69.250957882225862</c:v>
                </c:pt>
                <c:pt idx="26">
                  <c:v>71.042966640812253</c:v>
                </c:pt>
                <c:pt idx="27">
                  <c:v>72.834975399398644</c:v>
                </c:pt>
                <c:pt idx="28">
                  <c:v>74.626984157985035</c:v>
                </c:pt>
                <c:pt idx="29">
                  <c:v>76.418992916571426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B15-4154-84AA-3936AC3A875E}"/>
            </c:ext>
          </c:extLst>
        </c:ser>
        <c:ser>
          <c:idx val="2"/>
          <c:order val="2"/>
          <c:tx>
            <c:strRef>
              <c:f>'2.AllFormula&amp;Solver'!$F$5:$F$32</c:f>
              <c:strCache>
                <c:ptCount val="28"/>
                <c:pt idx="0">
                  <c:v>48.64285714</c:v>
                </c:pt>
                <c:pt idx="1">
                  <c:v>48.64285714</c:v>
                </c:pt>
                <c:pt idx="2">
                  <c:v>48.64285714</c:v>
                </c:pt>
                <c:pt idx="3">
                  <c:v>48.64285714</c:v>
                </c:pt>
                <c:pt idx="4">
                  <c:v>48.64285714</c:v>
                </c:pt>
                <c:pt idx="5">
                  <c:v>48.64285714</c:v>
                </c:pt>
                <c:pt idx="6">
                  <c:v>48.64285714</c:v>
                </c:pt>
                <c:pt idx="7">
                  <c:v>48.64285714</c:v>
                </c:pt>
                <c:pt idx="8">
                  <c:v>48.64285714</c:v>
                </c:pt>
                <c:pt idx="9">
                  <c:v>48.64285714</c:v>
                </c:pt>
                <c:pt idx="10">
                  <c:v>48.64285714</c:v>
                </c:pt>
                <c:pt idx="11">
                  <c:v>48.64285714</c:v>
                </c:pt>
                <c:pt idx="12">
                  <c:v>48.64285714</c:v>
                </c:pt>
                <c:pt idx="13">
                  <c:v>48.64285714</c:v>
                </c:pt>
                <c:pt idx="14">
                  <c:v>48.64285714</c:v>
                </c:pt>
                <c:pt idx="15">
                  <c:v>48.64285714</c:v>
                </c:pt>
                <c:pt idx="16">
                  <c:v>48.64285714</c:v>
                </c:pt>
                <c:pt idx="17">
                  <c:v>48.64285714</c:v>
                </c:pt>
                <c:pt idx="18">
                  <c:v>48.64285714</c:v>
                </c:pt>
                <c:pt idx="19">
                  <c:v>48.64285714</c:v>
                </c:pt>
                <c:pt idx="20">
                  <c:v>48.64285714</c:v>
                </c:pt>
                <c:pt idx="21">
                  <c:v>48.64285714</c:v>
                </c:pt>
                <c:pt idx="22">
                  <c:v>48.64285714</c:v>
                </c:pt>
                <c:pt idx="23">
                  <c:v>48.64285714</c:v>
                </c:pt>
                <c:pt idx="24">
                  <c:v>48.64285714</c:v>
                </c:pt>
                <c:pt idx="25">
                  <c:v>48.64285714</c:v>
                </c:pt>
                <c:pt idx="26">
                  <c:v>48.64285714</c:v>
                </c:pt>
                <c:pt idx="27">
                  <c:v>48.64285714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'2.AllFormula&amp;Solver'!$A$5:$A$32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'2.AllFormula&amp;Solver'!$F$5:$F$32</c:f>
              <c:numCache>
                <c:formatCode>General</c:formatCode>
                <c:ptCount val="28"/>
                <c:pt idx="0">
                  <c:v>48.642857142857146</c:v>
                </c:pt>
                <c:pt idx="1">
                  <c:v>48.642857142857146</c:v>
                </c:pt>
                <c:pt idx="2">
                  <c:v>48.642857142857146</c:v>
                </c:pt>
                <c:pt idx="3">
                  <c:v>48.642857142857146</c:v>
                </c:pt>
                <c:pt idx="4">
                  <c:v>48.642857142857146</c:v>
                </c:pt>
                <c:pt idx="5">
                  <c:v>48.642857142857146</c:v>
                </c:pt>
                <c:pt idx="6">
                  <c:v>48.642857142857146</c:v>
                </c:pt>
                <c:pt idx="7">
                  <c:v>48.642857142857146</c:v>
                </c:pt>
                <c:pt idx="8">
                  <c:v>48.642857142857146</c:v>
                </c:pt>
                <c:pt idx="9">
                  <c:v>48.642857142857146</c:v>
                </c:pt>
                <c:pt idx="10">
                  <c:v>48.642857142857146</c:v>
                </c:pt>
                <c:pt idx="11">
                  <c:v>48.642857142857146</c:v>
                </c:pt>
                <c:pt idx="12">
                  <c:v>48.642857142857146</c:v>
                </c:pt>
                <c:pt idx="13">
                  <c:v>48.642857142857146</c:v>
                </c:pt>
                <c:pt idx="14">
                  <c:v>48.642857142857146</c:v>
                </c:pt>
                <c:pt idx="15">
                  <c:v>48.642857142857146</c:v>
                </c:pt>
                <c:pt idx="16">
                  <c:v>48.642857142857146</c:v>
                </c:pt>
                <c:pt idx="17">
                  <c:v>48.642857142857146</c:v>
                </c:pt>
                <c:pt idx="18">
                  <c:v>48.642857142857146</c:v>
                </c:pt>
                <c:pt idx="19">
                  <c:v>48.642857142857146</c:v>
                </c:pt>
                <c:pt idx="20">
                  <c:v>48.642857142857146</c:v>
                </c:pt>
                <c:pt idx="21">
                  <c:v>48.642857142857146</c:v>
                </c:pt>
                <c:pt idx="22">
                  <c:v>48.642857142857146</c:v>
                </c:pt>
                <c:pt idx="23">
                  <c:v>48.642857142857146</c:v>
                </c:pt>
                <c:pt idx="24">
                  <c:v>48.642857142857146</c:v>
                </c:pt>
                <c:pt idx="25">
                  <c:v>48.642857142857146</c:v>
                </c:pt>
                <c:pt idx="26">
                  <c:v>48.642857142857146</c:v>
                </c:pt>
                <c:pt idx="27">
                  <c:v>48.642857142857146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AE-4908-8EAD-8AC007AE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'3.ExpoSmoo'!$C$3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'3.ExpoSmoo'!$B$7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'3.ExpoSmoo'!$A$8:$A$57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'3.ExpoSmoo'!$B$8:$B$57</c:f>
              <c:numCache>
                <c:formatCode>General</c:formatCode>
                <c:ptCount val="50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A-4A8F-91F9-35EDBB5E4EE1}"/>
            </c:ext>
          </c:extLst>
        </c:ser>
        <c:ser>
          <c:idx val="1"/>
          <c:order val="1"/>
          <c:tx>
            <c:strRef>
              <c:f>'3.ExpoSmoo'!$C$7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'3.ExpoSmoo'!$A$8:$A$37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'3.ExpoSmoo'!$C$8:$C$37</c:f>
              <c:numCache>
                <c:formatCode>0.0</c:formatCode>
                <c:ptCount val="30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32</c:v>
                </c:pt>
                <c:pt idx="4">
                  <c:v>34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41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48</c:v>
                </c:pt>
                <c:pt idx="18">
                  <c:v>50</c:v>
                </c:pt>
                <c:pt idx="19">
                  <c:v>54</c:v>
                </c:pt>
                <c:pt idx="20">
                  <c:v>54</c:v>
                </c:pt>
                <c:pt idx="21">
                  <c:v>55</c:v>
                </c:pt>
                <c:pt idx="22">
                  <c:v>58</c:v>
                </c:pt>
                <c:pt idx="23">
                  <c:v>60</c:v>
                </c:pt>
                <c:pt idx="24">
                  <c:v>63</c:v>
                </c:pt>
                <c:pt idx="25">
                  <c:v>70</c:v>
                </c:pt>
                <c:pt idx="26">
                  <c:v>70</c:v>
                </c:pt>
                <c:pt idx="27">
                  <c:v>82</c:v>
                </c:pt>
                <c:pt idx="28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A-4A8F-91F9-35EDBB5E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'3.ExpoSmoo'!$L$7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'3.ExpoSmoo'!$A$8:$A$35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'3.ExpoSmoo'!$L$8:$L$35</c:f>
              <c:numCache>
                <c:formatCode>0.0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6.9999999999999991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27.000000000000004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F8-425C-B88A-CB90F450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'3.ExpoSmoo'!$Q$1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'3.ExpoSmoo'!$Q$2:$Q$3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8-425C-B88A-CB90F450278B}"/>
            </c:ext>
          </c:extLst>
        </c:ser>
        <c:ser>
          <c:idx val="2"/>
          <c:order val="2"/>
          <c:tx>
            <c:strRef>
              <c:f>'3.ExpoSmoo'!$R$1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'3.ExpoSmoo'!$R$2:$R$3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8-425C-B88A-CB90F450278B}"/>
            </c:ext>
          </c:extLst>
        </c:ser>
        <c:ser>
          <c:idx val="3"/>
          <c:order val="3"/>
          <c:tx>
            <c:strRef>
              <c:f>'3.ExpoSmoo'!$P$1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'3.ExpoSmoo'!$P$2:$P$3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8-425C-B88A-CB90F450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'3.ExpoSmoo'!$D$7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'3.ExpoSmoo'!$D$7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'3.ExpoSmoo'!$A$8:$A$35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'3.ExpoSmoo'!$D$8:$D$35</c:f>
              <c:numCache>
                <c:formatCode>0.0</c:formatCode>
                <c:ptCount val="28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  <c:pt idx="25">
                  <c:v>0</c:v>
                </c:pt>
                <c:pt idx="26">
                  <c:v>12</c:v>
                </c:pt>
                <c:pt idx="2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D8-456F-8962-8F688997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'3.ExpoSmoo'!$Q$1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'3.ExpoSmoo'!$Q$2:$Q$3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D8-456F-8962-8F6889976A75}"/>
            </c:ext>
          </c:extLst>
        </c:ser>
        <c:ser>
          <c:idx val="2"/>
          <c:order val="2"/>
          <c:tx>
            <c:strRef>
              <c:f>'3.ExpoSmoo'!$R$1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'3.ExpoSmoo'!$R$2:$R$3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D8-456F-8962-8F6889976A75}"/>
            </c:ext>
          </c:extLst>
        </c:ser>
        <c:ser>
          <c:idx val="3"/>
          <c:order val="3"/>
          <c:tx>
            <c:strRef>
              <c:f>'3.ExpoSmoo'!$P$1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'3.ExpoSmoo'!$P$2:$P$3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D8-456F-8962-8F688997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'4.TrenAdExpoSmoo'!$C$3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'4.TrenAdExpoSmoo'!$B$7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'4.TrenAdExpoSmoo'!$A$9:$A$31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'4.TrenAdExpoSmoo'!$B$9:$B$31</c:f>
              <c:numCache>
                <c:formatCode>General</c:formatCode>
                <c:ptCount val="23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F-4413-8260-712B2C4545AE}"/>
            </c:ext>
          </c:extLst>
        </c:ser>
        <c:ser>
          <c:idx val="1"/>
          <c:order val="1"/>
          <c:tx>
            <c:strRef>
              <c:f>'4.TrenAdExpoSmoo'!$E$7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'4.TrenAdExpoSmoo'!$A$9:$A$31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'4.TrenAdExpoSmoo'!$C$9:$C$31</c:f>
              <c:numCache>
                <c:formatCode>General</c:formatCode>
                <c:ptCount val="23"/>
                <c:pt idx="0">
                  <c:v>22.040119984825282</c:v>
                </c:pt>
                <c:pt idx="1">
                  <c:v>26.035589094553249</c:v>
                </c:pt>
                <c:pt idx="2">
                  <c:v>30.990153879084353</c:v>
                </c:pt>
                <c:pt idx="3">
                  <c:v>34.720258161371106</c:v>
                </c:pt>
                <c:pt idx="4">
                  <c:v>37.094745409716552</c:v>
                </c:pt>
                <c:pt idx="5">
                  <c:v>38.137838408174659</c:v>
                </c:pt>
                <c:pt idx="6">
                  <c:v>39.182739098690995</c:v>
                </c:pt>
                <c:pt idx="7">
                  <c:v>40.112584403953136</c:v>
                </c:pt>
                <c:pt idx="8">
                  <c:v>40.447514792717428</c:v>
                </c:pt>
                <c:pt idx="9">
                  <c:v>40.370008625851405</c:v>
                </c:pt>
                <c:pt idx="10">
                  <c:v>40.738213126788466</c:v>
                </c:pt>
                <c:pt idx="11">
                  <c:v>42.181704421639189</c:v>
                </c:pt>
                <c:pt idx="12">
                  <c:v>43.766019941648864</c:v>
                </c:pt>
                <c:pt idx="13">
                  <c:v>44.544014242337497</c:v>
                </c:pt>
                <c:pt idx="14">
                  <c:v>45.186081536871995</c:v>
                </c:pt>
                <c:pt idx="15">
                  <c:v>45.945450664344399</c:v>
                </c:pt>
                <c:pt idx="16">
                  <c:v>47.451996579830798</c:v>
                </c:pt>
                <c:pt idx="17">
                  <c:v>49.511984607313877</c:v>
                </c:pt>
                <c:pt idx="18">
                  <c:v>52.936435868786177</c:v>
                </c:pt>
                <c:pt idx="19">
                  <c:v>54.889649484813049</c:v>
                </c:pt>
                <c:pt idx="20">
                  <c:v>55.856024844910273</c:v>
                </c:pt>
                <c:pt idx="21">
                  <c:v>57.586830202676467</c:v>
                </c:pt>
                <c:pt idx="22">
                  <c:v>59.675167250951674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F-4413-8260-712B2C45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'4.TrenAdExpoSmoo'!$M$7</c:f>
              <c:strCache>
                <c:ptCount val="1"/>
                <c:pt idx="0">
                  <c:v>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'4.TrenAdExpoSmoo'!$A$9:$A$36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'4.TrenAdExpoSmoo'!$M$9:$M$36</c:f>
              <c:numCache>
                <c:formatCode>0.0</c:formatCode>
                <c:ptCount val="28"/>
                <c:pt idx="0">
                  <c:v>-1</c:v>
                </c:pt>
                <c:pt idx="1">
                  <c:v>0.61526471477734412</c:v>
                </c:pt>
                <c:pt idx="2">
                  <c:v>1.4454076207691982</c:v>
                </c:pt>
                <c:pt idx="3">
                  <c:v>1.025531079734683</c:v>
                </c:pt>
                <c:pt idx="4">
                  <c:v>0.10218364435810046</c:v>
                </c:pt>
                <c:pt idx="5">
                  <c:v>-0.87728398299655796</c:v>
                </c:pt>
                <c:pt idx="6">
                  <c:v>-1.1762458115224856</c:v>
                </c:pt>
                <c:pt idx="7">
                  <c:v>-1.4474583154522866</c:v>
                </c:pt>
                <c:pt idx="8">
                  <c:v>-2.0562608694174012</c:v>
                </c:pt>
                <c:pt idx="9">
                  <c:v>-2.6380377118724114</c:v>
                </c:pt>
                <c:pt idx="10">
                  <c:v>-2.465569145536338</c:v>
                </c:pt>
                <c:pt idx="11">
                  <c:v>-1.3774485290032259</c:v>
                </c:pt>
                <c:pt idx="12">
                  <c:v>-1.1312770126466025</c:v>
                </c:pt>
                <c:pt idx="13">
                  <c:v>-1.9179690736502832</c:v>
                </c:pt>
                <c:pt idx="14">
                  <c:v>-2.2928943949638767</c:v>
                </c:pt>
                <c:pt idx="15">
                  <c:v>-2.3469008909127513</c:v>
                </c:pt>
                <c:pt idx="16">
                  <c:v>-1.4977052655945722</c:v>
                </c:pt>
                <c:pt idx="17">
                  <c:v>-0.73352277765062013</c:v>
                </c:pt>
                <c:pt idx="18">
                  <c:v>0.93859433848447849</c:v>
                </c:pt>
                <c:pt idx="19">
                  <c:v>-0.42998512312003745</c:v>
                </c:pt>
                <c:pt idx="20">
                  <c:v>-1.7057628485245311</c:v>
                </c:pt>
                <c:pt idx="21">
                  <c:v>-1.1062437112227386</c:v>
                </c:pt>
                <c:pt idx="22">
                  <c:v>-0.62497261113664304</c:v>
                </c:pt>
                <c:pt idx="23">
                  <c:v>0.2314822891738309</c:v>
                </c:pt>
                <c:pt idx="24">
                  <c:v>3.1673157588760601</c:v>
                </c:pt>
                <c:pt idx="25">
                  <c:v>1.3251689504586897</c:v>
                </c:pt>
                <c:pt idx="26">
                  <c:v>4.9361935935966015</c:v>
                </c:pt>
                <c:pt idx="27">
                  <c:v>5.9448186738540425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41-4C13-8C63-BAD55E73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'4.TrenAdExpoSmoo'!$P$1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'4.TrenAdExpoSmoo'!$N$2:$N$3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'4.TrenAdExpoSmoo'!$P$2:$P$3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41-4C13-8C63-BAD55E732943}"/>
            </c:ext>
          </c:extLst>
        </c:ser>
        <c:ser>
          <c:idx val="2"/>
          <c:order val="2"/>
          <c:tx>
            <c:strRef>
              <c:f>'4.TrenAdExpoSmoo'!$Q$1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'4.TrenAdExpoSmoo'!$N$2:$N$3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'4.TrenAdExpoSmoo'!$Q$2:$Q$3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41-4C13-8C63-BAD55E732943}"/>
            </c:ext>
          </c:extLst>
        </c:ser>
        <c:ser>
          <c:idx val="3"/>
          <c:order val="3"/>
          <c:tx>
            <c:strRef>
              <c:f>'4.TrenAdExpoSmoo'!$O$1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'4.TrenAdExpoSmoo'!$N$2:$N$3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'4.TrenAdExpoSmoo'!$O$2:$O$3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41-4C13-8C63-BAD55E73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'4.TrenAdExpoSmoo'!$F$7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'4.TrenAdExpoSmoo'!$F$7</c:f>
              <c:strCache>
                <c:ptCount val="1"/>
                <c:pt idx="0">
                  <c:v>E=At-Ft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'4.TrenAdExpoSmoo'!$A$9:$A$36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'4.TrenAdExpoSmoo'!$F$9:$F$36</c:f>
              <c:numCache>
                <c:formatCode>0.0</c:formatCode>
                <c:ptCount val="28"/>
                <c:pt idx="0">
                  <c:v>-2.481481481481481</c:v>
                </c:pt>
                <c:pt idx="1">
                  <c:v>4.6866220772646976</c:v>
                </c:pt>
                <c:pt idx="2">
                  <c:v>2.4092551674401506</c:v>
                </c:pt>
                <c:pt idx="3">
                  <c:v>-1.7183664532977332</c:v>
                </c:pt>
                <c:pt idx="4">
                  <c:v>-2.6118048886492886</c:v>
                </c:pt>
                <c:pt idx="5">
                  <c:v>-2.7146146406157783</c:v>
                </c:pt>
                <c:pt idx="6">
                  <c:v>-0.43597248006007305</c:v>
                </c:pt>
                <c:pt idx="7">
                  <c:v>-0.2685998900023634</c:v>
                </c:pt>
                <c:pt idx="8">
                  <c:v>-1.0676649684832782</c:v>
                </c:pt>
                <c:pt idx="9">
                  <c:v>-0.8827534961679433</c:v>
                </c:pt>
                <c:pt idx="10">
                  <c:v>0.62456186540678971</c:v>
                </c:pt>
                <c:pt idx="11">
                  <c:v>1.9522606561796181</c:v>
                </c:pt>
                <c:pt idx="12">
                  <c:v>0.5582213497530546</c:v>
                </c:pt>
                <c:pt idx="13">
                  <c:v>-1.2978899431967506</c:v>
                </c:pt>
                <c:pt idx="14">
                  <c:v>-0.44394675088473434</c:v>
                </c:pt>
                <c:pt idx="15">
                  <c:v>0.13014187615981854</c:v>
                </c:pt>
                <c:pt idx="16">
                  <c:v>1.3074071826115485</c:v>
                </c:pt>
                <c:pt idx="17">
                  <c:v>1.1642898678001643</c:v>
                </c:pt>
                <c:pt idx="18">
                  <c:v>2.5374136969576426</c:v>
                </c:pt>
                <c:pt idx="19">
                  <c:v>-2.1224942831417195</c:v>
                </c:pt>
                <c:pt idx="20">
                  <c:v>-2.042273806218347</c:v>
                </c:pt>
                <c:pt idx="21">
                  <c:v>0.98572589290073154</c:v>
                </c:pt>
                <c:pt idx="22">
                  <c:v>0.77497448669591762</c:v>
                </c:pt>
                <c:pt idx="23">
                  <c:v>1.3093054182219532</c:v>
                </c:pt>
                <c:pt idx="24">
                  <c:v>4.8957760974154638</c:v>
                </c:pt>
                <c:pt idx="25">
                  <c:v>-2.9846786361126334</c:v>
                </c:pt>
                <c:pt idx="26">
                  <c:v>7.1654347159455369</c:v>
                </c:pt>
                <c:pt idx="27">
                  <c:v>1.9310615546571057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8-4233-91C6-BF3B09F8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'4.TrenAdExpoSmoo'!$P$1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'4.TrenAdExpoSmoo'!$N$2:$N$3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'4.TrenAdExpoSmoo'!$P$2:$P$3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A8-4233-91C6-BF3B09F8497C}"/>
            </c:ext>
          </c:extLst>
        </c:ser>
        <c:ser>
          <c:idx val="2"/>
          <c:order val="2"/>
          <c:tx>
            <c:strRef>
              <c:f>'4.TrenAdExpoSmoo'!$Q$1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'4.TrenAdExpoSmoo'!$N$2:$N$3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'4.TrenAdExpoSmoo'!$Q$2:$Q$3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A8-4233-91C6-BF3B09F8497C}"/>
            </c:ext>
          </c:extLst>
        </c:ser>
        <c:ser>
          <c:idx val="3"/>
          <c:order val="3"/>
          <c:tx>
            <c:strRef>
              <c:f>'4.TrenAdExpoSmoo'!$O$1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'4.TrenAdExpoSmoo'!$N$2:$N$3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'4.TrenAdExpoSmoo'!$O$2:$O$3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A8-4233-91C6-BF3B09F8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'5.OPT.AlphaBeta6ways'!$A$9:$A$58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C-4196-AFFF-2305E9FD5BB0}"/>
            </c:ext>
          </c:extLst>
        </c:ser>
        <c:ser>
          <c:idx val="1"/>
          <c:order val="1"/>
          <c:tx>
            <c:strRef>
              <c:f>'5.OPT.AlphaBeta6ways'!$E$7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2.0624489795918368</c:v>
                </c:pt>
                <c:pt idx="2">
                  <c:v>2.0453306122448978</c:v>
                </c:pt>
                <c:pt idx="3">
                  <c:v>1.0475025306122447</c:v>
                </c:pt>
                <c:pt idx="4">
                  <c:v>-0.24514660244897968</c:v>
                </c:pt>
                <c:pt idx="5">
                  <c:v>1.3956997063183674</c:v>
                </c:pt>
                <c:pt idx="6">
                  <c:v>1.0771576811794286</c:v>
                </c:pt>
                <c:pt idx="7">
                  <c:v>-2.0009077092493055E-2</c:v>
                </c:pt>
                <c:pt idx="8">
                  <c:v>1.6164434370118284</c:v>
                </c:pt>
                <c:pt idx="9">
                  <c:v>2.2147750288798127</c:v>
                </c:pt>
                <c:pt idx="10">
                  <c:v>3.3141374983538596</c:v>
                </c:pt>
                <c:pt idx="11">
                  <c:v>2.6198962488477013</c:v>
                </c:pt>
                <c:pt idx="12">
                  <c:v>2.7339273741933905</c:v>
                </c:pt>
                <c:pt idx="13">
                  <c:v>2.8137491619353732</c:v>
                </c:pt>
                <c:pt idx="14">
                  <c:v>2.5696244133547612</c:v>
                </c:pt>
                <c:pt idx="15">
                  <c:v>2.0987370893483326</c:v>
                </c:pt>
                <c:pt idx="16">
                  <c:v>3.2691159625438324</c:v>
                </c:pt>
                <c:pt idx="17">
                  <c:v>2.8883811737806826</c:v>
                </c:pt>
                <c:pt idx="18">
                  <c:v>2.3218668216464775</c:v>
                </c:pt>
                <c:pt idx="19">
                  <c:v>2.2253067751525339</c:v>
                </c:pt>
                <c:pt idx="20">
                  <c:v>2.1577147426067738</c:v>
                </c:pt>
                <c:pt idx="21">
                  <c:v>2.4104003198247415</c:v>
                </c:pt>
                <c:pt idx="22">
                  <c:v>2.887280223877319</c:v>
                </c:pt>
                <c:pt idx="23">
                  <c:v>3.2210961567141227</c:v>
                </c:pt>
                <c:pt idx="24">
                  <c:v>3.7547673096998859</c:v>
                </c:pt>
                <c:pt idx="25">
                  <c:v>3.8283371167899203</c:v>
                </c:pt>
                <c:pt idx="26">
                  <c:v>3.2798359817529441</c:v>
                </c:pt>
                <c:pt idx="27">
                  <c:v>2.5958851872270605</c:v>
                </c:pt>
                <c:pt idx="28">
                  <c:v>3.0171196310589421</c:v>
                </c:pt>
                <c:pt idx="29">
                  <c:v>3.0119837417412594</c:v>
                </c:pt>
                <c:pt idx="30">
                  <c:v>3.3083886192188814</c:v>
                </c:pt>
                <c:pt idx="31">
                  <c:v>3.2158720334532167</c:v>
                </c:pt>
                <c:pt idx="32">
                  <c:v>2.5511104234172515</c:v>
                </c:pt>
                <c:pt idx="33">
                  <c:v>3.2857772963920757</c:v>
                </c:pt>
                <c:pt idx="34">
                  <c:v>2.9000441074744527</c:v>
                </c:pt>
                <c:pt idx="35">
                  <c:v>2.030030875232117</c:v>
                </c:pt>
                <c:pt idx="36">
                  <c:v>3.5210216126624818</c:v>
                </c:pt>
                <c:pt idx="37">
                  <c:v>3.3647151288637369</c:v>
                </c:pt>
                <c:pt idx="38">
                  <c:v>3.8553005902046156</c:v>
                </c:pt>
                <c:pt idx="39">
                  <c:v>4.1987104131432309</c:v>
                </c:pt>
                <c:pt idx="40">
                  <c:v>4.7390972892002612</c:v>
                </c:pt>
                <c:pt idx="41">
                  <c:v>3.9173681024401827</c:v>
                </c:pt>
                <c:pt idx="42">
                  <c:v>3.6421576717081279</c:v>
                </c:pt>
                <c:pt idx="43">
                  <c:v>3.7495103701956891</c:v>
                </c:pt>
                <c:pt idx="44">
                  <c:v>3.2246572591369822</c:v>
                </c:pt>
                <c:pt idx="45">
                  <c:v>3.1572600813958873</c:v>
                </c:pt>
                <c:pt idx="46">
                  <c:v>3.110082056977121</c:v>
                </c:pt>
                <c:pt idx="47">
                  <c:v>3.9770574398839842</c:v>
                </c:pt>
                <c:pt idx="48">
                  <c:v>6.0839402079187881</c:v>
                </c:pt>
                <c:pt idx="49">
                  <c:v>5.7587581455431511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C-4196-AFFF-2305E9FD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B-495D-BA59-0D1636A92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E-420C-8677-324D19F5B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4-4EF0-AC21-F71C7B43F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'3.ArdiData28Fixed'!$B$2:$B$29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3F-4D85-878E-BD57A9F6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'3.ArdiData28Fixed'!$C$2:$C$29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17-4A73-865A-2CA3F4874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'3.ArdiData28Fixed'!$D$2:$D$29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7-48A2-B3A3-7F1B433B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'3.ArdiData28Fixed'!$E$2:$E$29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C0-46A8-BB01-DE73999B5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C-46D7-B70B-576C4F637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'3.ArdiData28Fixed'!$B$33:$B$60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E5-46BA-BD4E-098B335E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'3.ArdiData28Fixed'!$C$33:$C$60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4F-488A-AB30-0AF26501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'3.ArdiData28Fixed'!$D$33:$D$60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A2-489E-81D2-48EA4288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'3.ArdiData28Fixed'!$E$33:$E$60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3A-4CCD-A94B-E5D18D65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12912</xdr:colOff>
      <xdr:row>6</xdr:row>
      <xdr:rowOff>139865</xdr:rowOff>
    </xdr:from>
    <xdr:to>
      <xdr:col>5</xdr:col>
      <xdr:colOff>494803</xdr:colOff>
      <xdr:row>19</xdr:row>
      <xdr:rowOff>175082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161E6-48BF-4848-A8AD-8DAEC4BD6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12911</xdr:colOff>
      <xdr:row>10</xdr:row>
      <xdr:rowOff>179971</xdr:rowOff>
    </xdr:from>
    <xdr:to>
      <xdr:col>14</xdr:col>
      <xdr:colOff>153907</xdr:colOff>
      <xdr:row>24</xdr:row>
      <xdr:rowOff>34714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7FAB1-B102-434E-A532-0D76A29D2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123199</xdr:colOff>
      <xdr:row>4</xdr:row>
      <xdr:rowOff>159920</xdr:rowOff>
    </xdr:from>
    <xdr:to>
      <xdr:col>23</xdr:col>
      <xdr:colOff>444668</xdr:colOff>
      <xdr:row>18</xdr:row>
      <xdr:rowOff>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2259EB-8241-4E5F-B222-CB8EE4DBB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6648</xdr:colOff>
      <xdr:row>6</xdr:row>
      <xdr:rowOff>133217</xdr:rowOff>
    </xdr:from>
    <xdr:to>
      <xdr:col>24</xdr:col>
      <xdr:colOff>411078</xdr:colOff>
      <xdr:row>26</xdr:row>
      <xdr:rowOff>200525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F35866-89CB-417C-B983-7338966D8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177374</xdr:colOff>
      <xdr:row>27</xdr:row>
      <xdr:rowOff>208928</xdr:rowOff>
    </xdr:from>
    <xdr:to>
      <xdr:col>20</xdr:col>
      <xdr:colOff>99230</xdr:colOff>
      <xdr:row>45</xdr:row>
      <xdr:rowOff>154804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8EBAB4-4186-4332-99AD-A72596AC2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224893</xdr:colOff>
      <xdr:row>11</xdr:row>
      <xdr:rowOff>29969</xdr:rowOff>
    </xdr:from>
    <xdr:to>
      <xdr:col>25</xdr:col>
      <xdr:colOff>535923</xdr:colOff>
      <xdr:row>24</xdr:row>
      <xdr:rowOff>114356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9002B-690A-498E-8FBE-20A44A0BB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177804</xdr:colOff>
      <xdr:row>23</xdr:row>
      <xdr:rowOff>148381</xdr:rowOff>
    </xdr:from>
    <xdr:to>
      <xdr:col>30</xdr:col>
      <xdr:colOff>501361</xdr:colOff>
      <xdr:row>36</xdr:row>
      <xdr:rowOff>154035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CE0EE1-E1CB-4547-B5CE-E476DAB8D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854033</xdr:colOff>
      <xdr:row>22</xdr:row>
      <xdr:rowOff>187673</xdr:rowOff>
    </xdr:from>
    <xdr:to>
      <xdr:col>21</xdr:col>
      <xdr:colOff>531143</xdr:colOff>
      <xdr:row>37</xdr:row>
      <xdr:rowOff>81082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40D4FB-D0F3-4E22-833D-33F75178D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411957</xdr:colOff>
      <xdr:row>20</xdr:row>
      <xdr:rowOff>176209</xdr:rowOff>
    </xdr:from>
    <xdr:to>
      <xdr:col>19</xdr:col>
      <xdr:colOff>9526</xdr:colOff>
      <xdr:row>53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2C5BAD-4F9D-455E-BBF9-6FB59EF8E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3FF3A-8058-4C9F-8D8F-9F9A1F251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42539E-618A-44F2-BBE1-3B99B1DF1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6622BB-78F9-4E8E-BAD9-02BFA98F6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116896</xdr:colOff>
      <xdr:row>31</xdr:row>
      <xdr:rowOff>101167</xdr:rowOff>
    </xdr:from>
    <xdr:to>
      <xdr:col>13</xdr:col>
      <xdr:colOff>62486</xdr:colOff>
      <xdr:row>46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BDD9A5-2447-4452-81EF-3D4072B25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240156</xdr:colOff>
      <xdr:row>31</xdr:row>
      <xdr:rowOff>115293</xdr:rowOff>
    </xdr:from>
    <xdr:to>
      <xdr:col>18</xdr:col>
      <xdr:colOff>589641</xdr:colOff>
      <xdr:row>46</xdr:row>
      <xdr:rowOff>186310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D717A6-04EE-4875-A33A-94FA9A7A8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31</xdr:row>
      <xdr:rowOff>108786</xdr:rowOff>
    </xdr:from>
    <xdr:to>
      <xdr:col>26</xdr:col>
      <xdr:colOff>329</xdr:colOff>
      <xdr:row>46</xdr:row>
      <xdr:rowOff>186995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A6D8EDC-1F48-40AC-9A11-E23F73964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109616</xdr:colOff>
      <xdr:row>31</xdr:row>
      <xdr:rowOff>111431</xdr:rowOff>
    </xdr:from>
    <xdr:to>
      <xdr:col>33</xdr:col>
      <xdr:colOff>3411</xdr:colOff>
      <xdr:row>46</xdr:row>
      <xdr:rowOff>171907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FB6B7C5-5DE3-4D20-8BC8-DDEAE28AB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511B4F-52FB-42BB-80B7-6CE422739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104386</xdr:colOff>
      <xdr:row>47</xdr:row>
      <xdr:rowOff>84895</xdr:rowOff>
    </xdr:from>
    <xdr:to>
      <xdr:col>13</xdr:col>
      <xdr:colOff>49976</xdr:colOff>
      <xdr:row>62</xdr:row>
      <xdr:rowOff>145714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98F6E67-B759-4F92-A8BC-9AE21F2B3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227647</xdr:colOff>
      <xdr:row>47</xdr:row>
      <xdr:rowOff>99021</xdr:rowOff>
    </xdr:from>
    <xdr:to>
      <xdr:col>18</xdr:col>
      <xdr:colOff>568237</xdr:colOff>
      <xdr:row>62</xdr:row>
      <xdr:rowOff>170380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A090D1C-61CB-4B20-8E54-E553BA887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71255</xdr:colOff>
      <xdr:row>47</xdr:row>
      <xdr:rowOff>102778</xdr:rowOff>
    </xdr:from>
    <xdr:to>
      <xdr:col>25</xdr:col>
      <xdr:colOff>602976</xdr:colOff>
      <xdr:row>62</xdr:row>
      <xdr:rowOff>180986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1969FF2-42BC-4C4F-BD5F-1E81359CC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146716</xdr:colOff>
      <xdr:row>47</xdr:row>
      <xdr:rowOff>115003</xdr:rowOff>
    </xdr:from>
    <xdr:to>
      <xdr:col>33</xdr:col>
      <xdr:colOff>40511</xdr:colOff>
      <xdr:row>62</xdr:row>
      <xdr:rowOff>175821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EEFEAD5-1DB4-4863-AC96-C352F7D7D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DC1B-6F2C-43C2-8CF5-A21C69FA3BF9}">
  <sheetPr>
    <tabColor rgb="FFFFFF00"/>
  </sheetPr>
  <dimension ref="A1:R58"/>
  <sheetViews>
    <sheetView topLeftCell="A2" zoomScale="95" zoomScaleNormal="95" workbookViewId="0">
      <selection activeCell="E32" sqref="E32"/>
    </sheetView>
  </sheetViews>
  <sheetFormatPr defaultColWidth="9.140625" defaultRowHeight="15.75" x14ac:dyDescent="0.25"/>
  <cols>
    <col min="1" max="1" width="9.140625" style="4"/>
    <col min="2" max="2" width="6.7109375" style="4" bestFit="1" customWidth="1"/>
    <col min="3" max="3" width="20" style="4" bestFit="1" customWidth="1"/>
    <col min="4" max="4" width="19.5703125" style="4" customWidth="1"/>
    <col min="5" max="5" width="22.28515625" style="7" bestFit="1" customWidth="1"/>
    <col min="6" max="6" width="19.85546875" style="7" customWidth="1"/>
    <col min="7" max="7" width="12.7109375" style="7" bestFit="1" customWidth="1"/>
    <col min="8" max="8" width="9" style="7" bestFit="1" customWidth="1"/>
    <col min="9" max="9" width="12.42578125" style="7" bestFit="1" customWidth="1"/>
    <col min="10" max="10" width="8" style="7" bestFit="1" customWidth="1"/>
    <col min="11" max="12" width="11.42578125" style="7" customWidth="1"/>
    <col min="13" max="13" width="15.42578125" style="4" bestFit="1" customWidth="1"/>
    <col min="14" max="16384" width="9.140625" style="4"/>
  </cols>
  <sheetData>
    <row r="1" spans="1:18" ht="16.5" x14ac:dyDescent="0.3">
      <c r="D1" s="21" t="s">
        <v>0</v>
      </c>
      <c r="E1" s="21"/>
      <c r="F1" s="21"/>
      <c r="G1" s="21"/>
      <c r="H1" s="21"/>
      <c r="I1" s="21"/>
      <c r="J1" s="21"/>
      <c r="K1" s="21"/>
      <c r="L1" s="21"/>
      <c r="M1" s="2"/>
      <c r="N1" s="2"/>
      <c r="O1"/>
      <c r="P1"/>
      <c r="Q1"/>
      <c r="R1"/>
    </row>
    <row r="2" spans="1:18" ht="17.25" thickBot="1" x14ac:dyDescent="0.35">
      <c r="D2" s="21"/>
      <c r="E2" s="21"/>
      <c r="F2" s="21"/>
      <c r="G2" s="21"/>
      <c r="H2" s="21"/>
      <c r="I2" s="21"/>
      <c r="J2" s="21"/>
      <c r="K2" s="21"/>
      <c r="L2" s="21"/>
      <c r="M2" s="2"/>
      <c r="N2" s="2"/>
      <c r="O2"/>
      <c r="P2"/>
      <c r="Q2"/>
      <c r="R2"/>
    </row>
    <row r="3" spans="1:18" ht="16.5" x14ac:dyDescent="0.3">
      <c r="D3" s="22" t="s">
        <v>1</v>
      </c>
      <c r="E3" s="22"/>
      <c r="F3" s="21"/>
      <c r="G3" s="21"/>
      <c r="H3" s="21"/>
      <c r="I3" s="21"/>
      <c r="J3" s="21"/>
      <c r="K3" s="21"/>
      <c r="L3" s="21"/>
      <c r="M3" s="2"/>
      <c r="N3" s="2"/>
      <c r="O3"/>
      <c r="P3"/>
      <c r="Q3"/>
      <c r="R3"/>
    </row>
    <row r="4" spans="1:18" ht="16.5" x14ac:dyDescent="0.3">
      <c r="A4" s="7" t="s">
        <v>50</v>
      </c>
      <c r="B4" s="8" t="s">
        <v>39</v>
      </c>
      <c r="C4" s="9"/>
      <c r="D4" s="23" t="s">
        <v>2</v>
      </c>
      <c r="E4" s="24">
        <f>SQRT(E5)*SIGN(E18)</f>
        <v>0.94683332571518386</v>
      </c>
      <c r="F4" s="1" t="s">
        <v>25</v>
      </c>
      <c r="G4" s="21"/>
      <c r="H4" s="21"/>
      <c r="I4" s="21"/>
      <c r="J4" s="21"/>
      <c r="K4" s="21"/>
      <c r="L4" s="21"/>
      <c r="M4" s="1" t="s">
        <v>30</v>
      </c>
      <c r="N4" s="1"/>
      <c r="O4"/>
    </row>
    <row r="5" spans="1:18" ht="16.5" x14ac:dyDescent="0.3">
      <c r="A5" s="10">
        <v>1</v>
      </c>
      <c r="B5" s="42">
        <v>21</v>
      </c>
      <c r="C5" s="12"/>
      <c r="D5" s="23" t="s">
        <v>3</v>
      </c>
      <c r="E5" s="24">
        <f>RSQ(B5:B32,A5:A32)</f>
        <v>0.89649334668487546</v>
      </c>
      <c r="F5" s="1" t="s">
        <v>26</v>
      </c>
      <c r="G5" s="21"/>
      <c r="H5" s="21"/>
      <c r="I5" s="21"/>
      <c r="J5" s="21"/>
      <c r="K5" s="21"/>
      <c r="L5" s="21"/>
      <c r="M5" s="1" t="s">
        <v>31</v>
      </c>
      <c r="N5" s="1"/>
      <c r="O5"/>
      <c r="P5" s="3"/>
      <c r="Q5" s="3"/>
    </row>
    <row r="6" spans="1:18" ht="16.5" x14ac:dyDescent="0.3">
      <c r="A6" s="10">
        <v>2</v>
      </c>
      <c r="B6" s="42">
        <v>28</v>
      </c>
      <c r="C6" s="12"/>
      <c r="D6" s="25" t="s">
        <v>4</v>
      </c>
      <c r="E6" s="84">
        <v>0.89251232155737081</v>
      </c>
      <c r="F6" s="1" t="s">
        <v>22</v>
      </c>
      <c r="G6" s="21"/>
      <c r="H6" s="21"/>
      <c r="I6" s="21"/>
      <c r="J6" s="21"/>
      <c r="K6" s="21"/>
      <c r="L6" s="21"/>
      <c r="M6" s="1" t="s">
        <v>32</v>
      </c>
      <c r="N6" s="1"/>
      <c r="O6"/>
      <c r="P6" s="3"/>
      <c r="Q6" s="3"/>
    </row>
    <row r="7" spans="1:18" ht="16.5" x14ac:dyDescent="0.3">
      <c r="A7" s="10">
        <v>3</v>
      </c>
      <c r="B7" s="42">
        <v>32</v>
      </c>
      <c r="C7" s="12"/>
      <c r="D7" s="23" t="s">
        <v>5</v>
      </c>
      <c r="E7" s="24">
        <f>STEYX(B5:B32,A5:A32)</f>
        <v>5.1042663124113554</v>
      </c>
      <c r="F7" s="1" t="s">
        <v>27</v>
      </c>
      <c r="G7" s="21"/>
      <c r="H7" s="21"/>
      <c r="I7" s="21"/>
      <c r="J7" s="21"/>
      <c r="K7" s="21"/>
      <c r="L7" s="21"/>
      <c r="M7" s="1" t="str">
        <f>"F24="&amp;ROUND(E17,3)&amp;"+"&amp;ROUND(E18,3)&amp;"*24"</f>
        <v>F24=22.659+1.792*24</v>
      </c>
      <c r="N7" s="1"/>
      <c r="O7"/>
      <c r="P7" s="3"/>
      <c r="Q7" s="3"/>
    </row>
    <row r="8" spans="1:18" ht="17.25" thickBot="1" x14ac:dyDescent="0.35">
      <c r="A8" s="10">
        <v>4</v>
      </c>
      <c r="B8" s="42">
        <v>34</v>
      </c>
      <c r="C8" s="12"/>
      <c r="D8" s="26" t="s">
        <v>6</v>
      </c>
      <c r="E8" s="24">
        <f>COUNT(B5:B32)</f>
        <v>28</v>
      </c>
      <c r="F8" s="1" t="s">
        <v>28</v>
      </c>
      <c r="G8" s="21"/>
      <c r="H8" s="21"/>
      <c r="I8" s="21"/>
      <c r="J8" s="21"/>
      <c r="K8" s="21"/>
      <c r="L8" s="21"/>
      <c r="M8" s="1" t="s">
        <v>34</v>
      </c>
      <c r="N8" s="1"/>
      <c r="O8"/>
      <c r="P8" s="3"/>
      <c r="Q8" s="3"/>
    </row>
    <row r="9" spans="1:18" ht="16.5" x14ac:dyDescent="0.3">
      <c r="A9" s="10">
        <v>5</v>
      </c>
      <c r="B9" s="42">
        <v>36</v>
      </c>
      <c r="C9" s="12"/>
      <c r="D9" s="21"/>
      <c r="E9" s="21"/>
      <c r="F9" s="1" t="s">
        <v>110</v>
      </c>
      <c r="G9" s="21"/>
      <c r="H9" s="21"/>
      <c r="I9" s="21"/>
      <c r="J9" s="21"/>
      <c r="K9" s="21"/>
      <c r="L9" s="21"/>
      <c r="M9" s="1" t="s">
        <v>33</v>
      </c>
      <c r="N9" s="1"/>
      <c r="O9"/>
      <c r="P9" s="3"/>
      <c r="Q9" s="3"/>
    </row>
    <row r="10" spans="1:18" ht="17.25" thickBot="1" x14ac:dyDescent="0.35">
      <c r="A10" s="10">
        <v>6</v>
      </c>
      <c r="B10" s="42">
        <v>37</v>
      </c>
      <c r="C10" s="12"/>
      <c r="D10" s="21" t="s">
        <v>7</v>
      </c>
      <c r="E10" s="21"/>
      <c r="F10" s="1" t="s">
        <v>29</v>
      </c>
      <c r="G10" s="21"/>
      <c r="H10" s="21"/>
      <c r="I10" s="21"/>
      <c r="J10" s="21"/>
      <c r="K10" s="21"/>
      <c r="L10" s="21"/>
      <c r="M10" s="1" t="s">
        <v>35</v>
      </c>
      <c r="N10" s="1"/>
      <c r="O10"/>
      <c r="P10" s="3"/>
      <c r="Q10" s="3"/>
    </row>
    <row r="11" spans="1:18" ht="16.5" x14ac:dyDescent="0.3">
      <c r="A11" s="10">
        <v>7</v>
      </c>
      <c r="B11" s="42">
        <v>39</v>
      </c>
      <c r="C11" s="12"/>
      <c r="D11" s="83"/>
      <c r="E11" s="83" t="s">
        <v>12</v>
      </c>
      <c r="F11" s="83" t="s">
        <v>13</v>
      </c>
      <c r="G11" s="83" t="s">
        <v>14</v>
      </c>
      <c r="H11" s="83" t="s">
        <v>15</v>
      </c>
      <c r="I11" s="83" t="s">
        <v>16</v>
      </c>
      <c r="J11" s="21"/>
      <c r="K11" s="21"/>
      <c r="L11" s="21"/>
      <c r="M11" s="2"/>
      <c r="N11" s="2"/>
      <c r="O11"/>
      <c r="P11" s="3"/>
      <c r="Q11" s="3"/>
    </row>
    <row r="12" spans="1:18" ht="16.5" x14ac:dyDescent="0.3">
      <c r="A12" s="10">
        <v>8</v>
      </c>
      <c r="B12" s="42">
        <v>40</v>
      </c>
      <c r="C12" s="12"/>
      <c r="D12" s="81" t="s">
        <v>8</v>
      </c>
      <c r="E12" s="81">
        <v>1</v>
      </c>
      <c r="F12" s="81">
        <v>5867.0366721401197</v>
      </c>
      <c r="G12" s="81">
        <v>5867.0366721401197</v>
      </c>
      <c r="H12" s="81">
        <v>225.19158206036687</v>
      </c>
      <c r="I12" s="81">
        <v>2.5516337069302656E-14</v>
      </c>
      <c r="J12" s="21"/>
      <c r="K12" s="21"/>
      <c r="L12" s="21"/>
      <c r="M12" s="1" t="s">
        <v>37</v>
      </c>
      <c r="N12" s="2"/>
      <c r="O12"/>
      <c r="P12" s="3"/>
      <c r="Q12" s="3"/>
    </row>
    <row r="13" spans="1:18" ht="16.5" x14ac:dyDescent="0.3">
      <c r="A13" s="10">
        <v>9</v>
      </c>
      <c r="B13" s="42">
        <v>40</v>
      </c>
      <c r="C13" s="12"/>
      <c r="D13" s="81" t="s">
        <v>9</v>
      </c>
      <c r="E13" s="81">
        <v>26</v>
      </c>
      <c r="F13" s="81">
        <v>677.39189928845155</v>
      </c>
      <c r="G13" s="81">
        <v>26.053534588017367</v>
      </c>
      <c r="H13" s="81"/>
      <c r="I13" s="81"/>
      <c r="J13" s="21"/>
      <c r="K13" s="21"/>
      <c r="L13" s="21"/>
      <c r="M13" s="1" t="s">
        <v>71</v>
      </c>
      <c r="N13" s="2"/>
      <c r="O13"/>
      <c r="P13" s="3"/>
      <c r="Q13" s="3"/>
    </row>
    <row r="14" spans="1:18" ht="17.25" thickBot="1" x14ac:dyDescent="0.35">
      <c r="A14" s="10">
        <v>10</v>
      </c>
      <c r="B14" s="42">
        <v>40</v>
      </c>
      <c r="C14" s="12"/>
      <c r="D14" s="82" t="s">
        <v>10</v>
      </c>
      <c r="E14" s="82">
        <v>27</v>
      </c>
      <c r="F14" s="82">
        <v>6544.4285714285716</v>
      </c>
      <c r="G14" s="82"/>
      <c r="H14" s="82"/>
      <c r="I14" s="82"/>
      <c r="J14" s="21"/>
      <c r="K14" s="21"/>
      <c r="L14" s="21"/>
      <c r="M14" s="1" t="s">
        <v>36</v>
      </c>
      <c r="N14" s="2"/>
      <c r="O14"/>
      <c r="P14" s="3"/>
      <c r="Q14" s="3"/>
    </row>
    <row r="15" spans="1:18" ht="17.25" thickBot="1" x14ac:dyDescent="0.35">
      <c r="A15" s="10">
        <v>11</v>
      </c>
      <c r="B15" s="42">
        <v>41</v>
      </c>
      <c r="C15" s="12"/>
      <c r="D15" s="21"/>
      <c r="E15" s="21"/>
      <c r="F15" s="21"/>
      <c r="G15" s="21"/>
      <c r="H15" s="21"/>
      <c r="I15" s="21"/>
      <c r="J15" s="21"/>
      <c r="K15" s="21"/>
      <c r="L15" s="21"/>
      <c r="M15" s="2"/>
      <c r="N15" s="2"/>
      <c r="O15"/>
      <c r="P15" s="3"/>
      <c r="Q15" s="3"/>
    </row>
    <row r="16" spans="1:18" ht="16.5" x14ac:dyDescent="0.3">
      <c r="A16" s="10">
        <v>12</v>
      </c>
      <c r="B16" s="42">
        <v>43</v>
      </c>
      <c r="C16" s="12"/>
      <c r="D16" s="27"/>
      <c r="E16" s="27" t="s">
        <v>111</v>
      </c>
      <c r="F16" s="83" t="s">
        <v>5</v>
      </c>
      <c r="G16" s="83" t="s">
        <v>17</v>
      </c>
      <c r="H16" s="83" t="s">
        <v>18</v>
      </c>
      <c r="I16" s="83" t="s">
        <v>19</v>
      </c>
      <c r="J16" s="83" t="s">
        <v>20</v>
      </c>
      <c r="K16" s="21"/>
      <c r="L16" s="21"/>
      <c r="M16" s="1"/>
      <c r="N16" s="2"/>
      <c r="O16"/>
      <c r="P16" s="3"/>
      <c r="Q16" s="3"/>
    </row>
    <row r="17" spans="1:17" ht="16.5" x14ac:dyDescent="0.3">
      <c r="A17" s="10">
        <v>13</v>
      </c>
      <c r="B17" s="42">
        <v>44</v>
      </c>
      <c r="C17" s="12"/>
      <c r="D17" s="23" t="s">
        <v>11</v>
      </c>
      <c r="E17" s="24">
        <f>INTERCEPT(B5:B32,A5:A32)</f>
        <v>22.658730158730165</v>
      </c>
      <c r="F17" s="81">
        <v>1.9820967677199302</v>
      </c>
      <c r="G17" s="81">
        <v>11.431697244930795</v>
      </c>
      <c r="H17" s="81">
        <v>1.2189520178894721E-11</v>
      </c>
      <c r="I17" s="81">
        <v>18.58447190244296</v>
      </c>
      <c r="J17" s="81">
        <v>26.732988415017363</v>
      </c>
      <c r="K17" s="21"/>
      <c r="L17" s="21"/>
      <c r="M17" s="2"/>
      <c r="N17" s="2"/>
      <c r="O17"/>
      <c r="P17" s="3"/>
      <c r="Q17" s="3"/>
    </row>
    <row r="18" spans="1:17" ht="17.25" thickBot="1" x14ac:dyDescent="0.35">
      <c r="A18" s="10">
        <v>14</v>
      </c>
      <c r="B18" s="42">
        <v>44</v>
      </c>
      <c r="C18" s="12"/>
      <c r="D18" s="26" t="s">
        <v>21</v>
      </c>
      <c r="E18" s="28">
        <f>SLOPE(B5:B32,A5:A32)</f>
        <v>1.7920087575259986</v>
      </c>
      <c r="F18" s="82">
        <v>0.11941642122158622</v>
      </c>
      <c r="G18" s="82">
        <v>15.00638470986156</v>
      </c>
      <c r="H18" s="85">
        <v>2.5516337069302656E-14</v>
      </c>
      <c r="I18" s="82">
        <v>1.5465447882476508</v>
      </c>
      <c r="J18" s="82">
        <v>2.0374727268043467</v>
      </c>
      <c r="K18" s="21"/>
      <c r="L18" s="21"/>
      <c r="M18" s="2"/>
      <c r="N18" s="2"/>
      <c r="O18" s="3"/>
      <c r="P18" s="3"/>
      <c r="Q18" s="3"/>
    </row>
    <row r="19" spans="1:17" ht="16.5" x14ac:dyDescent="0.3">
      <c r="A19" s="10">
        <v>15</v>
      </c>
      <c r="B19" s="42">
        <v>45</v>
      </c>
      <c r="C19" s="12"/>
      <c r="D19" s="2"/>
      <c r="E19" s="2" t="str">
        <f>"y="&amp;ROUND(E17,2)&amp;IF(E18&gt;0,"+","-")&amp;ABS(ROUND(E18,2))&amp;"x"</f>
        <v>y=22.66+1.79x</v>
      </c>
      <c r="F19" s="2"/>
      <c r="G19" s="2"/>
      <c r="H19" s="1" t="s">
        <v>23</v>
      </c>
      <c r="I19" s="2"/>
      <c r="J19" s="2"/>
      <c r="K19" s="2"/>
      <c r="L19" s="2"/>
      <c r="M19" s="2"/>
      <c r="N19" s="2"/>
      <c r="O19" s="3"/>
      <c r="P19" s="3"/>
      <c r="Q19" s="3"/>
    </row>
    <row r="20" spans="1:17" ht="16.5" x14ac:dyDescent="0.3">
      <c r="A20" s="10">
        <v>16</v>
      </c>
      <c r="B20" s="42">
        <v>46</v>
      </c>
      <c r="C20" s="12"/>
      <c r="D20" s="2"/>
      <c r="E20" s="1" t="s">
        <v>24</v>
      </c>
      <c r="F20" s="2"/>
      <c r="G20" s="2"/>
      <c r="H20" s="1" t="s">
        <v>112</v>
      </c>
      <c r="I20" s="2"/>
      <c r="J20" s="2"/>
      <c r="K20" s="2"/>
      <c r="L20" s="2"/>
      <c r="M20" s="2"/>
      <c r="N20" s="2"/>
      <c r="O20" s="3"/>
      <c r="P20" s="3"/>
      <c r="Q20" s="3"/>
    </row>
    <row r="21" spans="1:17" ht="16.5" x14ac:dyDescent="0.3">
      <c r="A21" s="10">
        <v>17</v>
      </c>
      <c r="B21" s="42">
        <v>48</v>
      </c>
      <c r="C21" s="12"/>
      <c r="D21" s="2"/>
      <c r="E21" s="2"/>
      <c r="F21" s="2">
        <v>-5</v>
      </c>
      <c r="G21" s="2"/>
      <c r="H21" s="1" t="s">
        <v>113</v>
      </c>
      <c r="I21" s="2"/>
      <c r="J21" s="2"/>
      <c r="K21" s="2"/>
      <c r="L21" s="2"/>
      <c r="M21" s="2"/>
      <c r="N21" s="2"/>
      <c r="O21" s="3"/>
      <c r="P21" s="3"/>
      <c r="Q21" s="3"/>
    </row>
    <row r="22" spans="1:17" ht="16.5" x14ac:dyDescent="0.3">
      <c r="A22" s="10">
        <v>18</v>
      </c>
      <c r="B22" s="42">
        <v>50</v>
      </c>
      <c r="C22" s="12"/>
      <c r="D22" s="12"/>
      <c r="E22" s="13"/>
      <c r="F22" s="13"/>
      <c r="G22" s="13"/>
      <c r="H22" s="13"/>
      <c r="I22" s="13"/>
      <c r="J22" s="29"/>
      <c r="K22" s="14"/>
      <c r="L22" s="13"/>
      <c r="M22" s="13"/>
    </row>
    <row r="23" spans="1:17" ht="16.5" x14ac:dyDescent="0.3">
      <c r="A23" s="10">
        <v>19</v>
      </c>
      <c r="B23" s="42">
        <v>54</v>
      </c>
      <c r="C23" s="12"/>
      <c r="D23" s="12"/>
      <c r="E23" s="13"/>
      <c r="F23" s="13">
        <f>SIGN(F21)</f>
        <v>-1</v>
      </c>
      <c r="G23" s="13"/>
      <c r="H23" s="13"/>
      <c r="I23" s="13"/>
      <c r="J23" s="29"/>
      <c r="K23" s="14"/>
      <c r="L23" s="13"/>
      <c r="M23" s="13"/>
    </row>
    <row r="24" spans="1:17" ht="16.5" x14ac:dyDescent="0.3">
      <c r="A24" s="10">
        <v>20</v>
      </c>
      <c r="B24" s="42">
        <v>54</v>
      </c>
      <c r="C24" s="12"/>
      <c r="D24" s="12"/>
      <c r="E24" s="13"/>
      <c r="F24" s="13"/>
      <c r="G24" s="13"/>
      <c r="H24" s="13"/>
      <c r="I24" s="13"/>
      <c r="J24" s="29"/>
      <c r="K24" s="14"/>
      <c r="L24" s="13"/>
      <c r="M24" s="13"/>
    </row>
    <row r="25" spans="1:17" ht="16.5" x14ac:dyDescent="0.3">
      <c r="A25" s="10">
        <v>21</v>
      </c>
      <c r="B25" s="42">
        <v>55</v>
      </c>
      <c r="C25" s="12"/>
      <c r="D25" s="12"/>
      <c r="E25" s="13"/>
      <c r="F25" s="13"/>
      <c r="G25" s="13"/>
      <c r="H25" s="13"/>
      <c r="I25" s="13"/>
      <c r="J25" s="29"/>
      <c r="K25" s="14"/>
      <c r="L25" s="13"/>
      <c r="M25" s="13"/>
    </row>
    <row r="26" spans="1:17" ht="16.5" x14ac:dyDescent="0.3">
      <c r="A26" s="10">
        <v>22</v>
      </c>
      <c r="B26" s="42">
        <v>58</v>
      </c>
      <c r="C26" s="12"/>
      <c r="D26" s="12"/>
      <c r="E26" s="13"/>
      <c r="F26" s="13"/>
      <c r="G26" s="13"/>
      <c r="H26" s="13"/>
      <c r="I26" s="13"/>
      <c r="J26" s="29"/>
      <c r="K26" s="14"/>
      <c r="L26" s="13"/>
      <c r="M26" s="13"/>
    </row>
    <row r="27" spans="1:17" ht="16.5" x14ac:dyDescent="0.3">
      <c r="A27" s="10">
        <v>23</v>
      </c>
      <c r="B27" s="42">
        <v>60</v>
      </c>
      <c r="C27" s="12"/>
      <c r="D27"/>
      <c r="E27"/>
      <c r="F27"/>
      <c r="G27"/>
      <c r="H27"/>
      <c r="I27"/>
      <c r="J27"/>
      <c r="K27"/>
      <c r="L27"/>
      <c r="M27"/>
    </row>
    <row r="28" spans="1:17" s="3" customFormat="1" ht="16.5" x14ac:dyDescent="0.3">
      <c r="A28" s="10">
        <v>24</v>
      </c>
      <c r="B28" s="42">
        <v>63</v>
      </c>
      <c r="C28" s="12"/>
      <c r="D28"/>
      <c r="E28"/>
      <c r="F28"/>
      <c r="G28"/>
      <c r="H28"/>
      <c r="I28"/>
      <c r="J28"/>
      <c r="K28"/>
      <c r="L28"/>
      <c r="M28"/>
    </row>
    <row r="29" spans="1:17" s="3" customFormat="1" ht="16.5" x14ac:dyDescent="0.3">
      <c r="A29" s="10">
        <v>25</v>
      </c>
      <c r="B29" s="42">
        <v>70</v>
      </c>
      <c r="C29" s="12"/>
      <c r="D29"/>
      <c r="E29"/>
      <c r="F29"/>
      <c r="G29"/>
      <c r="H29"/>
      <c r="I29"/>
      <c r="J29"/>
      <c r="K29"/>
      <c r="L29"/>
      <c r="M29"/>
    </row>
    <row r="30" spans="1:17" s="3" customFormat="1" ht="16.5" x14ac:dyDescent="0.3">
      <c r="A30" s="10">
        <v>26</v>
      </c>
      <c r="B30" s="42">
        <v>70</v>
      </c>
      <c r="C30" s="12"/>
      <c r="D30"/>
      <c r="E30"/>
      <c r="F30"/>
      <c r="G30"/>
      <c r="H30"/>
      <c r="I30"/>
      <c r="J30"/>
      <c r="K30"/>
      <c r="L30"/>
      <c r="M30"/>
    </row>
    <row r="31" spans="1:17" s="3" customFormat="1" ht="16.5" x14ac:dyDescent="0.3">
      <c r="A31" s="10">
        <v>27</v>
      </c>
      <c r="B31" s="42">
        <v>82</v>
      </c>
      <c r="C31" s="12"/>
      <c r="D31"/>
      <c r="E31"/>
      <c r="F31"/>
      <c r="G31"/>
      <c r="H31"/>
      <c r="I31"/>
      <c r="J31"/>
      <c r="K31"/>
      <c r="L31"/>
      <c r="M31"/>
    </row>
    <row r="32" spans="1:17" s="3" customFormat="1" ht="16.5" x14ac:dyDescent="0.3">
      <c r="A32" s="10">
        <v>28</v>
      </c>
      <c r="B32" s="42">
        <v>88</v>
      </c>
      <c r="C32" s="12"/>
      <c r="D32"/>
      <c r="E32"/>
      <c r="F32"/>
      <c r="G32"/>
      <c r="H32"/>
      <c r="I32"/>
      <c r="J32"/>
      <c r="K32"/>
      <c r="L32"/>
      <c r="M32"/>
    </row>
    <row r="33" spans="1:13" s="3" customFormat="1" ht="16.5" x14ac:dyDescent="0.3">
      <c r="A33" s="10">
        <v>29</v>
      </c>
      <c r="C33" s="12"/>
      <c r="D33"/>
      <c r="E33"/>
      <c r="F33"/>
      <c r="G33"/>
      <c r="H33"/>
      <c r="I33"/>
      <c r="J33"/>
      <c r="K33"/>
      <c r="L33"/>
      <c r="M33"/>
    </row>
    <row r="34" spans="1:13" s="3" customFormat="1" x14ac:dyDescent="0.25">
      <c r="A34" s="10">
        <v>30</v>
      </c>
      <c r="D34"/>
      <c r="E34"/>
      <c r="F34"/>
      <c r="G34"/>
      <c r="H34"/>
      <c r="I34"/>
      <c r="J34"/>
      <c r="K34"/>
      <c r="L34"/>
      <c r="M34"/>
    </row>
    <row r="35" spans="1:13" s="3" customFormat="1" ht="15" x14ac:dyDescent="0.25">
      <c r="D35"/>
      <c r="E35"/>
      <c r="F35"/>
      <c r="G35"/>
      <c r="H35"/>
      <c r="I35"/>
      <c r="J35"/>
      <c r="K35"/>
      <c r="L35"/>
      <c r="M35"/>
    </row>
    <row r="36" spans="1:13" s="3" customFormat="1" ht="15" x14ac:dyDescent="0.25">
      <c r="D36"/>
      <c r="E36"/>
      <c r="F36"/>
      <c r="G36"/>
      <c r="H36"/>
      <c r="I36"/>
      <c r="J36"/>
      <c r="K36"/>
      <c r="L36"/>
      <c r="M36"/>
    </row>
    <row r="37" spans="1:13" s="3" customFormat="1" ht="15" x14ac:dyDescent="0.25">
      <c r="D37"/>
      <c r="E37"/>
      <c r="F37"/>
      <c r="G37"/>
      <c r="H37"/>
      <c r="I37"/>
      <c r="J37"/>
      <c r="K37"/>
      <c r="L37"/>
      <c r="M37"/>
    </row>
    <row r="38" spans="1:13" s="3" customFormat="1" ht="15" x14ac:dyDescent="0.25">
      <c r="D38"/>
      <c r="E38"/>
      <c r="F38"/>
      <c r="G38"/>
      <c r="H38"/>
      <c r="I38"/>
      <c r="J38"/>
      <c r="K38"/>
      <c r="L38"/>
      <c r="M38"/>
    </row>
    <row r="39" spans="1:13" s="3" customFormat="1" ht="15" x14ac:dyDescent="0.25">
      <c r="D39"/>
      <c r="E39"/>
      <c r="F39"/>
      <c r="G39"/>
      <c r="H39"/>
      <c r="I39"/>
      <c r="J39"/>
      <c r="K39"/>
      <c r="L39"/>
      <c r="M39"/>
    </row>
    <row r="40" spans="1:13" s="3" customFormat="1" ht="15" x14ac:dyDescent="0.25">
      <c r="D40"/>
      <c r="E40"/>
      <c r="F40"/>
      <c r="G40"/>
      <c r="H40"/>
      <c r="I40"/>
      <c r="J40"/>
      <c r="K40"/>
      <c r="L40"/>
      <c r="M40"/>
    </row>
    <row r="41" spans="1:13" s="3" customFormat="1" ht="15" x14ac:dyDescent="0.25">
      <c r="D41"/>
      <c r="E41"/>
      <c r="F41"/>
      <c r="G41"/>
      <c r="H41"/>
      <c r="I41"/>
      <c r="J41"/>
      <c r="K41"/>
      <c r="L41"/>
      <c r="M41"/>
    </row>
    <row r="42" spans="1:13" s="3" customFormat="1" ht="15" x14ac:dyDescent="0.25">
      <c r="D42"/>
      <c r="E42"/>
      <c r="F42"/>
      <c r="G42"/>
      <c r="H42"/>
      <c r="I42"/>
      <c r="J42"/>
      <c r="K42"/>
      <c r="L42"/>
      <c r="M42"/>
    </row>
    <row r="43" spans="1:13" s="3" customFormat="1" ht="15" x14ac:dyDescent="0.25">
      <c r="D43"/>
      <c r="E43"/>
      <c r="F43"/>
      <c r="G43"/>
      <c r="H43"/>
      <c r="I43"/>
      <c r="J43"/>
      <c r="K43"/>
      <c r="L43"/>
      <c r="M43"/>
    </row>
    <row r="44" spans="1:13" s="3" customFormat="1" ht="15" x14ac:dyDescent="0.25">
      <c r="D44"/>
      <c r="E44"/>
      <c r="F44"/>
      <c r="G44"/>
      <c r="H44"/>
      <c r="I44"/>
      <c r="J44"/>
      <c r="K44"/>
      <c r="L44"/>
      <c r="M44"/>
    </row>
    <row r="45" spans="1:13" s="3" customFormat="1" ht="15" x14ac:dyDescent="0.25">
      <c r="D45"/>
      <c r="E45"/>
      <c r="F45"/>
      <c r="G45"/>
      <c r="H45"/>
      <c r="I45"/>
      <c r="J45"/>
      <c r="K45"/>
      <c r="L45"/>
      <c r="M45"/>
    </row>
    <row r="46" spans="1:13" s="3" customFormat="1" ht="15" x14ac:dyDescent="0.25">
      <c r="D46"/>
      <c r="E46"/>
      <c r="F46"/>
      <c r="G46"/>
      <c r="H46"/>
      <c r="I46"/>
      <c r="J46"/>
      <c r="K46"/>
      <c r="L46"/>
      <c r="M46"/>
    </row>
    <row r="47" spans="1:13" s="3" customFormat="1" ht="15.75" customHeight="1" x14ac:dyDescent="0.25">
      <c r="D47"/>
      <c r="E47"/>
      <c r="F47"/>
      <c r="G47"/>
      <c r="H47"/>
      <c r="I47"/>
      <c r="J47"/>
      <c r="K47"/>
      <c r="L47"/>
      <c r="M47"/>
    </row>
    <row r="48" spans="1:13" s="3" customFormat="1" ht="15" x14ac:dyDescent="0.25">
      <c r="D48"/>
      <c r="E48"/>
      <c r="F48"/>
      <c r="G48"/>
      <c r="H48"/>
      <c r="I48"/>
      <c r="J48"/>
      <c r="K48"/>
      <c r="L48"/>
    </row>
    <row r="49" s="3" customFormat="1" ht="15" x14ac:dyDescent="0.25"/>
    <row r="50" s="3" customFormat="1" ht="15" x14ac:dyDescent="0.25"/>
    <row r="51" s="3" customFormat="1" ht="15" x14ac:dyDescent="0.25"/>
    <row r="52" s="3" customFormat="1" ht="15" x14ac:dyDescent="0.25"/>
    <row r="53" s="3" customFormat="1" ht="15" x14ac:dyDescent="0.25"/>
    <row r="54" s="3" customFormat="1" ht="15" x14ac:dyDescent="0.25"/>
    <row r="55" s="3" customFormat="1" ht="15" x14ac:dyDescent="0.25"/>
    <row r="56" s="3" customFormat="1" ht="15" x14ac:dyDescent="0.25"/>
    <row r="57" s="3" customFormat="1" ht="15" x14ac:dyDescent="0.25"/>
    <row r="58" s="3" customFormat="1" ht="15" x14ac:dyDescent="0.25"/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CAF1-1E19-4D95-8EF5-4ED040763F5E}">
  <sheetPr>
    <tabColor rgb="FFFFFF00"/>
  </sheetPr>
  <dimension ref="A1:T58"/>
  <sheetViews>
    <sheetView zoomScale="95" zoomScaleNormal="95" workbookViewId="0">
      <selection activeCell="I5" sqref="I5:J8"/>
    </sheetView>
  </sheetViews>
  <sheetFormatPr defaultColWidth="9.140625" defaultRowHeight="15.75" x14ac:dyDescent="0.25"/>
  <cols>
    <col min="1" max="1" width="9.140625" style="86"/>
    <col min="2" max="2" width="6.7109375" style="86" bestFit="1" customWidth="1"/>
    <col min="3" max="3" width="20" style="86" bestFit="1" customWidth="1"/>
    <col min="4" max="6" width="19.5703125" style="86" customWidth="1"/>
    <col min="7" max="7" width="22.28515625" style="88" bestFit="1" customWidth="1"/>
    <col min="8" max="8" width="19.85546875" style="88" customWidth="1"/>
    <col min="9" max="9" width="14.5703125" style="88" customWidth="1"/>
    <col min="10" max="10" width="9" style="88" bestFit="1" customWidth="1"/>
    <col min="11" max="11" width="12.42578125" style="88" bestFit="1" customWidth="1"/>
    <col min="12" max="12" width="8" style="88" bestFit="1" customWidth="1"/>
    <col min="13" max="14" width="11.42578125" style="88" customWidth="1"/>
    <col min="15" max="15" width="15.42578125" style="86" bestFit="1" customWidth="1"/>
    <col min="16" max="16384" width="9.140625" style="86"/>
  </cols>
  <sheetData>
    <row r="1" spans="1:20" x14ac:dyDescent="0.25">
      <c r="D1" s="87"/>
      <c r="E1" s="87"/>
      <c r="F1" s="87"/>
      <c r="G1" s="87"/>
      <c r="H1" s="86"/>
      <c r="I1" s="86"/>
      <c r="J1" s="87"/>
      <c r="K1" s="87"/>
      <c r="L1" s="87">
        <v>0</v>
      </c>
      <c r="M1" s="87"/>
      <c r="N1" s="87"/>
      <c r="O1" s="87"/>
      <c r="P1" s="87"/>
      <c r="Q1" s="87"/>
      <c r="R1" s="87"/>
      <c r="S1" s="87"/>
      <c r="T1" s="87"/>
    </row>
    <row r="2" spans="1:20" x14ac:dyDescent="0.25">
      <c r="D2" s="87"/>
      <c r="E2" s="87"/>
      <c r="F2" s="87"/>
      <c r="G2" s="87"/>
      <c r="H2" s="86"/>
      <c r="I2" s="87" t="s">
        <v>69</v>
      </c>
      <c r="J2" s="87">
        <v>22.658730158979793</v>
      </c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x14ac:dyDescent="0.25">
      <c r="D3" s="87"/>
      <c r="E3" s="87"/>
      <c r="F3" s="87"/>
      <c r="G3" s="87"/>
      <c r="H3" s="86"/>
      <c r="I3" s="87" t="s">
        <v>70</v>
      </c>
      <c r="J3" s="87">
        <v>1.7920087585863875</v>
      </c>
      <c r="K3" s="86"/>
      <c r="L3" s="86"/>
      <c r="M3" s="87"/>
      <c r="N3" s="87"/>
      <c r="O3" s="87"/>
      <c r="P3" s="87"/>
      <c r="Q3" s="87"/>
      <c r="R3" s="87"/>
      <c r="S3" s="87"/>
      <c r="T3" s="87"/>
    </row>
    <row r="4" spans="1:20" ht="16.5" x14ac:dyDescent="0.3">
      <c r="A4" s="88" t="s">
        <v>50</v>
      </c>
      <c r="B4" s="89" t="s">
        <v>39</v>
      </c>
      <c r="C4" s="87" t="s">
        <v>40</v>
      </c>
      <c r="D4" s="87" t="s">
        <v>121</v>
      </c>
      <c r="E4" s="87" t="s">
        <v>57</v>
      </c>
      <c r="F4" s="87" t="s">
        <v>119</v>
      </c>
      <c r="G4" s="87" t="s">
        <v>120</v>
      </c>
      <c r="H4" s="86"/>
      <c r="I4" s="87" t="s">
        <v>38</v>
      </c>
      <c r="J4" s="20">
        <f>SUM(D5:D32)</f>
        <v>677.39189928845121</v>
      </c>
      <c r="K4" s="86"/>
      <c r="L4" s="86"/>
      <c r="M4" s="87"/>
      <c r="N4" s="87"/>
      <c r="O4" s="87"/>
      <c r="P4" s="87"/>
      <c r="Q4" s="87"/>
      <c r="R4" s="87"/>
      <c r="S4" s="87"/>
    </row>
    <row r="5" spans="1:20" ht="16.5" x14ac:dyDescent="0.3">
      <c r="A5" s="90">
        <v>1</v>
      </c>
      <c r="B5" s="91">
        <f>'1.RegLineDataAnalyFormula'!B5</f>
        <v>21</v>
      </c>
      <c r="C5" s="92">
        <f t="shared" ref="C5:C34" si="0">$J$2+$J$3*A5</f>
        <v>24.450738917566181</v>
      </c>
      <c r="D5" s="87">
        <f>(B5-C5)^2</f>
        <v>11.907599077205816</v>
      </c>
      <c r="E5" s="87">
        <f>AVERAGE(D$5:D5)</f>
        <v>11.907599077205816</v>
      </c>
      <c r="F5" s="87">
        <f>AVERAGE($B$5:$B$32)</f>
        <v>48.642857142857146</v>
      </c>
      <c r="G5" s="87">
        <f>(B5-$J$7)^2</f>
        <v>764.1275510204083</v>
      </c>
      <c r="H5" s="86"/>
      <c r="I5" s="87" t="s">
        <v>41</v>
      </c>
      <c r="J5" s="20">
        <f>J4/(A32-2)</f>
        <v>26.053534588017353</v>
      </c>
      <c r="K5" s="86"/>
      <c r="L5" s="86"/>
      <c r="M5" s="87"/>
      <c r="N5" s="87"/>
      <c r="O5" s="87"/>
      <c r="P5" s="87"/>
      <c r="Q5" s="87"/>
      <c r="R5" s="87"/>
      <c r="S5" s="87"/>
    </row>
    <row r="6" spans="1:20" ht="16.5" x14ac:dyDescent="0.3">
      <c r="A6" s="90">
        <v>2</v>
      </c>
      <c r="B6" s="91">
        <f>'1.RegLineDataAnalyFormula'!B6</f>
        <v>28</v>
      </c>
      <c r="C6" s="92">
        <f t="shared" si="0"/>
        <v>26.242747676152568</v>
      </c>
      <c r="D6" s="87">
        <f>(B6-C6)^2</f>
        <v>3.0879357296671994</v>
      </c>
      <c r="E6" s="87">
        <f>AVERAGE(D$5:D6)</f>
        <v>7.4977674034365078</v>
      </c>
      <c r="F6" s="87">
        <f t="shared" ref="F6:F34" si="1">AVERAGE($B$5:$B$32)</f>
        <v>48.642857142857146</v>
      </c>
      <c r="G6" s="87">
        <f>(B6-$J$7)^2</f>
        <v>426.1275510204083</v>
      </c>
      <c r="H6" s="86"/>
      <c r="I6" s="87" t="s">
        <v>5</v>
      </c>
      <c r="J6" s="20">
        <f>SQRT(J5)</f>
        <v>5.1042663124113492</v>
      </c>
      <c r="K6" s="86"/>
      <c r="L6" s="86"/>
      <c r="M6" s="86"/>
      <c r="N6" s="87"/>
      <c r="O6" s="87"/>
      <c r="P6" s="87"/>
      <c r="Q6" s="87"/>
      <c r="R6" s="87"/>
      <c r="S6" s="87"/>
    </row>
    <row r="7" spans="1:20" ht="16.5" x14ac:dyDescent="0.3">
      <c r="A7" s="90">
        <v>3</v>
      </c>
      <c r="B7" s="91">
        <f>'1.RegLineDataAnalyFormula'!B7</f>
        <v>32</v>
      </c>
      <c r="C7" s="92">
        <f t="shared" si="0"/>
        <v>28.034756434738956</v>
      </c>
      <c r="D7" s="87">
        <f t="shared" ref="D7:D32" si="2">(B7-C7)^2</f>
        <v>15.723156531844117</v>
      </c>
      <c r="E7" s="87">
        <f>AVERAGE(D$5:D7)</f>
        <v>10.239563779572377</v>
      </c>
      <c r="F7" s="87">
        <f t="shared" si="1"/>
        <v>48.642857142857146</v>
      </c>
      <c r="G7" s="87">
        <f>(B7-$J$7)^2</f>
        <v>276.98469387755114</v>
      </c>
      <c r="H7" s="86"/>
      <c r="I7" s="87" t="s">
        <v>114</v>
      </c>
      <c r="J7" s="87">
        <f>AVERAGE($B$5:$B$32)</f>
        <v>48.642857142857146</v>
      </c>
      <c r="K7" s="86"/>
      <c r="L7" s="87"/>
      <c r="M7" s="87"/>
      <c r="N7" s="87"/>
      <c r="O7" s="87"/>
      <c r="P7" s="87"/>
      <c r="Q7" s="87"/>
      <c r="R7" s="87"/>
      <c r="S7" s="87"/>
    </row>
    <row r="8" spans="1:20" ht="16.5" x14ac:dyDescent="0.3">
      <c r="A8" s="90">
        <v>4</v>
      </c>
      <c r="B8" s="91">
        <f>'1.RegLineDataAnalyFormula'!B8</f>
        <v>34</v>
      </c>
      <c r="C8" s="92">
        <f t="shared" si="0"/>
        <v>29.826765193325343</v>
      </c>
      <c r="D8" s="87">
        <f>(B8-C8)^2</f>
        <v>17.41588875164086</v>
      </c>
      <c r="E8" s="87">
        <f>AVERAGE(D$5:D8)</f>
        <v>12.033645022589498</v>
      </c>
      <c r="F8" s="87">
        <f t="shared" si="1"/>
        <v>48.642857142857146</v>
      </c>
      <c r="G8" s="87">
        <f>(B8-$J$7)^2</f>
        <v>214.41326530612253</v>
      </c>
      <c r="H8" s="86"/>
      <c r="I8" s="87" t="s">
        <v>72</v>
      </c>
      <c r="J8" s="96">
        <f>1-D33/G33</f>
        <v>0.89649334668487568</v>
      </c>
      <c r="K8" s="87"/>
      <c r="L8" s="87"/>
      <c r="M8" s="87"/>
      <c r="N8" s="87"/>
      <c r="O8" s="87"/>
      <c r="P8" s="87"/>
      <c r="Q8" s="87"/>
      <c r="R8" s="87"/>
      <c r="S8" s="87"/>
    </row>
    <row r="9" spans="1:20" ht="16.5" x14ac:dyDescent="0.3">
      <c r="A9" s="90">
        <v>5</v>
      </c>
      <c r="B9" s="91">
        <f>'1.RegLineDataAnalyFormula'!B9</f>
        <v>36</v>
      </c>
      <c r="C9" s="92">
        <f t="shared" si="0"/>
        <v>31.618773951911731</v>
      </c>
      <c r="D9" s="87">
        <f t="shared" si="2"/>
        <v>19.195141684447155</v>
      </c>
      <c r="E9" s="87">
        <f>AVERAGE(D$5:D9)</f>
        <v>13.46594435496103</v>
      </c>
      <c r="F9" s="87">
        <f t="shared" si="1"/>
        <v>48.642857142857146</v>
      </c>
      <c r="G9" s="87">
        <f>(B9-$J$7)^2</f>
        <v>159.84183673469394</v>
      </c>
      <c r="H9" s="86"/>
      <c r="K9" s="87"/>
      <c r="L9" s="87"/>
      <c r="M9" s="87"/>
      <c r="N9" s="87"/>
      <c r="O9" s="87"/>
      <c r="P9" s="87"/>
      <c r="Q9" s="87"/>
      <c r="R9" s="87"/>
      <c r="S9" s="87"/>
    </row>
    <row r="10" spans="1:20" ht="16.5" x14ac:dyDescent="0.3">
      <c r="A10" s="90">
        <v>6</v>
      </c>
      <c r="B10" s="91">
        <f>'1.RegLineDataAnalyFormula'!B10</f>
        <v>37</v>
      </c>
      <c r="C10" s="92">
        <f t="shared" si="0"/>
        <v>33.410782710498118</v>
      </c>
      <c r="D10" s="87">
        <f t="shared" si="2"/>
        <v>12.882480751259234</v>
      </c>
      <c r="E10" s="87">
        <f>AVERAGE(D$5:D10)</f>
        <v>13.368700421010731</v>
      </c>
      <c r="F10" s="87">
        <f t="shared" si="1"/>
        <v>48.642857142857146</v>
      </c>
      <c r="G10" s="87">
        <f>(B10-$J$7)^2</f>
        <v>135.55612244897966</v>
      </c>
      <c r="H10" s="86"/>
      <c r="K10" s="87"/>
      <c r="L10" s="87"/>
      <c r="M10" s="87"/>
      <c r="N10" s="87"/>
      <c r="O10" s="87"/>
      <c r="P10" s="87"/>
      <c r="Q10" s="87"/>
      <c r="R10" s="87"/>
      <c r="S10" s="87"/>
    </row>
    <row r="11" spans="1:20" ht="16.5" x14ac:dyDescent="0.3">
      <c r="A11" s="90">
        <v>7</v>
      </c>
      <c r="B11" s="91">
        <f>'1.RegLineDataAnalyFormula'!B11</f>
        <v>39</v>
      </c>
      <c r="C11" s="92">
        <f t="shared" si="0"/>
        <v>35.202791469084502</v>
      </c>
      <c r="D11" s="87">
        <f t="shared" si="2"/>
        <v>14.418792627257432</v>
      </c>
      <c r="E11" s="87">
        <f>AVERAGE(D$5:D11)</f>
        <v>13.518713593331688</v>
      </c>
      <c r="F11" s="87">
        <f t="shared" si="1"/>
        <v>48.642857142857146</v>
      </c>
      <c r="G11" s="87">
        <f>(B11-$J$7)^2</f>
        <v>92.984693877551081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</row>
    <row r="12" spans="1:20" ht="16.5" x14ac:dyDescent="0.3">
      <c r="A12" s="90">
        <v>8</v>
      </c>
      <c r="B12" s="91">
        <f>'1.RegLineDataAnalyFormula'!B12</f>
        <v>40</v>
      </c>
      <c r="C12" s="92">
        <f t="shared" si="0"/>
        <v>36.994800227670893</v>
      </c>
      <c r="D12" s="87">
        <f t="shared" si="2"/>
        <v>9.031225671606915</v>
      </c>
      <c r="E12" s="87">
        <f>AVERAGE(D$5:D12)</f>
        <v>12.957777603116092</v>
      </c>
      <c r="F12" s="87">
        <f t="shared" si="1"/>
        <v>48.642857142857146</v>
      </c>
      <c r="G12" s="87">
        <f>(B12-$J$7)^2</f>
        <v>74.698979591836789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20" ht="16.5" x14ac:dyDescent="0.3">
      <c r="A13" s="90">
        <v>9</v>
      </c>
      <c r="B13" s="91">
        <f>'1.RegLineDataAnalyFormula'!B13</f>
        <v>40</v>
      </c>
      <c r="C13" s="92">
        <f t="shared" si="0"/>
        <v>38.786808986257284</v>
      </c>
      <c r="D13" s="87">
        <f t="shared" si="2"/>
        <v>1.4718324358260777</v>
      </c>
      <c r="E13" s="87">
        <f>AVERAGE(D$5:D13)</f>
        <v>11.681561473417201</v>
      </c>
      <c r="F13" s="87">
        <f t="shared" si="1"/>
        <v>48.642857142857146</v>
      </c>
      <c r="G13" s="87">
        <f>(B13-$J$7)^2</f>
        <v>74.698979591836789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20" ht="16.5" x14ac:dyDescent="0.3">
      <c r="A14" s="90">
        <v>10</v>
      </c>
      <c r="B14" s="91">
        <f>'1.RegLineDataAnalyFormula'!B14</f>
        <v>40</v>
      </c>
      <c r="C14" s="92">
        <f t="shared" si="0"/>
        <v>40.578817744843668</v>
      </c>
      <c r="D14" s="87">
        <f t="shared" si="2"/>
        <v>0.33502998174591003</v>
      </c>
      <c r="E14" s="87">
        <f>AVERAGE(D$5:D14)</f>
        <v>10.546908324250072</v>
      </c>
      <c r="F14" s="87">
        <f t="shared" si="1"/>
        <v>48.642857142857146</v>
      </c>
      <c r="G14" s="87">
        <f>(B14-$J$7)^2</f>
        <v>74.698979591836789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1:20" ht="16.5" x14ac:dyDescent="0.3">
      <c r="A15" s="90">
        <v>11</v>
      </c>
      <c r="B15" s="91">
        <f>'1.RegLineDataAnalyFormula'!B15</f>
        <v>41</v>
      </c>
      <c r="C15" s="92">
        <f t="shared" si="0"/>
        <v>42.370826503430052</v>
      </c>
      <c r="D15" s="87">
        <f t="shared" si="2"/>
        <v>1.8791653025062636</v>
      </c>
      <c r="E15" s="87">
        <f>AVERAGE(D$5:D15)</f>
        <v>9.7589316859097259</v>
      </c>
      <c r="F15" s="87">
        <f t="shared" si="1"/>
        <v>48.642857142857146</v>
      </c>
      <c r="G15" s="87">
        <f>(B15-$J$7)^2</f>
        <v>58.413265306122497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20" ht="16.5" x14ac:dyDescent="0.3">
      <c r="A16" s="90">
        <v>12</v>
      </c>
      <c r="B16" s="91">
        <f>'1.RegLineDataAnalyFormula'!B16</f>
        <v>43</v>
      </c>
      <c r="C16" s="92">
        <f t="shared" si="0"/>
        <v>44.162835262016443</v>
      </c>
      <c r="D16" s="87">
        <f t="shared" si="2"/>
        <v>1.3521858465888508</v>
      </c>
      <c r="E16" s="87">
        <f>AVERAGE(D$5:D16)</f>
        <v>9.0583695326329856</v>
      </c>
      <c r="F16" s="87">
        <f t="shared" si="1"/>
        <v>48.642857142857146</v>
      </c>
      <c r="G16" s="87">
        <f>(B16-$J$7)^2</f>
        <v>31.841836734693914</v>
      </c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19" ht="16.5" x14ac:dyDescent="0.3">
      <c r="A17" s="90">
        <v>13</v>
      </c>
      <c r="B17" s="91">
        <f>'1.RegLineDataAnalyFormula'!B17</f>
        <v>44</v>
      </c>
      <c r="C17" s="92">
        <f t="shared" si="0"/>
        <v>45.954844020602835</v>
      </c>
      <c r="D17" s="87">
        <f t="shared" si="2"/>
        <v>3.8214151448866556</v>
      </c>
      <c r="E17" s="87">
        <f>AVERAGE(D$5:D17)</f>
        <v>8.6555268874217308</v>
      </c>
      <c r="F17" s="87">
        <f t="shared" si="1"/>
        <v>48.642857142857146</v>
      </c>
      <c r="G17" s="87">
        <f>(B17-$J$7)^2</f>
        <v>21.556122448979622</v>
      </c>
      <c r="H17" s="87"/>
      <c r="I17" s="87"/>
      <c r="J17" s="87"/>
      <c r="K17" s="87"/>
      <c r="L17" s="87"/>
      <c r="M17" s="87"/>
      <c r="N17" s="87"/>
      <c r="O17" s="93"/>
      <c r="P17" s="93"/>
      <c r="Q17" s="87"/>
      <c r="R17" s="87"/>
      <c r="S17" s="87"/>
    </row>
    <row r="18" spans="1:19" ht="16.5" x14ac:dyDescent="0.3">
      <c r="A18" s="90">
        <v>14</v>
      </c>
      <c r="B18" s="91">
        <f>'1.RegLineDataAnalyFormula'!B18</f>
        <v>44</v>
      </c>
      <c r="C18" s="92">
        <f t="shared" si="0"/>
        <v>47.746852779189219</v>
      </c>
      <c r="D18" s="87">
        <f t="shared" si="2"/>
        <v>14.038905748917971</v>
      </c>
      <c r="E18" s="87">
        <f>AVERAGE(D$5:D18)</f>
        <v>9.0400539489571763</v>
      </c>
      <c r="F18" s="87">
        <f t="shared" si="1"/>
        <v>48.642857142857146</v>
      </c>
      <c r="G18" s="87">
        <f>(B18-$J$7)^2</f>
        <v>21.556122448979622</v>
      </c>
      <c r="H18" s="87"/>
      <c r="I18" s="87"/>
      <c r="J18" s="87"/>
      <c r="K18" s="87"/>
      <c r="L18" s="87"/>
      <c r="M18" s="87"/>
      <c r="N18" s="87"/>
      <c r="O18" s="93"/>
      <c r="P18" s="93"/>
      <c r="Q18" s="87"/>
      <c r="R18" s="87"/>
      <c r="S18" s="87"/>
    </row>
    <row r="19" spans="1:19" ht="16.5" x14ac:dyDescent="0.3">
      <c r="A19" s="90">
        <v>15</v>
      </c>
      <c r="B19" s="91">
        <f>'1.RegLineDataAnalyFormula'!B19</f>
        <v>45</v>
      </c>
      <c r="C19" s="92">
        <f t="shared" si="0"/>
        <v>49.538861537775603</v>
      </c>
      <c r="D19" s="87">
        <f t="shared" si="2"/>
        <v>20.601264059098707</v>
      </c>
      <c r="E19" s="87">
        <f>AVERAGE(D$5:D19)</f>
        <v>9.810801289633277</v>
      </c>
      <c r="F19" s="87">
        <f t="shared" si="1"/>
        <v>48.642857142857146</v>
      </c>
      <c r="G19" s="87">
        <f>(B19-$J$7)^2</f>
        <v>13.270408163265328</v>
      </c>
      <c r="H19" s="87"/>
      <c r="I19" s="87"/>
      <c r="J19" s="87"/>
      <c r="K19" s="87"/>
      <c r="L19" s="87"/>
      <c r="M19" s="87"/>
      <c r="N19" s="87"/>
      <c r="O19" s="93"/>
      <c r="P19" s="93"/>
      <c r="Q19" s="87"/>
      <c r="R19" s="87"/>
      <c r="S19" s="87"/>
    </row>
    <row r="20" spans="1:19" ht="16.5" x14ac:dyDescent="0.3">
      <c r="A20" s="90">
        <v>16</v>
      </c>
      <c r="B20" s="91">
        <f>'1.RegLineDataAnalyFormula'!B20</f>
        <v>46</v>
      </c>
      <c r="C20" s="92">
        <f t="shared" si="0"/>
        <v>51.330870296361994</v>
      </c>
      <c r="D20" s="87">
        <f t="shared" si="2"/>
        <v>28.418178116634611</v>
      </c>
      <c r="E20" s="87">
        <f>AVERAGE(D$5:D20)</f>
        <v>10.97376234132086</v>
      </c>
      <c r="F20" s="87">
        <f t="shared" si="1"/>
        <v>48.642857142857146</v>
      </c>
      <c r="G20" s="87">
        <f>(B20-$J$7)^2</f>
        <v>6.9846938775510363</v>
      </c>
      <c r="H20" s="87"/>
      <c r="I20" s="87"/>
      <c r="J20" s="87"/>
      <c r="K20" s="87"/>
      <c r="L20" s="87"/>
      <c r="M20" s="87"/>
      <c r="N20" s="87"/>
      <c r="O20" s="93"/>
      <c r="P20" s="93"/>
      <c r="Q20" s="87"/>
      <c r="R20" s="87"/>
      <c r="S20" s="87"/>
    </row>
    <row r="21" spans="1:19" ht="16.5" x14ac:dyDescent="0.3">
      <c r="A21" s="90">
        <v>17</v>
      </c>
      <c r="B21" s="91">
        <f>'1.RegLineDataAnalyFormula'!B21</f>
        <v>48</v>
      </c>
      <c r="C21" s="92">
        <f t="shared" si="0"/>
        <v>53.122879054948385</v>
      </c>
      <c r="D21" s="87">
        <f t="shared" si="2"/>
        <v>26.243889811628854</v>
      </c>
      <c r="E21" s="87">
        <f>AVERAGE(D$5:D21)</f>
        <v>11.872005133691919</v>
      </c>
      <c r="F21" s="87">
        <f t="shared" si="1"/>
        <v>48.642857142857146</v>
      </c>
      <c r="G21" s="87">
        <f>(B21-$J$7)^2</f>
        <v>0.41326530612245288</v>
      </c>
      <c r="H21" s="87"/>
      <c r="I21" s="87"/>
      <c r="J21" s="87"/>
      <c r="K21" s="87"/>
      <c r="L21" s="87"/>
      <c r="M21" s="87"/>
      <c r="N21" s="87"/>
      <c r="O21" s="93"/>
      <c r="P21" s="93"/>
      <c r="Q21" s="87"/>
      <c r="R21" s="87"/>
      <c r="S21" s="87"/>
    </row>
    <row r="22" spans="1:19" ht="16.5" x14ac:dyDescent="0.3">
      <c r="A22" s="90">
        <v>18</v>
      </c>
      <c r="B22" s="91">
        <f>'1.RegLineDataAnalyFormula'!B22</f>
        <v>50</v>
      </c>
      <c r="C22" s="92">
        <f t="shared" si="0"/>
        <v>54.914887813534769</v>
      </c>
      <c r="D22" s="87">
        <f t="shared" si="2"/>
        <v>24.156122219632579</v>
      </c>
      <c r="E22" s="87">
        <f>AVERAGE(D$5:D22)</f>
        <v>12.554456082910844</v>
      </c>
      <c r="F22" s="87">
        <f t="shared" si="1"/>
        <v>48.642857142857146</v>
      </c>
      <c r="G22" s="87">
        <f>(B22-$J$7)^2</f>
        <v>1.8418367346938693</v>
      </c>
      <c r="H22" s="87"/>
      <c r="I22" s="87"/>
      <c r="J22" s="87"/>
      <c r="K22" s="87"/>
      <c r="L22" s="87"/>
      <c r="M22" s="87"/>
      <c r="N22" s="87"/>
      <c r="O22" s="94"/>
    </row>
    <row r="23" spans="1:19" ht="16.5" x14ac:dyDescent="0.3">
      <c r="A23" s="90">
        <v>19</v>
      </c>
      <c r="B23" s="91">
        <f>'1.RegLineDataAnalyFormula'!B23</f>
        <v>54</v>
      </c>
      <c r="C23" s="92">
        <f t="shared" si="0"/>
        <v>56.706896572121153</v>
      </c>
      <c r="D23" s="87">
        <f t="shared" si="2"/>
        <v>7.3272890521612464</v>
      </c>
      <c r="E23" s="87">
        <f>AVERAGE(D$5:D23)</f>
        <v>12.279342028660865</v>
      </c>
      <c r="F23" s="87">
        <f t="shared" si="1"/>
        <v>48.642857142857146</v>
      </c>
      <c r="G23" s="87">
        <f>(B23-$J$7)^2</f>
        <v>28.698979591836704</v>
      </c>
      <c r="H23" s="87"/>
      <c r="I23" s="87"/>
      <c r="J23" s="87"/>
      <c r="K23" s="87"/>
      <c r="L23" s="87"/>
      <c r="M23" s="87"/>
      <c r="N23" s="87"/>
      <c r="O23" s="94"/>
    </row>
    <row r="24" spans="1:19" ht="16.5" x14ac:dyDescent="0.3">
      <c r="A24" s="90">
        <v>20</v>
      </c>
      <c r="B24" s="91">
        <f>'1.RegLineDataAnalyFormula'!B24</f>
        <v>54</v>
      </c>
      <c r="C24" s="92">
        <f t="shared" si="0"/>
        <v>58.498905330707544</v>
      </c>
      <c r="D24" s="87">
        <f t="shared" si="2"/>
        <v>20.240149174668755</v>
      </c>
      <c r="E24" s="87">
        <f>AVERAGE(D$5:D24)</f>
        <v>12.677382385961259</v>
      </c>
      <c r="F24" s="87">
        <f t="shared" si="1"/>
        <v>48.642857142857146</v>
      </c>
      <c r="G24" s="87">
        <f>(B24-$J$7)^2</f>
        <v>28.698979591836704</v>
      </c>
      <c r="H24" s="87"/>
      <c r="I24" s="87"/>
      <c r="J24" s="87"/>
      <c r="K24" s="87"/>
      <c r="L24" s="87"/>
      <c r="M24" s="87"/>
      <c r="N24" s="87"/>
      <c r="O24" s="94"/>
    </row>
    <row r="25" spans="1:19" ht="16.5" x14ac:dyDescent="0.3">
      <c r="A25" s="90">
        <v>21</v>
      </c>
      <c r="B25" s="91">
        <f>'1.RegLineDataAnalyFormula'!B25</f>
        <v>55</v>
      </c>
      <c r="C25" s="92">
        <f t="shared" si="0"/>
        <v>60.290914089293935</v>
      </c>
      <c r="D25" s="87">
        <f t="shared" si="2"/>
        <v>27.993771900289069</v>
      </c>
      <c r="E25" s="87">
        <f>AVERAGE(D$5:D25)</f>
        <v>13.406734267595917</v>
      </c>
      <c r="F25" s="87">
        <f t="shared" si="1"/>
        <v>48.642857142857146</v>
      </c>
      <c r="G25" s="87">
        <f>(B25-$J$7)^2</f>
        <v>40.413265306122412</v>
      </c>
      <c r="H25" s="87"/>
      <c r="I25" s="87"/>
      <c r="J25" s="87"/>
      <c r="K25" s="87"/>
      <c r="L25" s="87"/>
      <c r="M25" s="87"/>
      <c r="N25" s="87"/>
      <c r="O25" s="94"/>
    </row>
    <row r="26" spans="1:19" ht="16.5" x14ac:dyDescent="0.3">
      <c r="A26" s="90">
        <v>22</v>
      </c>
      <c r="B26" s="91">
        <f>'1.RegLineDataAnalyFormula'!B26</f>
        <v>58</v>
      </c>
      <c r="C26" s="92">
        <f t="shared" si="0"/>
        <v>62.082922847880319</v>
      </c>
      <c r="D26" s="87">
        <f t="shared" si="2"/>
        <v>16.670258981743132</v>
      </c>
      <c r="E26" s="87">
        <f>AVERAGE(D$5:D26)</f>
        <v>13.555076300057154</v>
      </c>
      <c r="F26" s="87">
        <f t="shared" si="1"/>
        <v>48.642857142857146</v>
      </c>
      <c r="G26" s="87">
        <f>(B26-$J$7)^2</f>
        <v>87.556122448979536</v>
      </c>
      <c r="H26" s="87"/>
      <c r="I26" s="87"/>
      <c r="J26" s="87"/>
      <c r="K26" s="87"/>
      <c r="L26" s="87"/>
      <c r="M26" s="87"/>
      <c r="N26" s="87"/>
      <c r="O26" s="94"/>
    </row>
    <row r="27" spans="1:19" ht="16.5" x14ac:dyDescent="0.3">
      <c r="A27" s="90">
        <v>23</v>
      </c>
      <c r="B27" s="91">
        <f>'1.RegLineDataAnalyFormula'!B27</f>
        <v>60</v>
      </c>
      <c r="C27" s="92">
        <f t="shared" si="0"/>
        <v>63.874931606466703</v>
      </c>
      <c r="D27" s="87">
        <f t="shared" si="2"/>
        <v>15.015094954794622</v>
      </c>
      <c r="E27" s="87">
        <f>AVERAGE(D$5:D27)</f>
        <v>13.618555372002263</v>
      </c>
      <c r="F27" s="87">
        <f t="shared" si="1"/>
        <v>48.642857142857146</v>
      </c>
      <c r="G27" s="87">
        <f>(B27-$J$7)^2</f>
        <v>128.98469387755094</v>
      </c>
      <c r="H27" s="87"/>
      <c r="I27" s="87"/>
      <c r="J27" s="87"/>
      <c r="K27" s="87"/>
      <c r="L27" s="87"/>
      <c r="M27" s="87"/>
      <c r="N27" s="87"/>
      <c r="O27" s="87"/>
    </row>
    <row r="28" spans="1:19" s="87" customFormat="1" ht="16.5" x14ac:dyDescent="0.3">
      <c r="A28" s="90">
        <v>24</v>
      </c>
      <c r="B28" s="91">
        <f>'1.RegLineDataAnalyFormula'!B28</f>
        <v>63</v>
      </c>
      <c r="C28" s="92">
        <f t="shared" si="0"/>
        <v>65.666940365053094</v>
      </c>
      <c r="D28" s="87">
        <f t="shared" si="2"/>
        <v>7.1125709107495299</v>
      </c>
      <c r="E28" s="87">
        <f>AVERAGE(D$5:D28)</f>
        <v>13.347472686116731</v>
      </c>
      <c r="F28" s="87">
        <f t="shared" si="1"/>
        <v>48.642857142857146</v>
      </c>
      <c r="G28" s="87">
        <f>(B28-$J$7)^2</f>
        <v>206.12755102040808</v>
      </c>
    </row>
    <row r="29" spans="1:19" s="87" customFormat="1" ht="16.5" x14ac:dyDescent="0.3">
      <c r="A29" s="90">
        <v>25</v>
      </c>
      <c r="B29" s="91">
        <f>'1.RegLineDataAnalyFormula'!B29</f>
        <v>70</v>
      </c>
      <c r="C29" s="92">
        <f t="shared" si="0"/>
        <v>67.458949123639485</v>
      </c>
      <c r="D29" s="87">
        <f t="shared" si="2"/>
        <v>6.456939556252542</v>
      </c>
      <c r="E29" s="87">
        <f>AVERAGE(D$5:D29)</f>
        <v>13.071851360922164</v>
      </c>
      <c r="F29" s="87">
        <f t="shared" si="1"/>
        <v>48.642857142857146</v>
      </c>
      <c r="G29" s="87">
        <f>(B29-$J$7)^2</f>
        <v>456.12755102040802</v>
      </c>
    </row>
    <row r="30" spans="1:19" s="87" customFormat="1" ht="16.5" x14ac:dyDescent="0.3">
      <c r="A30" s="90">
        <v>26</v>
      </c>
      <c r="B30" s="91">
        <f>'1.RegLineDataAnalyFormula'!B30</f>
        <v>70</v>
      </c>
      <c r="C30" s="92">
        <f t="shared" si="0"/>
        <v>69.250957882225862</v>
      </c>
      <c r="D30" s="87">
        <f t="shared" si="2"/>
        <v>0.56106409419956593</v>
      </c>
      <c r="E30" s="87">
        <f>AVERAGE(D$5:D30)</f>
        <v>12.590667235278989</v>
      </c>
      <c r="F30" s="87">
        <f t="shared" si="1"/>
        <v>48.642857142857146</v>
      </c>
      <c r="G30" s="87">
        <f>(B30-$J$7)^2</f>
        <v>456.12755102040802</v>
      </c>
    </row>
    <row r="31" spans="1:19" s="87" customFormat="1" ht="17.25" thickBot="1" x14ac:dyDescent="0.35">
      <c r="A31" s="90">
        <v>27</v>
      </c>
      <c r="B31" s="91">
        <f>'1.RegLineDataAnalyFormula'!B31</f>
        <v>82</v>
      </c>
      <c r="C31" s="92">
        <f t="shared" si="0"/>
        <v>71.042966640812253</v>
      </c>
      <c r="D31" s="87">
        <f t="shared" si="2"/>
        <v>120.05658003435313</v>
      </c>
      <c r="E31" s="87">
        <f>AVERAGE(D$5:D31)</f>
        <v>16.570886227837292</v>
      </c>
      <c r="F31" s="87">
        <f t="shared" si="1"/>
        <v>48.642857142857146</v>
      </c>
      <c r="G31" s="87">
        <f>(B31-$J$7)^2</f>
        <v>1112.6989795918366</v>
      </c>
    </row>
    <row r="32" spans="1:19" s="87" customFormat="1" ht="17.25" thickBot="1" x14ac:dyDescent="0.35">
      <c r="A32" s="90">
        <v>28</v>
      </c>
      <c r="B32" s="91">
        <f>'1.RegLineDataAnalyFormula'!B32</f>
        <v>88</v>
      </c>
      <c r="C32" s="92">
        <f t="shared" si="0"/>
        <v>72.834975399398644</v>
      </c>
      <c r="D32" s="87">
        <f t="shared" si="2"/>
        <v>229.97797113684433</v>
      </c>
      <c r="E32" s="95">
        <f>AVERAGE(D$5:D32)</f>
        <v>24.1925678317304</v>
      </c>
      <c r="F32" s="87">
        <f t="shared" si="1"/>
        <v>48.642857142857146</v>
      </c>
      <c r="G32" s="87">
        <f>(B32-$J$7)^2</f>
        <v>1548.9846938775509</v>
      </c>
    </row>
    <row r="33" spans="1:7" s="87" customFormat="1" x14ac:dyDescent="0.25">
      <c r="A33" s="90">
        <v>29</v>
      </c>
      <c r="C33" s="92">
        <f t="shared" si="0"/>
        <v>74.626984157985035</v>
      </c>
      <c r="D33" s="87">
        <f>SUM(D5:D32)</f>
        <v>677.39189928845121</v>
      </c>
      <c r="G33" s="87">
        <f>SUM(G5:G32)</f>
        <v>6544.4285714285716</v>
      </c>
    </row>
    <row r="34" spans="1:7" s="87" customFormat="1" x14ac:dyDescent="0.25">
      <c r="A34" s="90">
        <v>30</v>
      </c>
      <c r="C34" s="92">
        <f t="shared" si="0"/>
        <v>76.418992916571426</v>
      </c>
      <c r="D34" s="87" t="s">
        <v>115</v>
      </c>
      <c r="G34" s="87" t="s">
        <v>116</v>
      </c>
    </row>
    <row r="35" spans="1:7" s="87" customFormat="1" ht="15" x14ac:dyDescent="0.25"/>
    <row r="36" spans="1:7" s="87" customFormat="1" ht="15" x14ac:dyDescent="0.25"/>
    <row r="37" spans="1:7" s="87" customFormat="1" ht="15" x14ac:dyDescent="0.25"/>
    <row r="38" spans="1:7" s="87" customFormat="1" ht="15" x14ac:dyDescent="0.25"/>
    <row r="39" spans="1:7" s="87" customFormat="1" ht="15" x14ac:dyDescent="0.25"/>
    <row r="40" spans="1:7" s="87" customFormat="1" ht="15" x14ac:dyDescent="0.25"/>
    <row r="41" spans="1:7" s="87" customFormat="1" ht="15" x14ac:dyDescent="0.25"/>
    <row r="42" spans="1:7" s="87" customFormat="1" ht="15" x14ac:dyDescent="0.25"/>
    <row r="43" spans="1:7" s="87" customFormat="1" ht="15" x14ac:dyDescent="0.25"/>
    <row r="44" spans="1:7" s="87" customFormat="1" ht="15" x14ac:dyDescent="0.25"/>
    <row r="45" spans="1:7" s="87" customFormat="1" ht="15" x14ac:dyDescent="0.25"/>
    <row r="46" spans="1:7" s="87" customFormat="1" ht="15" x14ac:dyDescent="0.25"/>
    <row r="47" spans="1:7" s="87" customFormat="1" ht="15.75" customHeight="1" x14ac:dyDescent="0.25"/>
    <row r="48" spans="1:7" s="87" customFormat="1" ht="15" x14ac:dyDescent="0.25"/>
    <row r="49" s="87" customFormat="1" ht="15" x14ac:dyDescent="0.25"/>
    <row r="50" s="87" customFormat="1" ht="15" x14ac:dyDescent="0.25"/>
    <row r="51" s="87" customFormat="1" ht="15" x14ac:dyDescent="0.25"/>
    <row r="52" s="87" customFormat="1" ht="15" x14ac:dyDescent="0.25"/>
    <row r="53" s="87" customFormat="1" ht="15" x14ac:dyDescent="0.25"/>
    <row r="54" s="87" customFormat="1" ht="15" x14ac:dyDescent="0.25"/>
    <row r="55" s="87" customFormat="1" ht="15" x14ac:dyDescent="0.25"/>
    <row r="56" s="87" customFormat="1" ht="15" x14ac:dyDescent="0.25"/>
    <row r="57" s="87" customFormat="1" ht="15" x14ac:dyDescent="0.25"/>
    <row r="58" s="87" customFormat="1" ht="15" x14ac:dyDescent="0.25"/>
  </sheetData>
  <phoneticPr fontId="20" type="noConversion"/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B4B3-8DF6-47C9-B1F4-E698266CD369}">
  <sheetPr>
    <tabColor rgb="FFFFFF00"/>
  </sheetPr>
  <dimension ref="A1:R61"/>
  <sheetViews>
    <sheetView topLeftCell="A8" zoomScale="95" zoomScaleNormal="95" workbookViewId="0">
      <selection activeCell="V30" sqref="V30"/>
    </sheetView>
  </sheetViews>
  <sheetFormatPr defaultColWidth="9.140625" defaultRowHeight="15.75" x14ac:dyDescent="0.25"/>
  <cols>
    <col min="1" max="1" width="9.140625" style="4"/>
    <col min="2" max="2" width="6.7109375" style="4" bestFit="1" customWidth="1"/>
    <col min="3" max="3" width="20" style="4" bestFit="1" customWidth="1"/>
    <col min="4" max="4" width="9.28515625" style="4" bestFit="1" customWidth="1"/>
    <col min="5" max="5" width="8" style="7" bestFit="1" customWidth="1"/>
    <col min="6" max="6" width="6.42578125" style="7" bestFit="1" customWidth="1"/>
    <col min="7" max="7" width="12.7109375" style="7" bestFit="1" customWidth="1"/>
    <col min="8" max="8" width="9" style="7" bestFit="1" customWidth="1"/>
    <col min="9" max="9" width="12.42578125" style="7" bestFit="1" customWidth="1"/>
    <col min="10" max="10" width="8" style="7" bestFit="1" customWidth="1"/>
    <col min="11" max="11" width="8" style="7" customWidth="1"/>
    <col min="12" max="12" width="12.42578125" style="7" bestFit="1" customWidth="1"/>
    <col min="13" max="13" width="11.42578125" style="7" customWidth="1"/>
    <col min="14" max="14" width="15.42578125" style="4" bestFit="1" customWidth="1"/>
    <col min="15" max="16384" width="9.140625" style="4"/>
  </cols>
  <sheetData>
    <row r="1" spans="1:18" ht="16.5" thickBot="1" x14ac:dyDescent="0.3">
      <c r="A1" s="4" t="s">
        <v>42</v>
      </c>
      <c r="E1" s="4"/>
      <c r="F1" s="4"/>
      <c r="G1" s="4"/>
      <c r="H1" s="4"/>
      <c r="I1" s="4"/>
      <c r="J1" s="5">
        <v>1</v>
      </c>
      <c r="K1" s="5"/>
      <c r="L1" s="3"/>
      <c r="M1" s="4" t="s">
        <v>43</v>
      </c>
      <c r="N1" s="6"/>
      <c r="O1" s="7"/>
      <c r="P1" s="4" t="s">
        <v>44</v>
      </c>
      <c r="Q1" s="7" t="s">
        <v>45</v>
      </c>
      <c r="R1" s="7" t="s">
        <v>46</v>
      </c>
    </row>
    <row r="2" spans="1:18" x14ac:dyDescent="0.25">
      <c r="A2" s="4" t="s">
        <v>47</v>
      </c>
      <c r="E2" s="4"/>
      <c r="F2" s="4"/>
      <c r="G2" s="4"/>
      <c r="H2" s="4"/>
      <c r="I2" s="4"/>
      <c r="J2" s="4"/>
      <c r="K2" s="4"/>
      <c r="L2" s="3"/>
      <c r="M2" s="4"/>
      <c r="O2" s="7">
        <v>0</v>
      </c>
      <c r="P2" s="4">
        <v>0</v>
      </c>
      <c r="Q2" s="7">
        <v>5</v>
      </c>
      <c r="R2" s="7">
        <v>-5</v>
      </c>
    </row>
    <row r="3" spans="1:18" x14ac:dyDescent="0.25">
      <c r="A3" s="4" t="s">
        <v>48</v>
      </c>
      <c r="E3" s="4"/>
      <c r="F3" s="4"/>
      <c r="G3" s="4"/>
      <c r="H3" s="4"/>
      <c r="I3" s="4"/>
      <c r="J3" s="4"/>
      <c r="K3" s="4"/>
      <c r="L3" s="4"/>
      <c r="M3" s="4"/>
      <c r="O3" s="7">
        <v>30</v>
      </c>
      <c r="P3" s="4">
        <v>0</v>
      </c>
      <c r="Q3" s="7">
        <v>5</v>
      </c>
      <c r="R3" s="7">
        <v>-5</v>
      </c>
    </row>
    <row r="4" spans="1:18" x14ac:dyDescent="0.25">
      <c r="A4" s="4" t="s">
        <v>49</v>
      </c>
      <c r="E4" s="4"/>
      <c r="F4" s="4"/>
      <c r="G4" s="4"/>
      <c r="H4" s="4"/>
      <c r="I4" s="4"/>
      <c r="J4" s="4"/>
      <c r="K4" s="4"/>
      <c r="L4" s="4"/>
      <c r="M4" s="3"/>
      <c r="N4" s="4">
        <v>0</v>
      </c>
      <c r="O4" s="3"/>
    </row>
    <row r="5" spans="1:18" x14ac:dyDescent="0.25">
      <c r="E5" s="4"/>
      <c r="F5" s="4"/>
      <c r="G5" s="4"/>
      <c r="H5" s="4"/>
      <c r="I5" s="4"/>
      <c r="J5" s="4"/>
      <c r="K5" s="4"/>
      <c r="L5" s="4"/>
      <c r="M5" s="4"/>
      <c r="N5" s="4">
        <v>0.1</v>
      </c>
    </row>
    <row r="6" spans="1:18" x14ac:dyDescent="0.25">
      <c r="L6" s="4"/>
      <c r="N6" s="7"/>
      <c r="O6" s="19">
        <f>I35</f>
        <v>12.964285714285714</v>
      </c>
    </row>
    <row r="7" spans="1:18" ht="16.5" x14ac:dyDescent="0.3">
      <c r="A7" s="7" t="s">
        <v>50</v>
      </c>
      <c r="B7" s="8" t="s">
        <v>39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118</v>
      </c>
      <c r="L7" s="7" t="s">
        <v>59</v>
      </c>
      <c r="M7" s="9"/>
      <c r="N7" s="29">
        <f>N4</f>
        <v>0</v>
      </c>
      <c r="O7" s="4">
        <f t="dataTable" ref="O7:O17" dt2D="0" dtr="0" r1="J1"/>
        <v>997.85714285714289</v>
      </c>
    </row>
    <row r="8" spans="1:18" ht="16.5" x14ac:dyDescent="0.3">
      <c r="A8" s="10">
        <v>1</v>
      </c>
      <c r="B8" s="42">
        <f>'1.RegLineDataAnalyFormula'!B5</f>
        <v>21</v>
      </c>
      <c r="C8" s="12">
        <f>B8+$N$1</f>
        <v>21</v>
      </c>
      <c r="D8" s="12">
        <f>B8-C8</f>
        <v>0</v>
      </c>
      <c r="E8" s="13">
        <f>ABS(D8)</f>
        <v>0</v>
      </c>
      <c r="F8" s="13">
        <f>D8^2</f>
        <v>0</v>
      </c>
      <c r="G8" s="13">
        <f>IFERROR(E8/B8,"")</f>
        <v>0</v>
      </c>
      <c r="H8" s="13">
        <f>AVERAGE(E$8:E8)</f>
        <v>0</v>
      </c>
      <c r="I8" s="13">
        <f>AVERAGE(F$8:F8)</f>
        <v>0</v>
      </c>
      <c r="J8" s="29">
        <f>AVERAGE(G$8:G8)</f>
        <v>0</v>
      </c>
      <c r="K8" s="29">
        <f>SUM(D$8:D8)</f>
        <v>0</v>
      </c>
      <c r="L8" s="14" t="str">
        <f>IFERROR(K8/H8,"")</f>
        <v/>
      </c>
      <c r="M8" s="13"/>
      <c r="N8" s="29">
        <f>N7+$N$5</f>
        <v>0.1</v>
      </c>
      <c r="O8" s="4">
        <v>218.41483955587452</v>
      </c>
      <c r="P8" s="3"/>
      <c r="Q8" s="3"/>
      <c r="R8" s="3"/>
    </row>
    <row r="9" spans="1:18" ht="16.5" x14ac:dyDescent="0.3">
      <c r="A9" s="10">
        <v>2</v>
      </c>
      <c r="B9" s="42">
        <f>'1.RegLineDataAnalyFormula'!B6</f>
        <v>28</v>
      </c>
      <c r="C9" s="12">
        <f>(1-$J$1)*C8+$J$1*B8+$N$1</f>
        <v>21</v>
      </c>
      <c r="D9" s="12">
        <f t="shared" ref="D9:D35" si="0">B9-C9</f>
        <v>7</v>
      </c>
      <c r="E9" s="13">
        <f t="shared" ref="E9:E35" si="1">ABS(D9)</f>
        <v>7</v>
      </c>
      <c r="F9" s="13">
        <f t="shared" ref="F9:F35" si="2">D9^2</f>
        <v>49</v>
      </c>
      <c r="G9" s="13">
        <f t="shared" ref="G9:G35" si="3">IFERROR(E9/B9,"")</f>
        <v>0.25</v>
      </c>
      <c r="H9" s="13">
        <f>AVERAGE(E$8:E9)</f>
        <v>3.5</v>
      </c>
      <c r="I9" s="13">
        <f>AVERAGE(F$8:F9)</f>
        <v>24.5</v>
      </c>
      <c r="J9" s="29">
        <f>AVERAGE(G$8:G9)</f>
        <v>0.125</v>
      </c>
      <c r="K9" s="29">
        <f>SUM(D$8:D9)</f>
        <v>7</v>
      </c>
      <c r="L9" s="14">
        <f>IFERROR(K9/H9,"")</f>
        <v>2</v>
      </c>
      <c r="M9" s="13"/>
      <c r="N9" s="29">
        <f t="shared" ref="N9:N17" si="4">N8+$N$5</f>
        <v>0.2</v>
      </c>
      <c r="O9" s="4">
        <v>96.745233621531412</v>
      </c>
      <c r="P9" s="3"/>
      <c r="Q9" s="3"/>
      <c r="R9" s="3"/>
    </row>
    <row r="10" spans="1:18" ht="16.5" x14ac:dyDescent="0.3">
      <c r="A10" s="10">
        <v>3</v>
      </c>
      <c r="B10" s="42">
        <f>'1.RegLineDataAnalyFormula'!B7</f>
        <v>32</v>
      </c>
      <c r="C10" s="12">
        <f t="shared" ref="C10:C30" si="5">(1-$J$1)*C9+$J$1*B9+$N$1</f>
        <v>28</v>
      </c>
      <c r="D10" s="12">
        <f t="shared" si="0"/>
        <v>4</v>
      </c>
      <c r="E10" s="13">
        <f t="shared" si="1"/>
        <v>4</v>
      </c>
      <c r="F10" s="13">
        <f t="shared" si="2"/>
        <v>16</v>
      </c>
      <c r="G10" s="13">
        <f t="shared" si="3"/>
        <v>0.125</v>
      </c>
      <c r="H10" s="13">
        <f>AVERAGE(E$8:E10)</f>
        <v>3.6666666666666665</v>
      </c>
      <c r="I10" s="13">
        <f>AVERAGE(F$8:F10)</f>
        <v>21.666666666666668</v>
      </c>
      <c r="J10" s="29">
        <f>AVERAGE(G$8:G10)</f>
        <v>0.125</v>
      </c>
      <c r="K10" s="29">
        <f>SUM(D$8:D10)</f>
        <v>11</v>
      </c>
      <c r="L10" s="14">
        <f t="shared" ref="L10:L35" si="6">IFERROR(K10/H10,"")</f>
        <v>3</v>
      </c>
      <c r="M10" s="13"/>
      <c r="N10" s="29">
        <f t="shared" si="4"/>
        <v>0.30000000000000004</v>
      </c>
      <c r="O10" s="4">
        <v>58.140071996331599</v>
      </c>
      <c r="P10" s="3"/>
      <c r="Q10" s="3"/>
      <c r="R10" s="3"/>
    </row>
    <row r="11" spans="1:18" ht="16.5" x14ac:dyDescent="0.3">
      <c r="A11" s="10">
        <v>4</v>
      </c>
      <c r="B11" s="42">
        <f>'1.RegLineDataAnalyFormula'!B8</f>
        <v>34</v>
      </c>
      <c r="C11" s="12">
        <f t="shared" si="5"/>
        <v>32</v>
      </c>
      <c r="D11" s="12">
        <f t="shared" si="0"/>
        <v>2</v>
      </c>
      <c r="E11" s="13">
        <f t="shared" si="1"/>
        <v>2</v>
      </c>
      <c r="F11" s="13">
        <f t="shared" si="2"/>
        <v>4</v>
      </c>
      <c r="G11" s="13">
        <f t="shared" si="3"/>
        <v>5.8823529411764705E-2</v>
      </c>
      <c r="H11" s="13">
        <f>AVERAGE(E$8:E11)</f>
        <v>3.25</v>
      </c>
      <c r="I11" s="13">
        <f>AVERAGE(F$8:F11)</f>
        <v>17.25</v>
      </c>
      <c r="J11" s="29">
        <f>AVERAGE(G$8:G11)</f>
        <v>0.10845588235294118</v>
      </c>
      <c r="K11" s="29">
        <f>SUM(D$8:D11)</f>
        <v>13</v>
      </c>
      <c r="L11" s="14">
        <f t="shared" si="6"/>
        <v>4</v>
      </c>
      <c r="M11" s="13"/>
      <c r="N11" s="29">
        <f t="shared" si="4"/>
        <v>0.4</v>
      </c>
      <c r="O11" s="4">
        <v>40.175986045301315</v>
      </c>
      <c r="P11" s="3"/>
      <c r="Q11" s="3"/>
      <c r="R11" s="3"/>
    </row>
    <row r="12" spans="1:18" ht="16.5" x14ac:dyDescent="0.3">
      <c r="A12" s="10">
        <v>5</v>
      </c>
      <c r="B12" s="42">
        <f>'1.RegLineDataAnalyFormula'!B9</f>
        <v>36</v>
      </c>
      <c r="C12" s="12">
        <f t="shared" si="5"/>
        <v>34</v>
      </c>
      <c r="D12" s="12">
        <f t="shared" si="0"/>
        <v>2</v>
      </c>
      <c r="E12" s="13">
        <f t="shared" si="1"/>
        <v>2</v>
      </c>
      <c r="F12" s="13">
        <f t="shared" si="2"/>
        <v>4</v>
      </c>
      <c r="G12" s="13">
        <f t="shared" si="3"/>
        <v>5.5555555555555552E-2</v>
      </c>
      <c r="H12" s="13">
        <f>AVERAGE(E$8:E12)</f>
        <v>3</v>
      </c>
      <c r="I12" s="13">
        <f>AVERAGE(F$8:F12)</f>
        <v>14.6</v>
      </c>
      <c r="J12" s="29">
        <f>AVERAGE(G$8:G12)</f>
        <v>9.7875816993464065E-2</v>
      </c>
      <c r="K12" s="29">
        <f>SUM(D$8:D12)</f>
        <v>15</v>
      </c>
      <c r="L12" s="14">
        <f t="shared" si="6"/>
        <v>5</v>
      </c>
      <c r="M12" s="13"/>
      <c r="N12" s="29">
        <f t="shared" si="4"/>
        <v>0.5</v>
      </c>
      <c r="O12" s="4">
        <v>30.059052864081032</v>
      </c>
      <c r="P12" s="3"/>
      <c r="Q12" s="3"/>
      <c r="R12" s="3"/>
    </row>
    <row r="13" spans="1:18" ht="16.5" x14ac:dyDescent="0.3">
      <c r="A13" s="10">
        <v>6</v>
      </c>
      <c r="B13" s="42">
        <f>'1.RegLineDataAnalyFormula'!B10</f>
        <v>37</v>
      </c>
      <c r="C13" s="12">
        <f t="shared" si="5"/>
        <v>36</v>
      </c>
      <c r="D13" s="12">
        <f t="shared" si="0"/>
        <v>1</v>
      </c>
      <c r="E13" s="13">
        <f t="shared" si="1"/>
        <v>1</v>
      </c>
      <c r="F13" s="13">
        <f t="shared" si="2"/>
        <v>1</v>
      </c>
      <c r="G13" s="13">
        <f t="shared" si="3"/>
        <v>2.7027027027027029E-2</v>
      </c>
      <c r="H13" s="13">
        <f>AVERAGE(E$8:E13)</f>
        <v>2.6666666666666665</v>
      </c>
      <c r="I13" s="13">
        <f>AVERAGE(F$8:F13)</f>
        <v>12.333333333333334</v>
      </c>
      <c r="J13" s="29">
        <f>AVERAGE(G$8:G13)</f>
        <v>8.6067685332391217E-2</v>
      </c>
      <c r="K13" s="29">
        <f>SUM(D$8:D13)</f>
        <v>16</v>
      </c>
      <c r="L13" s="14">
        <f t="shared" si="6"/>
        <v>6</v>
      </c>
      <c r="M13" s="13"/>
      <c r="N13" s="29">
        <f t="shared" si="4"/>
        <v>0.6</v>
      </c>
      <c r="O13" s="4">
        <v>23.722015896179112</v>
      </c>
      <c r="P13" s="3"/>
      <c r="Q13" s="3"/>
      <c r="R13" s="3"/>
    </row>
    <row r="14" spans="1:18" ht="16.5" x14ac:dyDescent="0.3">
      <c r="A14" s="10">
        <v>7</v>
      </c>
      <c r="B14" s="42">
        <f>'1.RegLineDataAnalyFormula'!B11</f>
        <v>39</v>
      </c>
      <c r="C14" s="12">
        <f t="shared" si="5"/>
        <v>37</v>
      </c>
      <c r="D14" s="12">
        <f t="shared" si="0"/>
        <v>2</v>
      </c>
      <c r="E14" s="13">
        <f t="shared" si="1"/>
        <v>2</v>
      </c>
      <c r="F14" s="13">
        <f t="shared" si="2"/>
        <v>4</v>
      </c>
      <c r="G14" s="13">
        <f t="shared" si="3"/>
        <v>5.128205128205128E-2</v>
      </c>
      <c r="H14" s="13">
        <f>AVERAGE(E$8:E14)</f>
        <v>2.5714285714285716</v>
      </c>
      <c r="I14" s="13">
        <f>AVERAGE(F$8:F14)</f>
        <v>11.142857142857142</v>
      </c>
      <c r="J14" s="29">
        <f>AVERAGE(G$8:G14)</f>
        <v>8.1098309039485519E-2</v>
      </c>
      <c r="K14" s="29">
        <f>SUM(D$8:D14)</f>
        <v>18</v>
      </c>
      <c r="L14" s="14">
        <f t="shared" si="6"/>
        <v>6.9999999999999991</v>
      </c>
      <c r="M14" s="13"/>
      <c r="N14" s="29">
        <f t="shared" si="4"/>
        <v>0.7</v>
      </c>
      <c r="O14" s="4">
        <v>19.486274946754381</v>
      </c>
      <c r="P14" s="3"/>
      <c r="Q14" s="3"/>
      <c r="R14" s="3"/>
    </row>
    <row r="15" spans="1:18" ht="16.5" x14ac:dyDescent="0.3">
      <c r="A15" s="10">
        <v>8</v>
      </c>
      <c r="B15" s="42">
        <f>'1.RegLineDataAnalyFormula'!B12</f>
        <v>40</v>
      </c>
      <c r="C15" s="12">
        <f t="shared" si="5"/>
        <v>39</v>
      </c>
      <c r="D15" s="12">
        <f t="shared" si="0"/>
        <v>1</v>
      </c>
      <c r="E15" s="13">
        <f t="shared" si="1"/>
        <v>1</v>
      </c>
      <c r="F15" s="13">
        <f t="shared" si="2"/>
        <v>1</v>
      </c>
      <c r="G15" s="13">
        <f t="shared" si="3"/>
        <v>2.5000000000000001E-2</v>
      </c>
      <c r="H15" s="13">
        <f>AVERAGE(E$8:E15)</f>
        <v>2.375</v>
      </c>
      <c r="I15" s="13">
        <f>AVERAGE(F$8:F15)</f>
        <v>9.875</v>
      </c>
      <c r="J15" s="29">
        <f>AVERAGE(G$8:G15)</f>
        <v>7.4086020409549827E-2</v>
      </c>
      <c r="K15" s="29">
        <f>SUM(D$8:D15)</f>
        <v>19</v>
      </c>
      <c r="L15" s="14">
        <f t="shared" si="6"/>
        <v>8</v>
      </c>
      <c r="M15" s="13"/>
      <c r="N15" s="29">
        <f t="shared" si="4"/>
        <v>0.79999999999999993</v>
      </c>
      <c r="O15" s="4">
        <v>16.54015092040623</v>
      </c>
      <c r="P15" s="3"/>
      <c r="Q15" s="3"/>
      <c r="R15" s="3"/>
    </row>
    <row r="16" spans="1:18" ht="16.5" x14ac:dyDescent="0.3">
      <c r="A16" s="10">
        <v>9</v>
      </c>
      <c r="B16" s="42">
        <f>'1.RegLineDataAnalyFormula'!B13</f>
        <v>40</v>
      </c>
      <c r="C16" s="12">
        <f t="shared" si="5"/>
        <v>40</v>
      </c>
      <c r="D16" s="12">
        <f t="shared" si="0"/>
        <v>0</v>
      </c>
      <c r="E16" s="13">
        <f t="shared" si="1"/>
        <v>0</v>
      </c>
      <c r="F16" s="13">
        <f t="shared" si="2"/>
        <v>0</v>
      </c>
      <c r="G16" s="13">
        <f t="shared" si="3"/>
        <v>0</v>
      </c>
      <c r="H16" s="13">
        <f>AVERAGE(E$8:E16)</f>
        <v>2.1111111111111112</v>
      </c>
      <c r="I16" s="13">
        <f>AVERAGE(F$8:F16)</f>
        <v>8.7777777777777786</v>
      </c>
      <c r="J16" s="29">
        <f>AVERAGE(G$8:G16)</f>
        <v>6.5854240364044289E-2</v>
      </c>
      <c r="K16" s="29">
        <f>SUM(D$8:D16)</f>
        <v>19</v>
      </c>
      <c r="L16" s="14">
        <f t="shared" si="6"/>
        <v>9</v>
      </c>
      <c r="M16" s="13"/>
      <c r="N16" s="29">
        <f t="shared" si="4"/>
        <v>0.89999999999999991</v>
      </c>
      <c r="O16" s="4">
        <v>14.448837901288966</v>
      </c>
      <c r="P16" s="3"/>
      <c r="Q16" s="3"/>
      <c r="R16" s="3"/>
    </row>
    <row r="17" spans="1:18" ht="16.5" x14ac:dyDescent="0.3">
      <c r="A17" s="10">
        <v>10</v>
      </c>
      <c r="B17" s="42">
        <f>'1.RegLineDataAnalyFormula'!B14</f>
        <v>40</v>
      </c>
      <c r="C17" s="12">
        <f t="shared" si="5"/>
        <v>40</v>
      </c>
      <c r="D17" s="12">
        <f t="shared" si="0"/>
        <v>0</v>
      </c>
      <c r="E17" s="13">
        <f t="shared" si="1"/>
        <v>0</v>
      </c>
      <c r="F17" s="13">
        <f t="shared" si="2"/>
        <v>0</v>
      </c>
      <c r="G17" s="13">
        <f t="shared" si="3"/>
        <v>0</v>
      </c>
      <c r="H17" s="13">
        <f>AVERAGE(E$8:E17)</f>
        <v>1.9</v>
      </c>
      <c r="I17" s="13">
        <f>AVERAGE(F$8:F17)</f>
        <v>7.9</v>
      </c>
      <c r="J17" s="29">
        <f>AVERAGE(G$8:G17)</f>
        <v>5.9268816327639862E-2</v>
      </c>
      <c r="K17" s="29">
        <f>SUM(D$8:D17)</f>
        <v>19</v>
      </c>
      <c r="L17" s="14">
        <f t="shared" si="6"/>
        <v>10</v>
      </c>
      <c r="M17" s="13"/>
      <c r="N17" s="29">
        <f t="shared" si="4"/>
        <v>0.99999999999999989</v>
      </c>
      <c r="O17" s="4">
        <v>12.964285714285714</v>
      </c>
      <c r="P17" s="3"/>
      <c r="Q17" s="3"/>
      <c r="R17" s="3"/>
    </row>
    <row r="18" spans="1:18" ht="16.5" x14ac:dyDescent="0.3">
      <c r="A18" s="10">
        <v>11</v>
      </c>
      <c r="B18" s="42">
        <f>'1.RegLineDataAnalyFormula'!B15</f>
        <v>41</v>
      </c>
      <c r="C18" s="12">
        <f t="shared" si="5"/>
        <v>40</v>
      </c>
      <c r="D18" s="12">
        <f t="shared" si="0"/>
        <v>1</v>
      </c>
      <c r="E18" s="13">
        <f t="shared" si="1"/>
        <v>1</v>
      </c>
      <c r="F18" s="13">
        <f t="shared" si="2"/>
        <v>1</v>
      </c>
      <c r="G18" s="13">
        <f t="shared" si="3"/>
        <v>2.4390243902439025E-2</v>
      </c>
      <c r="H18" s="13">
        <f>AVERAGE(E$8:E18)</f>
        <v>1.8181818181818181</v>
      </c>
      <c r="I18" s="13">
        <f>AVERAGE(F$8:F18)</f>
        <v>7.2727272727272725</v>
      </c>
      <c r="J18" s="29">
        <f>AVERAGE(G$8:G18)</f>
        <v>5.6098037016257971E-2</v>
      </c>
      <c r="K18" s="29">
        <f>SUM(D$8:D18)</f>
        <v>20</v>
      </c>
      <c r="L18" s="14">
        <f t="shared" si="6"/>
        <v>11</v>
      </c>
      <c r="M18" s="13"/>
      <c r="N18" s="13"/>
      <c r="O18" s="4">
        <f>MIN(O7:O17)</f>
        <v>12.964285714285714</v>
      </c>
      <c r="P18" s="3"/>
      <c r="Q18" s="3"/>
      <c r="R18" s="3"/>
    </row>
    <row r="19" spans="1:18" ht="16.5" x14ac:dyDescent="0.3">
      <c r="A19" s="10">
        <v>12</v>
      </c>
      <c r="B19" s="42">
        <f>'1.RegLineDataAnalyFormula'!B16</f>
        <v>43</v>
      </c>
      <c r="C19" s="12">
        <f t="shared" si="5"/>
        <v>41</v>
      </c>
      <c r="D19" s="12">
        <f t="shared" si="0"/>
        <v>2</v>
      </c>
      <c r="E19" s="13">
        <f t="shared" si="1"/>
        <v>2</v>
      </c>
      <c r="F19" s="13">
        <f t="shared" si="2"/>
        <v>4</v>
      </c>
      <c r="G19" s="13">
        <f t="shared" si="3"/>
        <v>4.6511627906976744E-2</v>
      </c>
      <c r="H19" s="13">
        <f>AVERAGE(E$8:E19)</f>
        <v>1.8333333333333333</v>
      </c>
      <c r="I19" s="13">
        <f>AVERAGE(F$8:F19)</f>
        <v>7</v>
      </c>
      <c r="J19" s="29">
        <f>AVERAGE(G$8:G19)</f>
        <v>5.5299169590484532E-2</v>
      </c>
      <c r="K19" s="29">
        <f>SUM(D$8:D19)</f>
        <v>22</v>
      </c>
      <c r="L19" s="14">
        <f t="shared" si="6"/>
        <v>12</v>
      </c>
      <c r="M19" s="13"/>
      <c r="N19" s="13"/>
      <c r="P19" s="3"/>
      <c r="Q19" s="3"/>
      <c r="R19" s="3"/>
    </row>
    <row r="20" spans="1:18" ht="16.5" x14ac:dyDescent="0.3">
      <c r="A20" s="10">
        <v>13</v>
      </c>
      <c r="B20" s="42">
        <f>'1.RegLineDataAnalyFormula'!B17</f>
        <v>44</v>
      </c>
      <c r="C20" s="12">
        <f t="shared" si="5"/>
        <v>43</v>
      </c>
      <c r="D20" s="12">
        <f t="shared" si="0"/>
        <v>1</v>
      </c>
      <c r="E20" s="13">
        <f t="shared" si="1"/>
        <v>1</v>
      </c>
      <c r="F20" s="13">
        <f t="shared" si="2"/>
        <v>1</v>
      </c>
      <c r="G20" s="13">
        <f t="shared" si="3"/>
        <v>2.2727272727272728E-2</v>
      </c>
      <c r="H20" s="13">
        <f>AVERAGE(E$8:E20)</f>
        <v>1.7692307692307692</v>
      </c>
      <c r="I20" s="13">
        <f>AVERAGE(F$8:F20)</f>
        <v>6.5384615384615383</v>
      </c>
      <c r="J20" s="29">
        <f>AVERAGE(G$8:G20)</f>
        <v>5.279363906254516E-2</v>
      </c>
      <c r="K20" s="29">
        <f>SUM(D$8:D20)</f>
        <v>23</v>
      </c>
      <c r="L20" s="14">
        <f t="shared" si="6"/>
        <v>13</v>
      </c>
      <c r="M20" s="13"/>
      <c r="N20" s="13"/>
      <c r="P20" s="3"/>
      <c r="Q20" s="3"/>
      <c r="R20" s="3"/>
    </row>
    <row r="21" spans="1:18" ht="16.5" x14ac:dyDescent="0.3">
      <c r="A21" s="10">
        <v>14</v>
      </c>
      <c r="B21" s="42">
        <f>'1.RegLineDataAnalyFormula'!B18</f>
        <v>44</v>
      </c>
      <c r="C21" s="12">
        <f t="shared" si="5"/>
        <v>44</v>
      </c>
      <c r="D21" s="12">
        <f t="shared" si="0"/>
        <v>0</v>
      </c>
      <c r="E21" s="13">
        <f t="shared" si="1"/>
        <v>0</v>
      </c>
      <c r="F21" s="13">
        <f t="shared" si="2"/>
        <v>0</v>
      </c>
      <c r="G21" s="13">
        <f t="shared" si="3"/>
        <v>0</v>
      </c>
      <c r="H21" s="13">
        <f>AVERAGE(E$8:E21)</f>
        <v>1.6428571428571428</v>
      </c>
      <c r="I21" s="13">
        <f>AVERAGE(F$8:F21)</f>
        <v>6.0714285714285712</v>
      </c>
      <c r="J21" s="29">
        <f>AVERAGE(G$8:G21)</f>
        <v>4.9022664843791933E-2</v>
      </c>
      <c r="K21" s="29">
        <f>SUM(D$8:D21)</f>
        <v>23</v>
      </c>
      <c r="L21" s="14">
        <f t="shared" si="6"/>
        <v>14</v>
      </c>
      <c r="M21" s="13"/>
      <c r="N21" s="13"/>
      <c r="P21" s="3"/>
      <c r="Q21" s="3"/>
      <c r="R21" s="3"/>
    </row>
    <row r="22" spans="1:18" ht="16.5" x14ac:dyDescent="0.3">
      <c r="A22" s="10">
        <v>15</v>
      </c>
      <c r="B22" s="42">
        <f>'1.RegLineDataAnalyFormula'!B19</f>
        <v>45</v>
      </c>
      <c r="C22" s="12">
        <f t="shared" si="5"/>
        <v>44</v>
      </c>
      <c r="D22" s="12">
        <f t="shared" si="0"/>
        <v>1</v>
      </c>
      <c r="E22" s="13">
        <f t="shared" si="1"/>
        <v>1</v>
      </c>
      <c r="F22" s="13">
        <f t="shared" si="2"/>
        <v>1</v>
      </c>
      <c r="G22" s="13">
        <f t="shared" si="3"/>
        <v>2.2222222222222223E-2</v>
      </c>
      <c r="H22" s="13">
        <f>AVERAGE(E$8:E22)</f>
        <v>1.6</v>
      </c>
      <c r="I22" s="13">
        <f>AVERAGE(F$8:F22)</f>
        <v>5.7333333333333334</v>
      </c>
      <c r="J22" s="29">
        <f>AVERAGE(G$8:G22)</f>
        <v>4.723596866902062E-2</v>
      </c>
      <c r="K22" s="29">
        <f>SUM(D$8:D22)</f>
        <v>24</v>
      </c>
      <c r="L22" s="14">
        <f t="shared" si="6"/>
        <v>15</v>
      </c>
      <c r="M22" s="13"/>
      <c r="N22" s="13"/>
      <c r="P22" s="3"/>
      <c r="Q22" s="3"/>
      <c r="R22" s="3"/>
    </row>
    <row r="23" spans="1:18" ht="16.5" x14ac:dyDescent="0.3">
      <c r="A23" s="10">
        <v>16</v>
      </c>
      <c r="B23" s="42">
        <f>'1.RegLineDataAnalyFormula'!B20</f>
        <v>46</v>
      </c>
      <c r="C23" s="12">
        <f t="shared" si="5"/>
        <v>45</v>
      </c>
      <c r="D23" s="12">
        <f t="shared" si="0"/>
        <v>1</v>
      </c>
      <c r="E23" s="13">
        <f t="shared" si="1"/>
        <v>1</v>
      </c>
      <c r="F23" s="13">
        <f t="shared" si="2"/>
        <v>1</v>
      </c>
      <c r="G23" s="13">
        <f t="shared" si="3"/>
        <v>2.1739130434782608E-2</v>
      </c>
      <c r="H23" s="13">
        <f>AVERAGE(E$8:E23)</f>
        <v>1.5625</v>
      </c>
      <c r="I23" s="13">
        <f>AVERAGE(F$8:F23)</f>
        <v>5.4375</v>
      </c>
      <c r="J23" s="29">
        <f>AVERAGE(G$8:G23)</f>
        <v>4.5642416279380746E-2</v>
      </c>
      <c r="K23" s="29">
        <f>SUM(D$8:D23)</f>
        <v>25</v>
      </c>
      <c r="L23" s="14">
        <f t="shared" si="6"/>
        <v>16</v>
      </c>
      <c r="M23" s="13"/>
      <c r="N23" s="13"/>
      <c r="P23" s="3"/>
      <c r="Q23" s="3"/>
      <c r="R23" s="3"/>
    </row>
    <row r="24" spans="1:18" ht="16.5" x14ac:dyDescent="0.3">
      <c r="A24" s="10">
        <v>17</v>
      </c>
      <c r="B24" s="42">
        <f>'1.RegLineDataAnalyFormula'!B21</f>
        <v>48</v>
      </c>
      <c r="C24" s="12">
        <f t="shared" si="5"/>
        <v>46</v>
      </c>
      <c r="D24" s="12">
        <f t="shared" si="0"/>
        <v>2</v>
      </c>
      <c r="E24" s="13">
        <f t="shared" si="1"/>
        <v>2</v>
      </c>
      <c r="F24" s="13">
        <f t="shared" si="2"/>
        <v>4</v>
      </c>
      <c r="G24" s="13">
        <f t="shared" si="3"/>
        <v>4.1666666666666664E-2</v>
      </c>
      <c r="H24" s="13">
        <f>AVERAGE(E$8:E24)</f>
        <v>1.588235294117647</v>
      </c>
      <c r="I24" s="13">
        <f>AVERAGE(F$8:F24)</f>
        <v>5.3529411764705879</v>
      </c>
      <c r="J24" s="29">
        <f>AVERAGE(G$8:G24)</f>
        <v>4.5408548655103444E-2</v>
      </c>
      <c r="K24" s="29">
        <f>SUM(D$8:D24)</f>
        <v>27</v>
      </c>
      <c r="L24" s="14">
        <f t="shared" si="6"/>
        <v>17</v>
      </c>
      <c r="M24" s="13"/>
      <c r="N24" s="13"/>
      <c r="P24" s="3"/>
      <c r="Q24" s="3"/>
      <c r="R24" s="3"/>
    </row>
    <row r="25" spans="1:18" ht="16.5" x14ac:dyDescent="0.3">
      <c r="A25" s="10">
        <v>18</v>
      </c>
      <c r="B25" s="42">
        <f>'1.RegLineDataAnalyFormula'!B22</f>
        <v>50</v>
      </c>
      <c r="C25" s="12">
        <f t="shared" si="5"/>
        <v>48</v>
      </c>
      <c r="D25" s="12">
        <f t="shared" si="0"/>
        <v>2</v>
      </c>
      <c r="E25" s="13">
        <f t="shared" si="1"/>
        <v>2</v>
      </c>
      <c r="F25" s="13">
        <f t="shared" si="2"/>
        <v>4</v>
      </c>
      <c r="G25" s="13">
        <f t="shared" si="3"/>
        <v>0.04</v>
      </c>
      <c r="H25" s="13">
        <f>AVERAGE(E$8:E25)</f>
        <v>1.6111111111111112</v>
      </c>
      <c r="I25" s="13">
        <f>AVERAGE(F$8:F25)</f>
        <v>5.2777777777777777</v>
      </c>
      <c r="J25" s="29">
        <f>AVERAGE(G$8:G25)</f>
        <v>4.5108073729819925E-2</v>
      </c>
      <c r="K25" s="29">
        <f>SUM(D$8:D25)</f>
        <v>29</v>
      </c>
      <c r="L25" s="14">
        <f t="shared" si="6"/>
        <v>18</v>
      </c>
      <c r="M25" s="13"/>
      <c r="N25" s="13"/>
    </row>
    <row r="26" spans="1:18" ht="16.5" x14ac:dyDescent="0.3">
      <c r="A26" s="10">
        <v>19</v>
      </c>
      <c r="B26" s="42">
        <f>'1.RegLineDataAnalyFormula'!B23</f>
        <v>54</v>
      </c>
      <c r="C26" s="12">
        <f t="shared" si="5"/>
        <v>50</v>
      </c>
      <c r="D26" s="12">
        <f t="shared" si="0"/>
        <v>4</v>
      </c>
      <c r="E26" s="13">
        <f t="shared" si="1"/>
        <v>4</v>
      </c>
      <c r="F26" s="13">
        <f t="shared" si="2"/>
        <v>16</v>
      </c>
      <c r="G26" s="13">
        <f t="shared" si="3"/>
        <v>7.407407407407407E-2</v>
      </c>
      <c r="H26" s="13">
        <f>AVERAGE(E$8:E26)</f>
        <v>1.736842105263158</v>
      </c>
      <c r="I26" s="13">
        <f>AVERAGE(F$8:F26)</f>
        <v>5.8421052631578947</v>
      </c>
      <c r="J26" s="29">
        <f>AVERAGE(G$8:G26)</f>
        <v>4.6632600063728033E-2</v>
      </c>
      <c r="K26" s="29">
        <f>SUM(D$8:D26)</f>
        <v>33</v>
      </c>
      <c r="L26" s="14">
        <f t="shared" si="6"/>
        <v>19</v>
      </c>
      <c r="M26" s="13"/>
      <c r="N26" s="13"/>
    </row>
    <row r="27" spans="1:18" ht="16.5" x14ac:dyDescent="0.3">
      <c r="A27" s="10">
        <v>20</v>
      </c>
      <c r="B27" s="42">
        <f>'1.RegLineDataAnalyFormula'!B24</f>
        <v>54</v>
      </c>
      <c r="C27" s="12">
        <f t="shared" si="5"/>
        <v>54</v>
      </c>
      <c r="D27" s="12">
        <f t="shared" si="0"/>
        <v>0</v>
      </c>
      <c r="E27" s="13">
        <f t="shared" si="1"/>
        <v>0</v>
      </c>
      <c r="F27" s="13">
        <f t="shared" si="2"/>
        <v>0</v>
      </c>
      <c r="G27" s="13">
        <f t="shared" si="3"/>
        <v>0</v>
      </c>
      <c r="H27" s="13">
        <f>AVERAGE(E$8:E27)</f>
        <v>1.65</v>
      </c>
      <c r="I27" s="13">
        <f>AVERAGE(F$8:F27)</f>
        <v>5.55</v>
      </c>
      <c r="J27" s="29">
        <f>AVERAGE(G$8:G27)</f>
        <v>4.4300970060541636E-2</v>
      </c>
      <c r="K27" s="29">
        <f>SUM(D$8:D27)</f>
        <v>33</v>
      </c>
      <c r="L27" s="14">
        <f t="shared" si="6"/>
        <v>20</v>
      </c>
      <c r="M27" s="13"/>
      <c r="N27" s="13"/>
    </row>
    <row r="28" spans="1:18" ht="16.5" x14ac:dyDescent="0.3">
      <c r="A28" s="10">
        <v>21</v>
      </c>
      <c r="B28" s="42">
        <f>'1.RegLineDataAnalyFormula'!B25</f>
        <v>55</v>
      </c>
      <c r="C28" s="12">
        <f t="shared" si="5"/>
        <v>54</v>
      </c>
      <c r="D28" s="12">
        <f t="shared" si="0"/>
        <v>1</v>
      </c>
      <c r="E28" s="13">
        <f t="shared" si="1"/>
        <v>1</v>
      </c>
      <c r="F28" s="13">
        <f t="shared" si="2"/>
        <v>1</v>
      </c>
      <c r="G28" s="13">
        <f t="shared" si="3"/>
        <v>1.8181818181818181E-2</v>
      </c>
      <c r="H28" s="13">
        <f>AVERAGE(E$8:E28)</f>
        <v>1.6190476190476191</v>
      </c>
      <c r="I28" s="13">
        <f>AVERAGE(F$8:F28)</f>
        <v>5.333333333333333</v>
      </c>
      <c r="J28" s="29">
        <f>AVERAGE(G$8:G28)</f>
        <v>4.3057200923459563E-2</v>
      </c>
      <c r="K28" s="29">
        <f>SUM(D$8:D28)</f>
        <v>34</v>
      </c>
      <c r="L28" s="14">
        <f t="shared" si="6"/>
        <v>21</v>
      </c>
      <c r="M28" s="13"/>
      <c r="N28" s="13"/>
    </row>
    <row r="29" spans="1:18" ht="16.5" x14ac:dyDescent="0.3">
      <c r="A29" s="10">
        <v>22</v>
      </c>
      <c r="B29" s="42">
        <f>'1.RegLineDataAnalyFormula'!B26</f>
        <v>58</v>
      </c>
      <c r="C29" s="12">
        <f t="shared" si="5"/>
        <v>55</v>
      </c>
      <c r="D29" s="12">
        <f t="shared" si="0"/>
        <v>3</v>
      </c>
      <c r="E29" s="13">
        <f t="shared" si="1"/>
        <v>3</v>
      </c>
      <c r="F29" s="13">
        <f t="shared" si="2"/>
        <v>9</v>
      </c>
      <c r="G29" s="13">
        <f t="shared" si="3"/>
        <v>5.1724137931034482E-2</v>
      </c>
      <c r="H29" s="13">
        <f>AVERAGE(E$8:E29)</f>
        <v>1.6818181818181819</v>
      </c>
      <c r="I29" s="13">
        <f>AVERAGE(F$8:F29)</f>
        <v>5.5</v>
      </c>
      <c r="J29" s="29">
        <f>AVERAGE(G$8:G29)</f>
        <v>4.3451152605622059E-2</v>
      </c>
      <c r="K29" s="29">
        <f>SUM(D$8:D29)</f>
        <v>37</v>
      </c>
      <c r="L29" s="14">
        <f t="shared" si="6"/>
        <v>22</v>
      </c>
      <c r="M29" s="13"/>
      <c r="N29" s="13"/>
    </row>
    <row r="30" spans="1:18" ht="16.5" x14ac:dyDescent="0.3">
      <c r="A30" s="10">
        <v>23</v>
      </c>
      <c r="B30" s="42">
        <f>'1.RegLineDataAnalyFormula'!B27</f>
        <v>60</v>
      </c>
      <c r="C30" s="12">
        <f t="shared" si="5"/>
        <v>58</v>
      </c>
      <c r="D30" s="12">
        <f t="shared" si="0"/>
        <v>2</v>
      </c>
      <c r="E30" s="13">
        <f t="shared" si="1"/>
        <v>2</v>
      </c>
      <c r="F30" s="13">
        <f t="shared" si="2"/>
        <v>4</v>
      </c>
      <c r="G30" s="13">
        <f t="shared" si="3"/>
        <v>3.3333333333333333E-2</v>
      </c>
      <c r="H30" s="13">
        <f>AVERAGE(E$8:E30)</f>
        <v>1.6956521739130435</v>
      </c>
      <c r="I30" s="13">
        <f>AVERAGE(F$8:F30)</f>
        <v>5.4347826086956523</v>
      </c>
      <c r="J30" s="29">
        <f>AVERAGE(G$8:G30)</f>
        <v>4.3011247419870377E-2</v>
      </c>
      <c r="K30" s="29">
        <f>SUM(D$8:D30)</f>
        <v>39</v>
      </c>
      <c r="L30" s="14">
        <f t="shared" si="6"/>
        <v>23</v>
      </c>
      <c r="M30" s="13"/>
      <c r="N30" s="13"/>
    </row>
    <row r="31" spans="1:18" s="3" customFormat="1" ht="16.5" x14ac:dyDescent="0.3">
      <c r="A31" s="10">
        <v>24</v>
      </c>
      <c r="B31" s="42">
        <f>'1.RegLineDataAnalyFormula'!B28</f>
        <v>63</v>
      </c>
      <c r="C31" s="12">
        <f t="shared" ref="C31:C36" si="7">(1-$J$1)*C30+$J$1*B30+$N$1</f>
        <v>60</v>
      </c>
      <c r="D31" s="12">
        <f t="shared" si="0"/>
        <v>3</v>
      </c>
      <c r="E31" s="13">
        <f t="shared" si="1"/>
        <v>3</v>
      </c>
      <c r="F31" s="13">
        <f t="shared" si="2"/>
        <v>9</v>
      </c>
      <c r="G31" s="13">
        <f t="shared" si="3"/>
        <v>4.7619047619047616E-2</v>
      </c>
      <c r="H31" s="13">
        <f>AVERAGE(E$8:E31)</f>
        <v>1.75</v>
      </c>
      <c r="I31" s="13">
        <f>AVERAGE(F$8:F31)</f>
        <v>5.583333333333333</v>
      </c>
      <c r="J31" s="29">
        <f>AVERAGE(G$8:G31)</f>
        <v>4.3203239094836095E-2</v>
      </c>
      <c r="K31" s="29">
        <f>SUM(D$8:D31)</f>
        <v>42</v>
      </c>
      <c r="L31" s="14">
        <f t="shared" si="6"/>
        <v>24</v>
      </c>
    </row>
    <row r="32" spans="1:18" s="3" customFormat="1" ht="16.5" x14ac:dyDescent="0.3">
      <c r="A32" s="10">
        <v>25</v>
      </c>
      <c r="B32" s="42">
        <f>'1.RegLineDataAnalyFormula'!B29</f>
        <v>70</v>
      </c>
      <c r="C32" s="12">
        <f t="shared" si="7"/>
        <v>63</v>
      </c>
      <c r="D32" s="12">
        <f t="shared" si="0"/>
        <v>7</v>
      </c>
      <c r="E32" s="13">
        <f t="shared" si="1"/>
        <v>7</v>
      </c>
      <c r="F32" s="13">
        <f t="shared" si="2"/>
        <v>49</v>
      </c>
      <c r="G32" s="13">
        <f t="shared" si="3"/>
        <v>0.1</v>
      </c>
      <c r="H32" s="13">
        <f>AVERAGE(E$8:E32)</f>
        <v>1.96</v>
      </c>
      <c r="I32" s="13">
        <f>AVERAGE(F$8:F32)</f>
        <v>7.32</v>
      </c>
      <c r="J32" s="29">
        <f>AVERAGE(G$8:G32)</f>
        <v>4.5475109531042654E-2</v>
      </c>
      <c r="K32" s="29">
        <f>SUM(D$8:D32)</f>
        <v>49</v>
      </c>
      <c r="L32" s="14">
        <f t="shared" si="6"/>
        <v>25</v>
      </c>
    </row>
    <row r="33" spans="1:12" s="3" customFormat="1" ht="16.5" x14ac:dyDescent="0.3">
      <c r="A33" s="10">
        <v>26</v>
      </c>
      <c r="B33" s="42">
        <f>'1.RegLineDataAnalyFormula'!B30</f>
        <v>70</v>
      </c>
      <c r="C33" s="12">
        <f t="shared" si="7"/>
        <v>70</v>
      </c>
      <c r="D33" s="12">
        <f t="shared" si="0"/>
        <v>0</v>
      </c>
      <c r="E33" s="13">
        <f t="shared" si="1"/>
        <v>0</v>
      </c>
      <c r="F33" s="13">
        <f t="shared" si="2"/>
        <v>0</v>
      </c>
      <c r="G33" s="13">
        <f t="shared" si="3"/>
        <v>0</v>
      </c>
      <c r="H33" s="13">
        <f>AVERAGE(E$8:E33)</f>
        <v>1.8846153846153846</v>
      </c>
      <c r="I33" s="13">
        <f>AVERAGE(F$8:F33)</f>
        <v>7.0384615384615383</v>
      </c>
      <c r="J33" s="29">
        <f>AVERAGE(G$8:G33)</f>
        <v>4.3726066856771786E-2</v>
      </c>
      <c r="K33" s="29">
        <f>SUM(D$8:D33)</f>
        <v>49</v>
      </c>
      <c r="L33" s="14">
        <f t="shared" si="6"/>
        <v>26</v>
      </c>
    </row>
    <row r="34" spans="1:12" s="3" customFormat="1" ht="16.5" x14ac:dyDescent="0.3">
      <c r="A34" s="10">
        <v>27</v>
      </c>
      <c r="B34" s="42">
        <f>'1.RegLineDataAnalyFormula'!B31</f>
        <v>82</v>
      </c>
      <c r="C34" s="12">
        <f t="shared" si="7"/>
        <v>70</v>
      </c>
      <c r="D34" s="12">
        <f t="shared" si="0"/>
        <v>12</v>
      </c>
      <c r="E34" s="13">
        <f t="shared" si="1"/>
        <v>12</v>
      </c>
      <c r="F34" s="13">
        <f t="shared" si="2"/>
        <v>144</v>
      </c>
      <c r="G34" s="13">
        <f t="shared" si="3"/>
        <v>0.14634146341463414</v>
      </c>
      <c r="H34" s="13">
        <f>AVERAGE(E$8:E34)</f>
        <v>2.2592592592592591</v>
      </c>
      <c r="I34" s="13">
        <f>AVERAGE(F$8:F34)</f>
        <v>12.111111111111111</v>
      </c>
      <c r="J34" s="29">
        <f>AVERAGE(G$8:G34)</f>
        <v>4.7526637099655572E-2</v>
      </c>
      <c r="K34" s="29">
        <f>SUM(D$8:D34)</f>
        <v>61</v>
      </c>
      <c r="L34" s="14">
        <f t="shared" si="6"/>
        <v>27.000000000000004</v>
      </c>
    </row>
    <row r="35" spans="1:12" s="3" customFormat="1" ht="16.5" x14ac:dyDescent="0.3">
      <c r="A35" s="10">
        <v>28</v>
      </c>
      <c r="B35" s="42">
        <f>'1.RegLineDataAnalyFormula'!B32</f>
        <v>88</v>
      </c>
      <c r="C35" s="12">
        <f t="shared" si="7"/>
        <v>82</v>
      </c>
      <c r="D35" s="12">
        <f t="shared" si="0"/>
        <v>6</v>
      </c>
      <c r="E35" s="13">
        <f t="shared" si="1"/>
        <v>6</v>
      </c>
      <c r="F35" s="13">
        <f t="shared" si="2"/>
        <v>36</v>
      </c>
      <c r="G35" s="13">
        <f t="shared" si="3"/>
        <v>6.8181818181818177E-2</v>
      </c>
      <c r="H35" s="13">
        <f>AVERAGE(E$8:E35)</f>
        <v>2.3928571428571428</v>
      </c>
      <c r="I35" s="97">
        <f>AVERAGE(F$8:F35)</f>
        <v>12.964285714285714</v>
      </c>
      <c r="J35" s="29">
        <f>AVERAGE(G$8:G35)</f>
        <v>4.8264322138304235E-2</v>
      </c>
      <c r="K35" s="29">
        <f>SUM(D$8:D35)</f>
        <v>67</v>
      </c>
      <c r="L35" s="14">
        <f t="shared" si="6"/>
        <v>28</v>
      </c>
    </row>
    <row r="36" spans="1:12" s="3" customFormat="1" ht="16.5" x14ac:dyDescent="0.3">
      <c r="A36" s="10">
        <v>29</v>
      </c>
      <c r="C36" s="12">
        <f t="shared" si="7"/>
        <v>88</v>
      </c>
    </row>
    <row r="37" spans="1:12" s="3" customFormat="1" x14ac:dyDescent="0.25">
      <c r="A37" s="10">
        <v>30</v>
      </c>
    </row>
    <row r="38" spans="1:12" s="3" customFormat="1" ht="15" x14ac:dyDescent="0.25"/>
    <row r="39" spans="1:12" s="3" customFormat="1" ht="15" x14ac:dyDescent="0.25"/>
    <row r="40" spans="1:12" s="3" customFormat="1" ht="15" x14ac:dyDescent="0.25"/>
    <row r="41" spans="1:12" s="3" customFormat="1" ht="15" x14ac:dyDescent="0.25"/>
    <row r="42" spans="1:12" s="3" customFormat="1" ht="15" x14ac:dyDescent="0.25"/>
    <row r="43" spans="1:12" s="3" customFormat="1" ht="15" x14ac:dyDescent="0.25"/>
    <row r="44" spans="1:12" s="3" customFormat="1" ht="15" x14ac:dyDescent="0.25"/>
    <row r="45" spans="1:12" s="3" customFormat="1" ht="15" x14ac:dyDescent="0.25"/>
    <row r="46" spans="1:12" s="3" customFormat="1" ht="15" x14ac:dyDescent="0.25"/>
    <row r="47" spans="1:12" s="3" customFormat="1" ht="15" x14ac:dyDescent="0.25"/>
    <row r="48" spans="1:12" s="3" customFormat="1" ht="15" x14ac:dyDescent="0.25"/>
    <row r="49" s="3" customFormat="1" ht="15" x14ac:dyDescent="0.25"/>
    <row r="50" s="3" customFormat="1" ht="15.75" customHeight="1" x14ac:dyDescent="0.25"/>
    <row r="51" s="3" customFormat="1" ht="15" x14ac:dyDescent="0.25"/>
    <row r="52" s="3" customFormat="1" ht="15" x14ac:dyDescent="0.25"/>
    <row r="53" s="3" customFormat="1" ht="15" x14ac:dyDescent="0.25"/>
    <row r="54" s="3" customFormat="1" ht="15" x14ac:dyDescent="0.25"/>
    <row r="55" s="3" customFormat="1" ht="15" x14ac:dyDescent="0.25"/>
    <row r="56" s="3" customFormat="1" ht="15" x14ac:dyDescent="0.25"/>
    <row r="57" s="3" customFormat="1" ht="15" x14ac:dyDescent="0.25"/>
    <row r="58" s="3" customFormat="1" ht="15" x14ac:dyDescent="0.25"/>
    <row r="59" s="3" customFormat="1" ht="15" x14ac:dyDescent="0.25"/>
    <row r="60" s="3" customFormat="1" ht="15" x14ac:dyDescent="0.25"/>
    <row r="61" s="3" customFormat="1" ht="15" x14ac:dyDescent="0.25"/>
  </sheetData>
  <conditionalFormatting sqref="O7:O17">
    <cfRule type="cellIs" dxfId="3" priority="1" operator="equal">
      <formula>$O$18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94EB-1E19-462A-8DBE-930B839EB72F}">
  <sheetPr>
    <tabColor rgb="FFFFFF00"/>
  </sheetPr>
  <dimension ref="A1:AD61"/>
  <sheetViews>
    <sheetView zoomScale="77" zoomScaleNormal="77" workbookViewId="0">
      <selection activeCell="O41" sqref="O41"/>
    </sheetView>
  </sheetViews>
  <sheetFormatPr defaultColWidth="9.140625" defaultRowHeight="15.75" x14ac:dyDescent="0.25"/>
  <cols>
    <col min="1" max="1" width="9.140625" style="4"/>
    <col min="2" max="2" width="9.85546875" style="4" bestFit="1" customWidth="1"/>
    <col min="3" max="3" width="20" style="4" bestFit="1" customWidth="1"/>
    <col min="4" max="4" width="9.42578125" style="4" bestFit="1" customWidth="1"/>
    <col min="5" max="5" width="17.5703125" style="7" bestFit="1" customWidth="1"/>
    <col min="6" max="6" width="12.42578125" style="7" bestFit="1" customWidth="1"/>
    <col min="7" max="7" width="12.7109375" style="7" bestFit="1" customWidth="1"/>
    <col min="8" max="8" width="13.7109375" style="7" bestFit="1" customWidth="1"/>
    <col min="9" max="9" width="12.42578125" style="7" bestFit="1" customWidth="1"/>
    <col min="10" max="10" width="8" style="7" bestFit="1" customWidth="1"/>
    <col min="11" max="11" width="13.28515625" style="7" bestFit="1" customWidth="1"/>
    <col min="12" max="12" width="11.42578125" style="7" customWidth="1"/>
    <col min="13" max="13" width="15.42578125" style="4" bestFit="1" customWidth="1"/>
    <col min="14" max="14" width="9.140625" style="4"/>
    <col min="15" max="15" width="13.42578125" style="4" bestFit="1" customWidth="1"/>
    <col min="16" max="16" width="14.7109375" style="4" bestFit="1" customWidth="1"/>
    <col min="17" max="16384" width="9.140625" style="4"/>
  </cols>
  <sheetData>
    <row r="1" spans="1:26" ht="16.5" thickBot="1" x14ac:dyDescent="0.3">
      <c r="A1" s="4" t="s">
        <v>42</v>
      </c>
      <c r="E1" s="4"/>
      <c r="F1" s="4"/>
      <c r="G1" s="4"/>
      <c r="H1" s="4"/>
      <c r="I1" s="4" t="s">
        <v>64</v>
      </c>
      <c r="J1" s="31">
        <v>0.58084717029428956</v>
      </c>
      <c r="K1" s="3"/>
      <c r="L1" s="4"/>
      <c r="M1" s="6"/>
      <c r="N1" s="7"/>
      <c r="O1" s="4" t="s">
        <v>44</v>
      </c>
      <c r="P1" s="7" t="s">
        <v>45</v>
      </c>
      <c r="Q1" s="7" t="s">
        <v>46</v>
      </c>
    </row>
    <row r="2" spans="1:26" x14ac:dyDescent="0.25">
      <c r="A2" s="4" t="s">
        <v>47</v>
      </c>
      <c r="E2" s="4"/>
      <c r="F2" s="4"/>
      <c r="G2" s="4"/>
      <c r="H2" s="4"/>
      <c r="I2" s="4" t="s">
        <v>117</v>
      </c>
      <c r="J2" s="30">
        <v>0.83825157420564289</v>
      </c>
      <c r="K2" s="3"/>
      <c r="L2" s="4"/>
      <c r="N2" s="7">
        <v>0</v>
      </c>
      <c r="O2" s="4">
        <v>0</v>
      </c>
      <c r="P2" s="7">
        <v>5</v>
      </c>
      <c r="Q2" s="7">
        <v>-5</v>
      </c>
    </row>
    <row r="3" spans="1:26" x14ac:dyDescent="0.25">
      <c r="A3" s="4" t="s">
        <v>48</v>
      </c>
      <c r="E3" s="4"/>
      <c r="F3" s="4"/>
      <c r="G3" s="4"/>
      <c r="H3" s="4"/>
      <c r="I3" s="4"/>
      <c r="J3" s="4"/>
      <c r="K3" s="4"/>
      <c r="L3" s="4"/>
      <c r="N3" s="7">
        <v>50</v>
      </c>
      <c r="O3" s="4">
        <v>0</v>
      </c>
      <c r="P3" s="7">
        <v>5</v>
      </c>
      <c r="Q3" s="7">
        <v>-5</v>
      </c>
    </row>
    <row r="4" spans="1:26" x14ac:dyDescent="0.25">
      <c r="A4" s="4" t="s">
        <v>49</v>
      </c>
      <c r="E4" s="4"/>
      <c r="F4" s="4"/>
      <c r="G4" s="4"/>
      <c r="H4" s="4"/>
      <c r="I4" s="4"/>
      <c r="J4" s="4"/>
      <c r="K4" s="4"/>
      <c r="L4" s="3"/>
      <c r="N4" s="3"/>
    </row>
    <row r="5" spans="1:26" x14ac:dyDescent="0.25">
      <c r="E5" s="4"/>
      <c r="F5" s="4"/>
      <c r="G5" s="4"/>
      <c r="H5" s="4"/>
      <c r="I5" s="4"/>
      <c r="J5" s="4"/>
      <c r="K5" s="4"/>
      <c r="L5" s="4"/>
      <c r="N5" s="4">
        <v>0.55000000000000004</v>
      </c>
      <c r="O5" s="4">
        <v>0.75</v>
      </c>
      <c r="P5" s="4">
        <v>0.01</v>
      </c>
    </row>
    <row r="6" spans="1:26" x14ac:dyDescent="0.25">
      <c r="K6" s="4"/>
      <c r="M6" s="7"/>
      <c r="N6" s="4">
        <v>0.01</v>
      </c>
    </row>
    <row r="7" spans="1:26" ht="16.5" x14ac:dyDescent="0.3">
      <c r="A7" s="7" t="s">
        <v>50</v>
      </c>
      <c r="B7" s="8" t="s">
        <v>39</v>
      </c>
      <c r="C7" s="4" t="s">
        <v>73</v>
      </c>
      <c r="D7" s="4" t="s">
        <v>74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7" t="s">
        <v>59</v>
      </c>
    </row>
    <row r="8" spans="1:26" x14ac:dyDescent="0.25">
      <c r="A8" s="4">
        <v>0</v>
      </c>
      <c r="C8" s="4">
        <f>B9</f>
        <v>21</v>
      </c>
      <c r="D8" s="4">
        <f>(B36-B9)/(A36-1)</f>
        <v>2.4814814814814814</v>
      </c>
      <c r="E8" s="4"/>
      <c r="F8" s="4"/>
      <c r="M8" s="7"/>
      <c r="O8" s="18">
        <f>K36</f>
        <v>6.0385065901810728</v>
      </c>
      <c r="P8" s="3">
        <f>O5</f>
        <v>0.75</v>
      </c>
      <c r="Q8" s="3">
        <f>P8+$P$5</f>
        <v>0.76</v>
      </c>
      <c r="R8" s="3">
        <f t="shared" ref="R8:Z8" si="0">Q8+$P$5</f>
        <v>0.77</v>
      </c>
      <c r="S8" s="3">
        <f t="shared" si="0"/>
        <v>0.78</v>
      </c>
      <c r="T8" s="3">
        <f t="shared" si="0"/>
        <v>0.79</v>
      </c>
      <c r="U8" s="3">
        <f t="shared" si="0"/>
        <v>0.8</v>
      </c>
      <c r="V8" s="3">
        <f t="shared" si="0"/>
        <v>0.81</v>
      </c>
      <c r="W8" s="3">
        <f t="shared" si="0"/>
        <v>0.82000000000000006</v>
      </c>
      <c r="X8" s="3">
        <f t="shared" si="0"/>
        <v>0.83000000000000007</v>
      </c>
      <c r="Y8" s="3">
        <f>X8+$P$5</f>
        <v>0.84000000000000008</v>
      </c>
      <c r="Z8" s="3">
        <f t="shared" si="0"/>
        <v>0.85000000000000009</v>
      </c>
    </row>
    <row r="9" spans="1:26" ht="16.5" x14ac:dyDescent="0.3">
      <c r="A9" s="10">
        <v>1</v>
      </c>
      <c r="B9" s="42">
        <f>'3.ExpoSmoo'!B8</f>
        <v>21</v>
      </c>
      <c r="C9" s="4">
        <f>(1-$J$1)*E9+$J$1*B9</f>
        <v>22.040119984825282</v>
      </c>
      <c r="D9" s="4">
        <f>(1-$J$2)*D8+$J$2*(C9-C8)</f>
        <v>1.2732579379100204</v>
      </c>
      <c r="E9" s="12">
        <f>C8+D8</f>
        <v>23.481481481481481</v>
      </c>
      <c r="F9" s="12">
        <f t="shared" ref="F9:F31" si="1">B9-E9</f>
        <v>-2.481481481481481</v>
      </c>
      <c r="G9" s="13">
        <f>ABS(F9)</f>
        <v>2.481481481481481</v>
      </c>
      <c r="H9" s="13">
        <f>F9^2</f>
        <v>6.1577503429355254</v>
      </c>
      <c r="I9" s="13">
        <f>IFERROR(G9/B9,"")</f>
        <v>0.11816578483245148</v>
      </c>
      <c r="J9" s="13">
        <f>AVERAGE(G$9:G9)</f>
        <v>2.481481481481481</v>
      </c>
      <c r="K9" s="13">
        <f>AVERAGE(H$9:H9)</f>
        <v>6.1577503429355254</v>
      </c>
      <c r="L9" s="13">
        <f>AVERAGE(I$9:I9)</f>
        <v>0.11816578483245148</v>
      </c>
      <c r="M9" s="14">
        <f>SUM(F$9:F9)/J9</f>
        <v>-1</v>
      </c>
      <c r="O9" s="3">
        <f>N5</f>
        <v>0.55000000000000004</v>
      </c>
      <c r="P9" s="3">
        <f t="dataTable" ref="P9:Z19" dt2D="1" dtr="1" r1="J2" r2="J1"/>
        <v>6.1331326332983389</v>
      </c>
      <c r="Q9" s="3">
        <v>6.1220479179160607</v>
      </c>
      <c r="R9" s="4">
        <v>6.1117611945387651</v>
      </c>
      <c r="S9" s="4">
        <v>6.1022574498032753</v>
      </c>
      <c r="T9" s="4">
        <v>6.0935223006305135</v>
      </c>
      <c r="U9" s="4">
        <v>6.0855419854189696</v>
      </c>
      <c r="V9" s="4">
        <v>6.0783033539501927</v>
      </c>
      <c r="W9" s="4">
        <v>6.0717938556960354</v>
      </c>
      <c r="X9" s="4">
        <v>6.0660015263263558</v>
      </c>
      <c r="Y9" s="4">
        <v>6.0609149723072671</v>
      </c>
      <c r="Z9" s="4">
        <v>6.0565233535588998</v>
      </c>
    </row>
    <row r="10" spans="1:26" ht="16.5" x14ac:dyDescent="0.3">
      <c r="A10" s="10">
        <v>2</v>
      </c>
      <c r="B10" s="42">
        <f>'3.ExpoSmoo'!B9</f>
        <v>28</v>
      </c>
      <c r="C10" s="4">
        <f>(1-$J$1)*E10+$J$1*B10</f>
        <v>26.035589094553249</v>
      </c>
      <c r="D10" s="4">
        <f>(1-$J$2)*D9+$J$2*(C10-C9)</f>
        <v>3.5551557380066017</v>
      </c>
      <c r="E10" s="12">
        <f>C9+D9</f>
        <v>23.313377922735302</v>
      </c>
      <c r="F10" s="12">
        <f t="shared" si="1"/>
        <v>4.6866220772646976</v>
      </c>
      <c r="G10" s="13">
        <f t="shared" ref="G10:G36" si="2">ABS(F10)</f>
        <v>4.6866220772646976</v>
      </c>
      <c r="H10" s="13">
        <f t="shared" ref="H10:H31" si="3">F10^2</f>
        <v>21.96442649510487</v>
      </c>
      <c r="I10" s="13">
        <f t="shared" ref="I10:I31" si="4">IFERROR(G10/B10,"")</f>
        <v>0.16737935990231062</v>
      </c>
      <c r="J10" s="13">
        <f>AVERAGE(G$9:G10)</f>
        <v>3.5840517793730893</v>
      </c>
      <c r="K10" s="13">
        <f>AVERAGE(H$9:H10)</f>
        <v>14.061088419020198</v>
      </c>
      <c r="L10" s="13">
        <f>AVERAGE(I$9:I10)</f>
        <v>0.14277257236738106</v>
      </c>
      <c r="M10" s="14">
        <f>SUM(F$9:F10)/J10</f>
        <v>0.61526471477734412</v>
      </c>
      <c r="O10" s="3">
        <f>O9+$N$6</f>
        <v>0.56000000000000005</v>
      </c>
      <c r="P10" s="3">
        <v>6.1064408721603467</v>
      </c>
      <c r="Q10" s="3">
        <v>6.0969417489312736</v>
      </c>
      <c r="R10" s="4">
        <v>6.0882377285857805</v>
      </c>
      <c r="S10" s="4">
        <v>6.0803142863005561</v>
      </c>
      <c r="T10" s="4">
        <v>6.0731575258556054</v>
      </c>
      <c r="U10" s="4">
        <v>6.0667541644862926</v>
      </c>
      <c r="V10" s="4">
        <v>6.0610915166251305</v>
      </c>
      <c r="W10" s="4">
        <v>6.0561574763183463</v>
      </c>
      <c r="X10" s="4">
        <v>6.0519404981939404</v>
      </c>
      <c r="Y10" s="4">
        <v>6.0484295769339838</v>
      </c>
      <c r="Z10" s="4">
        <v>6.0456142252682818</v>
      </c>
    </row>
    <row r="11" spans="1:26" ht="16.5" x14ac:dyDescent="0.3">
      <c r="A11" s="10">
        <v>3</v>
      </c>
      <c r="B11" s="42">
        <f>'3.ExpoSmoo'!B10</f>
        <v>32</v>
      </c>
      <c r="C11" s="4">
        <f t="shared" ref="C11:C31" si="5">(1-$J$1)*E11+$J$1*B11</f>
        <v>30.990153879084353</v>
      </c>
      <c r="D11" s="4">
        <f t="shared" ref="D11:D31" si="6">(1-$J$2)*D10+$J$2*(C11-C10)</f>
        <v>4.7282125742133836</v>
      </c>
      <c r="E11" s="12">
        <f t="shared" ref="E11:E31" si="7">C10+D10</f>
        <v>29.590744832559849</v>
      </c>
      <c r="F11" s="12">
        <f t="shared" si="1"/>
        <v>2.4092551674401506</v>
      </c>
      <c r="G11" s="13">
        <f t="shared" si="2"/>
        <v>2.4092551674401506</v>
      </c>
      <c r="H11" s="13">
        <f t="shared" si="3"/>
        <v>5.8045104618370678</v>
      </c>
      <c r="I11" s="13">
        <f t="shared" si="4"/>
        <v>7.5289223982504705E-2</v>
      </c>
      <c r="J11" s="13">
        <f>AVERAGE(G$9:G11)</f>
        <v>3.1924529087287765</v>
      </c>
      <c r="K11" s="13">
        <f>AVERAGE(H$9:H11)</f>
        <v>11.308895766625822</v>
      </c>
      <c r="L11" s="13">
        <f>AVERAGE(I$9:I11)</f>
        <v>0.12027812290575561</v>
      </c>
      <c r="M11" s="14">
        <f>SUM(F$9:F11)/J11</f>
        <v>1.4454076207691982</v>
      </c>
      <c r="O11" s="3">
        <f t="shared" ref="O11:O19" si="8">O10+$N$6</f>
        <v>0.57000000000000006</v>
      </c>
      <c r="P11" s="3">
        <v>6.0848333459192334</v>
      </c>
      <c r="Q11" s="3">
        <v>6.0769177245502535</v>
      </c>
      <c r="R11" s="4">
        <v>6.0697948795778158</v>
      </c>
      <c r="S11" s="4">
        <v>6.0634507092314696</v>
      </c>
      <c r="T11" s="4">
        <v>6.0578717279577265</v>
      </c>
      <c r="U11" s="4">
        <v>6.05304504593503</v>
      </c>
      <c r="V11" s="4">
        <v>6.048958347739644</v>
      </c>
      <c r="W11" s="4">
        <v>6.0455998700199221</v>
      </c>
      <c r="X11" s="4">
        <v>6.0429583781123961</v>
      </c>
      <c r="Y11" s="4">
        <v>6.0410231415955087</v>
      </c>
      <c r="Z11" s="4">
        <v>6.0397839088287828</v>
      </c>
    </row>
    <row r="12" spans="1:26" ht="16.5" x14ac:dyDescent="0.3">
      <c r="A12" s="10">
        <v>4</v>
      </c>
      <c r="B12" s="42">
        <f>'3.ExpoSmoo'!B11</f>
        <v>34</v>
      </c>
      <c r="C12" s="4">
        <f t="shared" si="5"/>
        <v>34.720258161371106</v>
      </c>
      <c r="D12" s="4">
        <f t="shared" si="6"/>
        <v>3.8915467272781799</v>
      </c>
      <c r="E12" s="12">
        <f t="shared" si="7"/>
        <v>35.718366453297733</v>
      </c>
      <c r="F12" s="12">
        <f t="shared" si="1"/>
        <v>-1.7183664532977332</v>
      </c>
      <c r="G12" s="13">
        <f t="shared" si="2"/>
        <v>1.7183664532977332</v>
      </c>
      <c r="H12" s="13">
        <f t="shared" si="3"/>
        <v>2.9527832678190307</v>
      </c>
      <c r="I12" s="13">
        <f t="shared" si="4"/>
        <v>5.0540189802874502E-2</v>
      </c>
      <c r="J12" s="13">
        <f>AVERAGE(G$9:G12)</f>
        <v>2.8239312948710156</v>
      </c>
      <c r="K12" s="13">
        <f>AVERAGE(H$9:H12)</f>
        <v>9.2198676419241234</v>
      </c>
      <c r="L12" s="13">
        <f>AVERAGE(I$9:I12)</f>
        <v>0.10284363963003533</v>
      </c>
      <c r="M12" s="14">
        <f>SUM(F$9:F12)/J12</f>
        <v>1.025531079734683</v>
      </c>
      <c r="O12" s="3">
        <f t="shared" si="8"/>
        <v>0.58000000000000007</v>
      </c>
      <c r="P12" s="3">
        <v>6.0681314969110884</v>
      </c>
      <c r="Q12" s="3">
        <v>6.0617974770762384</v>
      </c>
      <c r="R12" s="4">
        <v>6.0562542548903648</v>
      </c>
      <c r="S12" s="4">
        <v>6.0514880791705519</v>
      </c>
      <c r="T12" s="4">
        <v>6.0474857947008989</v>
      </c>
      <c r="U12" s="4">
        <v>6.0442348174261031</v>
      </c>
      <c r="V12" s="4">
        <v>6.0417231091076218</v>
      </c>
      <c r="W12" s="4">
        <v>6.0399391513523382</v>
      </c>
      <c r="X12" s="4">
        <v>6.0388719189866444</v>
      </c>
      <c r="Y12" s="4">
        <v>6.0385108527990949</v>
      </c>
      <c r="Z12" s="4">
        <v>6.0388458317165279</v>
      </c>
    </row>
    <row r="13" spans="1:26" ht="16.5" x14ac:dyDescent="0.3">
      <c r="A13" s="10">
        <v>5</v>
      </c>
      <c r="B13" s="42">
        <f>'3.ExpoSmoo'!B12</f>
        <v>36</v>
      </c>
      <c r="C13" s="4">
        <f t="shared" si="5"/>
        <v>37.094745409716552</v>
      </c>
      <c r="D13" s="4">
        <f t="shared" si="6"/>
        <v>2.6198692308992229</v>
      </c>
      <c r="E13" s="12">
        <f t="shared" si="7"/>
        <v>38.611804888649289</v>
      </c>
      <c r="F13" s="12">
        <f t="shared" si="1"/>
        <v>-2.6118048886492886</v>
      </c>
      <c r="G13" s="13">
        <f t="shared" si="2"/>
        <v>2.6118048886492886</v>
      </c>
      <c r="H13" s="13">
        <f t="shared" si="3"/>
        <v>6.821524776372323</v>
      </c>
      <c r="I13" s="13">
        <f t="shared" si="4"/>
        <v>7.255013579581357E-2</v>
      </c>
      <c r="J13" s="13">
        <f>AVERAGE(G$9:G13)</f>
        <v>2.7815060136266703</v>
      </c>
      <c r="K13" s="13">
        <f>AVERAGE(H$9:H13)</f>
        <v>8.7401990688137623</v>
      </c>
      <c r="L13" s="13">
        <f>AVERAGE(I$9:I13)</f>
        <v>9.6784938863190978E-2</v>
      </c>
      <c r="M13" s="14">
        <f>SUM(F$9:F13)/J13</f>
        <v>0.10218364435810046</v>
      </c>
      <c r="O13" s="3">
        <f t="shared" si="8"/>
        <v>0.59000000000000008</v>
      </c>
      <c r="P13" s="3">
        <v>6.0561676015099568</v>
      </c>
      <c r="Q13" s="3">
        <v>6.051413263108806</v>
      </c>
      <c r="R13" s="4">
        <v>6.0474479129135057</v>
      </c>
      <c r="S13" s="4">
        <v>6.0442580768629197</v>
      </c>
      <c r="T13" s="4">
        <v>6.0418308513014312</v>
      </c>
      <c r="U13" s="4">
        <v>6.0401538748357604</v>
      </c>
      <c r="V13" s="4">
        <v>6.0392152999904019</v>
      </c>
      <c r="W13" s="4">
        <v>6.0390037646080428</v>
      </c>
      <c r="X13" s="4">
        <v>6.0395083629931232</v>
      </c>
      <c r="Y13" s="4">
        <v>6.0407186168372951</v>
      </c>
      <c r="Z13" s="4">
        <v>6.0426244459978511</v>
      </c>
    </row>
    <row r="14" spans="1:26" ht="16.5" x14ac:dyDescent="0.3">
      <c r="A14" s="10">
        <v>6</v>
      </c>
      <c r="B14" s="42">
        <f>'3.ExpoSmoo'!B13</f>
        <v>37</v>
      </c>
      <c r="C14" s="4">
        <f t="shared" si="5"/>
        <v>38.137838408174659</v>
      </c>
      <c r="D14" s="4">
        <f t="shared" si="6"/>
        <v>1.2981340718854146</v>
      </c>
      <c r="E14" s="12">
        <f t="shared" si="7"/>
        <v>39.714614640615778</v>
      </c>
      <c r="F14" s="12">
        <f t="shared" si="1"/>
        <v>-2.7146146406157783</v>
      </c>
      <c r="G14" s="13">
        <f t="shared" si="2"/>
        <v>2.7146146406157783</v>
      </c>
      <c r="H14" s="13">
        <f t="shared" si="3"/>
        <v>7.3691326470455314</v>
      </c>
      <c r="I14" s="13">
        <f t="shared" si="4"/>
        <v>7.3367963259885899E-2</v>
      </c>
      <c r="J14" s="13">
        <f>AVERAGE(G$9:G14)</f>
        <v>2.7703574514581883</v>
      </c>
      <c r="K14" s="13">
        <f>AVERAGE(H$9:H14)</f>
        <v>8.5116879985190579</v>
      </c>
      <c r="L14" s="13">
        <f>AVERAGE(I$9:I14)</f>
        <v>9.2882109595973469E-2</v>
      </c>
      <c r="M14" s="14">
        <f>SUM(F$9:F14)/J14</f>
        <v>-0.87728398299655796</v>
      </c>
      <c r="O14" s="3">
        <f t="shared" si="8"/>
        <v>0.60000000000000009</v>
      </c>
      <c r="P14" s="3">
        <v>6.0487848568598706</v>
      </c>
      <c r="Q14" s="3">
        <v>6.0456082096694175</v>
      </c>
      <c r="R14" s="4">
        <v>6.0432187742243739</v>
      </c>
      <c r="S14" s="4">
        <v>6.0416032838745632</v>
      </c>
      <c r="T14" s="4">
        <v>6.0407490137407462</v>
      </c>
      <c r="U14" s="4">
        <v>6.0406437501597328</v>
      </c>
      <c r="V14" s="4">
        <v>6.0412757602687792</v>
      </c>
      <c r="W14" s="4">
        <v>6.0426337617000181</v>
      </c>
      <c r="X14" s="4">
        <v>6.0447068923965954</v>
      </c>
      <c r="Y14" s="4">
        <v>6.0474846805962157</v>
      </c>
      <c r="Z14" s="4">
        <v>6.0509570150513721</v>
      </c>
    </row>
    <row r="15" spans="1:26" ht="16.5" x14ac:dyDescent="0.3">
      <c r="A15" s="10">
        <v>7</v>
      </c>
      <c r="B15" s="42">
        <f>'3.ExpoSmoo'!B14</f>
        <v>39</v>
      </c>
      <c r="C15" s="4">
        <f t="shared" si="5"/>
        <v>39.182739098690995</v>
      </c>
      <c r="D15" s="4">
        <f t="shared" si="6"/>
        <v>1.0858607913113665</v>
      </c>
      <c r="E15" s="12">
        <f t="shared" si="7"/>
        <v>39.435972480060073</v>
      </c>
      <c r="F15" s="12">
        <f t="shared" si="1"/>
        <v>-0.43597248006007305</v>
      </c>
      <c r="G15" s="13">
        <f t="shared" si="2"/>
        <v>0.43597248006007305</v>
      </c>
      <c r="H15" s="13">
        <f t="shared" si="3"/>
        <v>0.19007200336973079</v>
      </c>
      <c r="I15" s="13">
        <f t="shared" si="4"/>
        <v>1.1178781540001874E-2</v>
      </c>
      <c r="J15" s="13">
        <f>AVERAGE(G$9:G15)</f>
        <v>2.4368738841156001</v>
      </c>
      <c r="K15" s="13">
        <f>AVERAGE(H$9:H15)</f>
        <v>7.3228857134977252</v>
      </c>
      <c r="L15" s="13">
        <f>AVERAGE(I$9:I15)</f>
        <v>8.1210205587977521E-2</v>
      </c>
      <c r="M15" s="14">
        <f>SUM(F$9:F15)/J15</f>
        <v>-1.1762458115224856</v>
      </c>
      <c r="O15" s="3">
        <f t="shared" si="8"/>
        <v>0.6100000000000001</v>
      </c>
      <c r="P15" s="3">
        <v>6.0458377233080736</v>
      </c>
      <c r="Q15" s="3">
        <v>6.0442367959931165</v>
      </c>
      <c r="R15" s="4">
        <v>6.0434212454101157</v>
      </c>
      <c r="S15" s="4">
        <v>6.043377950024726</v>
      </c>
      <c r="T15" s="4">
        <v>6.0440943002878971</v>
      </c>
      <c r="U15" s="4">
        <v>6.0455581665165843</v>
      </c>
      <c r="V15" s="4">
        <v>6.0477578672456556</v>
      </c>
      <c r="W15" s="4">
        <v>6.0506821380354054</v>
      </c>
      <c r="X15" s="4">
        <v>6.0543201007524159</v>
      </c>
      <c r="Y15" s="4">
        <v>6.0586612333687944</v>
      </c>
      <c r="Z15" s="4">
        <v>6.0636953403423863</v>
      </c>
    </row>
    <row r="16" spans="1:26" ht="16.5" x14ac:dyDescent="0.3">
      <c r="A16" s="10">
        <v>8</v>
      </c>
      <c r="B16" s="42">
        <f>'3.ExpoSmoo'!B15</f>
        <v>40</v>
      </c>
      <c r="C16" s="4">
        <f t="shared" si="5"/>
        <v>40.112584403953136</v>
      </c>
      <c r="D16" s="4">
        <f t="shared" si="6"/>
        <v>0.95508056453014478</v>
      </c>
      <c r="E16" s="12">
        <f t="shared" si="7"/>
        <v>40.268599890002363</v>
      </c>
      <c r="F16" s="12">
        <f t="shared" si="1"/>
        <v>-0.2685998900023634</v>
      </c>
      <c r="G16" s="13">
        <f t="shared" si="2"/>
        <v>0.2685998900023634</v>
      </c>
      <c r="H16" s="13">
        <f t="shared" si="3"/>
        <v>7.2145900909281718E-2</v>
      </c>
      <c r="I16" s="13">
        <f t="shared" si="4"/>
        <v>6.7149972500590849E-3</v>
      </c>
      <c r="J16" s="13">
        <f>AVERAGE(G$9:G16)</f>
        <v>2.1658396348514457</v>
      </c>
      <c r="K16" s="13">
        <f>AVERAGE(H$9:H16)</f>
        <v>6.4165432369241699</v>
      </c>
      <c r="L16" s="13">
        <f>AVERAGE(I$9:I16)</f>
        <v>7.1898304545737715E-2</v>
      </c>
      <c r="M16" s="14">
        <f>SUM(F$9:F16)/J16</f>
        <v>-1.4474583154522866</v>
      </c>
      <c r="O16" s="3">
        <f t="shared" si="8"/>
        <v>0.62000000000000011</v>
      </c>
      <c r="P16" s="3">
        <v>6.0471924256158527</v>
      </c>
      <c r="Q16" s="3">
        <v>6.0471654722979968</v>
      </c>
      <c r="R16" s="4">
        <v>6.0479219557506223</v>
      </c>
      <c r="S16" s="4">
        <v>6.0494488473770014</v>
      </c>
      <c r="T16" s="4">
        <v>6.0517336012438046</v>
      </c>
      <c r="U16" s="4">
        <v>6.0547641211577039</v>
      </c>
      <c r="V16" s="4">
        <v>6.0585287285259488</v>
      </c>
      <c r="W16" s="4">
        <v>6.0630161309916941</v>
      </c>
      <c r="X16" s="4">
        <v>6.0682153918618127</v>
      </c>
      <c r="Y16" s="4">
        <v>6.0741159003656309</v>
      </c>
      <c r="Z16" s="4">
        <v>6.0807073427983989</v>
      </c>
    </row>
    <row r="17" spans="1:30" ht="16.5" x14ac:dyDescent="0.3">
      <c r="A17" s="10">
        <v>9</v>
      </c>
      <c r="B17" s="42">
        <f>'3.ExpoSmoo'!B16</f>
        <v>40</v>
      </c>
      <c r="C17" s="4">
        <f t="shared" si="5"/>
        <v>40.447514792717428</v>
      </c>
      <c r="D17" s="4">
        <f t="shared" si="6"/>
        <v>0.43523870345051241</v>
      </c>
      <c r="E17" s="12">
        <f t="shared" si="7"/>
        <v>41.067664968483278</v>
      </c>
      <c r="F17" s="12">
        <f t="shared" si="1"/>
        <v>-1.0676649684832782</v>
      </c>
      <c r="G17" s="13">
        <f t="shared" si="2"/>
        <v>1.0676649684832782</v>
      </c>
      <c r="H17" s="13">
        <f t="shared" si="3"/>
        <v>1.1399084849263994</v>
      </c>
      <c r="I17" s="13">
        <f t="shared" si="4"/>
        <v>2.6691624212081953E-2</v>
      </c>
      <c r="J17" s="13">
        <f>AVERAGE(G$9:G17)</f>
        <v>2.0438202274772048</v>
      </c>
      <c r="K17" s="13">
        <f>AVERAGE(H$9:H17)</f>
        <v>5.8302504867021954</v>
      </c>
      <c r="L17" s="13">
        <f>AVERAGE(I$9:I17)</f>
        <v>6.6875340064220412E-2</v>
      </c>
      <c r="M17" s="14">
        <f>SUM(F$9:F17)/J17</f>
        <v>-2.0562608694174012</v>
      </c>
      <c r="O17" s="3">
        <f t="shared" si="8"/>
        <v>0.63000000000000012</v>
      </c>
      <c r="P17" s="3">
        <v>6.0527275336626749</v>
      </c>
      <c r="Q17" s="3">
        <v>6.054273335914659</v>
      </c>
      <c r="R17" s="4">
        <v>6.056600527369107</v>
      </c>
      <c r="S17" s="4">
        <v>6.0596961321769225</v>
      </c>
      <c r="T17" s="4">
        <v>6.0635476296198929</v>
      </c>
      <c r="U17" s="4">
        <v>6.0681429210512912</v>
      </c>
      <c r="V17" s="4">
        <v>6.0734702979081234</v>
      </c>
      <c r="W17" s="4">
        <v>6.0795184107858473</v>
      </c>
      <c r="X17" s="4">
        <v>6.0862762395886758</v>
      </c>
      <c r="Y17" s="4">
        <v>6.0937330647848835</v>
      </c>
      <c r="Z17" s="4">
        <v>6.1018784398080816</v>
      </c>
    </row>
    <row r="18" spans="1:30" ht="16.5" x14ac:dyDescent="0.3">
      <c r="A18" s="10">
        <v>10</v>
      </c>
      <c r="B18" s="42">
        <f>'3.ExpoSmoo'!B17</f>
        <v>40</v>
      </c>
      <c r="C18" s="4">
        <f t="shared" si="5"/>
        <v>40.370008625851405</v>
      </c>
      <c r="D18" s="4">
        <f t="shared" si="6"/>
        <v>5.4295087418085169E-3</v>
      </c>
      <c r="E18" s="12">
        <f t="shared" si="7"/>
        <v>40.882753496167943</v>
      </c>
      <c r="F18" s="12">
        <f t="shared" si="1"/>
        <v>-0.8827534961679433</v>
      </c>
      <c r="G18" s="13">
        <f t="shared" si="2"/>
        <v>0.8827534961679433</v>
      </c>
      <c r="H18" s="13">
        <f t="shared" si="3"/>
        <v>0.77925373499672712</v>
      </c>
      <c r="I18" s="13">
        <f t="shared" si="4"/>
        <v>2.2068837404198582E-2</v>
      </c>
      <c r="J18" s="13">
        <f>AVERAGE(G$9:G18)</f>
        <v>1.9277135543462787</v>
      </c>
      <c r="K18" s="13">
        <f>AVERAGE(H$9:H18)</f>
        <v>5.3251508115316488</v>
      </c>
      <c r="L18" s="13">
        <f>AVERAGE(I$9:I18)</f>
        <v>6.2394689798218231E-2</v>
      </c>
      <c r="M18" s="14">
        <f>SUM(F$9:F18)/J18</f>
        <v>-2.6380377118724114</v>
      </c>
      <c r="O18" s="3">
        <f t="shared" si="8"/>
        <v>0.64000000000000012</v>
      </c>
      <c r="P18" s="3">
        <v>6.0623345597426015</v>
      </c>
      <c r="Q18" s="3">
        <v>6.0654528025447672</v>
      </c>
      <c r="R18" s="4">
        <v>6.0693503177516224</v>
      </c>
      <c r="S18" s="4">
        <v>6.0740141552236411</v>
      </c>
      <c r="T18" s="4">
        <v>6.0794317952654877</v>
      </c>
      <c r="U18" s="4">
        <v>6.0855911160061984</v>
      </c>
      <c r="V18" s="4">
        <v>6.0924803621089998</v>
      </c>
      <c r="W18" s="4">
        <v>6.100088114797404</v>
      </c>
      <c r="X18" s="4">
        <v>6.1084032632024323</v>
      </c>
      <c r="Y18" s="4">
        <v>6.1174149770496058</v>
      </c>
      <c r="Z18" s="4">
        <v>6.1271126807117549</v>
      </c>
    </row>
    <row r="19" spans="1:30" ht="16.5" x14ac:dyDescent="0.3">
      <c r="A19" s="10">
        <v>11</v>
      </c>
      <c r="B19" s="42">
        <f>'3.ExpoSmoo'!B18</f>
        <v>41</v>
      </c>
      <c r="C19" s="4">
        <f t="shared" si="5"/>
        <v>40.738213126788466</v>
      </c>
      <c r="D19" s="4">
        <f t="shared" si="6"/>
        <v>0.30952621703191885</v>
      </c>
      <c r="E19" s="12">
        <f t="shared" si="7"/>
        <v>40.37543813459321</v>
      </c>
      <c r="F19" s="12">
        <f t="shared" si="1"/>
        <v>0.62456186540678971</v>
      </c>
      <c r="G19" s="13">
        <f t="shared" si="2"/>
        <v>0.62456186540678971</v>
      </c>
      <c r="H19" s="13">
        <f t="shared" si="3"/>
        <v>0.39007752372040888</v>
      </c>
      <c r="I19" s="13">
        <f t="shared" si="4"/>
        <v>1.5233216229433895E-2</v>
      </c>
      <c r="J19" s="13">
        <f>AVERAGE(G$9:G19)</f>
        <v>1.8092452189881434</v>
      </c>
      <c r="K19" s="13">
        <f>AVERAGE(H$9:H19)</f>
        <v>4.8765077853669903</v>
      </c>
      <c r="L19" s="13">
        <f>AVERAGE(I$9:I19)</f>
        <v>5.8107283110146922E-2</v>
      </c>
      <c r="M19" s="14">
        <f>SUM(F$9:F19)/J19</f>
        <v>-2.465569145536338</v>
      </c>
      <c r="O19" s="3">
        <f t="shared" si="8"/>
        <v>0.65000000000000013</v>
      </c>
      <c r="P19" s="3">
        <v>6.0759185242819447</v>
      </c>
      <c r="Q19" s="3">
        <v>6.0806102258275079</v>
      </c>
      <c r="R19" s="4">
        <v>6.0860790895452714</v>
      </c>
      <c r="S19" s="4">
        <v>6.0923121776842182</v>
      </c>
      <c r="T19" s="4">
        <v>6.0992969619063695</v>
      </c>
      <c r="U19" s="4">
        <v>6.1070212915911481</v>
      </c>
      <c r="V19" s="4">
        <v>6.1154733636944982</v>
      </c>
      <c r="W19" s="4">
        <v>6.1246416941429578</v>
      </c>
      <c r="X19" s="4">
        <v>6.1345150907567243</v>
      </c>
      <c r="Y19" s="4">
        <v>6.1450826277076303</v>
      </c>
      <c r="Z19" s="4">
        <v>6.1563336215229674</v>
      </c>
    </row>
    <row r="20" spans="1:30" ht="16.5" x14ac:dyDescent="0.3">
      <c r="A20" s="10">
        <v>12</v>
      </c>
      <c r="B20" s="42">
        <f>'3.ExpoSmoo'!B19</f>
        <v>43</v>
      </c>
      <c r="C20" s="4">
        <f t="shared" si="5"/>
        <v>42.181704421639189</v>
      </c>
      <c r="D20" s="4">
        <f t="shared" si="6"/>
        <v>1.260074228607756</v>
      </c>
      <c r="E20" s="12">
        <f t="shared" si="7"/>
        <v>41.047739343820382</v>
      </c>
      <c r="F20" s="12">
        <f t="shared" si="1"/>
        <v>1.9522606561796181</v>
      </c>
      <c r="G20" s="13">
        <f t="shared" si="2"/>
        <v>1.9522606561796181</v>
      </c>
      <c r="H20" s="13">
        <f t="shared" si="3"/>
        <v>3.811321669666873</v>
      </c>
      <c r="I20" s="13">
        <f t="shared" si="4"/>
        <v>4.5401410608828324E-2</v>
      </c>
      <c r="J20" s="13">
        <f>AVERAGE(G$9:G20)</f>
        <v>1.8211631720874328</v>
      </c>
      <c r="K20" s="13">
        <f>AVERAGE(H$9:H20)</f>
        <v>4.7877422757253143</v>
      </c>
      <c r="L20" s="13">
        <f>AVERAGE(I$9:I20)</f>
        <v>5.70484604017037E-2</v>
      </c>
      <c r="M20" s="14">
        <f>SUM(F$9:F20)/J20</f>
        <v>-1.3774485290032259</v>
      </c>
      <c r="O20" s="3"/>
    </row>
    <row r="21" spans="1:30" ht="16.5" x14ac:dyDescent="0.3">
      <c r="A21" s="10">
        <v>13</v>
      </c>
      <c r="B21" s="42">
        <f>'3.ExpoSmoo'!B20</f>
        <v>44</v>
      </c>
      <c r="C21" s="4">
        <f t="shared" si="5"/>
        <v>43.766019941648864</v>
      </c>
      <c r="D21" s="4">
        <f t="shared" si="6"/>
        <v>1.5318700015478848</v>
      </c>
      <c r="E21" s="12">
        <f t="shared" si="7"/>
        <v>43.441778650246945</v>
      </c>
      <c r="F21" s="12">
        <f t="shared" si="1"/>
        <v>0.5582213497530546</v>
      </c>
      <c r="G21" s="13">
        <f t="shared" si="2"/>
        <v>0.5582213497530546</v>
      </c>
      <c r="H21" s="13">
        <f t="shared" si="3"/>
        <v>0.31161107532012211</v>
      </c>
      <c r="I21" s="13">
        <f t="shared" si="4"/>
        <v>1.2686848858023968E-2</v>
      </c>
      <c r="J21" s="13">
        <f>AVERAGE(G$9:G21)</f>
        <v>1.7240138011386346</v>
      </c>
      <c r="K21" s="13">
        <f>AVERAGE(H$9:H21)</f>
        <v>4.443424491078761</v>
      </c>
      <c r="L21" s="13">
        <f>AVERAGE(I$9:I21)</f>
        <v>5.363602874449757E-2</v>
      </c>
      <c r="M21" s="14">
        <f>SUM(F$9:F21)/J21</f>
        <v>-1.1312770126466025</v>
      </c>
      <c r="O21" s="3"/>
      <c r="P21" s="3">
        <f>MIN(P9:Z19)</f>
        <v>6.0385108527990949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30" ht="16.5" x14ac:dyDescent="0.3">
      <c r="A22" s="10">
        <v>14</v>
      </c>
      <c r="B22" s="42">
        <f>'3.ExpoSmoo'!B21</f>
        <v>44</v>
      </c>
      <c r="C22" s="4">
        <f t="shared" si="5"/>
        <v>44.544014242337497</v>
      </c>
      <c r="D22" s="4">
        <f t="shared" si="6"/>
        <v>0.8999325085472345</v>
      </c>
      <c r="E22" s="12">
        <f t="shared" si="7"/>
        <v>45.297889943196751</v>
      </c>
      <c r="F22" s="12">
        <f t="shared" si="1"/>
        <v>-1.2978899431967506</v>
      </c>
      <c r="G22" s="13">
        <f t="shared" si="2"/>
        <v>1.2978899431967506</v>
      </c>
      <c r="H22" s="13">
        <f t="shared" si="3"/>
        <v>1.6845183046512644</v>
      </c>
      <c r="I22" s="13">
        <f t="shared" si="4"/>
        <v>2.9497498709017057E-2</v>
      </c>
      <c r="J22" s="13">
        <f>AVERAGE(G$9:G22)</f>
        <v>1.6935763827142143</v>
      </c>
      <c r="K22" s="13">
        <f>AVERAGE(H$9:H22)</f>
        <v>4.2463597634767973</v>
      </c>
      <c r="L22" s="13">
        <f>AVERAGE(I$9:I22)</f>
        <v>5.191184802767753E-2</v>
      </c>
      <c r="M22" s="14">
        <f>SUM(F$9:F22)/J22</f>
        <v>-1.9179690736502832</v>
      </c>
      <c r="O22" s="3"/>
      <c r="Q22" s="3"/>
    </row>
    <row r="23" spans="1:30" ht="16.5" x14ac:dyDescent="0.3">
      <c r="A23" s="10">
        <v>15</v>
      </c>
      <c r="B23" s="42">
        <f>'3.ExpoSmoo'!B22</f>
        <v>45</v>
      </c>
      <c r="C23" s="4">
        <f t="shared" si="5"/>
        <v>45.186081536871995</v>
      </c>
      <c r="D23" s="4">
        <f t="shared" si="6"/>
        <v>0.68377658696818389</v>
      </c>
      <c r="E23" s="12">
        <f t="shared" si="7"/>
        <v>45.443946750884734</v>
      </c>
      <c r="F23" s="12">
        <f t="shared" si="1"/>
        <v>-0.44394675088473434</v>
      </c>
      <c r="G23" s="13">
        <f t="shared" si="2"/>
        <v>0.44394675088473434</v>
      </c>
      <c r="H23" s="13">
        <f t="shared" si="3"/>
        <v>0.19708871762111238</v>
      </c>
      <c r="I23" s="13">
        <f t="shared" si="4"/>
        <v>9.865483352994097E-3</v>
      </c>
      <c r="J23" s="13">
        <f>AVERAGE(G$9:G23)</f>
        <v>1.610267740592249</v>
      </c>
      <c r="K23" s="13">
        <f>AVERAGE(H$9:H23)</f>
        <v>3.9764083604197515</v>
      </c>
      <c r="L23" s="13">
        <f>AVERAGE(I$9:I23)</f>
        <v>4.9108757049365306E-2</v>
      </c>
      <c r="M23" s="14">
        <f>SUM(F$9:F23)/J23</f>
        <v>-2.2928943949638767</v>
      </c>
      <c r="O23" s="3"/>
      <c r="P23" s="3"/>
      <c r="Q23" s="3"/>
    </row>
    <row r="24" spans="1:30" ht="16.5" x14ac:dyDescent="0.3">
      <c r="A24" s="10">
        <v>16</v>
      </c>
      <c r="B24" s="42">
        <f>'3.ExpoSmoo'!B23</f>
        <v>46</v>
      </c>
      <c r="C24" s="4">
        <f t="shared" si="5"/>
        <v>45.945450664344399</v>
      </c>
      <c r="D24" s="4">
        <f t="shared" si="6"/>
        <v>0.74714215304404996</v>
      </c>
      <c r="E24" s="12">
        <f t="shared" si="7"/>
        <v>45.869858123840181</v>
      </c>
      <c r="F24" s="12">
        <f t="shared" si="1"/>
        <v>0.13014187615981854</v>
      </c>
      <c r="G24" s="13">
        <f t="shared" si="2"/>
        <v>0.13014187615981854</v>
      </c>
      <c r="H24" s="13">
        <f t="shared" si="3"/>
        <v>1.6936907930397545E-2</v>
      </c>
      <c r="I24" s="13">
        <f t="shared" si="4"/>
        <v>2.8291712208656202E-3</v>
      </c>
      <c r="J24" s="13">
        <f>AVERAGE(G$9:G24)</f>
        <v>1.5177598740652221</v>
      </c>
      <c r="K24" s="13">
        <f>AVERAGE(H$9:H24)</f>
        <v>3.728941394639167</v>
      </c>
      <c r="L24" s="13">
        <f>AVERAGE(I$9:I24)</f>
        <v>4.621628293508407E-2</v>
      </c>
      <c r="M24" s="14">
        <f>SUM(F$9:F24)/J24</f>
        <v>-2.3469008909127513</v>
      </c>
      <c r="O24" s="3"/>
      <c r="P24" s="3"/>
      <c r="Q24" s="3"/>
    </row>
    <row r="25" spans="1:30" ht="16.5" x14ac:dyDescent="0.3">
      <c r="A25" s="10">
        <v>17</v>
      </c>
      <c r="B25" s="42">
        <f>'3.ExpoSmoo'!B24</f>
        <v>48</v>
      </c>
      <c r="C25" s="4">
        <f t="shared" si="5"/>
        <v>47.451996579830798</v>
      </c>
      <c r="D25" s="4">
        <f t="shared" si="6"/>
        <v>1.3837135523690369</v>
      </c>
      <c r="E25" s="12">
        <f t="shared" si="7"/>
        <v>46.692592817388451</v>
      </c>
      <c r="F25" s="12">
        <f t="shared" si="1"/>
        <v>1.3074071826115485</v>
      </c>
      <c r="G25" s="13">
        <f t="shared" si="2"/>
        <v>1.3074071826115485</v>
      </c>
      <c r="H25" s="13">
        <f t="shared" si="3"/>
        <v>1.709313541144267</v>
      </c>
      <c r="I25" s="13">
        <f t="shared" si="4"/>
        <v>2.7237649637740596E-2</v>
      </c>
      <c r="J25" s="13">
        <f>AVERAGE(G$9:G25)</f>
        <v>1.505386186332653</v>
      </c>
      <c r="K25" s="13">
        <f>AVERAGE(H$9:H25)</f>
        <v>3.6101397561982904</v>
      </c>
      <c r="L25" s="13">
        <f>AVERAGE(I$9:I25)</f>
        <v>4.5099892741122687E-2</v>
      </c>
      <c r="M25" s="14">
        <f>SUM(F$9:F25)/J25</f>
        <v>-1.4977052655945722</v>
      </c>
    </row>
    <row r="26" spans="1:30" ht="16.5" x14ac:dyDescent="0.3">
      <c r="A26" s="10">
        <v>18</v>
      </c>
      <c r="B26" s="42">
        <f>'3.ExpoSmoo'!B25</f>
        <v>50</v>
      </c>
      <c r="C26" s="4">
        <f t="shared" si="5"/>
        <v>49.511984607313877</v>
      </c>
      <c r="D26" s="4">
        <f t="shared" si="6"/>
        <v>1.950601695728478</v>
      </c>
      <c r="E26" s="12">
        <f t="shared" si="7"/>
        <v>48.835710132199836</v>
      </c>
      <c r="F26" s="12">
        <f t="shared" si="1"/>
        <v>1.1642898678001643</v>
      </c>
      <c r="G26" s="13">
        <f t="shared" si="2"/>
        <v>1.1642898678001643</v>
      </c>
      <c r="H26" s="13">
        <f t="shared" si="3"/>
        <v>1.355570896262124</v>
      </c>
      <c r="I26" s="13">
        <f t="shared" si="4"/>
        <v>2.3285797356003286E-2</v>
      </c>
      <c r="J26" s="13">
        <f>AVERAGE(G$9:G26)</f>
        <v>1.4864363908586258</v>
      </c>
      <c r="K26" s="13">
        <f>AVERAGE(H$9:H26)</f>
        <v>3.4848859306462812</v>
      </c>
      <c r="L26" s="13">
        <f>AVERAGE(I$9:I26)</f>
        <v>4.3887998553060498E-2</v>
      </c>
      <c r="M26" s="14">
        <f>SUM(F$9:F26)/J26</f>
        <v>-0.73352277765062013</v>
      </c>
    </row>
    <row r="27" spans="1:30" ht="16.5" x14ac:dyDescent="0.3">
      <c r="A27" s="10">
        <v>19</v>
      </c>
      <c r="B27" s="42">
        <f>'3.ExpoSmoo'!B26</f>
        <v>54</v>
      </c>
      <c r="C27" s="4">
        <f t="shared" si="5"/>
        <v>52.936435868786177</v>
      </c>
      <c r="D27" s="4">
        <f t="shared" si="6"/>
        <v>3.1860584143555393</v>
      </c>
      <c r="E27" s="12">
        <f t="shared" si="7"/>
        <v>51.462586303042357</v>
      </c>
      <c r="F27" s="12">
        <f t="shared" si="1"/>
        <v>2.5374136969576426</v>
      </c>
      <c r="G27" s="13">
        <f t="shared" si="2"/>
        <v>2.5374136969576426</v>
      </c>
      <c r="H27" s="13">
        <f t="shared" si="3"/>
        <v>6.4384682695082516</v>
      </c>
      <c r="I27" s="13">
        <f t="shared" si="4"/>
        <v>4.6989142536252644E-2</v>
      </c>
      <c r="J27" s="13">
        <f>AVERAGE(G$9:G27)</f>
        <v>1.5417509859164689</v>
      </c>
      <c r="K27" s="13">
        <f>AVERAGE(H$9:H27)</f>
        <v>3.6403376326916486</v>
      </c>
      <c r="L27" s="13">
        <f>AVERAGE(I$9:I27)</f>
        <v>4.4051216657439031E-2</v>
      </c>
      <c r="M27" s="14">
        <f>SUM(F$9:F27)/J27</f>
        <v>0.93859433848447849</v>
      </c>
    </row>
    <row r="28" spans="1:30" ht="16.5" x14ac:dyDescent="0.3">
      <c r="A28" s="10">
        <v>20</v>
      </c>
      <c r="B28" s="42">
        <f>'3.ExpoSmoo'!B27</f>
        <v>54</v>
      </c>
      <c r="C28" s="4">
        <f t="shared" si="5"/>
        <v>54.889649484813049</v>
      </c>
      <c r="D28" s="4">
        <f t="shared" si="6"/>
        <v>2.1526243214052956</v>
      </c>
      <c r="E28" s="12">
        <f t="shared" si="7"/>
        <v>56.12249428314172</v>
      </c>
      <c r="F28" s="12">
        <f t="shared" si="1"/>
        <v>-2.1224942831417195</v>
      </c>
      <c r="G28" s="13">
        <f t="shared" si="2"/>
        <v>2.1224942831417195</v>
      </c>
      <c r="H28" s="13">
        <f t="shared" si="3"/>
        <v>4.5049819819692818</v>
      </c>
      <c r="I28" s="13">
        <f t="shared" si="4"/>
        <v>3.9305449687809621E-2</v>
      </c>
      <c r="J28" s="13">
        <f>AVERAGE(G$9:G28)</f>
        <v>1.5707881507777315</v>
      </c>
      <c r="K28" s="13">
        <f>AVERAGE(H$9:H28)</f>
        <v>3.6835698501555298</v>
      </c>
      <c r="L28" s="13">
        <f>AVERAGE(I$9:I28)</f>
        <v>4.3813928308957563E-2</v>
      </c>
      <c r="M28" s="14">
        <f>SUM(F$9:F28)/J28</f>
        <v>-0.42998512312003745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6.5" x14ac:dyDescent="0.3">
      <c r="A29" s="10">
        <v>21</v>
      </c>
      <c r="B29" s="42">
        <f>'3.ExpoSmoo'!B28</f>
        <v>55</v>
      </c>
      <c r="C29" s="4">
        <f t="shared" si="5"/>
        <v>55.856024844910273</v>
      </c>
      <c r="D29" s="4">
        <f t="shared" si="6"/>
        <v>1.1582492621889959</v>
      </c>
      <c r="E29" s="12">
        <f t="shared" si="7"/>
        <v>57.042273806218347</v>
      </c>
      <c r="F29" s="12">
        <f t="shared" si="1"/>
        <v>-2.042273806218347</v>
      </c>
      <c r="G29" s="13">
        <f t="shared" si="2"/>
        <v>2.042273806218347</v>
      </c>
      <c r="H29" s="13">
        <f t="shared" si="3"/>
        <v>4.1708822995655739</v>
      </c>
      <c r="I29" s="13">
        <f t="shared" si="4"/>
        <v>3.7132251022151765E-2</v>
      </c>
      <c r="J29" s="13">
        <f>AVERAGE(G$9:G29)</f>
        <v>1.5932398486558561</v>
      </c>
      <c r="K29" s="13">
        <f>AVERAGE(H$9:H29)</f>
        <v>3.7067752048893419</v>
      </c>
      <c r="L29" s="13">
        <f>AVERAGE(I$9:I29)</f>
        <v>4.3495753200062048E-2</v>
      </c>
      <c r="M29" s="14">
        <f>SUM(F$9:F29)/J29</f>
        <v>-1.7057628485245311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6.5" x14ac:dyDescent="0.3">
      <c r="A30" s="10">
        <v>22</v>
      </c>
      <c r="B30" s="42">
        <f>'3.ExpoSmoo'!B29</f>
        <v>58</v>
      </c>
      <c r="C30" s="4">
        <f t="shared" si="5"/>
        <v>57.586830202676467</v>
      </c>
      <c r="D30" s="4">
        <f t="shared" si="6"/>
        <v>1.6381953106276186</v>
      </c>
      <c r="E30" s="12">
        <f t="shared" si="7"/>
        <v>57.014274107099268</v>
      </c>
      <c r="F30" s="12">
        <f t="shared" si="1"/>
        <v>0.98572589290073154</v>
      </c>
      <c r="G30" s="13">
        <f t="shared" si="2"/>
        <v>0.98572589290073154</v>
      </c>
      <c r="H30" s="13">
        <f t="shared" si="3"/>
        <v>0.97165553593494447</v>
      </c>
      <c r="I30" s="13">
        <f t="shared" si="4"/>
        <v>1.6995274015529853E-2</v>
      </c>
      <c r="J30" s="13">
        <f>AVERAGE(G$9:G30)</f>
        <v>1.5656255779397141</v>
      </c>
      <c r="K30" s="13">
        <f>AVERAGE(H$9:H30)</f>
        <v>3.5824515835732327</v>
      </c>
      <c r="L30" s="13">
        <f>AVERAGE(I$9:I30)</f>
        <v>4.2291185964401491E-2</v>
      </c>
      <c r="M30" s="14">
        <f>SUM(F$9:F30)/J30</f>
        <v>-1.1062437112227386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3" customFormat="1" ht="16.5" x14ac:dyDescent="0.3">
      <c r="A31" s="10">
        <v>23</v>
      </c>
      <c r="B31" s="42">
        <f>'3.ExpoSmoo'!B30</f>
        <v>60</v>
      </c>
      <c r="C31" s="4">
        <f t="shared" si="5"/>
        <v>59.675167250951674</v>
      </c>
      <c r="D31" s="4">
        <f t="shared" si="6"/>
        <v>2.015527330826373</v>
      </c>
      <c r="E31" s="12">
        <f t="shared" si="7"/>
        <v>59.225025513304082</v>
      </c>
      <c r="F31" s="12">
        <f t="shared" si="1"/>
        <v>0.77497448669591762</v>
      </c>
      <c r="G31" s="13">
        <f t="shared" si="2"/>
        <v>0.77497448669591762</v>
      </c>
      <c r="H31" s="13">
        <f t="shared" si="3"/>
        <v>0.60058545502960103</v>
      </c>
      <c r="I31" s="13">
        <f t="shared" si="4"/>
        <v>1.291624144493196E-2</v>
      </c>
      <c r="J31" s="13">
        <f>AVERAGE(G$9:G31)</f>
        <v>1.5312494435378099</v>
      </c>
      <c r="K31" s="13">
        <f>AVERAGE(H$9:H31)</f>
        <v>3.4528052301582921</v>
      </c>
      <c r="L31" s="13">
        <f>AVERAGE(I$9:I31)</f>
        <v>4.1014014463554994E-2</v>
      </c>
      <c r="M31" s="14">
        <f>SUM(F$9:F31)/J31</f>
        <v>-0.62497261113664304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3" customFormat="1" ht="16.5" x14ac:dyDescent="0.3">
      <c r="A32" s="10">
        <v>24</v>
      </c>
      <c r="B32" s="42">
        <f>'3.ExpoSmoo'!B31</f>
        <v>63</v>
      </c>
      <c r="C32" s="4">
        <f t="shared" ref="C32:C36" si="9">(1-$J$1)*E32+$J$1*B32</f>
        <v>62.451200929003249</v>
      </c>
      <c r="D32" s="4">
        <f t="shared" ref="D32:D36" si="10">(1-$J$2)*D31+$J$2*(C32-C31)</f>
        <v>2.6530229735812823</v>
      </c>
      <c r="E32" s="12">
        <f t="shared" ref="E32:E36" si="11">C31+D31</f>
        <v>61.690694581778047</v>
      </c>
      <c r="F32" s="12">
        <f t="shared" ref="F32:F36" si="12">B32-E32</f>
        <v>1.3093054182219532</v>
      </c>
      <c r="G32" s="13">
        <f t="shared" si="2"/>
        <v>1.3093054182219532</v>
      </c>
      <c r="H32" s="13">
        <f t="shared" ref="H32:H36" si="13">F32^2</f>
        <v>1.7142806781853639</v>
      </c>
      <c r="I32" s="13">
        <f t="shared" ref="I32:I36" si="14">IFERROR(G32/B32,"")</f>
        <v>2.0782625686062751E-2</v>
      </c>
      <c r="J32" s="13">
        <f>AVERAGE(G$9:G32)</f>
        <v>1.5220017758163158</v>
      </c>
      <c r="K32" s="13">
        <f>AVERAGE(H$9:H32)</f>
        <v>3.3803667071594199</v>
      </c>
      <c r="L32" s="13">
        <f>AVERAGE(I$9:I32)</f>
        <v>4.0171039931159482E-2</v>
      </c>
      <c r="M32" s="14">
        <f>SUM(F$9:F32)/J32</f>
        <v>0.2314822891738309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3" customFormat="1" ht="16.5" x14ac:dyDescent="0.3">
      <c r="A33" s="10">
        <v>25</v>
      </c>
      <c r="B33" s="42">
        <f>'3.ExpoSmoo'!B32</f>
        <v>70</v>
      </c>
      <c r="C33" s="4">
        <f t="shared" si="9"/>
        <v>67.947921595162725</v>
      </c>
      <c r="D33" s="4">
        <f t="shared" si="10"/>
        <v>5.0367570409499081</v>
      </c>
      <c r="E33" s="12">
        <f t="shared" si="11"/>
        <v>65.104223902584536</v>
      </c>
      <c r="F33" s="12">
        <f t="shared" si="12"/>
        <v>4.8957760974154638</v>
      </c>
      <c r="G33" s="13">
        <f t="shared" si="2"/>
        <v>4.8957760974154638</v>
      </c>
      <c r="H33" s="13">
        <f t="shared" si="13"/>
        <v>23.968623596024589</v>
      </c>
      <c r="I33" s="13">
        <f t="shared" si="14"/>
        <v>6.9939658534506621E-2</v>
      </c>
      <c r="J33" s="13">
        <f>AVERAGE(G$9:G33)</f>
        <v>1.6569527486802818</v>
      </c>
      <c r="K33" s="13">
        <f>AVERAGE(H$9:H33)</f>
        <v>4.2038969827140269</v>
      </c>
      <c r="L33" s="13">
        <f>AVERAGE(I$9:I33)</f>
        <v>4.1361784675293362E-2</v>
      </c>
      <c r="M33" s="14">
        <f>SUM(F$9:F33)/J33</f>
        <v>3.1673157588760601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3" customFormat="1" ht="16.5" x14ac:dyDescent="0.3">
      <c r="A34" s="10">
        <v>26</v>
      </c>
      <c r="B34" s="42">
        <f>'3.ExpoSmoo'!B33</f>
        <v>70</v>
      </c>
      <c r="C34" s="4">
        <f t="shared" si="9"/>
        <v>71.251036496088787</v>
      </c>
      <c r="D34" s="4">
        <f t="shared" si="10"/>
        <v>3.5835287879656792</v>
      </c>
      <c r="E34" s="12">
        <f t="shared" si="11"/>
        <v>72.984678636112633</v>
      </c>
      <c r="F34" s="12">
        <f t="shared" si="12"/>
        <v>-2.9846786361126334</v>
      </c>
      <c r="G34" s="13">
        <f t="shared" si="2"/>
        <v>2.9846786361126334</v>
      </c>
      <c r="H34" s="13">
        <f t="shared" si="13"/>
        <v>8.9083065608671692</v>
      </c>
      <c r="I34" s="13">
        <f t="shared" si="14"/>
        <v>4.263826623018048E-2</v>
      </c>
      <c r="J34" s="13">
        <f>AVERAGE(G$9:G34)</f>
        <v>1.7080191289661415</v>
      </c>
      <c r="K34" s="13">
        <f>AVERAGE(H$9:H34)</f>
        <v>4.3848358126429936</v>
      </c>
      <c r="L34" s="13">
        <f>AVERAGE(I$9:I34)</f>
        <v>4.1410880119712098E-2</v>
      </c>
      <c r="M34" s="14">
        <f>SUM(F$9:F34)/J34</f>
        <v>1.3251689504586897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3" customFormat="1" ht="16.5" x14ac:dyDescent="0.3">
      <c r="A35" s="10">
        <v>27</v>
      </c>
      <c r="B35" s="42">
        <f>'3.ExpoSmoo'!B34</f>
        <v>82</v>
      </c>
      <c r="C35" s="4">
        <f t="shared" si="9"/>
        <v>78.996587762739892</v>
      </c>
      <c r="D35" s="4">
        <f t="shared" si="10"/>
        <v>7.0723506826030089</v>
      </c>
      <c r="E35" s="12">
        <f t="shared" si="11"/>
        <v>74.834565284054463</v>
      </c>
      <c r="F35" s="12">
        <f t="shared" si="12"/>
        <v>7.1654347159455369</v>
      </c>
      <c r="G35" s="13">
        <f t="shared" si="2"/>
        <v>7.1654347159455369</v>
      </c>
      <c r="H35" s="13">
        <f t="shared" si="13"/>
        <v>51.343454668477499</v>
      </c>
      <c r="I35" s="13">
        <f t="shared" si="14"/>
        <v>8.7383350194457768E-2</v>
      </c>
      <c r="J35" s="13">
        <f>AVERAGE(G$9:G35)</f>
        <v>1.9101456321876005</v>
      </c>
      <c r="K35" s="13">
        <f>AVERAGE(H$9:H35)</f>
        <v>6.1240439184146416</v>
      </c>
      <c r="L35" s="13">
        <f>AVERAGE(I$9:I35)</f>
        <v>4.3113564196554537E-2</v>
      </c>
      <c r="M35" s="14">
        <f>SUM(F$9:F35)/J35</f>
        <v>4.9361935935966015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s="3" customFormat="1" ht="16.5" x14ac:dyDescent="0.3">
      <c r="A36" s="10">
        <v>28</v>
      </c>
      <c r="B36" s="42">
        <f>'3.ExpoSmoo'!B35</f>
        <v>88</v>
      </c>
      <c r="C36" s="4">
        <f t="shared" si="9"/>
        <v>87.190590085029555</v>
      </c>
      <c r="D36" s="4">
        <f t="shared" si="10"/>
        <v>8.0125769352806877</v>
      </c>
      <c r="E36" s="12">
        <f t="shared" si="11"/>
        <v>86.068938445342894</v>
      </c>
      <c r="F36" s="12">
        <f t="shared" si="12"/>
        <v>1.9310615546571057</v>
      </c>
      <c r="G36" s="13">
        <f t="shared" si="2"/>
        <v>1.9310615546571057</v>
      </c>
      <c r="H36" s="13">
        <f t="shared" si="13"/>
        <v>3.7289987278747181</v>
      </c>
      <c r="I36" s="13">
        <f t="shared" si="14"/>
        <v>2.1943881302921655E-2</v>
      </c>
      <c r="J36" s="13">
        <f>AVERAGE(G$9:G36)</f>
        <v>1.9108926294186543</v>
      </c>
      <c r="K36" s="13">
        <f>AVERAGE(H$9:H36)</f>
        <v>6.0385065901810728</v>
      </c>
      <c r="L36" s="13">
        <f>AVERAGE(I$9:I36)</f>
        <v>4.2357504093210499E-2</v>
      </c>
      <c r="M36" s="14">
        <f>SUM(F$9:F36)/J36</f>
        <v>5.9448186738540425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3" customFormat="1" ht="15" x14ac:dyDescent="0.25"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3" customFormat="1" ht="15" x14ac:dyDescent="0.25"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3" customFormat="1" ht="15" x14ac:dyDescent="0.25"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3" customFormat="1" ht="15" x14ac:dyDescent="0.25"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3" customFormat="1" ht="15" x14ac:dyDescent="0.25"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s="3" customFormat="1" ht="15" x14ac:dyDescent="0.25"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s="3" customFormat="1" ht="15" x14ac:dyDescent="0.25"/>
    <row r="44" spans="1:30" s="3" customFormat="1" ht="15" x14ac:dyDescent="0.25"/>
    <row r="45" spans="1:30" s="3" customFormat="1" ht="15" x14ac:dyDescent="0.25">
      <c r="G45"/>
      <c r="H45"/>
      <c r="I45"/>
      <c r="J45"/>
      <c r="K45"/>
      <c r="L45"/>
      <c r="M45"/>
      <c r="N45"/>
      <c r="O45"/>
      <c r="P45"/>
      <c r="Q45"/>
      <c r="R45"/>
    </row>
    <row r="46" spans="1:30" s="3" customFormat="1" ht="15" x14ac:dyDescent="0.25">
      <c r="G46"/>
      <c r="H46"/>
      <c r="I46"/>
      <c r="J46"/>
      <c r="K46"/>
      <c r="L46"/>
      <c r="M46"/>
      <c r="N46"/>
      <c r="O46"/>
      <c r="P46"/>
      <c r="Q46"/>
      <c r="R46"/>
    </row>
    <row r="47" spans="1:30" s="3" customFormat="1" ht="15" x14ac:dyDescent="0.25">
      <c r="G47"/>
      <c r="H47"/>
      <c r="I47"/>
      <c r="J47"/>
      <c r="K47"/>
      <c r="L47"/>
      <c r="M47"/>
      <c r="N47"/>
      <c r="O47"/>
      <c r="P47"/>
      <c r="Q47"/>
      <c r="R47"/>
    </row>
    <row r="48" spans="1:30" s="3" customFormat="1" ht="15" x14ac:dyDescent="0.25">
      <c r="G48"/>
      <c r="H48"/>
      <c r="I48"/>
      <c r="J48"/>
      <c r="K48"/>
      <c r="L48"/>
      <c r="M48"/>
      <c r="N48"/>
      <c r="O48"/>
      <c r="P48"/>
      <c r="Q48"/>
      <c r="R48"/>
    </row>
    <row r="49" spans="7:18" s="3" customFormat="1" ht="15" x14ac:dyDescent="0.25">
      <c r="G49"/>
      <c r="H49"/>
      <c r="I49"/>
      <c r="J49"/>
      <c r="K49"/>
      <c r="L49"/>
      <c r="M49"/>
      <c r="N49"/>
      <c r="O49"/>
      <c r="P49"/>
      <c r="Q49"/>
      <c r="R49"/>
    </row>
    <row r="50" spans="7:18" s="3" customFormat="1" ht="15.75" customHeight="1" x14ac:dyDescent="0.25">
      <c r="G50"/>
      <c r="H50"/>
      <c r="I50"/>
      <c r="J50"/>
      <c r="K50"/>
      <c r="L50"/>
      <c r="M50"/>
      <c r="N50"/>
      <c r="O50"/>
      <c r="P50"/>
      <c r="Q50"/>
      <c r="R50"/>
    </row>
    <row r="51" spans="7:18" s="3" customFormat="1" ht="15" x14ac:dyDescent="0.25">
      <c r="G51"/>
      <c r="H51"/>
      <c r="I51"/>
      <c r="J51"/>
      <c r="K51"/>
      <c r="L51"/>
      <c r="M51"/>
      <c r="N51"/>
      <c r="O51"/>
      <c r="P51"/>
      <c r="Q51"/>
      <c r="R51"/>
    </row>
    <row r="52" spans="7:18" s="3" customFormat="1" ht="15" x14ac:dyDescent="0.25">
      <c r="G52"/>
      <c r="H52"/>
      <c r="I52"/>
      <c r="J52"/>
      <c r="K52"/>
      <c r="L52"/>
      <c r="M52"/>
      <c r="N52"/>
      <c r="O52"/>
      <c r="P52"/>
      <c r="Q52"/>
      <c r="R52"/>
    </row>
    <row r="53" spans="7:18" s="3" customFormat="1" ht="15" x14ac:dyDescent="0.25">
      <c r="G53"/>
      <c r="H53"/>
      <c r="I53"/>
      <c r="J53"/>
      <c r="K53"/>
      <c r="L53"/>
      <c r="M53"/>
      <c r="N53"/>
      <c r="O53"/>
      <c r="P53"/>
      <c r="Q53"/>
      <c r="R53"/>
    </row>
    <row r="54" spans="7:18" s="3" customFormat="1" ht="15" x14ac:dyDescent="0.25">
      <c r="G54"/>
      <c r="H54"/>
      <c r="I54"/>
      <c r="J54"/>
      <c r="K54"/>
      <c r="L54"/>
      <c r="M54"/>
      <c r="N54"/>
      <c r="O54"/>
      <c r="P54"/>
      <c r="Q54"/>
      <c r="R54"/>
    </row>
    <row r="55" spans="7:18" s="3" customFormat="1" ht="15" x14ac:dyDescent="0.25">
      <c r="G55"/>
      <c r="H55"/>
      <c r="I55"/>
      <c r="J55"/>
      <c r="K55"/>
      <c r="L55"/>
      <c r="M55"/>
      <c r="N55"/>
      <c r="O55"/>
      <c r="P55"/>
      <c r="Q55"/>
      <c r="R55"/>
    </row>
    <row r="56" spans="7:18" s="3" customFormat="1" ht="15" x14ac:dyDescent="0.25">
      <c r="G56"/>
      <c r="H56"/>
      <c r="I56"/>
      <c r="J56"/>
      <c r="K56"/>
      <c r="L56"/>
      <c r="M56"/>
      <c r="N56"/>
      <c r="O56"/>
      <c r="P56"/>
      <c r="Q56"/>
      <c r="R56"/>
    </row>
    <row r="57" spans="7:18" s="3" customFormat="1" ht="15" x14ac:dyDescent="0.25">
      <c r="G57"/>
      <c r="H57"/>
      <c r="I57"/>
      <c r="J57"/>
      <c r="K57"/>
      <c r="L57"/>
      <c r="M57"/>
      <c r="N57"/>
      <c r="O57"/>
      <c r="P57"/>
      <c r="Q57"/>
      <c r="R57"/>
    </row>
    <row r="58" spans="7:18" s="3" customFormat="1" ht="15" x14ac:dyDescent="0.25">
      <c r="G58"/>
      <c r="H58"/>
      <c r="I58"/>
      <c r="J58"/>
      <c r="K58"/>
      <c r="L58"/>
      <c r="M58"/>
      <c r="N58"/>
      <c r="O58"/>
      <c r="P58"/>
      <c r="Q58"/>
      <c r="R58"/>
    </row>
    <row r="59" spans="7:18" s="3" customFormat="1" ht="15" x14ac:dyDescent="0.25">
      <c r="G59"/>
      <c r="H59"/>
      <c r="I59"/>
      <c r="J59"/>
      <c r="K59"/>
      <c r="L59"/>
      <c r="M59"/>
      <c r="N59"/>
      <c r="O59"/>
      <c r="P59"/>
      <c r="Q59"/>
      <c r="R59"/>
    </row>
    <row r="60" spans="7:18" s="3" customFormat="1" ht="15" x14ac:dyDescent="0.25">
      <c r="G60"/>
      <c r="H60"/>
      <c r="I60"/>
      <c r="J60"/>
      <c r="K60"/>
      <c r="L60"/>
      <c r="M60"/>
      <c r="N60"/>
      <c r="O60"/>
      <c r="P60"/>
      <c r="Q60"/>
      <c r="R60"/>
    </row>
    <row r="61" spans="7:18" s="3" customFormat="1" ht="15" x14ac:dyDescent="0.25"/>
  </sheetData>
  <conditionalFormatting sqref="P9:Z19">
    <cfRule type="cellIs" dxfId="2" priority="3" operator="equal">
      <formula>$P$21</formula>
    </cfRule>
    <cfRule type="cellIs" dxfId="1" priority="4" operator="equal">
      <formula>$O$21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24DE-62D7-45F5-9623-CBAF8BE43DE7}">
  <sheetPr>
    <tabColor rgb="FFFFFF00"/>
  </sheetPr>
  <dimension ref="A1:Z64"/>
  <sheetViews>
    <sheetView tabSelected="1" zoomScaleNormal="100" workbookViewId="0">
      <selection activeCell="C8" sqref="C8"/>
    </sheetView>
  </sheetViews>
  <sheetFormatPr defaultColWidth="9.140625" defaultRowHeight="15.75" x14ac:dyDescent="0.25"/>
  <cols>
    <col min="1" max="1" width="9.140625" style="4"/>
    <col min="2" max="2" width="4.85546875" style="4" customWidth="1"/>
    <col min="3" max="4" width="11.5703125" style="4" customWidth="1"/>
    <col min="5" max="5" width="20" style="4" bestFit="1" customWidth="1"/>
    <col min="6" max="6" width="9.28515625" style="4" bestFit="1" customWidth="1"/>
    <col min="7" max="7" width="8" style="7" bestFit="1" customWidth="1"/>
    <col min="8" max="8" width="12.42578125" style="7" bestFit="1" customWidth="1"/>
    <col min="9" max="12" width="8.42578125" style="7" bestFit="1" customWidth="1"/>
    <col min="13" max="14" width="11.42578125" style="7" customWidth="1"/>
    <col min="15" max="15" width="15.42578125" style="4" bestFit="1" customWidth="1"/>
    <col min="16" max="16384" width="9.140625" style="4"/>
  </cols>
  <sheetData>
    <row r="1" spans="1:26" x14ac:dyDescent="0.25">
      <c r="A1" s="4" t="s">
        <v>60</v>
      </c>
      <c r="G1" s="4"/>
      <c r="H1" s="4"/>
      <c r="I1" s="4"/>
      <c r="J1" s="4"/>
      <c r="K1" s="4" t="s">
        <v>64</v>
      </c>
      <c r="L1" s="17">
        <v>0.3</v>
      </c>
      <c r="M1" s="3" t="s">
        <v>65</v>
      </c>
      <c r="N1" s="3">
        <v>0.4</v>
      </c>
      <c r="O1" s="3" t="str">
        <f>B7&amp;" vs. "&amp;E7</f>
        <v>At vs. Ft=L(t-1)+G(t-1)</v>
      </c>
      <c r="P1" s="3"/>
      <c r="Q1" s="3"/>
      <c r="R1" s="3"/>
      <c r="S1" s="3"/>
      <c r="T1" s="3"/>
      <c r="U1" s="3"/>
      <c r="V1" s="3"/>
      <c r="W1" s="3"/>
      <c r="X1" s="3"/>
    </row>
    <row r="2" spans="1:26" x14ac:dyDescent="0.25">
      <c r="A2" s="4" t="s">
        <v>61</v>
      </c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x14ac:dyDescent="0.25">
      <c r="A3" s="4" t="s">
        <v>62</v>
      </c>
      <c r="G3" s="4"/>
      <c r="H3" s="4"/>
      <c r="I3" s="4"/>
      <c r="J3" s="4"/>
      <c r="K3" s="4"/>
      <c r="L3" s="4"/>
      <c r="M3" s="3"/>
      <c r="O3" s="3">
        <v>0</v>
      </c>
      <c r="P3" s="3"/>
      <c r="Q3" s="3"/>
      <c r="R3" s="3"/>
      <c r="S3" s="3"/>
      <c r="T3" s="3"/>
      <c r="U3" s="3"/>
      <c r="V3" s="3"/>
      <c r="W3" s="3"/>
      <c r="X3" s="3"/>
    </row>
    <row r="4" spans="1:26" x14ac:dyDescent="0.25">
      <c r="A4" s="4" t="s">
        <v>63</v>
      </c>
      <c r="G4" s="4"/>
      <c r="H4" s="4"/>
      <c r="I4" s="4"/>
      <c r="J4" s="4"/>
      <c r="K4" s="4"/>
      <c r="L4" s="4"/>
      <c r="M4" s="3"/>
      <c r="O4" s="3">
        <v>0.1</v>
      </c>
      <c r="P4" s="3"/>
      <c r="Q4" s="3"/>
      <c r="R4" s="3"/>
      <c r="S4" s="3"/>
      <c r="T4" s="3"/>
      <c r="U4" s="3"/>
    </row>
    <row r="5" spans="1:26" x14ac:dyDescent="0.25">
      <c r="G5" s="4"/>
      <c r="H5" s="4"/>
      <c r="I5" s="17">
        <v>0.14951773249266317</v>
      </c>
      <c r="J5" s="17">
        <v>0.15487165456799762</v>
      </c>
      <c r="K5" s="17">
        <v>4.7996478069290013E-2</v>
      </c>
      <c r="L5" s="4"/>
      <c r="M5" s="3"/>
      <c r="O5" s="3"/>
      <c r="P5" s="3"/>
      <c r="Q5" s="3"/>
      <c r="R5" s="3"/>
      <c r="S5" s="3"/>
      <c r="T5" s="3"/>
      <c r="U5" s="3"/>
    </row>
    <row r="6" spans="1:26" ht="16.5" x14ac:dyDescent="0.3">
      <c r="G6" s="4"/>
      <c r="H6" s="4"/>
      <c r="I6" s="15">
        <f>I58</f>
        <v>71.291617881283145</v>
      </c>
      <c r="J6" s="15">
        <f>J58</f>
        <v>186.13325622898171</v>
      </c>
      <c r="K6" s="15">
        <f>K58</f>
        <v>26.659621892928264</v>
      </c>
      <c r="L6" s="4"/>
      <c r="M6" s="3">
        <v>0</v>
      </c>
      <c r="N6" s="7">
        <v>0.1</v>
      </c>
      <c r="O6" s="18">
        <f>J6</f>
        <v>186.13325622898171</v>
      </c>
      <c r="P6" s="18">
        <f>M6</f>
        <v>0</v>
      </c>
      <c r="Q6" s="18">
        <f>P6+$N$6</f>
        <v>0.1</v>
      </c>
      <c r="R6" s="18">
        <f t="shared" ref="R6:Z6" si="0">Q6+$N$6</f>
        <v>0.2</v>
      </c>
      <c r="S6" s="18">
        <f t="shared" si="0"/>
        <v>0.30000000000000004</v>
      </c>
      <c r="T6" s="18">
        <f t="shared" si="0"/>
        <v>0.4</v>
      </c>
      <c r="U6" s="18">
        <f t="shared" si="0"/>
        <v>0.5</v>
      </c>
      <c r="V6" s="18">
        <f t="shared" si="0"/>
        <v>0.6</v>
      </c>
      <c r="W6" s="18">
        <f t="shared" si="0"/>
        <v>0.7</v>
      </c>
      <c r="X6" s="18">
        <f t="shared" si="0"/>
        <v>0.79999999999999993</v>
      </c>
      <c r="Y6" s="18">
        <f>X6+$N$6</f>
        <v>0.89999999999999991</v>
      </c>
      <c r="Z6" s="18">
        <f t="shared" si="0"/>
        <v>0.99999999999999989</v>
      </c>
    </row>
    <row r="7" spans="1:26" ht="16.5" x14ac:dyDescent="0.3">
      <c r="A7" s="7" t="s">
        <v>50</v>
      </c>
      <c r="B7" s="8" t="s">
        <v>39</v>
      </c>
      <c r="C7" s="4" t="s">
        <v>66</v>
      </c>
      <c r="D7" s="4" t="s">
        <v>67</v>
      </c>
      <c r="E7" s="9" t="s">
        <v>68</v>
      </c>
      <c r="F7" s="9" t="s">
        <v>52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4"/>
      <c r="M7" s="4"/>
      <c r="O7" s="3">
        <f>O3</f>
        <v>0</v>
      </c>
      <c r="P7" s="3">
        <f t="dataTable" ref="P7:Z17" dt2D="1" dtr="1" r1="N1" r2="L1"/>
        <v>184.86089129529364</v>
      </c>
      <c r="Q7" s="3">
        <v>183.33533945942017</v>
      </c>
      <c r="R7" s="4">
        <v>181.90364709355899</v>
      </c>
      <c r="S7" s="4">
        <v>182.45143736685219</v>
      </c>
      <c r="T7" s="4">
        <v>184.63466949768016</v>
      </c>
      <c r="U7" s="4">
        <v>187.72353318709725</v>
      </c>
      <c r="V7" s="4">
        <v>191.25150523437327</v>
      </c>
      <c r="W7" s="4">
        <v>195.07451225768762</v>
      </c>
      <c r="X7" s="4">
        <v>199.31754151912696</v>
      </c>
      <c r="Y7" s="4">
        <v>204.37432580507661</v>
      </c>
      <c r="Z7" s="4">
        <v>211.00374843815075</v>
      </c>
    </row>
    <row r="8" spans="1:26" x14ac:dyDescent="0.25">
      <c r="A8" s="4">
        <v>0</v>
      </c>
      <c r="C8" s="4">
        <f>B9</f>
        <v>2</v>
      </c>
      <c r="D8" s="4">
        <f>(B58-B9)/(A58-1)</f>
        <v>6.1224489795918366E-2</v>
      </c>
      <c r="L8" s="4"/>
      <c r="M8" s="4"/>
      <c r="O8" s="3">
        <f t="shared" ref="O8:O17" si="1">O7+$O$4</f>
        <v>0.1</v>
      </c>
      <c r="P8" s="3">
        <v>173.94843953482595</v>
      </c>
      <c r="Q8" s="3">
        <v>175.25987099919007</v>
      </c>
      <c r="R8" s="4">
        <v>176.85366983290433</v>
      </c>
      <c r="S8" s="4">
        <v>178.75216003729483</v>
      </c>
      <c r="T8" s="4">
        <v>180.86091330887155</v>
      </c>
      <c r="U8" s="4">
        <v>183.08308808797224</v>
      </c>
      <c r="V8" s="4">
        <v>185.37105018954463</v>
      </c>
      <c r="W8" s="4">
        <v>187.71739054300892</v>
      </c>
      <c r="X8" s="4">
        <v>190.13726514928663</v>
      </c>
      <c r="Y8" s="4">
        <v>192.66407560954798</v>
      </c>
      <c r="Z8" s="4">
        <v>195.35725855135451</v>
      </c>
    </row>
    <row r="9" spans="1:26" ht="16.5" x14ac:dyDescent="0.3">
      <c r="A9" s="10">
        <v>1</v>
      </c>
      <c r="B9" s="11">
        <v>2</v>
      </c>
      <c r="C9" s="11">
        <f>(1-$L$1)*B9+$L$1*E9</f>
        <v>2.0183673469387755</v>
      </c>
      <c r="D9" s="11">
        <f>(1-$N$1)*D8+$N$1*(C9-C8)</f>
        <v>4.4081632653061219E-2</v>
      </c>
      <c r="E9" s="12">
        <f>C8+D8</f>
        <v>2.0612244897959182</v>
      </c>
      <c r="F9" s="12">
        <f t="shared" ref="F9:F58" si="2">ABS(B9-E9)</f>
        <v>6.1224489795918213E-2</v>
      </c>
      <c r="G9" s="13">
        <f t="shared" ref="G9:G58" si="3">F9^2</f>
        <v>3.7484381507704935E-3</v>
      </c>
      <c r="H9" s="13">
        <f t="shared" ref="H9:H58" si="4">IFERROR(F9/B9,"")</f>
        <v>3.0612244897959107E-2</v>
      </c>
      <c r="I9" s="13">
        <f>SUM(F$9:F9)</f>
        <v>6.1224489795918213E-2</v>
      </c>
      <c r="J9" s="13">
        <f>SUM(G$9:G9)</f>
        <v>3.7484381507704935E-3</v>
      </c>
      <c r="K9" s="13">
        <f>SUM(H$9:H9)</f>
        <v>3.0612244897959107E-2</v>
      </c>
      <c r="M9" s="4"/>
      <c r="O9" s="3">
        <f t="shared" si="1"/>
        <v>0.2</v>
      </c>
      <c r="P9" s="3">
        <v>175.78992874232864</v>
      </c>
      <c r="Q9" s="3">
        <v>176.92771159833953</v>
      </c>
      <c r="R9" s="4">
        <v>178.20812532764759</v>
      </c>
      <c r="S9" s="4">
        <v>179.64782700604599</v>
      </c>
      <c r="T9" s="4">
        <v>181.2254277586768</v>
      </c>
      <c r="U9" s="4">
        <v>182.9023112952099</v>
      </c>
      <c r="V9" s="4">
        <v>184.65838447712466</v>
      </c>
      <c r="W9" s="4">
        <v>186.49394092947117</v>
      </c>
      <c r="X9" s="4">
        <v>188.41649627922894</v>
      </c>
      <c r="Y9" s="4">
        <v>190.43017999356661</v>
      </c>
      <c r="Z9" s="4">
        <v>192.53406950010526</v>
      </c>
    </row>
    <row r="10" spans="1:26" ht="16.5" x14ac:dyDescent="0.3">
      <c r="A10" s="10">
        <v>2</v>
      </c>
      <c r="B10" s="11">
        <v>2</v>
      </c>
      <c r="C10" s="11">
        <f t="shared" ref="C10:C58" si="5">(1-$L$1)*B10+$L$1*E10</f>
        <v>2.0187346938775508</v>
      </c>
      <c r="D10" s="11">
        <f t="shared" ref="D10:D58" si="6">(1-$N$1)*D9+$N$1*(C10-C9)</f>
        <v>2.6595918367346837E-2</v>
      </c>
      <c r="E10" s="12">
        <f t="shared" ref="E10:E19" si="7">C9+D9</f>
        <v>2.0624489795918368</v>
      </c>
      <c r="F10" s="12">
        <f t="shared" si="2"/>
        <v>6.2448979591836817E-2</v>
      </c>
      <c r="G10" s="13">
        <f t="shared" si="3"/>
        <v>3.8998750520616511E-3</v>
      </c>
      <c r="H10" s="13">
        <f t="shared" si="4"/>
        <v>3.1224489795918409E-2</v>
      </c>
      <c r="I10" s="13">
        <f>SUM(F$9:F10)</f>
        <v>0.12367346938775503</v>
      </c>
      <c r="J10" s="13">
        <f>SUM(G$9:G10)</f>
        <v>7.6483132028321446E-3</v>
      </c>
      <c r="K10" s="13">
        <f>SUM(H$9:H10)</f>
        <v>6.1836734693877515E-2</v>
      </c>
      <c r="L10" s="4"/>
      <c r="M10" s="4"/>
      <c r="O10" s="3">
        <f t="shared" si="1"/>
        <v>0.30000000000000004</v>
      </c>
      <c r="P10" s="3">
        <v>181.9748578155791</v>
      </c>
      <c r="Q10" s="4">
        <v>182.94396908291367</v>
      </c>
      <c r="R10" s="4">
        <v>183.9337986115718</v>
      </c>
      <c r="S10" s="4">
        <v>184.98666953972591</v>
      </c>
      <c r="T10" s="4">
        <v>186.13325622898168</v>
      </c>
      <c r="U10" s="4">
        <v>187.3672002569655</v>
      </c>
      <c r="V10" s="4">
        <v>188.67831024696085</v>
      </c>
      <c r="W10" s="4">
        <v>190.06948069031543</v>
      </c>
      <c r="X10" s="4">
        <v>191.55461774111774</v>
      </c>
      <c r="Y10" s="4">
        <v>193.14916056889061</v>
      </c>
      <c r="Z10" s="4">
        <v>194.86163284968029</v>
      </c>
    </row>
    <row r="11" spans="1:26" ht="16.5" x14ac:dyDescent="0.3">
      <c r="A11" s="10">
        <v>3</v>
      </c>
      <c r="B11" s="11">
        <v>1</v>
      </c>
      <c r="C11" s="11">
        <f t="shared" si="5"/>
        <v>1.3135991836734693</v>
      </c>
      <c r="D11" s="11">
        <f t="shared" si="6"/>
        <v>-0.26609665306122454</v>
      </c>
      <c r="E11" s="12">
        <f t="shared" si="7"/>
        <v>2.0453306122448978</v>
      </c>
      <c r="F11" s="12">
        <f t="shared" si="2"/>
        <v>1.0453306122448978</v>
      </c>
      <c r="G11" s="13">
        <f t="shared" si="3"/>
        <v>1.0927160888962928</v>
      </c>
      <c r="H11" s="13">
        <f t="shared" si="4"/>
        <v>1.0453306122448978</v>
      </c>
      <c r="I11" s="13">
        <f>SUM(F$9:F11)</f>
        <v>1.1690040816326528</v>
      </c>
      <c r="J11" s="13">
        <f>SUM(G$9:G11)</f>
        <v>1.100364402099125</v>
      </c>
      <c r="K11" s="13">
        <f>SUM(H$9:H11)</f>
        <v>1.1071673469387753</v>
      </c>
      <c r="M11" s="4"/>
      <c r="O11" s="3">
        <f t="shared" si="1"/>
        <v>0.4</v>
      </c>
      <c r="P11" s="3">
        <v>189.87121737776658</v>
      </c>
      <c r="Q11" s="4">
        <v>190.74319446278409</v>
      </c>
      <c r="R11" s="4">
        <v>191.54548543643551</v>
      </c>
      <c r="S11" s="4">
        <v>192.31423519824699</v>
      </c>
      <c r="T11" s="4">
        <v>193.11807001578677</v>
      </c>
      <c r="U11" s="4">
        <v>193.98248812927673</v>
      </c>
      <c r="V11" s="4">
        <v>194.90657437209475</v>
      </c>
      <c r="W11" s="4">
        <v>195.88786904242318</v>
      </c>
      <c r="X11" s="4">
        <v>196.93396647691424</v>
      </c>
      <c r="Y11" s="4">
        <v>198.06224167870459</v>
      </c>
      <c r="Z11" s="4">
        <v>199.29403868609646</v>
      </c>
    </row>
    <row r="12" spans="1:26" ht="16.5" x14ac:dyDescent="0.3">
      <c r="A12" s="10">
        <v>4</v>
      </c>
      <c r="B12" s="11">
        <v>0</v>
      </c>
      <c r="C12" s="11">
        <f t="shared" si="5"/>
        <v>0.3142507591836734</v>
      </c>
      <c r="D12" s="11">
        <f t="shared" si="6"/>
        <v>-0.55939736163265308</v>
      </c>
      <c r="E12" s="12">
        <f t="shared" si="7"/>
        <v>1.0475025306122447</v>
      </c>
      <c r="F12" s="12">
        <f t="shared" si="2"/>
        <v>1.0475025306122447</v>
      </c>
      <c r="G12" s="13">
        <f t="shared" si="3"/>
        <v>1.0972615516390567</v>
      </c>
      <c r="H12" s="13" t="str">
        <f t="shared" si="4"/>
        <v/>
      </c>
      <c r="I12" s="13">
        <f>SUM(F$9:F12)</f>
        <v>2.2165066122448973</v>
      </c>
      <c r="J12" s="13">
        <f>SUM(G$9:G12)</f>
        <v>2.1976259537381817</v>
      </c>
      <c r="K12" s="13">
        <f>SUM(H$9:H12)</f>
        <v>1.1071673469387753</v>
      </c>
      <c r="L12" s="4"/>
      <c r="O12" s="3">
        <f t="shared" si="1"/>
        <v>0.5</v>
      </c>
      <c r="P12" s="3">
        <v>199.24992765765035</v>
      </c>
      <c r="Q12" s="4">
        <v>200.08718492177246</v>
      </c>
      <c r="R12" s="4">
        <v>200.81275194259587</v>
      </c>
      <c r="S12" s="4">
        <v>201.40927993372819</v>
      </c>
      <c r="T12" s="4">
        <v>201.95970213296653</v>
      </c>
      <c r="U12" s="4">
        <v>202.52533132618299</v>
      </c>
      <c r="V12" s="4">
        <v>203.12888835221978</v>
      </c>
      <c r="W12" s="4">
        <v>203.77043221432154</v>
      </c>
      <c r="X12" s="4">
        <v>204.44550206352844</v>
      </c>
      <c r="Y12" s="4">
        <v>205.1558391530497</v>
      </c>
      <c r="Z12" s="4">
        <v>205.91239629604482</v>
      </c>
    </row>
    <row r="13" spans="1:26" ht="16.5" x14ac:dyDescent="0.3">
      <c r="A13" s="10">
        <v>5</v>
      </c>
      <c r="B13" s="11">
        <v>2</v>
      </c>
      <c r="C13" s="11">
        <f t="shared" si="5"/>
        <v>1.3264560192653061</v>
      </c>
      <c r="D13" s="11">
        <f t="shared" si="6"/>
        <v>6.9243687053061276E-2</v>
      </c>
      <c r="E13" s="12">
        <f t="shared" si="7"/>
        <v>-0.24514660244897968</v>
      </c>
      <c r="F13" s="12">
        <f t="shared" si="2"/>
        <v>2.2451466024489797</v>
      </c>
      <c r="G13" s="13">
        <f t="shared" si="3"/>
        <v>5.0406832664881964</v>
      </c>
      <c r="H13" s="13">
        <f t="shared" si="4"/>
        <v>1.1225733012244898</v>
      </c>
      <c r="I13" s="13">
        <f>SUM(F$9:F13)</f>
        <v>4.461653214693877</v>
      </c>
      <c r="J13" s="13">
        <f>SUM(G$9:G13)</f>
        <v>7.2383092202263786</v>
      </c>
      <c r="K13" s="13">
        <f>SUM(H$9:H13)</f>
        <v>2.2297406481632649</v>
      </c>
      <c r="L13" s="19"/>
      <c r="O13" s="3">
        <f t="shared" si="1"/>
        <v>0.6</v>
      </c>
      <c r="P13" s="3">
        <v>210.30976045372168</v>
      </c>
      <c r="Q13" s="4">
        <v>211.138174618281</v>
      </c>
      <c r="R13" s="3">
        <v>211.90039891233272</v>
      </c>
      <c r="S13" s="3">
        <v>212.47229677129729</v>
      </c>
      <c r="T13" s="4">
        <v>212.89989180119929</v>
      </c>
      <c r="U13" s="4">
        <v>213.26146482526278</v>
      </c>
      <c r="V13" s="4">
        <v>213.61528780016167</v>
      </c>
      <c r="W13" s="4">
        <v>213.98959467082565</v>
      </c>
      <c r="X13" s="4">
        <v>214.38987914138366</v>
      </c>
      <c r="Y13" s="4">
        <v>214.81038394286534</v>
      </c>
      <c r="Z13" s="4">
        <v>215.24379493965145</v>
      </c>
    </row>
    <row r="14" spans="1:26" ht="16.5" x14ac:dyDescent="0.3">
      <c r="A14" s="10">
        <v>6</v>
      </c>
      <c r="B14" s="11">
        <v>1</v>
      </c>
      <c r="C14" s="11">
        <f t="shared" si="5"/>
        <v>1.1187099118955102</v>
      </c>
      <c r="D14" s="11">
        <f t="shared" si="6"/>
        <v>-4.1552230716081613E-2</v>
      </c>
      <c r="E14" s="12">
        <f t="shared" si="7"/>
        <v>1.3956997063183674</v>
      </c>
      <c r="F14" s="12">
        <f t="shared" si="2"/>
        <v>0.39569970631836737</v>
      </c>
      <c r="G14" s="13">
        <f t="shared" si="3"/>
        <v>0.15657825758044219</v>
      </c>
      <c r="H14" s="13">
        <f t="shared" si="4"/>
        <v>0.39569970631836737</v>
      </c>
      <c r="I14" s="13">
        <f>SUM(F$9:F14)</f>
        <v>4.8573529210122448</v>
      </c>
      <c r="J14" s="13">
        <f>SUM(G$9:G14)</f>
        <v>7.3948874778068205</v>
      </c>
      <c r="K14" s="13">
        <f>SUM(H$9:H14)</f>
        <v>2.6254403544816323</v>
      </c>
      <c r="L14" s="19"/>
      <c r="O14" s="3">
        <f t="shared" si="1"/>
        <v>0.7</v>
      </c>
      <c r="P14" s="3">
        <v>223.35978168846563</v>
      </c>
      <c r="Q14" s="4">
        <v>224.10147455733934</v>
      </c>
      <c r="R14" s="3">
        <v>224.95202232750657</v>
      </c>
      <c r="S14" s="3">
        <v>225.66440765051172</v>
      </c>
      <c r="T14" s="4">
        <v>226.18180068587239</v>
      </c>
      <c r="U14" s="4">
        <v>226.53430301379765</v>
      </c>
      <c r="V14" s="4">
        <v>226.77998559493179</v>
      </c>
      <c r="W14" s="4">
        <v>226.97457414573213</v>
      </c>
      <c r="X14" s="4">
        <v>227.15878602040627</v>
      </c>
      <c r="Y14" s="4">
        <v>227.35579718268573</v>
      </c>
      <c r="Z14" s="4">
        <v>227.57387062969499</v>
      </c>
    </row>
    <row r="15" spans="1:26" ht="16.5" x14ac:dyDescent="0.3">
      <c r="A15" s="10">
        <v>7</v>
      </c>
      <c r="B15" s="11">
        <v>0</v>
      </c>
      <c r="C15" s="11">
        <f t="shared" si="5"/>
        <v>0.32314730435382855</v>
      </c>
      <c r="D15" s="11">
        <f t="shared" si="6"/>
        <v>-0.3431563814463216</v>
      </c>
      <c r="E15" s="12">
        <f t="shared" si="7"/>
        <v>1.0771576811794286</v>
      </c>
      <c r="F15" s="12">
        <f t="shared" si="2"/>
        <v>1.0771576811794286</v>
      </c>
      <c r="G15" s="13">
        <f t="shared" si="3"/>
        <v>1.1602686701238434</v>
      </c>
      <c r="H15" s="13" t="str">
        <f t="shared" si="4"/>
        <v/>
      </c>
      <c r="I15" s="13">
        <f>SUM(F$9:F15)</f>
        <v>5.9345106021916738</v>
      </c>
      <c r="J15" s="13">
        <f>SUM(G$9:G15)</f>
        <v>8.5551561479306635</v>
      </c>
      <c r="K15" s="13">
        <f>SUM(H$9:H15)</f>
        <v>2.6254403544816323</v>
      </c>
      <c r="L15" s="19"/>
      <c r="O15" s="3">
        <f t="shared" si="1"/>
        <v>0.79999999999999993</v>
      </c>
      <c r="P15" s="3">
        <v>238.88279212944562</v>
      </c>
      <c r="Q15" s="4">
        <v>239.25296333015925</v>
      </c>
      <c r="R15" s="3">
        <v>239.98723508439664</v>
      </c>
      <c r="S15" s="3">
        <v>240.81310424695729</v>
      </c>
      <c r="T15" s="4">
        <v>241.57868615142186</v>
      </c>
      <c r="U15" s="4">
        <v>242.21270248339019</v>
      </c>
      <c r="V15" s="4">
        <v>242.69510499372538</v>
      </c>
      <c r="W15" s="4">
        <v>243.03599753870932</v>
      </c>
      <c r="X15" s="4">
        <v>243.26095136764579</v>
      </c>
      <c r="Y15" s="4">
        <v>243.40117296658181</v>
      </c>
      <c r="Z15" s="4">
        <v>243.48728927462574</v>
      </c>
    </row>
    <row r="16" spans="1:26" ht="16.5" x14ac:dyDescent="0.3">
      <c r="A16" s="10">
        <v>8</v>
      </c>
      <c r="B16" s="11">
        <v>2</v>
      </c>
      <c r="C16" s="11">
        <f t="shared" si="5"/>
        <v>1.3939972768722519</v>
      </c>
      <c r="D16" s="11">
        <f t="shared" si="6"/>
        <v>0.22244616013957647</v>
      </c>
      <c r="E16" s="12">
        <f t="shared" si="7"/>
        <v>-2.0009077092493055E-2</v>
      </c>
      <c r="F16" s="12">
        <f t="shared" si="2"/>
        <v>2.0200090770924932</v>
      </c>
      <c r="G16" s="13">
        <f t="shared" si="3"/>
        <v>4.0804366715360665</v>
      </c>
      <c r="H16" s="13">
        <f t="shared" si="4"/>
        <v>1.0100045385462466</v>
      </c>
      <c r="I16" s="13">
        <f>SUM(F$9:F16)</f>
        <v>7.954519679284167</v>
      </c>
      <c r="J16" s="13">
        <f>SUM(G$9:G16)</f>
        <v>12.63559281946673</v>
      </c>
      <c r="K16" s="13">
        <f>SUM(H$9:H16)</f>
        <v>3.6354448930278789</v>
      </c>
      <c r="L16" s="19"/>
      <c r="O16" s="3">
        <f t="shared" si="1"/>
        <v>0.89999999999999991</v>
      </c>
      <c r="P16" s="3">
        <v>257.96777630280138</v>
      </c>
      <c r="Q16" s="4">
        <v>257.57658258980041</v>
      </c>
      <c r="R16" s="3">
        <v>257.56974165799699</v>
      </c>
      <c r="S16" s="3">
        <v>257.83450487179931</v>
      </c>
      <c r="T16" s="4">
        <v>258.28066605053721</v>
      </c>
      <c r="U16" s="4">
        <v>258.83709283930335</v>
      </c>
      <c r="V16" s="4">
        <v>259.44868897059598</v>
      </c>
      <c r="W16" s="4">
        <v>260.07374305092844</v>
      </c>
      <c r="X16" s="4">
        <v>260.68162335469896</v>
      </c>
      <c r="Y16" s="4">
        <v>261.25078167164395</v>
      </c>
      <c r="Z16" s="4">
        <v>261.76703255210646</v>
      </c>
    </row>
    <row r="17" spans="1:26" ht="16.5" x14ac:dyDescent="0.3">
      <c r="A17" s="10">
        <v>9</v>
      </c>
      <c r="B17" s="11">
        <v>2</v>
      </c>
      <c r="C17" s="11">
        <f t="shared" si="5"/>
        <v>1.8849330311035484</v>
      </c>
      <c r="D17" s="11">
        <f t="shared" si="6"/>
        <v>0.32984199777626444</v>
      </c>
      <c r="E17" s="12">
        <f t="shared" si="7"/>
        <v>1.6164434370118284</v>
      </c>
      <c r="F17" s="12">
        <f t="shared" si="2"/>
        <v>0.38355656298817165</v>
      </c>
      <c r="G17" s="13">
        <f t="shared" si="3"/>
        <v>0.14711563701129929</v>
      </c>
      <c r="H17" s="13">
        <f t="shared" si="4"/>
        <v>0.19177828149408582</v>
      </c>
      <c r="I17" s="13">
        <f>SUM(F$9:F17)</f>
        <v>8.3380762422723382</v>
      </c>
      <c r="J17" s="13">
        <f>SUM(G$9:G17)</f>
        <v>12.78270845647803</v>
      </c>
      <c r="K17" s="13">
        <f>SUM(H$9:H17)</f>
        <v>3.8272231745219649</v>
      </c>
      <c r="L17" s="19"/>
      <c r="O17" s="3">
        <f t="shared" si="1"/>
        <v>0.99999999999999989</v>
      </c>
      <c r="P17" s="3">
        <v>283.81507705122857</v>
      </c>
      <c r="Q17" s="4">
        <v>283.81507705122857</v>
      </c>
      <c r="R17" s="3">
        <v>283.81507705122857</v>
      </c>
      <c r="S17" s="3">
        <v>283.81507705122851</v>
      </c>
      <c r="T17" s="4">
        <v>283.81507705122851</v>
      </c>
      <c r="U17" s="4">
        <v>283.81507705122851</v>
      </c>
      <c r="V17" s="4">
        <v>283.81507705122851</v>
      </c>
      <c r="W17" s="4">
        <v>283.81507705122846</v>
      </c>
      <c r="X17" s="4">
        <v>283.81507705122846</v>
      </c>
      <c r="Y17" s="4">
        <v>283.81507705122846</v>
      </c>
      <c r="Z17" s="4">
        <v>283.81507705122846</v>
      </c>
    </row>
    <row r="18" spans="1:26" ht="16.5" x14ac:dyDescent="0.3">
      <c r="A18" s="10">
        <v>10</v>
      </c>
      <c r="B18" s="11">
        <v>3</v>
      </c>
      <c r="C18" s="11">
        <f t="shared" si="5"/>
        <v>2.7644325086639432</v>
      </c>
      <c r="D18" s="11">
        <f t="shared" si="6"/>
        <v>0.54970498968991655</v>
      </c>
      <c r="E18" s="12">
        <f t="shared" si="7"/>
        <v>2.2147750288798127</v>
      </c>
      <c r="F18" s="12">
        <f t="shared" si="2"/>
        <v>0.7852249711201873</v>
      </c>
      <c r="G18" s="13">
        <f t="shared" si="3"/>
        <v>0.61657825527069898</v>
      </c>
      <c r="H18" s="13">
        <f t="shared" si="4"/>
        <v>0.26174165704006241</v>
      </c>
      <c r="I18" s="13">
        <f>SUM(F$9:F18)</f>
        <v>9.1233012133925264</v>
      </c>
      <c r="J18" s="13">
        <f>SUM(G$9:G18)</f>
        <v>13.399286711748729</v>
      </c>
      <c r="K18" s="13">
        <f>SUM(H$9:H18)</f>
        <v>4.0889648315620271</v>
      </c>
      <c r="L18" s="19"/>
      <c r="O18" s="13"/>
      <c r="P18" s="13">
        <f>MIN(P7:Z17)</f>
        <v>173.94843953482595</v>
      </c>
      <c r="R18" s="3"/>
      <c r="S18" s="3"/>
    </row>
    <row r="19" spans="1:26" ht="16.5" x14ac:dyDescent="0.3">
      <c r="A19" s="10">
        <v>11</v>
      </c>
      <c r="B19" s="11">
        <v>1</v>
      </c>
      <c r="C19" s="11">
        <f t="shared" si="5"/>
        <v>1.6942412495061578</v>
      </c>
      <c r="D19" s="11">
        <f t="shared" si="6"/>
        <v>-9.8253509849164256E-2</v>
      </c>
      <c r="E19" s="12">
        <f t="shared" si="7"/>
        <v>3.3141374983538596</v>
      </c>
      <c r="F19" s="12">
        <f t="shared" si="2"/>
        <v>2.3141374983538596</v>
      </c>
      <c r="G19" s="13">
        <f t="shared" si="3"/>
        <v>5.3552323612874595</v>
      </c>
      <c r="H19" s="13">
        <f t="shared" si="4"/>
        <v>2.3141374983538596</v>
      </c>
      <c r="I19" s="13">
        <f>SUM(F$9:F19)</f>
        <v>11.437438711746386</v>
      </c>
      <c r="J19" s="13">
        <f>SUM(G$9:G19)</f>
        <v>18.754519073036189</v>
      </c>
      <c r="K19" s="13">
        <f>SUM(H$9:H19)</f>
        <v>6.4031023299158871</v>
      </c>
      <c r="L19" s="19"/>
      <c r="N19" s="13"/>
      <c r="O19" s="13"/>
      <c r="Q19" s="3"/>
      <c r="R19" s="3"/>
      <c r="S19" s="3"/>
    </row>
    <row r="20" spans="1:26" ht="16.5" x14ac:dyDescent="0.3">
      <c r="A20" s="10">
        <v>12</v>
      </c>
      <c r="B20" s="11">
        <v>3</v>
      </c>
      <c r="C20" s="11">
        <f t="shared" si="5"/>
        <v>2.88596887465431</v>
      </c>
      <c r="D20" s="11">
        <f t="shared" si="6"/>
        <v>0.41773894414976231</v>
      </c>
      <c r="E20" s="12">
        <f t="shared" ref="E20:E59" si="8">(1-$L$1)*E19+$L$1*B19</f>
        <v>2.6198962488477013</v>
      </c>
      <c r="F20" s="12">
        <f t="shared" si="2"/>
        <v>0.38010375115229866</v>
      </c>
      <c r="G20" s="13">
        <f t="shared" si="3"/>
        <v>0.14447886164004858</v>
      </c>
      <c r="H20" s="13">
        <f t="shared" si="4"/>
        <v>0.12670125038409955</v>
      </c>
      <c r="I20" s="13">
        <f>SUM(F$9:F20)</f>
        <v>11.817542462898686</v>
      </c>
      <c r="J20" s="13">
        <f>SUM(G$9:G20)</f>
        <v>18.898997934676238</v>
      </c>
      <c r="K20" s="13">
        <f>SUM(H$9:H20)</f>
        <v>6.529803580299987</v>
      </c>
      <c r="L20" s="19"/>
      <c r="N20" s="13"/>
      <c r="O20" s="13"/>
      <c r="Q20" s="3"/>
      <c r="R20" s="3"/>
      <c r="S20" s="3"/>
    </row>
    <row r="21" spans="1:26" ht="16.5" x14ac:dyDescent="0.3">
      <c r="A21" s="10">
        <v>13</v>
      </c>
      <c r="B21" s="11">
        <v>3</v>
      </c>
      <c r="C21" s="11">
        <f t="shared" si="5"/>
        <v>2.9201782122580169</v>
      </c>
      <c r="D21" s="11">
        <f t="shared" si="6"/>
        <v>0.26432710153134015</v>
      </c>
      <c r="E21" s="12">
        <f t="shared" si="8"/>
        <v>2.7339273741933905</v>
      </c>
      <c r="F21" s="12">
        <f t="shared" si="2"/>
        <v>0.26607262580660951</v>
      </c>
      <c r="G21" s="13">
        <f t="shared" si="3"/>
        <v>7.0794642203624039E-2</v>
      </c>
      <c r="H21" s="13">
        <f t="shared" si="4"/>
        <v>8.8690875268869832E-2</v>
      </c>
      <c r="I21" s="13">
        <f>SUM(F$9:F21)</f>
        <v>12.083615088705296</v>
      </c>
      <c r="J21" s="13">
        <f>SUM(G$9:G21)</f>
        <v>18.969792576879861</v>
      </c>
      <c r="K21" s="13">
        <f>SUM(H$9:H21)</f>
        <v>6.6184944555688565</v>
      </c>
      <c r="L21" s="19"/>
      <c r="N21" s="13"/>
      <c r="O21" s="13"/>
      <c r="Q21" s="3"/>
      <c r="R21" s="3"/>
      <c r="S21" s="3"/>
    </row>
    <row r="22" spans="1:26" ht="16.5" x14ac:dyDescent="0.3">
      <c r="A22" s="10">
        <v>14</v>
      </c>
      <c r="B22" s="11">
        <v>2</v>
      </c>
      <c r="C22" s="11">
        <f t="shared" si="5"/>
        <v>2.2441247485806119</v>
      </c>
      <c r="D22" s="11">
        <f t="shared" si="6"/>
        <v>-0.11182512455215793</v>
      </c>
      <c r="E22" s="12">
        <f t="shared" si="8"/>
        <v>2.8137491619353732</v>
      </c>
      <c r="F22" s="12">
        <f t="shared" si="2"/>
        <v>0.81374916193537317</v>
      </c>
      <c r="G22" s="13">
        <f t="shared" si="3"/>
        <v>0.66218769855052217</v>
      </c>
      <c r="H22" s="13">
        <f t="shared" si="4"/>
        <v>0.40687458096768658</v>
      </c>
      <c r="I22" s="13">
        <f>SUM(F$9:F22)</f>
        <v>12.897364250640669</v>
      </c>
      <c r="J22" s="13">
        <f>SUM(G$9:G22)</f>
        <v>19.631980275430383</v>
      </c>
      <c r="K22" s="13">
        <f>SUM(H$9:H22)</f>
        <v>7.0253690365365431</v>
      </c>
      <c r="L22" s="19"/>
      <c r="N22" s="13"/>
      <c r="O22" s="13"/>
      <c r="Q22" s="3"/>
      <c r="R22" s="3"/>
      <c r="S22" s="3"/>
    </row>
    <row r="23" spans="1:26" ht="16.5" x14ac:dyDescent="0.3">
      <c r="A23" s="10">
        <v>15</v>
      </c>
      <c r="B23" s="11">
        <v>1</v>
      </c>
      <c r="C23" s="11">
        <f t="shared" si="5"/>
        <v>1.4708873240064282</v>
      </c>
      <c r="D23" s="11">
        <f t="shared" si="6"/>
        <v>-0.37639004456096825</v>
      </c>
      <c r="E23" s="12">
        <f t="shared" si="8"/>
        <v>2.5696244133547612</v>
      </c>
      <c r="F23" s="12">
        <f t="shared" si="2"/>
        <v>1.5696244133547612</v>
      </c>
      <c r="G23" s="13">
        <f t="shared" si="3"/>
        <v>2.4637207989992782</v>
      </c>
      <c r="H23" s="13">
        <f t="shared" si="4"/>
        <v>1.5696244133547612</v>
      </c>
      <c r="I23" s="13">
        <f>SUM(F$9:F23)</f>
        <v>14.46698866399543</v>
      </c>
      <c r="J23" s="13">
        <f>SUM(G$9:G23)</f>
        <v>22.095701074429662</v>
      </c>
      <c r="K23" s="13">
        <f>SUM(H$9:H23)</f>
        <v>8.5949934498913052</v>
      </c>
      <c r="L23" s="19"/>
      <c r="N23" s="13"/>
      <c r="O23" s="13"/>
      <c r="Q23" s="3"/>
      <c r="R23" s="3"/>
      <c r="S23" s="3"/>
    </row>
    <row r="24" spans="1:26" ht="16.5" x14ac:dyDescent="0.3">
      <c r="A24" s="10">
        <v>16</v>
      </c>
      <c r="B24" s="11">
        <v>6</v>
      </c>
      <c r="C24" s="11">
        <f t="shared" si="5"/>
        <v>4.8296211268044988</v>
      </c>
      <c r="D24" s="11">
        <f t="shared" si="6"/>
        <v>1.1176594943826474</v>
      </c>
      <c r="E24" s="12">
        <f t="shared" si="8"/>
        <v>2.0987370893483326</v>
      </c>
      <c r="F24" s="12">
        <f t="shared" si="2"/>
        <v>3.9012629106516674</v>
      </c>
      <c r="G24" s="13">
        <f t="shared" si="3"/>
        <v>15.21985229802632</v>
      </c>
      <c r="H24" s="13">
        <f t="shared" si="4"/>
        <v>0.65021048510861124</v>
      </c>
      <c r="I24" s="13">
        <f>SUM(F$9:F24)</f>
        <v>18.368251574647097</v>
      </c>
      <c r="J24" s="13">
        <f>SUM(G$9:G24)</f>
        <v>37.31555337245598</v>
      </c>
      <c r="K24" s="13">
        <f>SUM(H$9:H24)</f>
        <v>9.2452039349999158</v>
      </c>
      <c r="L24" s="19"/>
      <c r="N24" s="13"/>
      <c r="O24" s="13"/>
      <c r="Q24" s="3"/>
      <c r="R24" s="3"/>
      <c r="S24" s="3"/>
    </row>
    <row r="25" spans="1:26" ht="16.5" x14ac:dyDescent="0.3">
      <c r="A25" s="10">
        <v>17</v>
      </c>
      <c r="B25" s="11">
        <v>2</v>
      </c>
      <c r="C25" s="11">
        <f t="shared" si="5"/>
        <v>2.3807347887631494</v>
      </c>
      <c r="D25" s="11">
        <f t="shared" si="6"/>
        <v>-0.30895883858695139</v>
      </c>
      <c r="E25" s="12">
        <f t="shared" si="8"/>
        <v>3.2691159625438324</v>
      </c>
      <c r="F25" s="12">
        <f t="shared" si="2"/>
        <v>1.2691159625438324</v>
      </c>
      <c r="G25" s="13">
        <f t="shared" si="3"/>
        <v>1.6106553263835581</v>
      </c>
      <c r="H25" s="13">
        <f t="shared" si="4"/>
        <v>0.6345579812719162</v>
      </c>
      <c r="I25" s="13">
        <f>SUM(F$9:F25)</f>
        <v>19.637367537190929</v>
      </c>
      <c r="J25" s="13">
        <f>SUM(G$9:G25)</f>
        <v>38.926208698839538</v>
      </c>
      <c r="K25" s="13">
        <f>SUM(H$9:H25)</f>
        <v>9.879761916271832</v>
      </c>
      <c r="L25" s="19"/>
      <c r="N25" s="13"/>
      <c r="O25" s="13"/>
      <c r="Q25" s="3"/>
      <c r="R25" s="3"/>
      <c r="S25" s="3"/>
    </row>
    <row r="26" spans="1:26" ht="16.5" x14ac:dyDescent="0.3">
      <c r="A26" s="10">
        <v>18</v>
      </c>
      <c r="B26" s="11">
        <v>1</v>
      </c>
      <c r="C26" s="11">
        <f t="shared" si="5"/>
        <v>1.5665143521342046</v>
      </c>
      <c r="D26" s="11">
        <f t="shared" si="6"/>
        <v>-0.51106347780374872</v>
      </c>
      <c r="E26" s="12">
        <f t="shared" si="8"/>
        <v>2.8883811737806826</v>
      </c>
      <c r="F26" s="12">
        <f t="shared" si="2"/>
        <v>1.8883811737806826</v>
      </c>
      <c r="G26" s="13">
        <f t="shared" si="3"/>
        <v>3.5659834574893088</v>
      </c>
      <c r="H26" s="13">
        <f t="shared" si="4"/>
        <v>1.8883811737806826</v>
      </c>
      <c r="I26" s="13">
        <f>SUM(F$9:F26)</f>
        <v>21.525748710971612</v>
      </c>
      <c r="J26" s="13">
        <f>SUM(G$9:G26)</f>
        <v>42.492192156328848</v>
      </c>
      <c r="K26" s="13">
        <f>SUM(H$9:H26)</f>
        <v>11.768143090052515</v>
      </c>
      <c r="L26" s="19"/>
      <c r="N26" s="13"/>
      <c r="O26" s="13"/>
      <c r="Q26" s="3"/>
      <c r="R26" s="3"/>
      <c r="S26" s="3"/>
    </row>
    <row r="27" spans="1:26" ht="16.5" x14ac:dyDescent="0.3">
      <c r="A27" s="10">
        <v>19</v>
      </c>
      <c r="B27" s="11">
        <v>2</v>
      </c>
      <c r="C27" s="11">
        <f t="shared" si="5"/>
        <v>2.0965600464939431</v>
      </c>
      <c r="D27" s="11">
        <f t="shared" si="6"/>
        <v>-9.4619808938353839E-2</v>
      </c>
      <c r="E27" s="12">
        <f t="shared" si="8"/>
        <v>2.3218668216464775</v>
      </c>
      <c r="F27" s="12">
        <f t="shared" si="2"/>
        <v>0.32186682164647751</v>
      </c>
      <c r="G27" s="13">
        <f t="shared" si="3"/>
        <v>0.10359825087680537</v>
      </c>
      <c r="H27" s="13">
        <f t="shared" si="4"/>
        <v>0.16093341082323875</v>
      </c>
      <c r="I27" s="13">
        <f>SUM(F$9:F27)</f>
        <v>21.847615532618089</v>
      </c>
      <c r="J27" s="13">
        <f>SUM(G$9:G27)</f>
        <v>42.595790407205655</v>
      </c>
      <c r="K27" s="13">
        <f>SUM(H$9:H27)</f>
        <v>11.929076500875754</v>
      </c>
      <c r="L27" s="19"/>
      <c r="N27" s="13"/>
      <c r="O27" s="13"/>
      <c r="Q27" s="3"/>
      <c r="R27" s="3"/>
      <c r="S27" s="3"/>
    </row>
    <row r="28" spans="1:26" ht="16.5" x14ac:dyDescent="0.3">
      <c r="A28" s="10">
        <v>20</v>
      </c>
      <c r="B28" s="11">
        <v>2</v>
      </c>
      <c r="C28" s="11">
        <f t="shared" si="5"/>
        <v>2.0675920325457602</v>
      </c>
      <c r="D28" s="11">
        <f t="shared" si="6"/>
        <v>-6.8359090942285483E-2</v>
      </c>
      <c r="E28" s="12">
        <f t="shared" si="8"/>
        <v>2.2253067751525339</v>
      </c>
      <c r="F28" s="12">
        <f t="shared" si="2"/>
        <v>0.22530677515253394</v>
      </c>
      <c r="G28" s="13">
        <f t="shared" si="3"/>
        <v>5.0763142929634485E-2</v>
      </c>
      <c r="H28" s="13">
        <f t="shared" si="4"/>
        <v>0.11265338757626697</v>
      </c>
      <c r="I28" s="13">
        <f>SUM(F$9:F28)</f>
        <v>22.072922307770625</v>
      </c>
      <c r="J28" s="13">
        <f>SUM(G$9:G28)</f>
        <v>42.646553550135287</v>
      </c>
      <c r="K28" s="13">
        <f>SUM(H$9:H28)</f>
        <v>12.041729888452021</v>
      </c>
      <c r="L28" s="19"/>
      <c r="N28" s="13"/>
      <c r="O28" s="13"/>
      <c r="Q28" s="3"/>
      <c r="R28" s="3"/>
      <c r="S28" s="3"/>
    </row>
    <row r="29" spans="1:26" ht="16.5" x14ac:dyDescent="0.3">
      <c r="A29" s="10">
        <v>21</v>
      </c>
      <c r="B29" s="11">
        <v>3</v>
      </c>
      <c r="C29" s="11">
        <f t="shared" si="5"/>
        <v>2.7473144227820319</v>
      </c>
      <c r="D29" s="11">
        <f t="shared" si="6"/>
        <v>0.23087350152913741</v>
      </c>
      <c r="E29" s="12">
        <f t="shared" si="8"/>
        <v>2.1577147426067738</v>
      </c>
      <c r="F29" s="12">
        <f t="shared" si="2"/>
        <v>0.84228525739322624</v>
      </c>
      <c r="G29" s="13">
        <f t="shared" si="3"/>
        <v>0.70944445482197338</v>
      </c>
      <c r="H29" s="13">
        <f t="shared" si="4"/>
        <v>0.28076175246440876</v>
      </c>
      <c r="I29" s="13">
        <f>SUM(F$9:F29)</f>
        <v>22.91520756516385</v>
      </c>
      <c r="J29" s="13">
        <f>SUM(G$9:G29)</f>
        <v>43.355998004957257</v>
      </c>
      <c r="K29" s="13">
        <f>SUM(H$9:H29)</f>
        <v>12.32249164091643</v>
      </c>
      <c r="L29" s="19"/>
      <c r="N29" s="13"/>
      <c r="O29" s="13"/>
      <c r="Q29" s="3"/>
      <c r="R29" s="3"/>
      <c r="S29" s="3"/>
    </row>
    <row r="30" spans="1:26" ht="16.5" x14ac:dyDescent="0.3">
      <c r="A30" s="10">
        <v>22</v>
      </c>
      <c r="B30" s="11">
        <v>4</v>
      </c>
      <c r="C30" s="11">
        <f t="shared" si="5"/>
        <v>3.523120095947422</v>
      </c>
      <c r="D30" s="11">
        <f t="shared" si="6"/>
        <v>0.44884637018363849</v>
      </c>
      <c r="E30" s="12">
        <f t="shared" si="8"/>
        <v>2.4104003198247415</v>
      </c>
      <c r="F30" s="12">
        <f t="shared" si="2"/>
        <v>1.5895996801752585</v>
      </c>
      <c r="G30" s="13">
        <f t="shared" si="3"/>
        <v>2.5268271432132843</v>
      </c>
      <c r="H30" s="13">
        <f t="shared" si="4"/>
        <v>0.39739992004381464</v>
      </c>
      <c r="I30" s="13">
        <f>SUM(F$9:F30)</f>
        <v>24.504807245339109</v>
      </c>
      <c r="J30" s="13">
        <f>SUM(G$9:G30)</f>
        <v>45.882825148170539</v>
      </c>
      <c r="K30" s="13">
        <f>SUM(H$9:H30)</f>
        <v>12.719891560960246</v>
      </c>
      <c r="L30" s="19"/>
      <c r="N30" s="13"/>
      <c r="O30" s="13"/>
    </row>
    <row r="31" spans="1:26" ht="16.5" x14ac:dyDescent="0.3">
      <c r="A31" s="10">
        <v>23</v>
      </c>
      <c r="B31" s="11">
        <v>4</v>
      </c>
      <c r="C31" s="11">
        <f t="shared" si="5"/>
        <v>3.6661840671631953</v>
      </c>
      <c r="D31" s="11">
        <f t="shared" si="6"/>
        <v>0.32653341059649238</v>
      </c>
      <c r="E31" s="12">
        <f t="shared" si="8"/>
        <v>2.887280223877319</v>
      </c>
      <c r="F31" s="12">
        <f t="shared" si="2"/>
        <v>1.112719776122681</v>
      </c>
      <c r="G31" s="13">
        <f t="shared" si="3"/>
        <v>1.2381453001745093</v>
      </c>
      <c r="H31" s="13">
        <f t="shared" si="4"/>
        <v>0.27817994403067026</v>
      </c>
      <c r="I31" s="13">
        <f>SUM(F$9:F31)</f>
        <v>25.61752702146179</v>
      </c>
      <c r="J31" s="13">
        <f>SUM(G$9:G31)</f>
        <v>47.120970448345048</v>
      </c>
      <c r="K31" s="13">
        <f>SUM(H$9:H31)</f>
        <v>12.998071504990916</v>
      </c>
      <c r="L31" s="19"/>
      <c r="N31" s="13"/>
      <c r="O31" s="13"/>
    </row>
    <row r="32" spans="1:26" ht="16.5" x14ac:dyDescent="0.3">
      <c r="A32" s="10">
        <v>24</v>
      </c>
      <c r="B32" s="11">
        <v>5</v>
      </c>
      <c r="C32" s="11">
        <f t="shared" si="5"/>
        <v>4.4663288470142373</v>
      </c>
      <c r="D32" s="11">
        <f t="shared" si="6"/>
        <v>0.51597795829831217</v>
      </c>
      <c r="E32" s="12">
        <f t="shared" si="8"/>
        <v>3.2210961567141227</v>
      </c>
      <c r="F32" s="12">
        <f t="shared" si="2"/>
        <v>1.7789038432858773</v>
      </c>
      <c r="G32" s="13">
        <f t="shared" si="3"/>
        <v>3.1644988836572647</v>
      </c>
      <c r="H32" s="13">
        <f t="shared" si="4"/>
        <v>0.35578076865717545</v>
      </c>
      <c r="I32" s="13">
        <f>SUM(F$9:F32)</f>
        <v>27.396430864747668</v>
      </c>
      <c r="J32" s="13">
        <f>SUM(G$9:G32)</f>
        <v>50.285469332002315</v>
      </c>
      <c r="K32" s="13">
        <f>SUM(H$9:H32)</f>
        <v>13.353852273648091</v>
      </c>
      <c r="L32" s="19"/>
      <c r="N32" s="13"/>
      <c r="O32" s="13"/>
    </row>
    <row r="33" spans="1:15" ht="16.5" hidden="1" x14ac:dyDescent="0.3">
      <c r="A33" s="10">
        <v>25</v>
      </c>
      <c r="B33" s="11">
        <v>4</v>
      </c>
      <c r="C33" s="11">
        <f t="shared" si="5"/>
        <v>3.9264301929099656</v>
      </c>
      <c r="D33" s="11">
        <f t="shared" si="6"/>
        <v>9.3627313337278639E-2</v>
      </c>
      <c r="E33" s="12">
        <f t="shared" si="8"/>
        <v>3.7547673096998859</v>
      </c>
      <c r="F33" s="12">
        <f t="shared" si="2"/>
        <v>0.24523269030011408</v>
      </c>
      <c r="G33" s="13">
        <f t="shared" si="3"/>
        <v>6.0139072391831666E-2</v>
      </c>
      <c r="H33" s="13">
        <f t="shared" si="4"/>
        <v>6.1308172575028519E-2</v>
      </c>
      <c r="I33" s="13">
        <f>SUM(F$9:F33)</f>
        <v>27.641663555047781</v>
      </c>
      <c r="J33" s="13">
        <f>SUM(G$9:G33)</f>
        <v>50.345608404394149</v>
      </c>
      <c r="K33" s="13">
        <f>SUM(H$9:H33)</f>
        <v>13.415160446223119</v>
      </c>
      <c r="L33" s="19"/>
      <c r="N33" s="13"/>
      <c r="O33" s="13"/>
    </row>
    <row r="34" spans="1:15" ht="16.5" hidden="1" x14ac:dyDescent="0.3">
      <c r="A34" s="10">
        <v>26</v>
      </c>
      <c r="B34" s="11">
        <v>2</v>
      </c>
      <c r="C34" s="11">
        <f t="shared" si="5"/>
        <v>2.5485011350369762</v>
      </c>
      <c r="D34" s="11">
        <f t="shared" si="6"/>
        <v>-0.49499523514682858</v>
      </c>
      <c r="E34" s="12">
        <f t="shared" si="8"/>
        <v>3.8283371167899203</v>
      </c>
      <c r="F34" s="12">
        <f t="shared" si="2"/>
        <v>1.8283371167899203</v>
      </c>
      <c r="G34" s="13">
        <f t="shared" si="3"/>
        <v>3.3428166126316787</v>
      </c>
      <c r="H34" s="13">
        <f t="shared" si="4"/>
        <v>0.91416855839496014</v>
      </c>
      <c r="I34" s="13">
        <f>SUM(F$9:F34)</f>
        <v>29.470000671837703</v>
      </c>
      <c r="J34" s="13">
        <f>SUM(G$9:G34)</f>
        <v>53.688425017025828</v>
      </c>
      <c r="K34" s="13">
        <f>SUM(H$9:H34)</f>
        <v>14.32932900461808</v>
      </c>
      <c r="L34" s="19"/>
      <c r="N34" s="13"/>
      <c r="O34" s="13"/>
    </row>
    <row r="35" spans="1:15" ht="16.5" hidden="1" x14ac:dyDescent="0.3">
      <c r="A35" s="10">
        <v>27</v>
      </c>
      <c r="B35" s="11">
        <v>1</v>
      </c>
      <c r="C35" s="11">
        <f t="shared" si="5"/>
        <v>1.6839507945258831</v>
      </c>
      <c r="D35" s="11">
        <f t="shared" si="6"/>
        <v>-0.64281727729253446</v>
      </c>
      <c r="E35" s="12">
        <f t="shared" si="8"/>
        <v>3.2798359817529441</v>
      </c>
      <c r="F35" s="12">
        <f t="shared" si="2"/>
        <v>2.2798359817529441</v>
      </c>
      <c r="G35" s="13">
        <f t="shared" si="3"/>
        <v>5.1976521036954102</v>
      </c>
      <c r="H35" s="13">
        <f t="shared" si="4"/>
        <v>2.2798359817529441</v>
      </c>
      <c r="I35" s="13">
        <f>SUM(F$9:F35)</f>
        <v>31.749836653590648</v>
      </c>
      <c r="J35" s="13">
        <f>SUM(G$9:G35)</f>
        <v>58.886077120721239</v>
      </c>
      <c r="K35" s="13">
        <f>SUM(H$9:H35)</f>
        <v>16.609164986371024</v>
      </c>
      <c r="L35" s="19"/>
      <c r="N35" s="13"/>
      <c r="O35" s="13"/>
    </row>
    <row r="36" spans="1:15" ht="16.5" hidden="1" x14ac:dyDescent="0.3">
      <c r="A36" s="10">
        <v>28</v>
      </c>
      <c r="B36" s="11">
        <v>4</v>
      </c>
      <c r="C36" s="11">
        <f t="shared" si="5"/>
        <v>3.578765556168118</v>
      </c>
      <c r="D36" s="11">
        <f t="shared" si="6"/>
        <v>0.37223553828137335</v>
      </c>
      <c r="E36" s="12">
        <f t="shared" si="8"/>
        <v>2.5958851872270605</v>
      </c>
      <c r="F36" s="12">
        <f t="shared" si="2"/>
        <v>1.4041148127729395</v>
      </c>
      <c r="G36" s="13">
        <f t="shared" si="3"/>
        <v>1.9715384074483868</v>
      </c>
      <c r="H36" s="13">
        <f t="shared" si="4"/>
        <v>0.35102870319323487</v>
      </c>
      <c r="I36" s="13">
        <f>SUM(F$9:F36)</f>
        <v>33.153951466363587</v>
      </c>
      <c r="J36" s="13">
        <f>SUM(G$9:G36)</f>
        <v>60.857615528169624</v>
      </c>
      <c r="K36" s="13">
        <f>SUM(H$9:H36)</f>
        <v>16.96019368956426</v>
      </c>
      <c r="L36" s="19"/>
      <c r="N36" s="13"/>
      <c r="O36" s="13"/>
    </row>
    <row r="37" spans="1:15" ht="16.5" hidden="1" x14ac:dyDescent="0.3">
      <c r="A37" s="10">
        <v>29</v>
      </c>
      <c r="B37" s="11">
        <v>3</v>
      </c>
      <c r="C37" s="11">
        <f t="shared" si="5"/>
        <v>3.0051358893176823</v>
      </c>
      <c r="D37" s="11">
        <f t="shared" si="6"/>
        <v>-6.1105437713502853E-3</v>
      </c>
      <c r="E37" s="12">
        <f t="shared" si="8"/>
        <v>3.0171196310589421</v>
      </c>
      <c r="F37" s="12">
        <f t="shared" si="2"/>
        <v>1.7119631058942097E-2</v>
      </c>
      <c r="G37" s="13">
        <f t="shared" si="3"/>
        <v>2.9308176759429492E-4</v>
      </c>
      <c r="H37" s="13">
        <f t="shared" si="4"/>
        <v>5.7065436863140322E-3</v>
      </c>
      <c r="I37" s="13">
        <f>SUM(F$9:F37)</f>
        <v>33.171071097422526</v>
      </c>
      <c r="J37" s="13">
        <f>SUM(G$9:G37)</f>
        <v>60.857908609937219</v>
      </c>
      <c r="K37" s="13">
        <f>SUM(H$9:H37)</f>
        <v>16.965900233250576</v>
      </c>
      <c r="L37" s="19"/>
      <c r="N37" s="13"/>
      <c r="O37" s="13"/>
    </row>
    <row r="38" spans="1:15" ht="16.5" hidden="1" x14ac:dyDescent="0.3">
      <c r="A38" s="10">
        <v>30</v>
      </c>
      <c r="B38" s="11">
        <v>4</v>
      </c>
      <c r="C38" s="11">
        <f t="shared" si="5"/>
        <v>3.7035951225223775</v>
      </c>
      <c r="D38" s="11">
        <f t="shared" si="6"/>
        <v>0.27571736701906796</v>
      </c>
      <c r="E38" s="12">
        <f t="shared" si="8"/>
        <v>3.0119837417412594</v>
      </c>
      <c r="F38" s="12">
        <f t="shared" si="2"/>
        <v>0.98801625825874062</v>
      </c>
      <c r="G38" s="13">
        <f t="shared" si="3"/>
        <v>0.97617612658360242</v>
      </c>
      <c r="H38" s="13">
        <f t="shared" si="4"/>
        <v>0.24700406456468516</v>
      </c>
      <c r="I38" s="13">
        <f>SUM(F$9:F38)</f>
        <v>34.159087355681265</v>
      </c>
      <c r="J38" s="13">
        <f>SUM(G$9:G38)</f>
        <v>61.834084736520822</v>
      </c>
      <c r="K38" s="13">
        <f>SUM(H$9:H38)</f>
        <v>17.21290429781526</v>
      </c>
      <c r="L38" s="19"/>
      <c r="N38" s="13"/>
      <c r="O38" s="13"/>
    </row>
    <row r="39" spans="1:15" ht="16.5" hidden="1" x14ac:dyDescent="0.3">
      <c r="A39" s="10">
        <v>31</v>
      </c>
      <c r="B39" s="11">
        <v>3</v>
      </c>
      <c r="C39" s="11">
        <f t="shared" si="5"/>
        <v>3.0925165857656642</v>
      </c>
      <c r="D39" s="11">
        <f t="shared" si="6"/>
        <v>-7.9000994491244564E-2</v>
      </c>
      <c r="E39" s="12">
        <f t="shared" si="8"/>
        <v>3.3083886192188814</v>
      </c>
      <c r="F39" s="12">
        <f t="shared" si="2"/>
        <v>0.30838861921888139</v>
      </c>
      <c r="G39" s="13">
        <f t="shared" si="3"/>
        <v>9.5103540463728223E-2</v>
      </c>
      <c r="H39" s="13">
        <f t="shared" si="4"/>
        <v>0.10279620640629379</v>
      </c>
      <c r="I39" s="13">
        <f>SUM(F$9:F39)</f>
        <v>34.467475974900147</v>
      </c>
      <c r="J39" s="13">
        <f>SUM(G$9:G39)</f>
        <v>61.929188276984547</v>
      </c>
      <c r="K39" s="13">
        <f>SUM(H$9:H39)</f>
        <v>17.315700504221553</v>
      </c>
      <c r="L39" s="19"/>
      <c r="N39" s="13"/>
      <c r="O39" s="13"/>
    </row>
    <row r="40" spans="1:15" ht="16.5" hidden="1" x14ac:dyDescent="0.3">
      <c r="A40" s="10">
        <v>32</v>
      </c>
      <c r="B40" s="11">
        <v>1</v>
      </c>
      <c r="C40" s="11">
        <f t="shared" si="5"/>
        <v>1.6647616100359648</v>
      </c>
      <c r="D40" s="11">
        <f t="shared" si="6"/>
        <v>-0.61850258698662652</v>
      </c>
      <c r="E40" s="12">
        <f t="shared" si="8"/>
        <v>3.2158720334532167</v>
      </c>
      <c r="F40" s="12">
        <f t="shared" si="2"/>
        <v>2.2158720334532167</v>
      </c>
      <c r="G40" s="13">
        <f t="shared" si="3"/>
        <v>4.9100888686400932</v>
      </c>
      <c r="H40" s="13">
        <f t="shared" si="4"/>
        <v>2.2158720334532167</v>
      </c>
      <c r="I40" s="13">
        <f>SUM(F$9:F40)</f>
        <v>36.683348008353363</v>
      </c>
      <c r="J40" s="13">
        <f>SUM(G$9:G40)</f>
        <v>66.839277145624635</v>
      </c>
      <c r="K40" s="13">
        <f>SUM(H$9:H40)</f>
        <v>19.531572537674769</v>
      </c>
      <c r="L40" s="19"/>
      <c r="N40" s="13"/>
      <c r="O40" s="13"/>
    </row>
    <row r="41" spans="1:15" ht="16.5" hidden="1" x14ac:dyDescent="0.3">
      <c r="A41" s="10">
        <v>33</v>
      </c>
      <c r="B41" s="11">
        <v>5</v>
      </c>
      <c r="C41" s="11">
        <f t="shared" si="5"/>
        <v>4.2653331270251753</v>
      </c>
      <c r="D41" s="11">
        <f t="shared" si="6"/>
        <v>0.66912705460370847</v>
      </c>
      <c r="E41" s="12">
        <f t="shared" si="8"/>
        <v>2.5511104234172515</v>
      </c>
      <c r="F41" s="12">
        <f t="shared" si="2"/>
        <v>2.4488895765827485</v>
      </c>
      <c r="G41" s="13">
        <f t="shared" si="3"/>
        <v>5.9970601582956338</v>
      </c>
      <c r="H41" s="13">
        <f t="shared" si="4"/>
        <v>0.48977791531654968</v>
      </c>
      <c r="I41" s="13">
        <f>SUM(F$9:F41)</f>
        <v>39.132237584936114</v>
      </c>
      <c r="J41" s="13">
        <f>SUM(G$9:G41)</f>
        <v>72.836337303920274</v>
      </c>
      <c r="K41" s="13">
        <f>SUM(H$9:H41)</f>
        <v>20.021350452991317</v>
      </c>
      <c r="L41" s="19"/>
      <c r="N41" s="13"/>
      <c r="O41" s="13"/>
    </row>
    <row r="42" spans="1:15" ht="16.5" hidden="1" x14ac:dyDescent="0.3">
      <c r="A42" s="10">
        <v>34</v>
      </c>
      <c r="B42" s="11">
        <v>2</v>
      </c>
      <c r="C42" s="11">
        <f t="shared" si="5"/>
        <v>2.3857331889176225</v>
      </c>
      <c r="D42" s="11">
        <f t="shared" si="6"/>
        <v>-0.3503637424807961</v>
      </c>
      <c r="E42" s="12">
        <f t="shared" si="8"/>
        <v>3.2857772963920757</v>
      </c>
      <c r="F42" s="12">
        <f t="shared" si="2"/>
        <v>1.2857772963920757</v>
      </c>
      <c r="G42" s="13">
        <f t="shared" si="3"/>
        <v>1.6532232559173157</v>
      </c>
      <c r="H42" s="13">
        <f t="shared" si="4"/>
        <v>0.64288864819603786</v>
      </c>
      <c r="I42" s="13">
        <f>SUM(F$9:F42)</f>
        <v>40.41801488132819</v>
      </c>
      <c r="J42" s="13">
        <f>SUM(G$9:G42)</f>
        <v>74.489560559837585</v>
      </c>
      <c r="K42" s="13">
        <f>SUM(H$9:H42)</f>
        <v>20.664239101187356</v>
      </c>
      <c r="L42" s="19"/>
      <c r="N42" s="13"/>
      <c r="O42" s="13"/>
    </row>
    <row r="43" spans="1:15" ht="16.5" hidden="1" x14ac:dyDescent="0.3">
      <c r="A43" s="10">
        <v>35</v>
      </c>
      <c r="B43" s="11">
        <v>0</v>
      </c>
      <c r="C43" s="11">
        <f t="shared" si="5"/>
        <v>0.87001323224233584</v>
      </c>
      <c r="D43" s="11">
        <f t="shared" si="6"/>
        <v>-0.81650622815859242</v>
      </c>
      <c r="E43" s="12">
        <f t="shared" si="8"/>
        <v>2.9000441074744527</v>
      </c>
      <c r="F43" s="12">
        <f t="shared" si="2"/>
        <v>2.9000441074744527</v>
      </c>
      <c r="G43" s="13">
        <f t="shared" si="3"/>
        <v>8.4102558252972948</v>
      </c>
      <c r="H43" s="13" t="str">
        <f t="shared" si="4"/>
        <v/>
      </c>
      <c r="I43" s="13">
        <f>SUM(F$9:F43)</f>
        <v>43.31805898880264</v>
      </c>
      <c r="J43" s="13">
        <f>SUM(G$9:G43)</f>
        <v>82.899816385134883</v>
      </c>
      <c r="K43" s="13">
        <f>SUM(H$9:H43)</f>
        <v>20.664239101187356</v>
      </c>
      <c r="L43" s="19"/>
      <c r="N43" s="13"/>
      <c r="O43" s="13"/>
    </row>
    <row r="44" spans="1:15" ht="16.5" hidden="1" x14ac:dyDescent="0.3">
      <c r="A44" s="10">
        <v>36</v>
      </c>
      <c r="B44" s="11">
        <v>7</v>
      </c>
      <c r="C44" s="11">
        <f t="shared" si="5"/>
        <v>5.5090092625696343</v>
      </c>
      <c r="D44" s="11">
        <f t="shared" si="6"/>
        <v>1.3656946752357642</v>
      </c>
      <c r="E44" s="12">
        <f t="shared" si="8"/>
        <v>2.030030875232117</v>
      </c>
      <c r="F44" s="12">
        <f t="shared" si="2"/>
        <v>4.969969124767883</v>
      </c>
      <c r="G44" s="13">
        <f t="shared" si="3"/>
        <v>24.700593101146037</v>
      </c>
      <c r="H44" s="13">
        <f t="shared" si="4"/>
        <v>0.70999558925255468</v>
      </c>
      <c r="I44" s="13">
        <f>SUM(F$9:F44)</f>
        <v>48.288028113570526</v>
      </c>
      <c r="J44" s="13">
        <f>SUM(G$9:G44)</f>
        <v>107.60040948628092</v>
      </c>
      <c r="K44" s="13">
        <f>SUM(H$9:H44)</f>
        <v>21.374234690439909</v>
      </c>
      <c r="L44" s="19"/>
      <c r="N44" s="13"/>
      <c r="O44" s="13"/>
    </row>
    <row r="45" spans="1:15" ht="16.5" hidden="1" x14ac:dyDescent="0.3">
      <c r="A45" s="10">
        <v>37</v>
      </c>
      <c r="B45" s="11">
        <v>3</v>
      </c>
      <c r="C45" s="11">
        <f t="shared" si="5"/>
        <v>3.156306483798744</v>
      </c>
      <c r="D45" s="11">
        <f t="shared" si="6"/>
        <v>-0.12166430636689773</v>
      </c>
      <c r="E45" s="12">
        <f t="shared" si="8"/>
        <v>3.5210216126624818</v>
      </c>
      <c r="F45" s="12">
        <f t="shared" si="2"/>
        <v>0.52102161266248181</v>
      </c>
      <c r="G45" s="13">
        <f t="shared" si="3"/>
        <v>0.27146352086141323</v>
      </c>
      <c r="H45" s="13">
        <f t="shared" si="4"/>
        <v>0.17367387088749395</v>
      </c>
      <c r="I45" s="13">
        <f>SUM(F$9:F45)</f>
        <v>48.809049726233006</v>
      </c>
      <c r="J45" s="13">
        <f>SUM(G$9:G45)</f>
        <v>107.87187300714234</v>
      </c>
      <c r="K45" s="13">
        <f>SUM(H$9:H45)</f>
        <v>21.547908561327404</v>
      </c>
      <c r="L45" s="19"/>
      <c r="N45" s="13"/>
      <c r="O45" s="13"/>
    </row>
    <row r="46" spans="1:15" ht="16.5" hidden="1" x14ac:dyDescent="0.3">
      <c r="A46" s="10">
        <v>38</v>
      </c>
      <c r="B46" s="11">
        <v>5</v>
      </c>
      <c r="C46" s="11">
        <f t="shared" si="5"/>
        <v>4.5094145386591213</v>
      </c>
      <c r="D46" s="11">
        <f t="shared" si="6"/>
        <v>0.46824463812401235</v>
      </c>
      <c r="E46" s="12">
        <f t="shared" si="8"/>
        <v>3.3647151288637369</v>
      </c>
      <c r="F46" s="12">
        <f t="shared" si="2"/>
        <v>1.6352848711362631</v>
      </c>
      <c r="G46" s="13">
        <f t="shared" si="3"/>
        <v>2.6741566097671448</v>
      </c>
      <c r="H46" s="13">
        <f t="shared" si="4"/>
        <v>0.32705697422725261</v>
      </c>
      <c r="I46" s="13">
        <f>SUM(F$9:F46)</f>
        <v>50.44433459736927</v>
      </c>
      <c r="J46" s="13">
        <f>SUM(G$9:G46)</f>
        <v>110.54602961690948</v>
      </c>
      <c r="K46" s="13">
        <f>SUM(H$9:H46)</f>
        <v>21.874965535554658</v>
      </c>
      <c r="L46" s="19"/>
      <c r="N46" s="13"/>
      <c r="O46" s="13"/>
    </row>
    <row r="47" spans="1:15" ht="16.5" hidden="1" x14ac:dyDescent="0.3">
      <c r="A47" s="10">
        <v>39</v>
      </c>
      <c r="B47" s="11">
        <v>5</v>
      </c>
      <c r="C47" s="11">
        <f t="shared" si="5"/>
        <v>4.6565901770613847</v>
      </c>
      <c r="D47" s="11">
        <f t="shared" si="6"/>
        <v>0.33981703823531273</v>
      </c>
      <c r="E47" s="12">
        <f t="shared" si="8"/>
        <v>3.8553005902046156</v>
      </c>
      <c r="F47" s="12">
        <f t="shared" si="2"/>
        <v>1.1446994097953844</v>
      </c>
      <c r="G47" s="13">
        <f t="shared" si="3"/>
        <v>1.3103367387859015</v>
      </c>
      <c r="H47" s="13">
        <f t="shared" si="4"/>
        <v>0.22893988195907689</v>
      </c>
      <c r="I47" s="13">
        <f>SUM(F$9:F47)</f>
        <v>51.589034007164656</v>
      </c>
      <c r="J47" s="13">
        <f>SUM(G$9:G47)</f>
        <v>111.85636635569539</v>
      </c>
      <c r="K47" s="13">
        <f>SUM(H$9:H47)</f>
        <v>22.103905417513737</v>
      </c>
      <c r="L47" s="19"/>
      <c r="N47" s="13"/>
      <c r="O47" s="13"/>
    </row>
    <row r="48" spans="1:15" ht="16.5" hidden="1" x14ac:dyDescent="0.3">
      <c r="A48" s="10">
        <v>40</v>
      </c>
      <c r="B48" s="11">
        <v>6</v>
      </c>
      <c r="C48" s="11">
        <f t="shared" si="5"/>
        <v>5.4596131239429688</v>
      </c>
      <c r="D48" s="11">
        <f t="shared" si="6"/>
        <v>0.5250994016938213</v>
      </c>
      <c r="E48" s="12">
        <f t="shared" si="8"/>
        <v>4.1987104131432309</v>
      </c>
      <c r="F48" s="12">
        <f t="shared" si="2"/>
        <v>1.8012895868567691</v>
      </c>
      <c r="G48" s="13">
        <f t="shared" si="3"/>
        <v>3.24464417571863</v>
      </c>
      <c r="H48" s="13">
        <f t="shared" si="4"/>
        <v>0.30021493114279485</v>
      </c>
      <c r="I48" s="13">
        <f>SUM(F$9:F48)</f>
        <v>53.390323594021424</v>
      </c>
      <c r="J48" s="13">
        <f>SUM(G$9:G48)</f>
        <v>115.10101053141402</v>
      </c>
      <c r="K48" s="13">
        <f>SUM(H$9:H48)</f>
        <v>22.40412034865653</v>
      </c>
      <c r="L48" s="19"/>
      <c r="N48" s="13"/>
      <c r="O48" s="13"/>
    </row>
    <row r="49" spans="1:15" ht="16.5" hidden="1" x14ac:dyDescent="0.3">
      <c r="A49" s="10">
        <v>41</v>
      </c>
      <c r="B49" s="11">
        <v>2</v>
      </c>
      <c r="C49" s="11">
        <f t="shared" si="5"/>
        <v>2.821729186760078</v>
      </c>
      <c r="D49" s="11">
        <f t="shared" si="6"/>
        <v>-0.74009393385686373</v>
      </c>
      <c r="E49" s="12">
        <f t="shared" si="8"/>
        <v>4.7390972892002612</v>
      </c>
      <c r="F49" s="12">
        <f t="shared" si="2"/>
        <v>2.7390972892002612</v>
      </c>
      <c r="G49" s="13">
        <f t="shared" si="3"/>
        <v>7.5026539597042197</v>
      </c>
      <c r="H49" s="13">
        <f t="shared" si="4"/>
        <v>1.3695486446001306</v>
      </c>
      <c r="I49" s="13">
        <f>SUM(F$9:F49)</f>
        <v>56.129420883221684</v>
      </c>
      <c r="J49" s="13">
        <f>SUM(G$9:G49)</f>
        <v>122.60366449111824</v>
      </c>
      <c r="K49" s="13">
        <f>SUM(H$9:H49)</f>
        <v>23.77366899325666</v>
      </c>
      <c r="L49" s="19"/>
      <c r="N49" s="13"/>
      <c r="O49" s="13"/>
    </row>
    <row r="50" spans="1:15" ht="16.5" hidden="1" x14ac:dyDescent="0.3">
      <c r="A50" s="10">
        <v>42</v>
      </c>
      <c r="B50" s="11">
        <v>3</v>
      </c>
      <c r="C50" s="11">
        <f t="shared" si="5"/>
        <v>3.2752104307320544</v>
      </c>
      <c r="D50" s="11">
        <f t="shared" si="6"/>
        <v>-0.2626638627253276</v>
      </c>
      <c r="E50" s="12">
        <f t="shared" si="8"/>
        <v>3.9173681024401827</v>
      </c>
      <c r="F50" s="12">
        <f t="shared" si="2"/>
        <v>0.91736810244018274</v>
      </c>
      <c r="G50" s="13">
        <f t="shared" si="3"/>
        <v>0.8415642353747016</v>
      </c>
      <c r="H50" s="13">
        <f t="shared" si="4"/>
        <v>0.30578936748006091</v>
      </c>
      <c r="I50" s="13">
        <f>SUM(F$9:F50)</f>
        <v>57.04678898566187</v>
      </c>
      <c r="J50" s="13">
        <f>SUM(G$9:G50)</f>
        <v>123.44522872649294</v>
      </c>
      <c r="K50" s="13">
        <f>SUM(H$9:H50)</f>
        <v>24.079458360736719</v>
      </c>
      <c r="L50" s="19"/>
      <c r="N50" s="13"/>
      <c r="O50" s="13"/>
    </row>
    <row r="51" spans="1:15" ht="16.5" hidden="1" x14ac:dyDescent="0.3">
      <c r="A51" s="10">
        <v>43</v>
      </c>
      <c r="B51" s="11">
        <v>4</v>
      </c>
      <c r="C51" s="11">
        <f t="shared" si="5"/>
        <v>3.8926473015124383</v>
      </c>
      <c r="D51" s="11">
        <f t="shared" si="6"/>
        <v>8.9376430676957025E-2</v>
      </c>
      <c r="E51" s="12">
        <f t="shared" si="8"/>
        <v>3.6421576717081279</v>
      </c>
      <c r="F51" s="12">
        <f t="shared" si="2"/>
        <v>0.35784232829187212</v>
      </c>
      <c r="G51" s="13">
        <f t="shared" si="3"/>
        <v>0.12805113191734799</v>
      </c>
      <c r="H51" s="13">
        <f t="shared" si="4"/>
        <v>8.9460582072968031E-2</v>
      </c>
      <c r="I51" s="13">
        <f>SUM(F$9:F51)</f>
        <v>57.404631313953743</v>
      </c>
      <c r="J51" s="13">
        <f>SUM(G$9:G51)</f>
        <v>123.57327985841029</v>
      </c>
      <c r="K51" s="13">
        <f>SUM(H$9:H51)</f>
        <v>24.168918942809686</v>
      </c>
      <c r="L51" s="19"/>
      <c r="N51" s="13"/>
      <c r="O51" s="13"/>
    </row>
    <row r="52" spans="1:15" ht="16.5" hidden="1" x14ac:dyDescent="0.3">
      <c r="A52" s="10">
        <v>44</v>
      </c>
      <c r="B52" s="11">
        <v>2</v>
      </c>
      <c r="C52" s="11">
        <f t="shared" si="5"/>
        <v>2.5248531110587065</v>
      </c>
      <c r="D52" s="11">
        <f t="shared" si="6"/>
        <v>-0.49349181777531853</v>
      </c>
      <c r="E52" s="12">
        <f t="shared" si="8"/>
        <v>3.7495103701956891</v>
      </c>
      <c r="F52" s="12">
        <f t="shared" si="2"/>
        <v>1.7495103701956891</v>
      </c>
      <c r="G52" s="13">
        <f t="shared" si="3"/>
        <v>3.060786535422257</v>
      </c>
      <c r="H52" s="13">
        <f t="shared" si="4"/>
        <v>0.87475518509784456</v>
      </c>
      <c r="I52" s="13">
        <f>SUM(F$9:F52)</f>
        <v>59.15414168414943</v>
      </c>
      <c r="J52" s="13">
        <f>SUM(G$9:G52)</f>
        <v>126.63406639383254</v>
      </c>
      <c r="K52" s="13">
        <f>SUM(H$9:H52)</f>
        <v>25.043674127907529</v>
      </c>
      <c r="L52" s="19"/>
      <c r="N52" s="13"/>
      <c r="O52" s="13"/>
    </row>
    <row r="53" spans="1:15" ht="16.5" x14ac:dyDescent="0.3">
      <c r="A53" s="10">
        <v>45</v>
      </c>
      <c r="B53" s="11">
        <v>3</v>
      </c>
      <c r="C53" s="11">
        <f t="shared" si="5"/>
        <v>3.0673971777410944</v>
      </c>
      <c r="D53" s="11">
        <f t="shared" si="6"/>
        <v>-7.9077463992235919E-2</v>
      </c>
      <c r="E53" s="12">
        <f t="shared" si="8"/>
        <v>3.2246572591369822</v>
      </c>
      <c r="F53" s="12">
        <f t="shared" si="2"/>
        <v>0.2246572591369822</v>
      </c>
      <c r="G53" s="13">
        <f t="shared" si="3"/>
        <v>5.0470884082941175E-2</v>
      </c>
      <c r="H53" s="13">
        <f t="shared" si="4"/>
        <v>7.4885753045660738E-2</v>
      </c>
      <c r="I53" s="13">
        <f>SUM(F$9:F53)</f>
        <v>59.378798943286412</v>
      </c>
      <c r="J53" s="13">
        <f>SUM(G$9:G53)</f>
        <v>126.68453727791548</v>
      </c>
      <c r="K53" s="13">
        <f>SUM(H$9:H53)</f>
        <v>25.118559880953189</v>
      </c>
      <c r="L53" s="19"/>
      <c r="N53" s="13"/>
      <c r="O53" s="13"/>
    </row>
    <row r="54" spans="1:15" ht="16.5" x14ac:dyDescent="0.3">
      <c r="A54" s="10">
        <v>46</v>
      </c>
      <c r="B54" s="11">
        <v>3</v>
      </c>
      <c r="C54" s="11">
        <f t="shared" si="5"/>
        <v>3.0471780244187658</v>
      </c>
      <c r="D54" s="11">
        <f t="shared" si="6"/>
        <v>-5.5534139724272992E-2</v>
      </c>
      <c r="E54" s="12">
        <f t="shared" si="8"/>
        <v>3.1572600813958873</v>
      </c>
      <c r="F54" s="12">
        <f t="shared" si="2"/>
        <v>0.15726008139588732</v>
      </c>
      <c r="G54" s="13">
        <f t="shared" si="3"/>
        <v>2.4730733200641106E-2</v>
      </c>
      <c r="H54" s="13">
        <f t="shared" si="4"/>
        <v>5.2420027131962442E-2</v>
      </c>
      <c r="I54" s="13">
        <f>SUM(F$9:F54)</f>
        <v>59.536059024682302</v>
      </c>
      <c r="J54" s="13">
        <f>SUM(G$9:G54)</f>
        <v>126.70926801111612</v>
      </c>
      <c r="K54" s="13">
        <f>SUM(H$9:H54)</f>
        <v>25.170979908085151</v>
      </c>
      <c r="L54" s="19"/>
      <c r="N54" s="13"/>
      <c r="O54" s="13"/>
    </row>
    <row r="55" spans="1:15" ht="15.75" customHeight="1" x14ac:dyDescent="0.3">
      <c r="A55" s="10">
        <v>47</v>
      </c>
      <c r="B55" s="11">
        <v>6</v>
      </c>
      <c r="C55" s="11">
        <f t="shared" si="5"/>
        <v>5.1330246170931355</v>
      </c>
      <c r="D55" s="11">
        <f t="shared" si="6"/>
        <v>0.8010181532351841</v>
      </c>
      <c r="E55" s="12">
        <f t="shared" si="8"/>
        <v>3.110082056977121</v>
      </c>
      <c r="F55" s="12">
        <f t="shared" si="2"/>
        <v>2.889917943022879</v>
      </c>
      <c r="G55" s="13">
        <f t="shared" si="3"/>
        <v>8.3516257174055877</v>
      </c>
      <c r="H55" s="13">
        <f t="shared" si="4"/>
        <v>0.48165299050381316</v>
      </c>
      <c r="I55" s="13">
        <f>SUM(F$9:F55)</f>
        <v>62.425976967705182</v>
      </c>
      <c r="J55" s="13">
        <f>SUM(G$9:G55)</f>
        <v>135.06089372852171</v>
      </c>
      <c r="K55" s="13">
        <f>SUM(H$9:H55)</f>
        <v>25.652632898588966</v>
      </c>
      <c r="L55" s="19"/>
      <c r="N55" s="13"/>
      <c r="O55" s="13"/>
    </row>
    <row r="56" spans="1:15" ht="16.5" x14ac:dyDescent="0.3">
      <c r="A56" s="10">
        <v>48</v>
      </c>
      <c r="B56" s="11">
        <v>11</v>
      </c>
      <c r="C56" s="11">
        <f t="shared" si="5"/>
        <v>8.8931172319651939</v>
      </c>
      <c r="D56" s="11">
        <f t="shared" si="6"/>
        <v>1.984647937889934</v>
      </c>
      <c r="E56" s="12">
        <f t="shared" si="8"/>
        <v>3.9770574398839842</v>
      </c>
      <c r="F56" s="12">
        <f t="shared" si="2"/>
        <v>7.0229425601160163</v>
      </c>
      <c r="G56" s="13">
        <f t="shared" si="3"/>
        <v>49.321722202688903</v>
      </c>
      <c r="H56" s="13">
        <f t="shared" si="4"/>
        <v>0.63844932364691054</v>
      </c>
      <c r="I56" s="13">
        <f>SUM(F$9:F56)</f>
        <v>69.448919527821204</v>
      </c>
      <c r="J56" s="13">
        <f>SUM(G$9:G56)</f>
        <v>184.38261593121061</v>
      </c>
      <c r="K56" s="13">
        <f>SUM(H$9:H56)</f>
        <v>26.291082222235875</v>
      </c>
      <c r="L56" s="19"/>
      <c r="N56" s="13"/>
      <c r="O56" s="13"/>
    </row>
    <row r="57" spans="1:15" ht="16.5" x14ac:dyDescent="0.3">
      <c r="A57" s="10">
        <v>49</v>
      </c>
      <c r="B57" s="11">
        <v>5</v>
      </c>
      <c r="C57" s="11">
        <f t="shared" si="5"/>
        <v>5.3251820623756361</v>
      </c>
      <c r="D57" s="11">
        <f t="shared" si="6"/>
        <v>-0.23638530510186273</v>
      </c>
      <c r="E57" s="12">
        <f t="shared" si="8"/>
        <v>6.0839402079187881</v>
      </c>
      <c r="F57" s="12">
        <f t="shared" si="2"/>
        <v>1.0839402079187881</v>
      </c>
      <c r="G57" s="13">
        <f t="shared" si="3"/>
        <v>1.1749263743430256</v>
      </c>
      <c r="H57" s="13">
        <f t="shared" si="4"/>
        <v>0.21678804158375761</v>
      </c>
      <c r="I57" s="13">
        <f>SUM(F$9:F57)</f>
        <v>70.53285973573999</v>
      </c>
      <c r="J57" s="13">
        <f>SUM(G$9:G57)</f>
        <v>185.55754230555362</v>
      </c>
      <c r="K57" s="13">
        <f>SUM(H$9:H57)</f>
        <v>26.507870263819633</v>
      </c>
      <c r="L57" s="19"/>
      <c r="N57" s="13"/>
      <c r="O57" s="13"/>
    </row>
    <row r="58" spans="1:15" ht="16.5" x14ac:dyDescent="0.3">
      <c r="A58" s="10">
        <v>50</v>
      </c>
      <c r="B58" s="11">
        <v>5</v>
      </c>
      <c r="C58" s="11">
        <f t="shared" si="5"/>
        <v>5.2276274436629455</v>
      </c>
      <c r="D58" s="11">
        <f t="shared" si="6"/>
        <v>-0.18085303054619387</v>
      </c>
      <c r="E58" s="12">
        <f t="shared" si="8"/>
        <v>5.7587581455431511</v>
      </c>
      <c r="F58" s="12">
        <f t="shared" si="2"/>
        <v>0.75875814554315113</v>
      </c>
      <c r="G58" s="13">
        <f t="shared" si="3"/>
        <v>0.5757139234280817</v>
      </c>
      <c r="H58" s="13">
        <f t="shared" si="4"/>
        <v>0.15175162910863021</v>
      </c>
      <c r="I58" s="13">
        <f>SUM(F$9:F58)</f>
        <v>71.291617881283145</v>
      </c>
      <c r="J58" s="13">
        <f>SUM(G$9:G58)</f>
        <v>186.13325622898171</v>
      </c>
      <c r="K58" s="13">
        <f>SUM(H$9:H58)</f>
        <v>26.659621892928264</v>
      </c>
      <c r="L58" s="19"/>
      <c r="N58" s="13"/>
      <c r="O58" s="13"/>
    </row>
    <row r="59" spans="1:15" ht="16.5" x14ac:dyDescent="0.3">
      <c r="E59" s="12">
        <f t="shared" si="8"/>
        <v>5.5311307018802056</v>
      </c>
      <c r="L59" s="19"/>
      <c r="N59" s="13"/>
      <c r="O59" s="13"/>
    </row>
    <row r="60" spans="1:15" x14ac:dyDescent="0.25">
      <c r="L60" s="19"/>
      <c r="N60" s="13"/>
      <c r="O60" s="13"/>
    </row>
    <row r="61" spans="1:15" x14ac:dyDescent="0.25">
      <c r="L61" s="19"/>
      <c r="N61" s="13"/>
      <c r="O61" s="13"/>
    </row>
    <row r="62" spans="1:15" x14ac:dyDescent="0.25">
      <c r="L62" s="19"/>
      <c r="N62" s="13"/>
      <c r="O62" s="13"/>
    </row>
    <row r="63" spans="1:15" x14ac:dyDescent="0.25">
      <c r="L63" s="13"/>
      <c r="M63" s="4"/>
      <c r="N63" s="13"/>
      <c r="O63" s="13"/>
    </row>
    <row r="64" spans="1:15" x14ac:dyDescent="0.25">
      <c r="E64" s="16"/>
      <c r="F64" s="9"/>
    </row>
  </sheetData>
  <conditionalFormatting sqref="P7:Z17">
    <cfRule type="cellIs" dxfId="0" priority="1" operator="equal">
      <formula>$P$18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72D0-6276-493A-93FB-F2787657E7C1}">
  <dimension ref="A1:BK307"/>
  <sheetViews>
    <sheetView zoomScale="96" zoomScaleNormal="96" workbookViewId="0">
      <selection activeCell="C2" sqref="C2:C29"/>
    </sheetView>
  </sheetViews>
  <sheetFormatPr defaultColWidth="9.140625" defaultRowHeight="13.5" x14ac:dyDescent="0.25"/>
  <cols>
    <col min="1" max="1" width="4.5703125" style="32" bestFit="1" customWidth="1"/>
    <col min="2" max="2" width="9.7109375" style="32" bestFit="1" customWidth="1"/>
    <col min="3" max="3" width="6.7109375" style="32" bestFit="1" customWidth="1"/>
    <col min="4" max="4" width="11.7109375" style="32" bestFit="1" customWidth="1"/>
    <col min="5" max="5" width="9.140625" style="32" customWidth="1"/>
    <col min="6" max="6" width="13" style="32" customWidth="1"/>
    <col min="7" max="8" width="5.85546875" style="32" customWidth="1"/>
    <col min="9" max="9" width="9.7109375" style="32" customWidth="1"/>
    <col min="10" max="10" width="6" style="32" bestFit="1" customWidth="1"/>
    <col min="11" max="11" width="4.85546875" style="32" bestFit="1" customWidth="1"/>
    <col min="12" max="12" width="8.7109375" style="32" bestFit="1" customWidth="1"/>
    <col min="13" max="13" width="9.140625" style="32"/>
    <col min="14" max="14" width="12.140625" style="32" bestFit="1" customWidth="1"/>
    <col min="15" max="15" width="13.85546875" style="32" bestFit="1" customWidth="1"/>
    <col min="16" max="16" width="12.42578125" style="32" bestFit="1" customWidth="1"/>
    <col min="17" max="17" width="12.140625" style="32" bestFit="1" customWidth="1"/>
    <col min="18" max="21" width="9.28515625" style="32" bestFit="1" customWidth="1"/>
    <col min="22" max="23" width="9.140625" style="32"/>
    <col min="24" max="24" width="9.28515625" style="32" bestFit="1" customWidth="1"/>
    <col min="25" max="35" width="9.140625" style="32"/>
    <col min="36" max="36" width="9.140625" style="32" customWidth="1"/>
    <col min="37" max="39" width="9.140625" style="32"/>
    <col min="40" max="40" width="9.28515625" style="32" bestFit="1" customWidth="1"/>
    <col min="41" max="41" width="14" style="32" customWidth="1"/>
    <col min="42" max="42" width="12.28515625" style="32" customWidth="1"/>
    <col min="43" max="43" width="10.140625" style="32" bestFit="1" customWidth="1"/>
    <col min="44" max="44" width="10.140625" style="32" customWidth="1"/>
    <col min="45" max="47" width="9.28515625" style="32" customWidth="1"/>
    <col min="48" max="48" width="9.28515625" style="32" bestFit="1" customWidth="1"/>
    <col min="49" max="49" width="12.28515625" style="32" bestFit="1" customWidth="1"/>
    <col min="50" max="16384" width="9.140625" style="32"/>
  </cols>
  <sheetData>
    <row r="1" spans="1:56" ht="17.25" thickBot="1" x14ac:dyDescent="0.35">
      <c r="A1" s="80" t="s">
        <v>109</v>
      </c>
      <c r="B1" s="35" t="s">
        <v>108</v>
      </c>
      <c r="C1" s="34" t="s">
        <v>76</v>
      </c>
      <c r="D1" s="37" t="s">
        <v>107</v>
      </c>
      <c r="E1" s="32" t="s">
        <v>106</v>
      </c>
      <c r="F1" s="79" t="s">
        <v>86</v>
      </c>
      <c r="G1" s="79" t="s">
        <v>105</v>
      </c>
      <c r="H1" s="76" t="s">
        <v>104</v>
      </c>
      <c r="I1" s="78" t="s">
        <v>103</v>
      </c>
      <c r="J1" s="77" t="s">
        <v>102</v>
      </c>
      <c r="K1" s="76" t="s">
        <v>101</v>
      </c>
      <c r="L1" s="3"/>
      <c r="M1" s="75" t="s">
        <v>100</v>
      </c>
      <c r="N1" s="74" t="s">
        <v>99</v>
      </c>
      <c r="O1" s="73" t="s">
        <v>98</v>
      </c>
      <c r="P1" s="73" t="s">
        <v>97</v>
      </c>
      <c r="Q1" s="73" t="s">
        <v>96</v>
      </c>
      <c r="R1" s="72" t="s">
        <v>95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ht="17.25" thickBot="1" x14ac:dyDescent="0.35">
      <c r="A2" s="39">
        <v>1</v>
      </c>
      <c r="B2" s="43">
        <v>50</v>
      </c>
      <c r="C2" s="42">
        <v>25</v>
      </c>
      <c r="D2" s="41">
        <v>33</v>
      </c>
      <c r="E2" s="40">
        <v>39</v>
      </c>
      <c r="F2" s="71" t="str">
        <f t="shared" ref="F2:F14" si="0">G2&amp;" - "&amp;H2</f>
        <v>21 - 28</v>
      </c>
      <c r="G2" s="70">
        <f>X4</f>
        <v>21</v>
      </c>
      <c r="H2" s="69">
        <f t="shared" ref="H2:H14" si="1">G2+$X$3</f>
        <v>28</v>
      </c>
      <c r="I2" s="54">
        <f t="shared" ref="I2:I14" si="2">COUNTIF($B$2:$B$29, "&lt;"&amp;H2)</f>
        <v>1</v>
      </c>
      <c r="J2" s="68">
        <f>I2</f>
        <v>1</v>
      </c>
      <c r="K2" s="67">
        <f t="shared" ref="K2:K14" si="3">J2/$J$15</f>
        <v>3.5714285714285712E-2</v>
      </c>
      <c r="L2" s="3"/>
      <c r="M2" s="66" t="s">
        <v>94</v>
      </c>
      <c r="N2" s="65">
        <f>AVERAGE($B$2:$B$29)</f>
        <v>51.392857142857146</v>
      </c>
      <c r="O2" s="65">
        <f>AVERAGE($B$2:$B$29)</f>
        <v>51.392857142857146</v>
      </c>
      <c r="P2" s="65">
        <f>AVERAGE($B$2:$B$29)</f>
        <v>51.392857142857146</v>
      </c>
      <c r="Q2" s="65">
        <f>AVERAGE($B$2:$B$29)</f>
        <v>51.392857142857146</v>
      </c>
      <c r="U2" s="32" t="s">
        <v>93</v>
      </c>
      <c r="X2" s="32">
        <f>ROUND(N6/10,0)</f>
        <v>7</v>
      </c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7.25" thickBot="1" x14ac:dyDescent="0.35">
      <c r="A3" s="39">
        <v>2</v>
      </c>
      <c r="B3" s="43">
        <v>25</v>
      </c>
      <c r="C3" s="42">
        <v>28</v>
      </c>
      <c r="D3" s="41">
        <v>35</v>
      </c>
      <c r="E3" s="40">
        <v>67</v>
      </c>
      <c r="F3" s="57" t="str">
        <f t="shared" si="0"/>
        <v>28 - 35</v>
      </c>
      <c r="G3" s="56">
        <f t="shared" ref="G3:G14" si="4">H2</f>
        <v>28</v>
      </c>
      <c r="H3" s="55">
        <f t="shared" si="1"/>
        <v>35</v>
      </c>
      <c r="I3" s="54">
        <f t="shared" si="2"/>
        <v>4</v>
      </c>
      <c r="J3" s="46">
        <f t="shared" ref="J3:J14" si="5">I3-I2</f>
        <v>3</v>
      </c>
      <c r="K3" s="53">
        <f t="shared" si="3"/>
        <v>0.10714285714285714</v>
      </c>
      <c r="L3" s="3"/>
      <c r="M3" s="61" t="s">
        <v>92</v>
      </c>
      <c r="N3" s="64">
        <f>MEDIAN(B$2:B$29)</f>
        <v>49</v>
      </c>
      <c r="O3" s="64">
        <f>MEDIAN(C$2:C$29)</f>
        <v>49</v>
      </c>
      <c r="P3" s="64">
        <f>MEDIAN(D$2:D$29)</f>
        <v>49</v>
      </c>
      <c r="Q3" s="64">
        <f>MEDIAN(E$2:E$29)</f>
        <v>49</v>
      </c>
      <c r="U3" s="32" t="s">
        <v>91</v>
      </c>
      <c r="X3" s="32">
        <f>ROUND(X2,-LEN(X2)+1)</f>
        <v>7</v>
      </c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7.25" thickBot="1" x14ac:dyDescent="0.35">
      <c r="A4" s="39">
        <v>3</v>
      </c>
      <c r="B4" s="43">
        <v>33</v>
      </c>
      <c r="C4" s="42">
        <v>31</v>
      </c>
      <c r="D4" s="41">
        <v>48</v>
      </c>
      <c r="E4" s="40">
        <v>50</v>
      </c>
      <c r="F4" s="57" t="str">
        <f t="shared" si="0"/>
        <v>35 - 42</v>
      </c>
      <c r="G4" s="56">
        <f t="shared" si="4"/>
        <v>35</v>
      </c>
      <c r="H4" s="55">
        <f t="shared" si="1"/>
        <v>42</v>
      </c>
      <c r="I4" s="54">
        <f t="shared" si="2"/>
        <v>9</v>
      </c>
      <c r="J4" s="46">
        <f t="shared" si="5"/>
        <v>5</v>
      </c>
      <c r="K4" s="53">
        <f t="shared" si="3"/>
        <v>0.17857142857142858</v>
      </c>
      <c r="L4" s="3"/>
      <c r="M4" s="63" t="s">
        <v>90</v>
      </c>
      <c r="N4" s="62">
        <f>MAX(B$2:B$29)</f>
        <v>90</v>
      </c>
      <c r="O4" s="62">
        <f>MAX(C$2:C$29)</f>
        <v>90</v>
      </c>
      <c r="P4" s="62">
        <f>MAX(D$2:D$29)</f>
        <v>90</v>
      </c>
      <c r="Q4" s="62">
        <f>MAX(E$2:E$29)</f>
        <v>90</v>
      </c>
      <c r="U4" s="32" t="s">
        <v>89</v>
      </c>
      <c r="X4" s="32">
        <f>X3*INT(N5/X3)</f>
        <v>21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7.25" thickBot="1" x14ac:dyDescent="0.35">
      <c r="A5" s="39">
        <v>4</v>
      </c>
      <c r="B5" s="43">
        <v>72</v>
      </c>
      <c r="C5" s="42">
        <v>33</v>
      </c>
      <c r="D5" s="41">
        <v>28</v>
      </c>
      <c r="E5" s="40">
        <v>35</v>
      </c>
      <c r="F5" s="57" t="str">
        <f t="shared" si="0"/>
        <v>42 - 49</v>
      </c>
      <c r="G5" s="56">
        <f t="shared" si="4"/>
        <v>42</v>
      </c>
      <c r="H5" s="55">
        <f t="shared" si="1"/>
        <v>49</v>
      </c>
      <c r="I5" s="54">
        <f t="shared" si="2"/>
        <v>14</v>
      </c>
      <c r="J5" s="46">
        <f t="shared" si="5"/>
        <v>5</v>
      </c>
      <c r="K5" s="53">
        <f t="shared" si="3"/>
        <v>0.17857142857142858</v>
      </c>
      <c r="L5" s="3"/>
      <c r="M5" s="63" t="s">
        <v>88</v>
      </c>
      <c r="N5" s="62">
        <f>MIN(B$2:B$29)</f>
        <v>25</v>
      </c>
      <c r="O5" s="62">
        <f>MIN(C$2:C$29)</f>
        <v>25</v>
      </c>
      <c r="P5" s="62">
        <f>MIN(D$2:D$29)</f>
        <v>25</v>
      </c>
      <c r="Q5" s="62">
        <f>MIN(E$2:E$29)</f>
        <v>25</v>
      </c>
      <c r="U5" s="32" t="s">
        <v>87</v>
      </c>
      <c r="X5" s="32">
        <f>ROUNDUP(N4/X3,0)</f>
        <v>13</v>
      </c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7.25" thickBot="1" x14ac:dyDescent="0.35">
      <c r="A6" s="39">
        <v>5</v>
      </c>
      <c r="B6" s="43">
        <v>67</v>
      </c>
      <c r="C6" s="42">
        <v>35</v>
      </c>
      <c r="D6" s="41">
        <v>25</v>
      </c>
      <c r="E6" s="40">
        <v>28</v>
      </c>
      <c r="F6" s="57" t="str">
        <f t="shared" si="0"/>
        <v>49 - 56</v>
      </c>
      <c r="G6" s="56">
        <f t="shared" si="4"/>
        <v>49</v>
      </c>
      <c r="H6" s="55">
        <f t="shared" si="1"/>
        <v>56</v>
      </c>
      <c r="I6" s="54">
        <f t="shared" si="2"/>
        <v>18</v>
      </c>
      <c r="J6" s="46">
        <f t="shared" si="5"/>
        <v>4</v>
      </c>
      <c r="K6" s="53">
        <f t="shared" si="3"/>
        <v>0.14285714285714285</v>
      </c>
      <c r="L6" s="3"/>
      <c r="M6" s="63" t="s">
        <v>86</v>
      </c>
      <c r="N6" s="62">
        <f>N4-N5</f>
        <v>65</v>
      </c>
      <c r="O6" s="62">
        <f>O4-O5</f>
        <v>65</v>
      </c>
      <c r="P6" s="62">
        <f>P4-P5</f>
        <v>65</v>
      </c>
      <c r="Q6" s="62">
        <f>Q4-Q5</f>
        <v>65</v>
      </c>
      <c r="U6" s="32" t="s">
        <v>85</v>
      </c>
      <c r="X6" s="32">
        <f>X5*X3</f>
        <v>91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7.25" thickBot="1" x14ac:dyDescent="0.35">
      <c r="A7" s="39">
        <v>6</v>
      </c>
      <c r="B7" s="43">
        <v>35</v>
      </c>
      <c r="C7" s="42">
        <v>39</v>
      </c>
      <c r="D7" s="41">
        <v>53</v>
      </c>
      <c r="E7" s="40">
        <v>61</v>
      </c>
      <c r="F7" s="57" t="str">
        <f t="shared" si="0"/>
        <v>56 - 63</v>
      </c>
      <c r="G7" s="56">
        <f t="shared" si="4"/>
        <v>56</v>
      </c>
      <c r="H7" s="55">
        <f t="shared" si="1"/>
        <v>63</v>
      </c>
      <c r="I7" s="54">
        <f t="shared" si="2"/>
        <v>21</v>
      </c>
      <c r="J7" s="46">
        <f t="shared" si="5"/>
        <v>3</v>
      </c>
      <c r="K7" s="53">
        <f t="shared" si="3"/>
        <v>0.10714285714285714</v>
      </c>
      <c r="L7" s="3"/>
      <c r="M7" s="63" t="s">
        <v>84</v>
      </c>
      <c r="N7" s="62">
        <f>_xlfn.STDEV.S(B$2:B$29)</f>
        <v>16.398598146305705</v>
      </c>
      <c r="O7" s="62">
        <f>_xlfn.STDEV.S(C$2:C$29)</f>
        <v>16.398598146305705</v>
      </c>
      <c r="P7" s="62">
        <f>_xlfn.STDEV.S(D$2:D$29)</f>
        <v>16.398598146305705</v>
      </c>
      <c r="Q7" s="62">
        <f>_xlfn.STDEV.S(E$2:E$29)</f>
        <v>16.398598146305705</v>
      </c>
      <c r="U7" s="32" t="s">
        <v>83</v>
      </c>
      <c r="X7" s="32">
        <v>4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7.25" thickBot="1" x14ac:dyDescent="0.35">
      <c r="A8" s="39">
        <v>7</v>
      </c>
      <c r="B8" s="43">
        <v>42</v>
      </c>
      <c r="C8" s="42">
        <v>39</v>
      </c>
      <c r="D8" s="41">
        <v>50</v>
      </c>
      <c r="E8" s="40">
        <v>51</v>
      </c>
      <c r="F8" s="57" t="str">
        <f t="shared" si="0"/>
        <v>63 - 70</v>
      </c>
      <c r="G8" s="56">
        <f t="shared" si="4"/>
        <v>63</v>
      </c>
      <c r="H8" s="55">
        <f t="shared" si="1"/>
        <v>70</v>
      </c>
      <c r="I8" s="54">
        <f t="shared" si="2"/>
        <v>24</v>
      </c>
      <c r="J8" s="46">
        <f t="shared" si="5"/>
        <v>3</v>
      </c>
      <c r="K8" s="53">
        <f t="shared" si="3"/>
        <v>0.10714285714285714</v>
      </c>
      <c r="L8" s="3"/>
      <c r="M8" s="63" t="s">
        <v>82</v>
      </c>
      <c r="N8" s="62">
        <f>N7/N2</f>
        <v>0.3190832161894091</v>
      </c>
      <c r="O8" s="62">
        <f>O7/O2</f>
        <v>0.3190832161894091</v>
      </c>
      <c r="P8" s="62">
        <f>P7/P2</f>
        <v>0.3190832161894091</v>
      </c>
      <c r="Q8" s="62">
        <f>Q7/Q2</f>
        <v>0.3190832161894091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7.25" thickBot="1" x14ac:dyDescent="0.35">
      <c r="A9" s="39">
        <v>8</v>
      </c>
      <c r="B9" s="43">
        <v>44</v>
      </c>
      <c r="C9" s="42">
        <v>40</v>
      </c>
      <c r="D9" s="41">
        <v>42</v>
      </c>
      <c r="E9" s="40">
        <v>46</v>
      </c>
      <c r="F9" s="57" t="str">
        <f t="shared" si="0"/>
        <v>70 - 77</v>
      </c>
      <c r="G9" s="56">
        <f t="shared" si="4"/>
        <v>70</v>
      </c>
      <c r="H9" s="55">
        <f t="shared" si="1"/>
        <v>77</v>
      </c>
      <c r="I9" s="54">
        <f t="shared" si="2"/>
        <v>26</v>
      </c>
      <c r="J9" s="46">
        <f t="shared" si="5"/>
        <v>2</v>
      </c>
      <c r="K9" s="53">
        <f t="shared" si="3"/>
        <v>7.1428571428571425E-2</v>
      </c>
      <c r="L9" s="3"/>
      <c r="M9" s="61" t="s">
        <v>81</v>
      </c>
      <c r="N9" s="60">
        <f>N2/N3</f>
        <v>1.0488338192419826</v>
      </c>
      <c r="O9" s="60">
        <f>O2/O3</f>
        <v>1.0488338192419826</v>
      </c>
      <c r="P9" s="60">
        <f>P2/P3</f>
        <v>1.0488338192419826</v>
      </c>
      <c r="Q9" s="60">
        <f>Q2/Q3</f>
        <v>1.0488338192419826</v>
      </c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7.25" thickBot="1" x14ac:dyDescent="0.35">
      <c r="A10" s="39">
        <v>9</v>
      </c>
      <c r="B10" s="43">
        <v>51</v>
      </c>
      <c r="C10" s="42">
        <v>41</v>
      </c>
      <c r="D10" s="41">
        <v>40</v>
      </c>
      <c r="E10" s="40">
        <v>48</v>
      </c>
      <c r="F10" s="57" t="str">
        <f t="shared" si="0"/>
        <v>77 - 84</v>
      </c>
      <c r="G10" s="56">
        <f t="shared" si="4"/>
        <v>77</v>
      </c>
      <c r="H10" s="55">
        <f t="shared" si="1"/>
        <v>84</v>
      </c>
      <c r="I10" s="54">
        <f t="shared" si="2"/>
        <v>27</v>
      </c>
      <c r="J10" s="46">
        <f t="shared" si="5"/>
        <v>1</v>
      </c>
      <c r="K10" s="53">
        <f t="shared" si="3"/>
        <v>3.5714285714285712E-2</v>
      </c>
      <c r="L10" s="3"/>
      <c r="M10" s="59" t="s">
        <v>80</v>
      </c>
      <c r="N10" s="58">
        <f>N6/N2</f>
        <v>1.2647671994440584</v>
      </c>
      <c r="O10" s="58">
        <f>O6/O2</f>
        <v>1.2647671994440584</v>
      </c>
      <c r="P10" s="58">
        <f>P6/P2</f>
        <v>1.2647671994440584</v>
      </c>
      <c r="Q10" s="58">
        <f>Q6/Q2</f>
        <v>1.2647671994440584</v>
      </c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17.25" thickBot="1" x14ac:dyDescent="0.35">
      <c r="A11" s="39">
        <v>10</v>
      </c>
      <c r="B11" s="43">
        <v>39</v>
      </c>
      <c r="C11" s="42">
        <v>42</v>
      </c>
      <c r="D11" s="41">
        <v>46</v>
      </c>
      <c r="E11" s="40">
        <v>56</v>
      </c>
      <c r="F11" s="57" t="str">
        <f t="shared" si="0"/>
        <v>84 - 91</v>
      </c>
      <c r="G11" s="56">
        <f t="shared" si="4"/>
        <v>84</v>
      </c>
      <c r="H11" s="55">
        <f t="shared" si="1"/>
        <v>91</v>
      </c>
      <c r="I11" s="54">
        <f t="shared" si="2"/>
        <v>28</v>
      </c>
      <c r="J11" s="46">
        <f t="shared" si="5"/>
        <v>1</v>
      </c>
      <c r="K11" s="53">
        <f t="shared" si="3"/>
        <v>3.5714285714285712E-2</v>
      </c>
      <c r="L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56" ht="17.25" thickBot="1" x14ac:dyDescent="0.35">
      <c r="A12" s="39">
        <v>11</v>
      </c>
      <c r="B12" s="43">
        <v>46</v>
      </c>
      <c r="C12" s="42">
        <v>44</v>
      </c>
      <c r="D12" s="41">
        <v>72</v>
      </c>
      <c r="E12" s="40">
        <v>72</v>
      </c>
      <c r="F12" s="57" t="str">
        <f t="shared" si="0"/>
        <v>91 - 98</v>
      </c>
      <c r="G12" s="56">
        <f t="shared" si="4"/>
        <v>91</v>
      </c>
      <c r="H12" s="55">
        <f t="shared" si="1"/>
        <v>98</v>
      </c>
      <c r="I12" s="54">
        <f t="shared" si="2"/>
        <v>28</v>
      </c>
      <c r="J12" s="46">
        <f t="shared" si="5"/>
        <v>0</v>
      </c>
      <c r="K12" s="53">
        <f t="shared" si="3"/>
        <v>0</v>
      </c>
      <c r="L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ht="17.25" thickBot="1" x14ac:dyDescent="0.35">
      <c r="A13" s="39">
        <v>12</v>
      </c>
      <c r="B13" s="43">
        <v>41</v>
      </c>
      <c r="C13" s="42">
        <v>46</v>
      </c>
      <c r="D13" s="41">
        <v>31</v>
      </c>
      <c r="E13" s="40">
        <v>40</v>
      </c>
      <c r="F13" s="57" t="str">
        <f t="shared" si="0"/>
        <v>98 - 105</v>
      </c>
      <c r="G13" s="56">
        <f t="shared" si="4"/>
        <v>98</v>
      </c>
      <c r="H13" s="55">
        <f t="shared" si="1"/>
        <v>105</v>
      </c>
      <c r="I13" s="54">
        <f t="shared" si="2"/>
        <v>28</v>
      </c>
      <c r="J13" s="46">
        <f t="shared" si="5"/>
        <v>0</v>
      </c>
      <c r="K13" s="53">
        <f t="shared" si="3"/>
        <v>0</v>
      </c>
      <c r="L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ht="17.25" thickBot="1" x14ac:dyDescent="0.35">
      <c r="A14" s="39">
        <v>13</v>
      </c>
      <c r="B14" s="43">
        <v>69</v>
      </c>
      <c r="C14" s="42">
        <v>47</v>
      </c>
      <c r="D14" s="41">
        <v>44</v>
      </c>
      <c r="E14" s="40">
        <v>42</v>
      </c>
      <c r="F14" s="52" t="str">
        <f t="shared" si="0"/>
        <v>105 - 112</v>
      </c>
      <c r="G14" s="51">
        <f t="shared" si="4"/>
        <v>105</v>
      </c>
      <c r="H14" s="50">
        <f t="shared" si="1"/>
        <v>112</v>
      </c>
      <c r="I14" s="49">
        <f t="shared" si="2"/>
        <v>28</v>
      </c>
      <c r="J14" s="48">
        <f t="shared" si="5"/>
        <v>0</v>
      </c>
      <c r="K14" s="47">
        <f t="shared" si="3"/>
        <v>0</v>
      </c>
      <c r="L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ht="16.5" x14ac:dyDescent="0.3">
      <c r="A15" s="39">
        <v>14</v>
      </c>
      <c r="B15" s="43">
        <v>28</v>
      </c>
      <c r="C15" s="42">
        <v>48</v>
      </c>
      <c r="D15" s="41">
        <v>39</v>
      </c>
      <c r="E15" s="40">
        <v>72</v>
      </c>
      <c r="F15" s="44"/>
      <c r="G15" s="46"/>
      <c r="H15" s="46"/>
      <c r="I15" s="46"/>
      <c r="J15" s="46">
        <f>SUM(J2:J14)</f>
        <v>28</v>
      </c>
      <c r="K15" s="45">
        <f>SUM(K2:K14)</f>
        <v>0.99999999999999978</v>
      </c>
      <c r="L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56" ht="16.5" x14ac:dyDescent="0.3">
      <c r="A16" s="39">
        <v>15</v>
      </c>
      <c r="B16" s="43">
        <v>82</v>
      </c>
      <c r="C16" s="42">
        <v>50</v>
      </c>
      <c r="D16" s="41">
        <v>72</v>
      </c>
      <c r="E16" s="40">
        <v>53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63" ht="16.5" x14ac:dyDescent="0.3">
      <c r="A17" s="39">
        <v>16</v>
      </c>
      <c r="B17" s="43">
        <v>65</v>
      </c>
      <c r="C17" s="42">
        <v>51</v>
      </c>
      <c r="D17" s="41">
        <v>51</v>
      </c>
      <c r="E17" s="40">
        <v>41</v>
      </c>
      <c r="J17" s="44"/>
      <c r="K17" s="44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63" ht="16.5" x14ac:dyDescent="0.3">
      <c r="A18" s="39">
        <v>17</v>
      </c>
      <c r="B18" s="43">
        <v>47</v>
      </c>
      <c r="C18" s="42">
        <v>51</v>
      </c>
      <c r="D18" s="41">
        <v>41</v>
      </c>
      <c r="E18" s="40">
        <v>25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63" ht="16.5" x14ac:dyDescent="0.3">
      <c r="A19" s="39">
        <v>18</v>
      </c>
      <c r="B19" s="43">
        <v>53</v>
      </c>
      <c r="C19" s="42">
        <v>53</v>
      </c>
      <c r="D19" s="41">
        <v>65</v>
      </c>
      <c r="E19" s="40">
        <v>69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63" ht="16.5" x14ac:dyDescent="0.3">
      <c r="A20" s="39">
        <v>19</v>
      </c>
      <c r="B20" s="43">
        <v>90</v>
      </c>
      <c r="C20" s="42">
        <v>56</v>
      </c>
      <c r="D20" s="41">
        <v>67</v>
      </c>
      <c r="E20" s="40">
        <v>90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63" ht="16.5" x14ac:dyDescent="0.3">
      <c r="A21" s="39">
        <v>20</v>
      </c>
      <c r="B21" s="43">
        <v>56</v>
      </c>
      <c r="C21" s="42">
        <v>61</v>
      </c>
      <c r="D21" s="41">
        <v>51</v>
      </c>
      <c r="E21" s="40">
        <v>33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63" ht="16.5" x14ac:dyDescent="0.3">
      <c r="A22" s="39">
        <v>21</v>
      </c>
      <c r="B22" s="43">
        <v>51</v>
      </c>
      <c r="C22" s="42">
        <v>62</v>
      </c>
      <c r="D22" s="41">
        <v>56</v>
      </c>
      <c r="E22" s="40">
        <v>31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63" ht="16.5" x14ac:dyDescent="0.3">
      <c r="A23" s="39">
        <v>22</v>
      </c>
      <c r="B23" s="43">
        <v>40</v>
      </c>
      <c r="C23" s="42">
        <v>65</v>
      </c>
      <c r="D23" s="41">
        <v>69</v>
      </c>
      <c r="E23" s="40">
        <v>82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63" ht="16.5" x14ac:dyDescent="0.3">
      <c r="A24" s="39">
        <v>23</v>
      </c>
      <c r="B24" s="43">
        <v>61</v>
      </c>
      <c r="C24" s="42">
        <v>67</v>
      </c>
      <c r="D24" s="41">
        <v>82</v>
      </c>
      <c r="E24" s="40">
        <v>62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63" ht="16.5" x14ac:dyDescent="0.3">
      <c r="A25" s="39">
        <v>24</v>
      </c>
      <c r="B25" s="43">
        <v>72</v>
      </c>
      <c r="C25" s="42">
        <v>69</v>
      </c>
      <c r="D25" s="41">
        <v>39</v>
      </c>
      <c r="E25" s="40">
        <v>47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63" ht="16.5" x14ac:dyDescent="0.3">
      <c r="A26" s="39">
        <v>25</v>
      </c>
      <c r="B26" s="43">
        <v>39</v>
      </c>
      <c r="C26" s="42">
        <v>72</v>
      </c>
      <c r="D26" s="41">
        <v>47</v>
      </c>
      <c r="E26" s="40">
        <v>39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63" ht="16.5" x14ac:dyDescent="0.3">
      <c r="A27" s="39">
        <v>26</v>
      </c>
      <c r="B27" s="43">
        <v>31</v>
      </c>
      <c r="C27" s="42">
        <v>72</v>
      </c>
      <c r="D27" s="41">
        <v>61</v>
      </c>
      <c r="E27" s="40">
        <v>51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63" ht="16.5" x14ac:dyDescent="0.3">
      <c r="A28" s="39">
        <v>27</v>
      </c>
      <c r="B28" s="43">
        <v>62</v>
      </c>
      <c r="C28" s="42">
        <v>82</v>
      </c>
      <c r="D28" s="41">
        <v>90</v>
      </c>
      <c r="E28" s="40">
        <v>65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63" ht="16.5" x14ac:dyDescent="0.3">
      <c r="A29" s="39">
        <v>28</v>
      </c>
      <c r="B29" s="43">
        <v>48</v>
      </c>
      <c r="C29" s="42">
        <v>90</v>
      </c>
      <c r="D29" s="41">
        <v>62</v>
      </c>
      <c r="E29" s="40">
        <v>44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63" ht="15" x14ac:dyDescent="0.25"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63" ht="16.5" x14ac:dyDescent="0.3">
      <c r="A31" s="39"/>
      <c r="B31" s="3"/>
      <c r="C31" s="3"/>
      <c r="D31" s="3"/>
      <c r="E31" s="3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1:63" ht="16.5" x14ac:dyDescent="0.3">
      <c r="A32" s="39"/>
      <c r="B32" s="3"/>
      <c r="C32" s="3"/>
      <c r="D32" s="3"/>
      <c r="E32" s="3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ht="16.5" x14ac:dyDescent="0.3">
      <c r="A33" s="2">
        <f t="shared" ref="A33:A60" si="6">A2</f>
        <v>1</v>
      </c>
      <c r="B33" s="2">
        <f>SUM(B$2:B2)</f>
        <v>50</v>
      </c>
      <c r="C33" s="2">
        <f>SUM(C$2:C2)</f>
        <v>25</v>
      </c>
      <c r="D33" s="2">
        <f>SUM(D$2:D2)</f>
        <v>33</v>
      </c>
      <c r="E33" s="2">
        <f>SUM(E$2:E2)</f>
        <v>39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 ht="16.5" x14ac:dyDescent="0.3">
      <c r="A34" s="2">
        <f t="shared" si="6"/>
        <v>2</v>
      </c>
      <c r="B34" s="2">
        <f>SUM(B$2:B3)</f>
        <v>75</v>
      </c>
      <c r="C34" s="2">
        <f>SUM(C$2:C3)</f>
        <v>53</v>
      </c>
      <c r="D34" s="2">
        <f>SUM(D$2:D3)</f>
        <v>68</v>
      </c>
      <c r="E34" s="2">
        <f>SUM(E$2:E3)</f>
        <v>106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ht="16.5" x14ac:dyDescent="0.3">
      <c r="A35" s="2">
        <f t="shared" si="6"/>
        <v>3</v>
      </c>
      <c r="B35" s="2">
        <f>SUM(B$2:B4)</f>
        <v>108</v>
      </c>
      <c r="C35" s="2">
        <f>SUM(C$2:C4)</f>
        <v>84</v>
      </c>
      <c r="D35" s="2">
        <f>SUM(D$2:D4)</f>
        <v>116</v>
      </c>
      <c r="E35" s="2">
        <f>SUM(E$2:E4)</f>
        <v>156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 spans="1:63" ht="16.5" x14ac:dyDescent="0.3">
      <c r="A36" s="2">
        <f t="shared" si="6"/>
        <v>4</v>
      </c>
      <c r="B36" s="2">
        <f>SUM(B$2:B5)</f>
        <v>180</v>
      </c>
      <c r="C36" s="2">
        <f>SUM(C$2:C5)</f>
        <v>117</v>
      </c>
      <c r="D36" s="2">
        <f>SUM(D$2:D5)</f>
        <v>144</v>
      </c>
      <c r="E36" s="2">
        <f>SUM(E$2:E5)</f>
        <v>191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</row>
    <row r="37" spans="1:63" ht="16.5" x14ac:dyDescent="0.3">
      <c r="A37" s="2">
        <f t="shared" si="6"/>
        <v>5</v>
      </c>
      <c r="B37" s="2">
        <f>SUM(B$2:B6)</f>
        <v>247</v>
      </c>
      <c r="C37" s="2">
        <f>SUM(C$2:C6)</f>
        <v>152</v>
      </c>
      <c r="D37" s="2">
        <f>SUM(D$2:D6)</f>
        <v>169</v>
      </c>
      <c r="E37" s="2">
        <f>SUM(E$2:E6)</f>
        <v>219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</row>
    <row r="38" spans="1:63" ht="16.5" x14ac:dyDescent="0.3">
      <c r="A38" s="2">
        <f t="shared" si="6"/>
        <v>6</v>
      </c>
      <c r="B38" s="2">
        <f>SUM(B$2:B7)</f>
        <v>282</v>
      </c>
      <c r="C38" s="2">
        <f>SUM(C$2:C7)</f>
        <v>191</v>
      </c>
      <c r="D38" s="2">
        <f>SUM(D$2:D7)</f>
        <v>222</v>
      </c>
      <c r="E38" s="2">
        <f>SUM(E$2:E7)</f>
        <v>280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3" ht="16.5" x14ac:dyDescent="0.3">
      <c r="A39" s="2">
        <f t="shared" si="6"/>
        <v>7</v>
      </c>
      <c r="B39" s="2">
        <f>SUM(B$2:B8)</f>
        <v>324</v>
      </c>
      <c r="C39" s="2">
        <f>SUM(C$2:C8)</f>
        <v>230</v>
      </c>
      <c r="D39" s="2">
        <f>SUM(D$2:D8)</f>
        <v>272</v>
      </c>
      <c r="E39" s="2">
        <f>SUM(E$2:E8)</f>
        <v>331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3" ht="16.5" x14ac:dyDescent="0.3">
      <c r="A40" s="2">
        <f t="shared" si="6"/>
        <v>8</v>
      </c>
      <c r="B40" s="2">
        <f>SUM(B$2:B9)</f>
        <v>368</v>
      </c>
      <c r="C40" s="2">
        <f>SUM(C$2:C9)</f>
        <v>270</v>
      </c>
      <c r="D40" s="2">
        <f>SUM(D$2:D9)</f>
        <v>314</v>
      </c>
      <c r="E40" s="2">
        <f>SUM(E$2:E9)</f>
        <v>377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3" ht="16.5" x14ac:dyDescent="0.3">
      <c r="A41" s="2">
        <f t="shared" si="6"/>
        <v>9</v>
      </c>
      <c r="B41" s="2">
        <f>SUM(B$2:B10)</f>
        <v>419</v>
      </c>
      <c r="C41" s="2">
        <f>SUM(C$2:C10)</f>
        <v>311</v>
      </c>
      <c r="D41" s="2">
        <f>SUM(D$2:D10)</f>
        <v>354</v>
      </c>
      <c r="E41" s="2">
        <f>SUM(E$2:E10)</f>
        <v>425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ht="16.5" x14ac:dyDescent="0.3">
      <c r="A42" s="2">
        <f t="shared" si="6"/>
        <v>10</v>
      </c>
      <c r="B42" s="2">
        <f>SUM(B$2:B11)</f>
        <v>458</v>
      </c>
      <c r="C42" s="2">
        <f>SUM(C$2:C11)</f>
        <v>353</v>
      </c>
      <c r="D42" s="2">
        <f>SUM(D$2:D11)</f>
        <v>400</v>
      </c>
      <c r="E42" s="2">
        <f>SUM(E$2:E11)</f>
        <v>481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3" ht="16.5" x14ac:dyDescent="0.3">
      <c r="A43" s="2">
        <f t="shared" si="6"/>
        <v>11</v>
      </c>
      <c r="B43" s="2">
        <f>SUM(B$2:B12)</f>
        <v>504</v>
      </c>
      <c r="C43" s="2">
        <f>SUM(C$2:C12)</f>
        <v>397</v>
      </c>
      <c r="D43" s="2">
        <f>SUM(D$2:D12)</f>
        <v>472</v>
      </c>
      <c r="E43" s="2">
        <f>SUM(E$2:E12)</f>
        <v>553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3" ht="16.5" x14ac:dyDescent="0.3">
      <c r="A44" s="2">
        <f t="shared" si="6"/>
        <v>12</v>
      </c>
      <c r="B44" s="2">
        <f>SUM(B$2:B13)</f>
        <v>545</v>
      </c>
      <c r="C44" s="2">
        <f>SUM(C$2:C13)</f>
        <v>443</v>
      </c>
      <c r="D44" s="2">
        <f>SUM(D$2:D13)</f>
        <v>503</v>
      </c>
      <c r="E44" s="2">
        <f>SUM(E$2:E13)</f>
        <v>593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3" ht="16.5" x14ac:dyDescent="0.3">
      <c r="A45" s="2">
        <f t="shared" si="6"/>
        <v>13</v>
      </c>
      <c r="B45" s="2">
        <f>SUM(B$2:B14)</f>
        <v>614</v>
      </c>
      <c r="C45" s="2">
        <f>SUM(C$2:C14)</f>
        <v>490</v>
      </c>
      <c r="D45" s="2">
        <f>SUM(D$2:D14)</f>
        <v>547</v>
      </c>
      <c r="E45" s="2">
        <f>SUM(E$2:E14)</f>
        <v>635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3" ht="16.5" x14ac:dyDescent="0.3">
      <c r="A46" s="2">
        <f t="shared" si="6"/>
        <v>14</v>
      </c>
      <c r="B46" s="2">
        <f>SUM(B$2:B15)</f>
        <v>642</v>
      </c>
      <c r="C46" s="2">
        <f>SUM(C$2:C15)</f>
        <v>538</v>
      </c>
      <c r="D46" s="2">
        <f>SUM(D$2:D15)</f>
        <v>586</v>
      </c>
      <c r="E46" s="2">
        <f>SUM(E$2:E15)</f>
        <v>707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ht="16.5" x14ac:dyDescent="0.3">
      <c r="A47" s="2">
        <f t="shared" si="6"/>
        <v>15</v>
      </c>
      <c r="B47" s="2">
        <f>SUM(B$2:B16)</f>
        <v>724</v>
      </c>
      <c r="C47" s="2">
        <f>SUM(C$2:C16)</f>
        <v>588</v>
      </c>
      <c r="D47" s="2">
        <f>SUM(D$2:D16)</f>
        <v>658</v>
      </c>
      <c r="E47" s="2">
        <f>SUM(E$2:E16)</f>
        <v>760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ht="16.5" x14ac:dyDescent="0.3">
      <c r="A48" s="2">
        <f t="shared" si="6"/>
        <v>16</v>
      </c>
      <c r="B48" s="2">
        <f>SUM(B$2:B17)</f>
        <v>789</v>
      </c>
      <c r="C48" s="2">
        <f>SUM(C$2:C17)</f>
        <v>639</v>
      </c>
      <c r="D48" s="2">
        <f>SUM(D$2:D17)</f>
        <v>709</v>
      </c>
      <c r="E48" s="2">
        <f>SUM(E$2:E17)</f>
        <v>801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 ht="16.5" x14ac:dyDescent="0.3">
      <c r="A49" s="2">
        <f t="shared" si="6"/>
        <v>17</v>
      </c>
      <c r="B49" s="2">
        <f>SUM(B$2:B18)</f>
        <v>836</v>
      </c>
      <c r="C49" s="2">
        <f>SUM(C$2:C18)</f>
        <v>690</v>
      </c>
      <c r="D49" s="2">
        <f>SUM(D$2:D18)</f>
        <v>750</v>
      </c>
      <c r="E49" s="2">
        <f>SUM(E$2:E18)</f>
        <v>826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1:63" ht="16.5" x14ac:dyDescent="0.3">
      <c r="A50" s="2">
        <f t="shared" si="6"/>
        <v>18</v>
      </c>
      <c r="B50" s="2">
        <f>SUM(B$2:B19)</f>
        <v>889</v>
      </c>
      <c r="C50" s="2">
        <f>SUM(C$2:C19)</f>
        <v>743</v>
      </c>
      <c r="D50" s="2">
        <f>SUM(D$2:D19)</f>
        <v>815</v>
      </c>
      <c r="E50" s="2">
        <f>SUM(E$2:E19)</f>
        <v>895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 ht="16.5" x14ac:dyDescent="0.3">
      <c r="A51" s="2">
        <f t="shared" si="6"/>
        <v>19</v>
      </c>
      <c r="B51" s="2">
        <f>SUM(B$2:B20)</f>
        <v>979</v>
      </c>
      <c r="C51" s="2">
        <f>SUM(C$2:C20)</f>
        <v>799</v>
      </c>
      <c r="D51" s="2">
        <f>SUM(D$2:D20)</f>
        <v>882</v>
      </c>
      <c r="E51" s="2">
        <f>SUM(E$2:E20)</f>
        <v>985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1:63" ht="16.5" x14ac:dyDescent="0.3">
      <c r="A52" s="2">
        <f t="shared" si="6"/>
        <v>20</v>
      </c>
      <c r="B52" s="2">
        <f>SUM(B$2:B21)</f>
        <v>1035</v>
      </c>
      <c r="C52" s="2">
        <f>SUM(C$2:C21)</f>
        <v>860</v>
      </c>
      <c r="D52" s="2">
        <f>SUM(D$2:D21)</f>
        <v>933</v>
      </c>
      <c r="E52" s="2">
        <f>SUM(E$2:E21)</f>
        <v>1018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1:63" ht="16.5" x14ac:dyDescent="0.3">
      <c r="A53" s="2">
        <f t="shared" si="6"/>
        <v>21</v>
      </c>
      <c r="B53" s="2">
        <f>SUM(B$2:B22)</f>
        <v>1086</v>
      </c>
      <c r="C53" s="2">
        <f>SUM(C$2:C22)</f>
        <v>922</v>
      </c>
      <c r="D53" s="2">
        <f>SUM(D$2:D22)</f>
        <v>989</v>
      </c>
      <c r="E53" s="2">
        <f>SUM(E$2:E22)</f>
        <v>1049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ht="16.5" x14ac:dyDescent="0.3">
      <c r="A54" s="2">
        <f t="shared" si="6"/>
        <v>22</v>
      </c>
      <c r="B54" s="2">
        <f>SUM(B$2:B23)</f>
        <v>1126</v>
      </c>
      <c r="C54" s="2">
        <f>SUM(C$2:C23)</f>
        <v>987</v>
      </c>
      <c r="D54" s="2">
        <f>SUM(D$2:D23)</f>
        <v>1058</v>
      </c>
      <c r="E54" s="2">
        <f>SUM(E$2:E23)</f>
        <v>1131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 ht="16.5" x14ac:dyDescent="0.3">
      <c r="A55" s="2">
        <f t="shared" si="6"/>
        <v>23</v>
      </c>
      <c r="B55" s="2">
        <f>SUM(B$2:B24)</f>
        <v>1187</v>
      </c>
      <c r="C55" s="2">
        <f>SUM(C$2:C24)</f>
        <v>1054</v>
      </c>
      <c r="D55" s="2">
        <f>SUM(D$2:D24)</f>
        <v>1140</v>
      </c>
      <c r="E55" s="2">
        <f>SUM(E$2:E24)</f>
        <v>1193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ht="16.5" x14ac:dyDescent="0.3">
      <c r="A56" s="2">
        <f t="shared" si="6"/>
        <v>24</v>
      </c>
      <c r="B56" s="2">
        <f>SUM(B$2:B25)</f>
        <v>1259</v>
      </c>
      <c r="C56" s="2">
        <f>SUM(C$2:C25)</f>
        <v>1123</v>
      </c>
      <c r="D56" s="2">
        <f>SUM(D$2:D25)</f>
        <v>1179</v>
      </c>
      <c r="E56" s="2">
        <f>SUM(E$2:E25)</f>
        <v>1240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 ht="16.5" x14ac:dyDescent="0.3">
      <c r="A57" s="2">
        <f t="shared" si="6"/>
        <v>25</v>
      </c>
      <c r="B57" s="2">
        <f>SUM(B$2:B26)</f>
        <v>1298</v>
      </c>
      <c r="C57" s="2">
        <f>SUM(C$2:C26)</f>
        <v>1195</v>
      </c>
      <c r="D57" s="2">
        <f>SUM(D$2:D26)</f>
        <v>1226</v>
      </c>
      <c r="E57" s="2">
        <f>SUM(E$2:E26)</f>
        <v>1279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1:63" ht="16.5" x14ac:dyDescent="0.3">
      <c r="A58" s="2">
        <f t="shared" si="6"/>
        <v>26</v>
      </c>
      <c r="B58" s="2">
        <f>SUM(B$2:B27)</f>
        <v>1329</v>
      </c>
      <c r="C58" s="2">
        <f>SUM(C$2:C27)</f>
        <v>1267</v>
      </c>
      <c r="D58" s="2">
        <f>SUM(D$2:D27)</f>
        <v>1287</v>
      </c>
      <c r="E58" s="2">
        <f>SUM(E$2:E27)</f>
        <v>1330</v>
      </c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ht="16.5" x14ac:dyDescent="0.3">
      <c r="A59" s="2">
        <f t="shared" si="6"/>
        <v>27</v>
      </c>
      <c r="B59" s="2">
        <f>SUM(B$2:B28)</f>
        <v>1391</v>
      </c>
      <c r="C59" s="2">
        <f>SUM(C$2:C28)</f>
        <v>1349</v>
      </c>
      <c r="D59" s="2">
        <f>SUM(D$2:D28)</f>
        <v>1377</v>
      </c>
      <c r="E59" s="2">
        <f>SUM(E$2:E28)</f>
        <v>1395</v>
      </c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ht="16.5" x14ac:dyDescent="0.3">
      <c r="A60" s="2">
        <f t="shared" si="6"/>
        <v>28</v>
      </c>
      <c r="B60" s="2">
        <f>SUM(B$2:B29)</f>
        <v>1439</v>
      </c>
      <c r="C60" s="2">
        <f>SUM(C$2:C29)</f>
        <v>1439</v>
      </c>
      <c r="D60" s="2">
        <f>SUM(D$2:D29)</f>
        <v>1439</v>
      </c>
      <c r="E60" s="2">
        <f>SUM(E$2:E29)</f>
        <v>1439</v>
      </c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ht="15" x14ac:dyDescent="0.25">
      <c r="A61" s="3"/>
      <c r="B61" s="3"/>
      <c r="C61" s="3"/>
      <c r="D61" s="3"/>
      <c r="E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ht="15" x14ac:dyDescent="0.25">
      <c r="A62" s="3"/>
      <c r="B62" s="3"/>
      <c r="C62" s="3"/>
      <c r="D62" s="3"/>
      <c r="E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5" x14ac:dyDescent="0.25">
      <c r="A63" s="3"/>
      <c r="B63" s="3"/>
      <c r="C63" s="3"/>
      <c r="D63" s="3"/>
      <c r="E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15" x14ac:dyDescent="0.25">
      <c r="A64" s="3"/>
      <c r="B64" s="3"/>
      <c r="C64" s="3"/>
      <c r="D64" s="3"/>
      <c r="E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ht="15" x14ac:dyDescent="0.25">
      <c r="A65" s="3"/>
      <c r="B65" s="3"/>
      <c r="C65" s="3"/>
      <c r="D65" s="3"/>
      <c r="E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ht="15" x14ac:dyDescent="0.25">
      <c r="A66" s="3"/>
      <c r="B66" s="3"/>
      <c r="C66" s="3"/>
      <c r="D66" s="3"/>
      <c r="E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ht="15" x14ac:dyDescent="0.25">
      <c r="A67" s="3"/>
      <c r="B67" s="3"/>
      <c r="C67" s="3"/>
      <c r="D67" s="3"/>
      <c r="E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15" x14ac:dyDescent="0.25">
      <c r="A68" s="3"/>
      <c r="B68" s="3"/>
      <c r="C68" s="3"/>
      <c r="D68" s="3"/>
      <c r="E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ht="15" x14ac:dyDescent="0.25">
      <c r="A69" s="3"/>
      <c r="B69" s="3"/>
      <c r="C69" s="3"/>
      <c r="D69" s="3"/>
      <c r="E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ht="15" x14ac:dyDescent="0.25">
      <c r="A70" s="3"/>
      <c r="B70" s="3"/>
      <c r="C70" s="3"/>
      <c r="D70" s="3"/>
      <c r="E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ht="15" x14ac:dyDescent="0.25">
      <c r="A71" s="3"/>
      <c r="B71" s="3"/>
      <c r="C71" s="3"/>
      <c r="D71" s="3"/>
      <c r="E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ht="15" x14ac:dyDescent="0.25">
      <c r="A72" s="3"/>
      <c r="B72" s="3"/>
      <c r="C72" s="3"/>
      <c r="D72" s="3"/>
      <c r="E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ht="15" x14ac:dyDescent="0.25">
      <c r="A73" s="3"/>
      <c r="B73" s="3"/>
      <c r="C73" s="3"/>
      <c r="D73" s="3"/>
      <c r="E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ht="15" x14ac:dyDescent="0.25">
      <c r="A74" s="3"/>
      <c r="B74" s="3"/>
      <c r="C74" s="3"/>
      <c r="D74" s="3"/>
      <c r="E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ht="15" x14ac:dyDescent="0.25">
      <c r="A75" s="3"/>
      <c r="B75" s="3"/>
      <c r="C75" s="3"/>
      <c r="D75" s="3"/>
      <c r="E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ht="15" x14ac:dyDescent="0.25">
      <c r="A76" s="3"/>
      <c r="B76" s="3"/>
      <c r="C76" s="3"/>
      <c r="D76" s="3"/>
      <c r="E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ht="15" x14ac:dyDescent="0.25">
      <c r="A77" s="3"/>
      <c r="B77" s="3"/>
      <c r="C77" s="3"/>
      <c r="D77" s="3"/>
      <c r="E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16.5" x14ac:dyDescent="0.3">
      <c r="A78" s="3"/>
      <c r="B78" s="3"/>
      <c r="C78" s="3"/>
      <c r="D78" s="3"/>
      <c r="E78" s="3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16.5" x14ac:dyDescent="0.3">
      <c r="A79" s="3"/>
      <c r="B79" s="3"/>
      <c r="C79" s="3"/>
      <c r="D79" s="3"/>
      <c r="E79" s="3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16.5" x14ac:dyDescent="0.3">
      <c r="A80" s="3"/>
      <c r="B80" s="3"/>
      <c r="C80" s="3"/>
      <c r="D80" s="3"/>
      <c r="E80" s="3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16.5" x14ac:dyDescent="0.3">
      <c r="A81" s="3"/>
      <c r="B81" s="3"/>
      <c r="C81" s="3"/>
      <c r="D81" s="3"/>
      <c r="E81" s="3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16.5" x14ac:dyDescent="0.3">
      <c r="A82" s="3"/>
      <c r="B82" s="3"/>
      <c r="C82" s="3"/>
      <c r="D82" s="3"/>
      <c r="E82" s="3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16.5" x14ac:dyDescent="0.3">
      <c r="A83" s="3"/>
      <c r="B83" s="3"/>
      <c r="C83" s="3"/>
      <c r="D83" s="3"/>
      <c r="E83" s="3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16.5" x14ac:dyDescent="0.3">
      <c r="A84" s="3"/>
      <c r="B84" s="3"/>
      <c r="C84" s="3"/>
      <c r="D84" s="3"/>
      <c r="E84" s="3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ht="16.5" x14ac:dyDescent="0.3">
      <c r="A85" s="3"/>
      <c r="B85" s="3"/>
      <c r="C85" s="3"/>
      <c r="D85" s="3"/>
      <c r="E85" s="3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ht="16.5" x14ac:dyDescent="0.3">
      <c r="A86" s="3"/>
      <c r="B86" s="3"/>
      <c r="C86" s="3"/>
      <c r="D86" s="3"/>
      <c r="E86" s="3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ht="16.5" x14ac:dyDescent="0.3">
      <c r="A87" s="3"/>
      <c r="B87" s="3"/>
      <c r="C87" s="3"/>
      <c r="D87" s="3"/>
      <c r="E87" s="3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3"/>
      <c r="AQ87" s="3"/>
      <c r="AR87" s="3"/>
      <c r="AS87" s="3"/>
      <c r="AT87" s="3"/>
      <c r="AU87" s="3"/>
      <c r="AV87" s="2"/>
      <c r="AX87" s="3"/>
    </row>
    <row r="88" spans="1:63" ht="17.25" thickBot="1" x14ac:dyDescent="0.35">
      <c r="A88" s="3"/>
      <c r="B88" s="3"/>
      <c r="C88" s="3"/>
      <c r="D88" s="3"/>
      <c r="E88" s="3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3"/>
      <c r="AQ88" s="3"/>
      <c r="AR88" s="3"/>
      <c r="AS88" s="36">
        <f>SUM(AS3:AS86)</f>
        <v>0</v>
      </c>
      <c r="AT88" s="36">
        <f>SUM(AT3:AT86)</f>
        <v>0</v>
      </c>
      <c r="AU88" s="36">
        <f>SUM(AU3:AU86)</f>
        <v>0</v>
      </c>
      <c r="AV88" s="36">
        <f>SUM(AV3:AV86)</f>
        <v>0</v>
      </c>
      <c r="AW88" s="36">
        <f>SUM(AW3:AW86)</f>
        <v>0</v>
      </c>
      <c r="AX88" s="3"/>
    </row>
    <row r="89" spans="1:63" ht="17.25" thickBot="1" x14ac:dyDescent="0.35">
      <c r="A89" s="3"/>
      <c r="B89" s="3"/>
      <c r="C89" s="3"/>
      <c r="D89" s="3"/>
      <c r="E89" s="3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3"/>
      <c r="AQ89" s="3"/>
      <c r="AR89" s="3"/>
      <c r="AS89" s="37" t="s">
        <v>79</v>
      </c>
      <c r="AT89" s="36" t="s">
        <v>78</v>
      </c>
      <c r="AU89" s="35" t="s">
        <v>77</v>
      </c>
      <c r="AV89" s="34" t="s">
        <v>76</v>
      </c>
      <c r="AW89" s="32" t="s">
        <v>75</v>
      </c>
      <c r="AX89" s="3"/>
    </row>
    <row r="90" spans="1:63" ht="15" x14ac:dyDescent="0.25">
      <c r="A90" s="3"/>
      <c r="B90" s="3"/>
      <c r="C90" s="3"/>
      <c r="D90" s="3"/>
      <c r="E90" s="3"/>
      <c r="AP90" s="3"/>
      <c r="AQ90" s="3"/>
      <c r="AR90" s="3"/>
      <c r="AS90" s="3"/>
      <c r="AT90" s="3"/>
      <c r="AU90" s="3"/>
      <c r="AX90" s="3"/>
    </row>
    <row r="91" spans="1:63" ht="15" x14ac:dyDescent="0.25">
      <c r="A91" s="3"/>
      <c r="B91" s="3"/>
      <c r="C91" s="3"/>
      <c r="D91" s="3"/>
      <c r="E91" s="3"/>
      <c r="AP91" s="3"/>
      <c r="AQ91" s="3"/>
      <c r="AR91" s="3"/>
      <c r="AS91" s="3"/>
      <c r="AT91" s="3"/>
      <c r="AU91" s="3"/>
      <c r="AX91" s="3"/>
    </row>
    <row r="92" spans="1:63" ht="15" x14ac:dyDescent="0.25">
      <c r="A92" s="3"/>
      <c r="B92" s="3"/>
      <c r="C92" s="3"/>
      <c r="D92" s="3"/>
      <c r="E92" s="3"/>
      <c r="AP92" s="3"/>
      <c r="AQ92" s="3"/>
      <c r="AR92" s="3"/>
      <c r="AS92" s="3"/>
      <c r="AT92" s="3"/>
      <c r="AU92" s="3"/>
      <c r="AX92" s="3"/>
    </row>
    <row r="93" spans="1:63" ht="16.5" x14ac:dyDescent="0.3">
      <c r="A93" s="3"/>
      <c r="B93" s="3"/>
      <c r="C93" s="3"/>
      <c r="D93" s="3"/>
      <c r="E93" s="3"/>
      <c r="AP93" s="3"/>
      <c r="AQ93" s="33"/>
      <c r="AR93" s="33"/>
      <c r="AS93" s="3"/>
      <c r="AT93" s="3"/>
      <c r="AU93" s="3"/>
      <c r="AX93" s="3"/>
    </row>
    <row r="94" spans="1:63" ht="16.5" x14ac:dyDescent="0.3">
      <c r="A94" s="3"/>
      <c r="B94" s="3"/>
      <c r="C94" s="3"/>
      <c r="D94" s="3"/>
      <c r="E94" s="3"/>
      <c r="AP94" s="3"/>
      <c r="AQ94" s="33"/>
      <c r="AR94" s="33"/>
      <c r="AS94" s="3"/>
      <c r="AT94" s="3"/>
      <c r="AU94" s="3"/>
      <c r="AX94" s="3"/>
    </row>
    <row r="95" spans="1:63" ht="16.5" x14ac:dyDescent="0.3">
      <c r="A95" s="3"/>
      <c r="B95" s="3"/>
      <c r="C95" s="3"/>
      <c r="D95" s="3"/>
      <c r="E95" s="3"/>
      <c r="AP95" s="3"/>
      <c r="AQ95" s="33"/>
      <c r="AR95" s="33"/>
      <c r="AS95" s="3"/>
      <c r="AT95" s="3"/>
      <c r="AU95" s="3"/>
      <c r="AX95" s="3"/>
    </row>
    <row r="96" spans="1:63" ht="16.5" x14ac:dyDescent="0.3">
      <c r="A96" s="3"/>
      <c r="B96" s="3"/>
      <c r="C96" s="3"/>
      <c r="D96" s="3"/>
      <c r="E96" s="3"/>
      <c r="AP96" s="3"/>
      <c r="AQ96" s="33"/>
      <c r="AR96" s="33"/>
      <c r="AS96" s="3"/>
      <c r="AT96" s="3"/>
      <c r="AU96" s="3"/>
      <c r="AX96" s="3"/>
    </row>
    <row r="97" spans="1:50" ht="16.5" x14ac:dyDescent="0.3">
      <c r="A97" s="3"/>
      <c r="B97" s="3"/>
      <c r="C97" s="3"/>
      <c r="D97" s="3"/>
      <c r="E97" s="3"/>
      <c r="AP97" s="3"/>
      <c r="AQ97" s="33"/>
      <c r="AR97" s="33"/>
      <c r="AS97" s="3"/>
      <c r="AT97" s="3"/>
      <c r="AU97" s="3"/>
      <c r="AX97" s="3"/>
    </row>
    <row r="98" spans="1:50" ht="16.5" x14ac:dyDescent="0.3">
      <c r="A98" s="3"/>
      <c r="B98" s="3"/>
      <c r="C98" s="3"/>
      <c r="D98" s="3"/>
      <c r="E98" s="3"/>
      <c r="AP98" s="3"/>
      <c r="AQ98" s="33"/>
      <c r="AR98" s="33"/>
      <c r="AS98" s="3"/>
      <c r="AT98" s="3"/>
      <c r="AU98" s="3"/>
      <c r="AX98" s="3"/>
    </row>
    <row r="99" spans="1:50" ht="15" x14ac:dyDescent="0.25">
      <c r="A99" s="3"/>
      <c r="B99" s="3"/>
      <c r="C99" s="3"/>
      <c r="D99" s="3"/>
      <c r="E99" s="3"/>
      <c r="AP99" s="3"/>
      <c r="AQ99" s="3"/>
      <c r="AR99" s="3"/>
      <c r="AS99" s="3"/>
      <c r="AT99" s="3"/>
      <c r="AU99" s="3"/>
    </row>
    <row r="100" spans="1:50" ht="15" x14ac:dyDescent="0.25">
      <c r="A100" s="3"/>
      <c r="B100" s="3"/>
      <c r="C100" s="3"/>
      <c r="D100" s="3"/>
      <c r="E100" s="3"/>
      <c r="AP100" s="3"/>
      <c r="AQ100" s="3"/>
      <c r="AR100" s="3"/>
      <c r="AS100" s="3"/>
      <c r="AT100" s="3"/>
      <c r="AU100" s="3"/>
    </row>
    <row r="101" spans="1:50" ht="15" x14ac:dyDescent="0.25">
      <c r="A101" s="3"/>
      <c r="B101" s="3"/>
      <c r="C101" s="3"/>
      <c r="D101" s="3"/>
      <c r="E101" s="3"/>
      <c r="AP101" s="3"/>
      <c r="AQ101" s="3"/>
      <c r="AR101" s="3"/>
      <c r="AS101" s="3"/>
      <c r="AT101" s="3"/>
      <c r="AU101" s="3"/>
    </row>
    <row r="102" spans="1:50" ht="15" x14ac:dyDescent="0.25">
      <c r="A102" s="3"/>
      <c r="B102" s="3"/>
      <c r="C102" s="3"/>
      <c r="D102" s="3"/>
      <c r="E102" s="3"/>
      <c r="AP102" s="3"/>
      <c r="AQ102" s="3"/>
      <c r="AR102" s="3"/>
      <c r="AS102" s="3"/>
      <c r="AT102" s="3"/>
      <c r="AU102" s="3"/>
    </row>
    <row r="103" spans="1:50" ht="15" x14ac:dyDescent="0.25">
      <c r="A103" s="3"/>
      <c r="B103" s="3"/>
      <c r="C103" s="3"/>
      <c r="D103" s="3"/>
      <c r="E103" s="3"/>
      <c r="AP103" s="3"/>
      <c r="AQ103" s="3"/>
      <c r="AR103" s="3"/>
      <c r="AS103" s="3"/>
      <c r="AT103" s="3"/>
      <c r="AU103" s="3"/>
    </row>
    <row r="104" spans="1:50" ht="15" x14ac:dyDescent="0.25">
      <c r="A104" s="3"/>
      <c r="B104" s="3"/>
      <c r="C104" s="3"/>
      <c r="D104" s="3"/>
      <c r="E104" s="3"/>
      <c r="AP104" s="3"/>
      <c r="AQ104" s="3"/>
      <c r="AR104" s="3"/>
      <c r="AS104" s="3"/>
      <c r="AT104" s="3"/>
      <c r="AU104" s="3"/>
    </row>
    <row r="105" spans="1:50" ht="15" x14ac:dyDescent="0.25">
      <c r="A105" s="3"/>
      <c r="B105" s="3"/>
      <c r="C105" s="3"/>
      <c r="D105" s="3"/>
      <c r="E105" s="3"/>
      <c r="AP105" s="3"/>
      <c r="AQ105" s="3"/>
      <c r="AR105" s="3"/>
      <c r="AS105" s="3"/>
      <c r="AT105" s="3"/>
      <c r="AU105" s="3"/>
    </row>
    <row r="106" spans="1:50" ht="15" x14ac:dyDescent="0.25">
      <c r="A106" s="3"/>
      <c r="B106" s="3"/>
      <c r="C106" s="3"/>
      <c r="D106" s="3"/>
      <c r="E106" s="3"/>
      <c r="AP106" s="3"/>
      <c r="AQ106" s="3"/>
      <c r="AR106" s="3"/>
      <c r="AS106" s="3"/>
      <c r="AT106" s="3"/>
      <c r="AU106" s="3"/>
    </row>
    <row r="107" spans="1:50" ht="15" x14ac:dyDescent="0.25">
      <c r="A107" s="3"/>
      <c r="B107" s="3"/>
      <c r="C107" s="3"/>
      <c r="D107" s="3"/>
      <c r="E107" s="3"/>
      <c r="AP107" s="3"/>
      <c r="AQ107" s="3"/>
      <c r="AR107" s="3"/>
      <c r="AS107" s="3"/>
      <c r="AT107" s="3"/>
      <c r="AU107" s="3"/>
    </row>
    <row r="108" spans="1:50" ht="15" x14ac:dyDescent="0.25">
      <c r="A108" s="3"/>
      <c r="B108" s="3"/>
      <c r="C108" s="3"/>
      <c r="D108" s="3"/>
      <c r="E108" s="3"/>
      <c r="AP108" s="3"/>
      <c r="AQ108" s="3"/>
      <c r="AR108" s="3"/>
      <c r="AS108" s="3"/>
      <c r="AT108" s="3"/>
      <c r="AU108" s="3"/>
    </row>
    <row r="109" spans="1:50" ht="15" x14ac:dyDescent="0.25">
      <c r="A109" s="3"/>
      <c r="B109" s="3"/>
      <c r="C109" s="3"/>
      <c r="D109" s="3"/>
      <c r="E109" s="3"/>
      <c r="AP109" s="3"/>
      <c r="AQ109" s="3"/>
      <c r="AR109" s="3"/>
      <c r="AS109" s="3"/>
      <c r="AT109" s="3"/>
      <c r="AU109" s="3"/>
    </row>
    <row r="110" spans="1:50" ht="15" x14ac:dyDescent="0.25">
      <c r="A110" s="3"/>
      <c r="B110" s="3"/>
      <c r="C110" s="3"/>
      <c r="D110" s="3"/>
      <c r="E110" s="3"/>
      <c r="AP110" s="3"/>
      <c r="AQ110" s="3"/>
      <c r="AR110" s="3"/>
      <c r="AS110" s="3"/>
      <c r="AT110" s="3"/>
      <c r="AU110" s="3"/>
    </row>
    <row r="111" spans="1:50" ht="15" x14ac:dyDescent="0.25">
      <c r="A111" s="3"/>
      <c r="B111" s="3"/>
      <c r="C111" s="3"/>
      <c r="D111" s="3"/>
      <c r="E111" s="3"/>
      <c r="AP111" s="3"/>
      <c r="AQ111" s="3"/>
      <c r="AR111" s="3"/>
      <c r="AS111" s="3"/>
      <c r="AT111" s="3"/>
      <c r="AU111" s="3"/>
    </row>
    <row r="112" spans="1:50" ht="15" x14ac:dyDescent="0.25">
      <c r="A112" s="3"/>
      <c r="B112" s="3"/>
      <c r="C112" s="3"/>
      <c r="D112" s="3"/>
      <c r="E112" s="3"/>
      <c r="AP112" s="3"/>
      <c r="AQ112" s="3"/>
      <c r="AR112" s="3"/>
      <c r="AS112" s="3"/>
      <c r="AT112" s="3"/>
      <c r="AU112" s="3"/>
    </row>
    <row r="113" spans="1:47" ht="15" x14ac:dyDescent="0.25">
      <c r="A113" s="3"/>
      <c r="B113" s="3"/>
      <c r="C113" s="3"/>
      <c r="D113" s="3"/>
      <c r="E113" s="3"/>
      <c r="AP113" s="3"/>
      <c r="AQ113" s="3"/>
      <c r="AR113" s="3"/>
      <c r="AS113" s="3"/>
      <c r="AT113" s="3"/>
      <c r="AU113" s="3"/>
    </row>
    <row r="114" spans="1:47" ht="15" x14ac:dyDescent="0.25">
      <c r="A114" s="3"/>
      <c r="B114" s="3"/>
      <c r="C114" s="3"/>
      <c r="D114" s="3"/>
      <c r="E114" s="3"/>
      <c r="AP114" s="3"/>
      <c r="AQ114" s="3"/>
      <c r="AR114" s="3"/>
      <c r="AS114" s="3"/>
      <c r="AT114" s="3"/>
      <c r="AU114" s="3"/>
    </row>
    <row r="115" spans="1:47" ht="15" x14ac:dyDescent="0.25">
      <c r="A115" s="3"/>
      <c r="B115" s="3"/>
      <c r="C115" s="3"/>
      <c r="D115" s="3"/>
      <c r="E115" s="3"/>
      <c r="AP115" s="3"/>
      <c r="AQ115" s="3"/>
      <c r="AR115" s="3"/>
      <c r="AS115" s="3"/>
      <c r="AT115" s="3"/>
      <c r="AU115" s="3"/>
    </row>
    <row r="116" spans="1:47" ht="15" x14ac:dyDescent="0.25">
      <c r="A116" s="3"/>
      <c r="B116" s="3"/>
      <c r="C116" s="3"/>
      <c r="D116" s="3"/>
      <c r="E116" s="3"/>
      <c r="AP116" s="3"/>
      <c r="AQ116" s="3"/>
      <c r="AR116" s="3"/>
      <c r="AS116" s="3"/>
      <c r="AT116" s="3"/>
      <c r="AU116" s="3"/>
    </row>
    <row r="117" spans="1:47" ht="15" x14ac:dyDescent="0.25">
      <c r="A117" s="3"/>
      <c r="B117" s="3"/>
      <c r="C117" s="3"/>
      <c r="D117" s="3"/>
      <c r="E117" s="3"/>
      <c r="AP117" s="3"/>
      <c r="AQ117" s="3"/>
      <c r="AR117" s="3"/>
      <c r="AS117" s="3"/>
      <c r="AT117" s="3"/>
      <c r="AU117" s="3"/>
    </row>
    <row r="118" spans="1:47" ht="15" x14ac:dyDescent="0.25">
      <c r="A118" s="3"/>
      <c r="B118" s="3"/>
      <c r="C118" s="3"/>
      <c r="D118" s="3"/>
      <c r="E118" s="3"/>
      <c r="AP118" s="3"/>
      <c r="AQ118" s="3"/>
      <c r="AR118" s="3"/>
      <c r="AS118" s="3"/>
      <c r="AT118" s="3"/>
      <c r="AU118" s="3"/>
    </row>
    <row r="119" spans="1:47" ht="15" x14ac:dyDescent="0.25">
      <c r="A119" s="3"/>
      <c r="B119" s="3"/>
      <c r="C119" s="3"/>
      <c r="D119" s="3"/>
      <c r="E119" s="3"/>
      <c r="AP119" s="3"/>
      <c r="AQ119" s="3"/>
      <c r="AR119" s="3"/>
      <c r="AS119" s="3"/>
      <c r="AT119" s="3"/>
      <c r="AU119" s="3"/>
    </row>
    <row r="120" spans="1:47" ht="15" x14ac:dyDescent="0.25">
      <c r="A120" s="3"/>
      <c r="B120" s="3"/>
      <c r="C120" s="3"/>
      <c r="D120" s="3"/>
      <c r="E120" s="3"/>
      <c r="AP120" s="3"/>
      <c r="AQ120" s="3"/>
      <c r="AR120" s="3"/>
      <c r="AS120" s="3"/>
      <c r="AT120" s="3"/>
      <c r="AU120" s="3"/>
    </row>
    <row r="121" spans="1:47" ht="15" x14ac:dyDescent="0.25">
      <c r="A121" s="3"/>
      <c r="B121" s="3"/>
      <c r="C121" s="3"/>
      <c r="D121" s="3"/>
      <c r="E121" s="3"/>
      <c r="AP121" s="3"/>
      <c r="AQ121" s="3"/>
      <c r="AR121" s="3"/>
      <c r="AS121" s="3"/>
      <c r="AT121" s="3"/>
      <c r="AU121" s="3"/>
    </row>
    <row r="122" spans="1:47" ht="15" x14ac:dyDescent="0.25">
      <c r="A122" s="3"/>
      <c r="B122" s="3"/>
      <c r="C122" s="3"/>
      <c r="D122" s="3"/>
      <c r="E122" s="3"/>
      <c r="AP122" s="3"/>
      <c r="AQ122" s="3"/>
      <c r="AR122" s="3"/>
      <c r="AS122" s="3"/>
      <c r="AT122" s="3"/>
      <c r="AU122" s="3"/>
    </row>
    <row r="123" spans="1:47" ht="15" x14ac:dyDescent="0.25">
      <c r="A123" s="3"/>
      <c r="B123" s="3"/>
      <c r="C123" s="3"/>
      <c r="D123" s="3"/>
      <c r="E123" s="3"/>
      <c r="AP123" s="3"/>
      <c r="AQ123" s="3"/>
      <c r="AR123" s="3"/>
      <c r="AS123" s="3"/>
      <c r="AT123" s="3"/>
      <c r="AU123" s="3"/>
    </row>
    <row r="124" spans="1:47" ht="15" x14ac:dyDescent="0.25">
      <c r="A124" s="3"/>
      <c r="B124" s="3"/>
      <c r="C124" s="3"/>
      <c r="D124" s="3"/>
      <c r="E124" s="3"/>
      <c r="AP124" s="3"/>
      <c r="AQ124" s="3"/>
      <c r="AR124" s="3"/>
      <c r="AS124" s="3"/>
      <c r="AT124" s="3"/>
      <c r="AU124" s="3"/>
    </row>
    <row r="125" spans="1:47" ht="15" x14ac:dyDescent="0.25">
      <c r="A125" s="3"/>
      <c r="B125" s="3"/>
      <c r="C125" s="3"/>
      <c r="D125" s="3"/>
      <c r="E125" s="3"/>
      <c r="AP125" s="3"/>
      <c r="AQ125" s="3"/>
      <c r="AR125" s="3"/>
      <c r="AS125" s="3"/>
      <c r="AT125" s="3"/>
      <c r="AU125" s="3"/>
    </row>
    <row r="126" spans="1:47" ht="15" x14ac:dyDescent="0.25">
      <c r="A126" s="3"/>
      <c r="B126" s="3"/>
      <c r="C126" s="3"/>
      <c r="D126" s="3"/>
      <c r="E126" s="3"/>
      <c r="AP126" s="3"/>
      <c r="AQ126" s="3"/>
      <c r="AR126" s="3"/>
      <c r="AS126" s="3"/>
      <c r="AT126" s="3"/>
      <c r="AU126" s="3"/>
    </row>
    <row r="127" spans="1:47" ht="15" x14ac:dyDescent="0.25">
      <c r="A127" s="3"/>
      <c r="B127" s="3"/>
      <c r="C127" s="3"/>
      <c r="D127" s="3"/>
      <c r="E127" s="3"/>
      <c r="AP127" s="3"/>
      <c r="AQ127" s="3"/>
      <c r="AR127" s="3"/>
      <c r="AS127" s="3"/>
      <c r="AT127" s="3"/>
      <c r="AU127" s="3"/>
    </row>
    <row r="128" spans="1:47" ht="15" x14ac:dyDescent="0.25">
      <c r="A128" s="3"/>
      <c r="B128" s="3"/>
      <c r="C128" s="3"/>
      <c r="D128" s="3"/>
      <c r="E128" s="3"/>
      <c r="AP128" s="3"/>
      <c r="AQ128" s="3"/>
      <c r="AR128" s="3"/>
      <c r="AS128" s="3"/>
      <c r="AT128" s="3"/>
      <c r="AU128" s="3"/>
    </row>
    <row r="129" spans="1:47" ht="15" x14ac:dyDescent="0.25">
      <c r="A129" s="3"/>
      <c r="B129" s="3"/>
      <c r="C129" s="3"/>
      <c r="D129" s="3"/>
      <c r="E129" s="3"/>
      <c r="AP129" s="3"/>
      <c r="AQ129" s="3"/>
      <c r="AR129" s="3"/>
      <c r="AS129" s="3"/>
      <c r="AT129" s="3"/>
      <c r="AU129" s="3"/>
    </row>
    <row r="130" spans="1:47" ht="15" x14ac:dyDescent="0.25">
      <c r="A130" s="3"/>
      <c r="B130" s="3"/>
      <c r="C130" s="3"/>
      <c r="D130" s="3"/>
      <c r="E130" s="3"/>
      <c r="AP130" s="3"/>
      <c r="AQ130" s="3"/>
      <c r="AR130" s="3"/>
      <c r="AS130" s="3"/>
      <c r="AT130" s="3"/>
      <c r="AU130" s="3"/>
    </row>
    <row r="131" spans="1:47" ht="15" x14ac:dyDescent="0.25">
      <c r="A131" s="3"/>
      <c r="B131" s="3"/>
      <c r="C131" s="3"/>
      <c r="D131" s="3"/>
      <c r="E131" s="3"/>
      <c r="AP131" s="3"/>
      <c r="AQ131" s="3"/>
      <c r="AR131" s="3"/>
      <c r="AS131" s="3"/>
      <c r="AT131" s="3"/>
      <c r="AU131" s="3"/>
    </row>
    <row r="132" spans="1:47" ht="15" x14ac:dyDescent="0.25">
      <c r="A132" s="3"/>
      <c r="B132" s="3"/>
      <c r="C132" s="3"/>
      <c r="D132" s="3"/>
      <c r="E132" s="3"/>
      <c r="AP132" s="3"/>
      <c r="AQ132" s="3"/>
      <c r="AR132" s="3"/>
      <c r="AS132" s="3"/>
      <c r="AT132" s="3"/>
      <c r="AU132" s="3"/>
    </row>
    <row r="133" spans="1:47" ht="15" x14ac:dyDescent="0.25">
      <c r="A133" s="3"/>
      <c r="B133" s="3"/>
      <c r="C133" s="3"/>
      <c r="D133" s="3"/>
      <c r="E133" s="3"/>
      <c r="AP133" s="3"/>
      <c r="AQ133" s="3"/>
      <c r="AR133" s="3"/>
      <c r="AS133" s="3"/>
      <c r="AT133" s="3"/>
      <c r="AU133" s="3"/>
    </row>
    <row r="134" spans="1:47" ht="15" x14ac:dyDescent="0.25">
      <c r="A134" s="3"/>
      <c r="B134" s="3"/>
      <c r="C134" s="3"/>
      <c r="D134" s="3"/>
      <c r="E134" s="3"/>
      <c r="AP134" s="3"/>
      <c r="AQ134" s="3"/>
      <c r="AR134" s="3"/>
      <c r="AS134" s="3"/>
      <c r="AT134" s="3"/>
      <c r="AU134" s="3"/>
    </row>
    <row r="135" spans="1:47" ht="15" x14ac:dyDescent="0.25">
      <c r="A135" s="3"/>
      <c r="B135" s="3"/>
      <c r="C135" s="3"/>
      <c r="D135" s="3"/>
      <c r="E135" s="3"/>
      <c r="AP135" s="3"/>
      <c r="AQ135" s="3"/>
      <c r="AR135" s="3"/>
      <c r="AS135" s="3"/>
      <c r="AT135" s="3"/>
      <c r="AU135" s="3"/>
    </row>
    <row r="136" spans="1:47" ht="15" x14ac:dyDescent="0.25">
      <c r="A136" s="3"/>
      <c r="B136" s="3"/>
      <c r="C136" s="3"/>
      <c r="D136" s="3"/>
      <c r="E136" s="3"/>
      <c r="AP136" s="3"/>
      <c r="AQ136" s="3"/>
      <c r="AR136" s="3"/>
      <c r="AS136" s="3"/>
      <c r="AT136" s="3"/>
      <c r="AU136" s="3"/>
    </row>
    <row r="137" spans="1:47" ht="15" x14ac:dyDescent="0.25">
      <c r="A137" s="3"/>
      <c r="B137" s="3"/>
      <c r="C137" s="3"/>
      <c r="D137" s="3"/>
      <c r="E137" s="3"/>
      <c r="AP137" s="3"/>
      <c r="AQ137" s="3"/>
      <c r="AR137" s="3"/>
      <c r="AS137" s="3"/>
      <c r="AT137" s="3"/>
      <c r="AU137" s="3"/>
    </row>
    <row r="138" spans="1:47" ht="15" x14ac:dyDescent="0.25">
      <c r="A138" s="3"/>
      <c r="B138" s="3"/>
      <c r="C138" s="3"/>
      <c r="D138" s="3"/>
      <c r="E138" s="3"/>
      <c r="AP138" s="3"/>
      <c r="AQ138" s="3"/>
      <c r="AR138" s="3"/>
      <c r="AS138" s="3"/>
      <c r="AT138" s="3"/>
      <c r="AU138" s="3"/>
    </row>
    <row r="139" spans="1:47" ht="15" x14ac:dyDescent="0.25">
      <c r="A139" s="3"/>
      <c r="B139" s="3"/>
      <c r="C139" s="3"/>
      <c r="D139" s="3"/>
      <c r="E139" s="3"/>
      <c r="AP139" s="3"/>
      <c r="AQ139" s="3"/>
      <c r="AR139" s="3"/>
      <c r="AS139" s="3"/>
      <c r="AT139" s="3"/>
      <c r="AU139" s="3"/>
    </row>
    <row r="140" spans="1:47" ht="15" x14ac:dyDescent="0.25">
      <c r="A140" s="3"/>
      <c r="B140" s="3"/>
      <c r="C140" s="3"/>
      <c r="D140" s="3"/>
      <c r="E140" s="3"/>
      <c r="AP140" s="3"/>
      <c r="AQ140" s="3"/>
      <c r="AR140" s="3"/>
      <c r="AS140" s="3"/>
      <c r="AT140" s="3"/>
      <c r="AU140" s="3"/>
    </row>
    <row r="141" spans="1:47" ht="15" x14ac:dyDescent="0.25">
      <c r="A141" s="3"/>
      <c r="B141" s="3"/>
      <c r="C141" s="3"/>
      <c r="D141" s="3"/>
      <c r="E141" s="3"/>
      <c r="AP141" s="3"/>
      <c r="AQ141" s="3"/>
      <c r="AR141" s="3"/>
      <c r="AS141" s="3"/>
      <c r="AT141" s="3"/>
      <c r="AU141" s="3"/>
    </row>
    <row r="142" spans="1:47" ht="15" x14ac:dyDescent="0.25">
      <c r="A142" s="3"/>
      <c r="B142" s="3"/>
      <c r="C142" s="3"/>
      <c r="D142" s="3"/>
      <c r="E142" s="3"/>
      <c r="AP142" s="3"/>
      <c r="AQ142" s="3"/>
      <c r="AR142" s="3"/>
      <c r="AS142" s="3"/>
      <c r="AT142" s="3"/>
      <c r="AU142" s="3"/>
    </row>
    <row r="143" spans="1:47" ht="15" x14ac:dyDescent="0.25">
      <c r="A143" s="3"/>
      <c r="B143" s="3"/>
      <c r="C143" s="3"/>
      <c r="D143" s="3"/>
      <c r="E143" s="3"/>
      <c r="AP143" s="3"/>
      <c r="AQ143" s="3"/>
      <c r="AR143" s="3"/>
      <c r="AS143" s="3"/>
      <c r="AT143" s="3"/>
      <c r="AU143" s="3"/>
    </row>
    <row r="144" spans="1:47" ht="15" x14ac:dyDescent="0.25">
      <c r="A144" s="3"/>
      <c r="B144" s="3"/>
      <c r="C144" s="3"/>
      <c r="D144" s="3"/>
      <c r="E144" s="3"/>
      <c r="AP144" s="3"/>
      <c r="AQ144" s="3"/>
      <c r="AR144" s="3"/>
      <c r="AS144" s="3"/>
      <c r="AT144" s="3"/>
      <c r="AU144" s="3"/>
    </row>
    <row r="145" spans="1:47" ht="15" x14ac:dyDescent="0.25">
      <c r="A145" s="3"/>
      <c r="B145" s="3"/>
      <c r="C145" s="3"/>
      <c r="D145" s="3"/>
      <c r="E145" s="3"/>
      <c r="AP145" s="3"/>
      <c r="AQ145" s="3"/>
      <c r="AR145" s="3"/>
      <c r="AS145" s="3"/>
      <c r="AT145" s="3"/>
      <c r="AU145" s="3"/>
    </row>
    <row r="146" spans="1:47" ht="15" x14ac:dyDescent="0.25">
      <c r="A146" s="3"/>
      <c r="B146" s="3"/>
      <c r="C146" s="3"/>
      <c r="D146" s="3"/>
      <c r="E146" s="3"/>
      <c r="AP146" s="3"/>
      <c r="AQ146" s="3"/>
      <c r="AR146" s="3"/>
      <c r="AS146" s="3"/>
      <c r="AT146" s="3"/>
      <c r="AU146" s="3"/>
    </row>
    <row r="147" spans="1:47" ht="15" x14ac:dyDescent="0.25">
      <c r="A147" s="3"/>
      <c r="B147" s="3"/>
      <c r="C147" s="3"/>
      <c r="D147" s="3"/>
      <c r="E147" s="3"/>
      <c r="AP147" s="3"/>
      <c r="AQ147" s="3"/>
      <c r="AR147" s="3"/>
      <c r="AS147" s="3"/>
      <c r="AT147" s="3"/>
      <c r="AU147" s="3"/>
    </row>
    <row r="148" spans="1:47" ht="15" x14ac:dyDescent="0.25">
      <c r="A148" s="3"/>
      <c r="B148" s="3"/>
      <c r="C148" s="3"/>
      <c r="D148" s="3"/>
      <c r="E148" s="3"/>
      <c r="AP148" s="3"/>
      <c r="AQ148" s="3"/>
      <c r="AR148" s="3"/>
      <c r="AS148" s="3"/>
      <c r="AT148" s="3"/>
      <c r="AU148" s="3"/>
    </row>
    <row r="149" spans="1:47" ht="15" x14ac:dyDescent="0.25">
      <c r="A149" s="3"/>
      <c r="B149" s="3"/>
      <c r="C149" s="3"/>
      <c r="D149" s="3"/>
      <c r="E149" s="3"/>
      <c r="AP149" s="3"/>
      <c r="AQ149" s="3"/>
      <c r="AR149" s="3"/>
      <c r="AS149" s="3"/>
      <c r="AT149" s="3"/>
      <c r="AU149" s="3"/>
    </row>
    <row r="150" spans="1:47" ht="15" x14ac:dyDescent="0.25">
      <c r="A150" s="3"/>
      <c r="B150" s="3"/>
      <c r="C150" s="3"/>
      <c r="D150" s="3"/>
      <c r="E150" s="3"/>
      <c r="AP150" s="3"/>
      <c r="AQ150" s="3"/>
      <c r="AR150" s="3"/>
      <c r="AS150" s="3"/>
      <c r="AT150" s="3"/>
      <c r="AU150" s="3"/>
    </row>
    <row r="151" spans="1:47" ht="15" x14ac:dyDescent="0.25">
      <c r="A151" s="3"/>
      <c r="B151" s="3"/>
      <c r="C151" s="3"/>
      <c r="D151" s="3"/>
      <c r="E151" s="3"/>
      <c r="AP151" s="3"/>
      <c r="AQ151" s="3"/>
      <c r="AR151" s="3"/>
      <c r="AS151" s="3"/>
      <c r="AT151" s="3"/>
      <c r="AU151" s="3"/>
    </row>
    <row r="152" spans="1:47" ht="15" x14ac:dyDescent="0.25">
      <c r="A152" s="3"/>
      <c r="B152" s="3"/>
      <c r="C152" s="3"/>
      <c r="D152" s="3"/>
      <c r="E152" s="3"/>
      <c r="AP152" s="3"/>
      <c r="AQ152" s="3"/>
      <c r="AR152" s="3"/>
      <c r="AS152" s="3"/>
      <c r="AT152" s="3"/>
      <c r="AU152" s="3"/>
    </row>
    <row r="153" spans="1:47" ht="15" x14ac:dyDescent="0.25">
      <c r="A153" s="3"/>
      <c r="B153" s="3"/>
      <c r="C153" s="3"/>
      <c r="D153" s="3"/>
      <c r="E153" s="3"/>
      <c r="AP153" s="3"/>
      <c r="AQ153" s="3"/>
      <c r="AR153" s="3"/>
      <c r="AS153" s="3"/>
      <c r="AT153" s="3"/>
      <c r="AU153" s="3"/>
    </row>
    <row r="154" spans="1:47" ht="15" x14ac:dyDescent="0.25">
      <c r="A154" s="3"/>
      <c r="B154" s="3"/>
      <c r="C154" s="3"/>
      <c r="D154" s="3"/>
      <c r="E154" s="3"/>
      <c r="AP154" s="3"/>
      <c r="AQ154" s="3"/>
      <c r="AR154" s="3"/>
      <c r="AS154" s="3"/>
      <c r="AT154" s="3"/>
      <c r="AU154" s="3"/>
    </row>
    <row r="155" spans="1:47" ht="15" x14ac:dyDescent="0.25">
      <c r="A155" s="3"/>
      <c r="B155" s="3"/>
      <c r="C155" s="3"/>
      <c r="D155" s="3"/>
      <c r="E155" s="3"/>
      <c r="AP155" s="3"/>
      <c r="AQ155" s="3"/>
      <c r="AR155" s="3"/>
      <c r="AS155" s="3"/>
      <c r="AT155" s="3"/>
      <c r="AU155" s="3"/>
    </row>
    <row r="156" spans="1:47" ht="15" x14ac:dyDescent="0.25">
      <c r="A156" s="3"/>
      <c r="B156" s="3"/>
      <c r="C156" s="3"/>
      <c r="D156" s="3"/>
      <c r="E156" s="3"/>
      <c r="AP156" s="3"/>
      <c r="AQ156" s="3"/>
      <c r="AR156" s="3"/>
      <c r="AS156" s="3"/>
      <c r="AT156" s="3"/>
      <c r="AU156" s="3"/>
    </row>
    <row r="157" spans="1:47" ht="15" x14ac:dyDescent="0.25">
      <c r="A157" s="3"/>
      <c r="B157" s="3"/>
      <c r="C157" s="3"/>
      <c r="D157" s="3"/>
      <c r="E157" s="3"/>
      <c r="AP157" s="3"/>
      <c r="AQ157" s="3"/>
      <c r="AR157" s="3"/>
      <c r="AS157" s="3"/>
      <c r="AT157" s="3"/>
      <c r="AU157" s="3"/>
    </row>
    <row r="158" spans="1:47" ht="15" x14ac:dyDescent="0.25">
      <c r="A158" s="3"/>
      <c r="B158" s="3"/>
      <c r="C158" s="3"/>
      <c r="D158" s="3"/>
      <c r="E158" s="3"/>
      <c r="AP158" s="3"/>
      <c r="AQ158" s="3"/>
      <c r="AR158" s="3"/>
      <c r="AS158" s="3"/>
      <c r="AT158" s="3"/>
      <c r="AU158" s="3"/>
    </row>
    <row r="159" spans="1:47" ht="15" x14ac:dyDescent="0.25">
      <c r="A159" s="3"/>
      <c r="B159" s="3"/>
      <c r="C159" s="3"/>
      <c r="D159" s="3"/>
      <c r="E159" s="3"/>
      <c r="AP159" s="3"/>
      <c r="AQ159" s="3"/>
      <c r="AR159" s="3"/>
      <c r="AS159" s="3"/>
      <c r="AT159" s="3"/>
      <c r="AU159" s="3"/>
    </row>
    <row r="160" spans="1:47" ht="15" x14ac:dyDescent="0.25">
      <c r="A160" s="3"/>
      <c r="B160" s="3"/>
      <c r="C160" s="3"/>
      <c r="D160" s="3"/>
      <c r="E160" s="3"/>
      <c r="AP160" s="3"/>
      <c r="AQ160" s="3"/>
      <c r="AR160" s="3"/>
      <c r="AS160" s="3"/>
      <c r="AT160" s="3"/>
      <c r="AU160" s="3"/>
    </row>
    <row r="161" spans="1:47" ht="15" x14ac:dyDescent="0.25">
      <c r="A161" s="3"/>
      <c r="B161" s="3"/>
      <c r="C161" s="3"/>
      <c r="D161" s="3"/>
      <c r="E161" s="3"/>
      <c r="AP161" s="3"/>
      <c r="AQ161" s="3"/>
      <c r="AR161" s="3"/>
      <c r="AS161" s="3"/>
      <c r="AT161" s="3"/>
      <c r="AU161" s="3"/>
    </row>
    <row r="162" spans="1:47" ht="15" x14ac:dyDescent="0.25">
      <c r="A162" s="3"/>
      <c r="B162" s="3"/>
      <c r="C162" s="3"/>
      <c r="D162" s="3"/>
      <c r="E162" s="3"/>
      <c r="AP162" s="3"/>
      <c r="AQ162" s="3"/>
      <c r="AR162" s="3"/>
      <c r="AS162" s="3"/>
      <c r="AT162" s="3"/>
      <c r="AU162" s="3"/>
    </row>
    <row r="163" spans="1:47" ht="15" x14ac:dyDescent="0.25">
      <c r="A163" s="3"/>
      <c r="B163" s="3"/>
      <c r="C163" s="3"/>
      <c r="D163" s="3"/>
      <c r="E163" s="3"/>
      <c r="AP163" s="3"/>
      <c r="AQ163" s="3"/>
      <c r="AR163" s="3"/>
      <c r="AS163" s="3"/>
      <c r="AT163" s="3"/>
      <c r="AU163" s="3"/>
    </row>
    <row r="164" spans="1:47" ht="15" x14ac:dyDescent="0.25">
      <c r="A164" s="3"/>
      <c r="B164" s="3"/>
      <c r="C164" s="3"/>
      <c r="D164" s="3"/>
      <c r="E164" s="3"/>
      <c r="AP164" s="3"/>
      <c r="AQ164" s="3"/>
      <c r="AR164" s="3"/>
      <c r="AS164" s="3"/>
      <c r="AT164" s="3"/>
      <c r="AU164" s="3"/>
    </row>
    <row r="165" spans="1:47" ht="15" x14ac:dyDescent="0.25">
      <c r="A165" s="3"/>
      <c r="B165" s="3"/>
      <c r="C165" s="3"/>
      <c r="D165" s="3"/>
      <c r="E165" s="3"/>
      <c r="AP165" s="3"/>
      <c r="AQ165" s="3"/>
      <c r="AR165" s="3"/>
      <c r="AS165" s="3"/>
      <c r="AT165" s="3"/>
      <c r="AU165" s="3"/>
    </row>
    <row r="166" spans="1:47" ht="15" x14ac:dyDescent="0.25">
      <c r="A166" s="3"/>
      <c r="B166" s="3"/>
      <c r="C166" s="3"/>
      <c r="D166" s="3"/>
      <c r="E166" s="3"/>
      <c r="AP166" s="3"/>
      <c r="AQ166" s="3"/>
      <c r="AR166" s="3"/>
      <c r="AS166" s="3"/>
      <c r="AT166" s="3"/>
      <c r="AU166" s="3"/>
    </row>
    <row r="167" spans="1:47" ht="15" x14ac:dyDescent="0.25">
      <c r="A167" s="3"/>
      <c r="B167" s="3"/>
      <c r="C167" s="3"/>
      <c r="D167" s="3"/>
      <c r="E167" s="3"/>
      <c r="AP167" s="3"/>
      <c r="AQ167" s="3"/>
      <c r="AR167" s="3"/>
      <c r="AS167" s="3"/>
      <c r="AT167" s="3"/>
      <c r="AU167" s="3"/>
    </row>
    <row r="168" spans="1:47" ht="15" x14ac:dyDescent="0.25">
      <c r="A168" s="3"/>
      <c r="B168" s="3"/>
      <c r="C168" s="3"/>
      <c r="D168" s="3"/>
      <c r="E168" s="3"/>
      <c r="AP168" s="3"/>
      <c r="AQ168" s="3"/>
      <c r="AR168" s="3"/>
      <c r="AS168" s="3"/>
      <c r="AT168" s="3"/>
      <c r="AU168" s="3"/>
    </row>
    <row r="169" spans="1:47" ht="15" x14ac:dyDescent="0.25">
      <c r="A169" s="3"/>
      <c r="B169" s="3"/>
      <c r="C169" s="3"/>
      <c r="D169" s="3"/>
      <c r="E169" s="3"/>
      <c r="AP169" s="3"/>
      <c r="AQ169" s="3"/>
      <c r="AR169" s="3"/>
      <c r="AS169" s="3"/>
      <c r="AT169" s="3"/>
      <c r="AU169" s="3"/>
    </row>
    <row r="170" spans="1:47" ht="15" x14ac:dyDescent="0.25">
      <c r="A170" s="3"/>
      <c r="B170" s="3"/>
      <c r="C170" s="3"/>
      <c r="D170" s="3"/>
      <c r="E170" s="3"/>
      <c r="AP170" s="3"/>
      <c r="AQ170" s="3"/>
      <c r="AR170" s="3"/>
      <c r="AS170" s="3"/>
      <c r="AT170" s="3"/>
      <c r="AU170" s="3"/>
    </row>
    <row r="171" spans="1:47" ht="15" x14ac:dyDescent="0.25">
      <c r="A171" s="3"/>
      <c r="B171" s="3"/>
      <c r="C171" s="3"/>
      <c r="D171" s="3"/>
      <c r="E171" s="3"/>
      <c r="AP171" s="3"/>
      <c r="AQ171" s="3"/>
      <c r="AR171" s="3"/>
      <c r="AS171" s="3"/>
      <c r="AT171" s="3"/>
      <c r="AU171" s="3"/>
    </row>
    <row r="172" spans="1:47" ht="15" x14ac:dyDescent="0.25">
      <c r="A172" s="3"/>
      <c r="B172" s="3"/>
      <c r="C172" s="3"/>
      <c r="D172" s="3"/>
      <c r="E172" s="3"/>
      <c r="AP172" s="3"/>
      <c r="AQ172" s="3"/>
      <c r="AR172" s="3"/>
      <c r="AS172" s="3"/>
      <c r="AT172" s="3"/>
      <c r="AU172" s="3"/>
    </row>
    <row r="173" spans="1:47" ht="15" x14ac:dyDescent="0.25">
      <c r="A173" s="3"/>
      <c r="B173" s="3"/>
      <c r="C173" s="3"/>
      <c r="D173" s="3"/>
      <c r="E173" s="3"/>
      <c r="AP173" s="3"/>
      <c r="AQ173" s="3"/>
      <c r="AR173" s="3"/>
      <c r="AS173" s="3"/>
      <c r="AT173" s="3"/>
      <c r="AU173" s="3"/>
    </row>
    <row r="174" spans="1:47" ht="15" x14ac:dyDescent="0.25">
      <c r="A174" s="3"/>
      <c r="B174" s="3"/>
      <c r="C174" s="3"/>
      <c r="D174" s="3"/>
      <c r="E174" s="3"/>
      <c r="AP174" s="3"/>
      <c r="AQ174" s="3"/>
      <c r="AR174" s="3"/>
      <c r="AS174" s="3"/>
      <c r="AT174" s="3"/>
      <c r="AU174" s="3"/>
    </row>
    <row r="175" spans="1:47" ht="15" x14ac:dyDescent="0.25">
      <c r="A175" s="3"/>
      <c r="B175" s="3"/>
      <c r="C175" s="3"/>
      <c r="D175" s="3"/>
      <c r="E175" s="3"/>
      <c r="AP175" s="3"/>
      <c r="AQ175" s="3"/>
      <c r="AR175" s="3"/>
      <c r="AS175" s="3"/>
      <c r="AT175" s="3"/>
      <c r="AU175" s="3"/>
    </row>
    <row r="176" spans="1:47" ht="15" x14ac:dyDescent="0.25">
      <c r="A176" s="3"/>
      <c r="B176" s="3"/>
      <c r="C176" s="3"/>
      <c r="D176" s="3"/>
      <c r="E176" s="3"/>
      <c r="AP176" s="3"/>
      <c r="AQ176" s="3"/>
      <c r="AR176" s="3"/>
      <c r="AS176" s="3"/>
      <c r="AT176" s="3"/>
      <c r="AU176" s="3"/>
    </row>
    <row r="177" spans="1:47" ht="15" x14ac:dyDescent="0.25">
      <c r="A177" s="3"/>
      <c r="B177" s="3"/>
      <c r="C177" s="3"/>
      <c r="D177" s="3"/>
      <c r="E177" s="3"/>
      <c r="AP177" s="3"/>
      <c r="AQ177" s="3"/>
      <c r="AR177" s="3"/>
      <c r="AS177" s="3"/>
      <c r="AT177" s="3"/>
      <c r="AU177" s="3"/>
    </row>
    <row r="178" spans="1:47" ht="15" x14ac:dyDescent="0.25">
      <c r="A178" s="3"/>
      <c r="B178" s="3"/>
      <c r="C178" s="3"/>
      <c r="D178" s="3"/>
      <c r="E178" s="3"/>
      <c r="AP178" s="3"/>
      <c r="AQ178" s="3"/>
      <c r="AR178" s="3"/>
      <c r="AS178" s="3"/>
      <c r="AT178" s="3"/>
      <c r="AU178" s="3"/>
    </row>
    <row r="179" spans="1:47" ht="15" x14ac:dyDescent="0.25">
      <c r="A179" s="3"/>
      <c r="B179" s="3"/>
      <c r="C179" s="3"/>
      <c r="D179" s="3"/>
      <c r="E179" s="3"/>
      <c r="AP179" s="3"/>
      <c r="AQ179" s="3"/>
      <c r="AR179" s="3"/>
      <c r="AS179" s="3"/>
      <c r="AT179" s="3"/>
      <c r="AU179" s="3"/>
    </row>
    <row r="180" spans="1:47" ht="15" x14ac:dyDescent="0.25">
      <c r="A180" s="3"/>
      <c r="B180" s="3"/>
      <c r="C180" s="3"/>
      <c r="D180" s="3"/>
      <c r="E180" s="3"/>
      <c r="AP180" s="3"/>
      <c r="AQ180" s="3"/>
      <c r="AR180" s="3"/>
      <c r="AS180" s="3"/>
      <c r="AT180" s="3"/>
      <c r="AU180" s="3"/>
    </row>
    <row r="181" spans="1:47" ht="15" x14ac:dyDescent="0.25">
      <c r="A181" s="3"/>
      <c r="B181" s="3"/>
      <c r="C181" s="3"/>
      <c r="D181" s="3"/>
      <c r="E181" s="3"/>
      <c r="AP181" s="3"/>
      <c r="AQ181" s="3"/>
      <c r="AR181" s="3"/>
      <c r="AS181" s="3"/>
      <c r="AT181" s="3"/>
      <c r="AU181" s="3"/>
    </row>
    <row r="182" spans="1:47" ht="15" x14ac:dyDescent="0.25">
      <c r="A182" s="3"/>
      <c r="B182" s="3"/>
      <c r="C182" s="3"/>
      <c r="D182" s="3"/>
      <c r="E182" s="3"/>
      <c r="AP182" s="3"/>
      <c r="AQ182" s="3"/>
      <c r="AR182" s="3"/>
      <c r="AS182" s="3"/>
      <c r="AT182" s="3"/>
      <c r="AU182" s="3"/>
    </row>
    <row r="183" spans="1:47" ht="15" x14ac:dyDescent="0.25">
      <c r="A183" s="3"/>
      <c r="B183" s="3"/>
      <c r="C183" s="3"/>
      <c r="D183" s="3"/>
      <c r="E183" s="3"/>
      <c r="AP183" s="3"/>
      <c r="AQ183" s="3"/>
      <c r="AR183" s="3"/>
      <c r="AS183" s="3"/>
      <c r="AT183" s="3"/>
      <c r="AU183" s="3"/>
    </row>
    <row r="184" spans="1:47" ht="15" x14ac:dyDescent="0.25">
      <c r="A184" s="3"/>
      <c r="B184" s="3"/>
      <c r="C184" s="3"/>
      <c r="D184" s="3"/>
      <c r="E184" s="3"/>
      <c r="AP184" s="3"/>
      <c r="AQ184" s="3"/>
      <c r="AR184" s="3"/>
      <c r="AS184" s="3"/>
      <c r="AT184" s="3"/>
      <c r="AU184" s="3"/>
    </row>
    <row r="185" spans="1:47" ht="15" x14ac:dyDescent="0.25">
      <c r="A185" s="3"/>
      <c r="B185" s="3"/>
      <c r="C185" s="3"/>
      <c r="D185" s="3"/>
      <c r="E185" s="3"/>
      <c r="AP185" s="3"/>
      <c r="AQ185" s="3"/>
      <c r="AR185" s="3"/>
      <c r="AS185" s="3"/>
      <c r="AT185" s="3"/>
      <c r="AU185" s="3"/>
    </row>
    <row r="186" spans="1:47" ht="15" x14ac:dyDescent="0.25">
      <c r="A186" s="3"/>
      <c r="B186" s="3"/>
      <c r="C186" s="3"/>
      <c r="D186" s="3"/>
      <c r="E186" s="3"/>
      <c r="AP186" s="3"/>
      <c r="AQ186" s="3"/>
      <c r="AR186" s="3"/>
      <c r="AS186" s="3"/>
      <c r="AT186" s="3"/>
      <c r="AU186" s="3"/>
    </row>
    <row r="187" spans="1:47" ht="15" x14ac:dyDescent="0.25">
      <c r="A187" s="3"/>
      <c r="B187" s="3"/>
      <c r="C187" s="3"/>
      <c r="D187" s="3"/>
      <c r="E187" s="3"/>
      <c r="AP187" s="3"/>
      <c r="AQ187" s="3"/>
      <c r="AR187" s="3"/>
      <c r="AS187" s="3"/>
      <c r="AT187" s="3"/>
      <c r="AU187" s="3"/>
    </row>
    <row r="188" spans="1:47" ht="15" x14ac:dyDescent="0.25">
      <c r="A188" s="3"/>
      <c r="B188" s="3"/>
      <c r="C188" s="3"/>
      <c r="D188" s="3"/>
      <c r="E188" s="3"/>
      <c r="AP188" s="3"/>
      <c r="AQ188" s="3"/>
      <c r="AR188" s="3"/>
      <c r="AS188" s="3"/>
      <c r="AT188" s="3"/>
      <c r="AU188" s="3"/>
    </row>
    <row r="189" spans="1:47" ht="15" x14ac:dyDescent="0.25">
      <c r="A189" s="3"/>
      <c r="B189" s="3"/>
      <c r="C189" s="3"/>
      <c r="D189" s="3"/>
      <c r="E189" s="3"/>
      <c r="AP189" s="3"/>
      <c r="AQ189" s="3"/>
      <c r="AR189" s="3"/>
      <c r="AS189" s="3"/>
      <c r="AT189" s="3"/>
      <c r="AU189" s="3"/>
    </row>
    <row r="190" spans="1:47" ht="15" x14ac:dyDescent="0.25">
      <c r="A190" s="3"/>
      <c r="B190" s="3"/>
      <c r="C190" s="3"/>
      <c r="D190" s="3"/>
      <c r="E190" s="3"/>
      <c r="AP190" s="3"/>
      <c r="AQ190" s="3"/>
      <c r="AR190" s="3"/>
      <c r="AS190" s="3"/>
      <c r="AT190" s="3"/>
      <c r="AU190" s="3"/>
    </row>
    <row r="191" spans="1:47" ht="15" x14ac:dyDescent="0.25">
      <c r="A191" s="3"/>
      <c r="B191" s="3"/>
      <c r="C191" s="3"/>
      <c r="D191" s="3"/>
      <c r="E191" s="3"/>
      <c r="AP191" s="3"/>
      <c r="AQ191" s="3"/>
      <c r="AR191" s="3"/>
      <c r="AS191" s="3"/>
      <c r="AT191" s="3"/>
      <c r="AU191" s="3"/>
    </row>
    <row r="192" spans="1:47" ht="15" x14ac:dyDescent="0.25">
      <c r="A192" s="3"/>
      <c r="B192" s="3"/>
      <c r="C192" s="3"/>
      <c r="D192" s="3"/>
      <c r="E192" s="3"/>
      <c r="AP192" s="3"/>
      <c r="AQ192" s="3"/>
      <c r="AR192" s="3"/>
      <c r="AS192" s="3"/>
      <c r="AT192" s="3"/>
      <c r="AU192" s="3"/>
    </row>
    <row r="193" spans="1:47" ht="15" x14ac:dyDescent="0.25">
      <c r="A193" s="3"/>
      <c r="B193" s="3"/>
      <c r="C193" s="3"/>
      <c r="D193" s="3"/>
      <c r="E193" s="3"/>
      <c r="AP193" s="3"/>
      <c r="AQ193" s="3"/>
      <c r="AR193" s="3"/>
      <c r="AS193" s="3"/>
      <c r="AT193" s="3"/>
      <c r="AU193" s="3"/>
    </row>
    <row r="194" spans="1:47" ht="15" x14ac:dyDescent="0.25">
      <c r="A194" s="3"/>
      <c r="B194" s="3"/>
      <c r="C194" s="3"/>
      <c r="D194" s="3"/>
      <c r="E194" s="3"/>
      <c r="AP194" s="3"/>
      <c r="AQ194" s="3"/>
      <c r="AR194" s="3"/>
      <c r="AS194" s="3"/>
      <c r="AT194" s="3"/>
      <c r="AU194" s="3"/>
    </row>
    <row r="195" spans="1:47" ht="15" x14ac:dyDescent="0.25">
      <c r="A195" s="3"/>
      <c r="B195" s="3"/>
      <c r="C195" s="3"/>
      <c r="D195" s="3"/>
      <c r="E195" s="3"/>
      <c r="AP195" s="3"/>
      <c r="AQ195" s="3"/>
      <c r="AR195" s="3"/>
      <c r="AS195" s="3"/>
      <c r="AT195" s="3"/>
      <c r="AU195" s="3"/>
    </row>
    <row r="196" spans="1:47" ht="15" x14ac:dyDescent="0.25">
      <c r="A196" s="3"/>
      <c r="B196" s="3"/>
      <c r="C196" s="3"/>
      <c r="D196" s="3"/>
      <c r="E196" s="3"/>
      <c r="AP196" s="3"/>
      <c r="AQ196" s="3"/>
      <c r="AR196" s="3"/>
      <c r="AS196" s="3"/>
      <c r="AT196" s="3"/>
      <c r="AU196" s="3"/>
    </row>
    <row r="197" spans="1:47" ht="15" x14ac:dyDescent="0.25">
      <c r="A197" s="3"/>
      <c r="B197" s="3"/>
      <c r="C197" s="3"/>
      <c r="D197" s="3"/>
      <c r="E197" s="3"/>
      <c r="AP197" s="3"/>
      <c r="AQ197" s="3"/>
      <c r="AR197" s="3"/>
      <c r="AS197" s="3"/>
      <c r="AT197" s="3"/>
      <c r="AU197" s="3"/>
    </row>
    <row r="198" spans="1:47" ht="15" x14ac:dyDescent="0.25">
      <c r="A198" s="3"/>
      <c r="B198" s="3"/>
      <c r="C198" s="3"/>
      <c r="D198" s="3"/>
      <c r="E198" s="3"/>
      <c r="AP198" s="3"/>
      <c r="AQ198" s="3"/>
      <c r="AR198" s="3"/>
      <c r="AS198" s="3"/>
      <c r="AT198" s="3"/>
      <c r="AU198" s="3"/>
    </row>
    <row r="199" spans="1:47" ht="15" x14ac:dyDescent="0.25">
      <c r="A199" s="3"/>
      <c r="B199" s="3"/>
      <c r="C199" s="3"/>
      <c r="D199" s="3"/>
      <c r="E199" s="3"/>
      <c r="AP199" s="3"/>
      <c r="AQ199" s="3"/>
      <c r="AR199" s="3"/>
      <c r="AS199" s="3"/>
      <c r="AT199" s="3"/>
      <c r="AU199" s="3"/>
    </row>
    <row r="200" spans="1:47" ht="15" x14ac:dyDescent="0.25">
      <c r="A200" s="3"/>
      <c r="B200" s="3"/>
      <c r="C200" s="3"/>
      <c r="D200" s="3"/>
      <c r="E200" s="3"/>
      <c r="AP200" s="3"/>
      <c r="AQ200" s="3"/>
      <c r="AR200" s="3"/>
      <c r="AS200" s="3"/>
      <c r="AT200" s="3"/>
      <c r="AU200" s="3"/>
    </row>
    <row r="201" spans="1:47" ht="15" x14ac:dyDescent="0.25">
      <c r="A201" s="3"/>
      <c r="B201" s="3"/>
      <c r="C201" s="3"/>
      <c r="D201" s="3"/>
      <c r="E201" s="3"/>
      <c r="AP201" s="3"/>
      <c r="AQ201" s="3"/>
      <c r="AR201" s="3"/>
      <c r="AS201" s="3"/>
      <c r="AT201" s="3"/>
      <c r="AU201" s="3"/>
    </row>
    <row r="202" spans="1:47" ht="15" x14ac:dyDescent="0.25">
      <c r="A202" s="3"/>
      <c r="B202" s="3"/>
      <c r="C202" s="3"/>
      <c r="D202" s="3"/>
      <c r="E202" s="3"/>
      <c r="AP202" s="3"/>
      <c r="AQ202" s="3"/>
      <c r="AR202" s="3"/>
      <c r="AS202" s="3"/>
      <c r="AT202" s="3"/>
      <c r="AU202" s="3"/>
    </row>
    <row r="203" spans="1:47" ht="15" x14ac:dyDescent="0.25">
      <c r="A203" s="3"/>
      <c r="B203" s="3"/>
      <c r="C203" s="3"/>
      <c r="D203" s="3"/>
      <c r="E203" s="3"/>
      <c r="AP203" s="3"/>
      <c r="AQ203" s="3"/>
      <c r="AR203" s="3"/>
      <c r="AS203" s="3"/>
      <c r="AT203" s="3"/>
      <c r="AU203" s="3"/>
    </row>
    <row r="204" spans="1:47" ht="15" x14ac:dyDescent="0.25">
      <c r="A204" s="3"/>
      <c r="B204" s="3"/>
      <c r="C204" s="3"/>
      <c r="D204" s="3"/>
      <c r="E204" s="3"/>
      <c r="AP204" s="3"/>
      <c r="AQ204" s="3"/>
      <c r="AR204" s="3"/>
      <c r="AS204" s="3"/>
      <c r="AT204" s="3"/>
      <c r="AU204" s="3"/>
    </row>
    <row r="205" spans="1:47" ht="15" x14ac:dyDescent="0.25">
      <c r="A205" s="3"/>
      <c r="B205" s="3"/>
      <c r="C205" s="3"/>
      <c r="D205" s="3"/>
      <c r="E205" s="3"/>
      <c r="AP205" s="3"/>
      <c r="AQ205" s="3"/>
      <c r="AR205" s="3"/>
      <c r="AS205" s="3"/>
      <c r="AT205" s="3"/>
      <c r="AU205" s="3"/>
    </row>
    <row r="206" spans="1:47" ht="15" x14ac:dyDescent="0.25">
      <c r="A206" s="3"/>
      <c r="B206" s="3"/>
      <c r="C206" s="3"/>
      <c r="D206" s="3"/>
      <c r="E206" s="3"/>
      <c r="AP206" s="3"/>
      <c r="AQ206" s="3"/>
      <c r="AR206" s="3"/>
      <c r="AS206" s="3"/>
      <c r="AT206" s="3"/>
      <c r="AU206" s="3"/>
    </row>
    <row r="207" spans="1:47" ht="15" x14ac:dyDescent="0.25">
      <c r="A207" s="3"/>
      <c r="B207" s="3"/>
      <c r="C207" s="3"/>
      <c r="D207" s="3"/>
      <c r="E207" s="3"/>
      <c r="AP207" s="3"/>
      <c r="AQ207" s="3"/>
      <c r="AR207" s="3"/>
      <c r="AS207" s="3"/>
      <c r="AT207" s="3"/>
      <c r="AU207" s="3"/>
    </row>
    <row r="208" spans="1:47" ht="15" x14ac:dyDescent="0.25">
      <c r="A208" s="3"/>
      <c r="B208" s="3"/>
      <c r="C208" s="3"/>
      <c r="D208" s="3"/>
      <c r="E208" s="3"/>
      <c r="AP208" s="3"/>
      <c r="AQ208" s="3"/>
      <c r="AR208" s="3"/>
      <c r="AS208" s="3"/>
      <c r="AT208" s="3"/>
      <c r="AU208" s="3"/>
    </row>
    <row r="209" spans="1:47" ht="15" x14ac:dyDescent="0.25">
      <c r="A209" s="3"/>
      <c r="B209" s="3"/>
      <c r="C209" s="3"/>
      <c r="D209" s="3"/>
      <c r="E209" s="3"/>
      <c r="AP209" s="3"/>
      <c r="AQ209" s="3"/>
      <c r="AR209" s="3"/>
      <c r="AS209" s="3"/>
      <c r="AT209" s="3"/>
      <c r="AU209" s="3"/>
    </row>
    <row r="210" spans="1:47" ht="15" x14ac:dyDescent="0.25">
      <c r="A210" s="3"/>
      <c r="B210" s="3"/>
      <c r="C210" s="3"/>
      <c r="D210" s="3"/>
      <c r="E210" s="3"/>
      <c r="AP210" s="3"/>
      <c r="AQ210" s="3"/>
      <c r="AR210" s="3"/>
      <c r="AS210" s="3"/>
      <c r="AT210" s="3"/>
      <c r="AU210" s="3"/>
    </row>
    <row r="211" spans="1:47" ht="15" x14ac:dyDescent="0.25">
      <c r="A211" s="3"/>
      <c r="B211" s="3"/>
      <c r="C211" s="3"/>
      <c r="D211" s="3"/>
      <c r="E211" s="3"/>
      <c r="AP211" s="3"/>
      <c r="AQ211" s="3"/>
      <c r="AR211" s="3"/>
      <c r="AS211" s="3"/>
      <c r="AT211" s="3"/>
      <c r="AU211" s="3"/>
    </row>
    <row r="212" spans="1:47" ht="15" x14ac:dyDescent="0.25">
      <c r="A212" s="3"/>
      <c r="B212" s="3"/>
      <c r="C212" s="3"/>
      <c r="D212" s="3"/>
      <c r="E212" s="3"/>
      <c r="AP212" s="3"/>
      <c r="AQ212" s="3"/>
      <c r="AR212" s="3"/>
      <c r="AS212" s="3"/>
      <c r="AT212" s="3"/>
      <c r="AU212" s="3"/>
    </row>
    <row r="213" spans="1:47" ht="15" x14ac:dyDescent="0.25">
      <c r="A213" s="3"/>
      <c r="B213" s="3"/>
      <c r="C213" s="3"/>
      <c r="D213" s="3"/>
      <c r="E213" s="3"/>
      <c r="AP213" s="3"/>
      <c r="AQ213" s="3"/>
      <c r="AR213" s="3"/>
      <c r="AS213" s="3"/>
      <c r="AT213" s="3"/>
      <c r="AU213" s="3"/>
    </row>
    <row r="214" spans="1:47" ht="15" x14ac:dyDescent="0.25">
      <c r="A214" s="3"/>
      <c r="B214" s="3"/>
      <c r="C214" s="3"/>
      <c r="D214" s="3"/>
      <c r="E214" s="3"/>
      <c r="AP214" s="3"/>
      <c r="AQ214" s="3"/>
      <c r="AR214" s="3"/>
      <c r="AS214" s="3"/>
      <c r="AT214" s="3"/>
      <c r="AU214" s="3"/>
    </row>
    <row r="215" spans="1:47" ht="15" x14ac:dyDescent="0.25">
      <c r="A215" s="3"/>
      <c r="B215" s="3"/>
      <c r="C215" s="3"/>
      <c r="D215" s="3"/>
      <c r="E215" s="3"/>
      <c r="AP215" s="3"/>
      <c r="AQ215" s="3"/>
      <c r="AR215" s="3"/>
      <c r="AS215" s="3"/>
      <c r="AT215" s="3"/>
      <c r="AU215" s="3"/>
    </row>
    <row r="216" spans="1:47" ht="15" x14ac:dyDescent="0.25">
      <c r="A216" s="3"/>
      <c r="B216" s="3"/>
      <c r="C216" s="3"/>
      <c r="D216" s="3"/>
      <c r="E216" s="3"/>
      <c r="AP216" s="3"/>
      <c r="AQ216" s="3"/>
      <c r="AR216" s="3"/>
      <c r="AS216" s="3"/>
      <c r="AT216" s="3"/>
      <c r="AU216" s="3"/>
    </row>
    <row r="217" spans="1:47" ht="15" x14ac:dyDescent="0.25">
      <c r="A217" s="3"/>
      <c r="B217" s="3"/>
      <c r="C217" s="3"/>
      <c r="D217" s="3"/>
      <c r="E217" s="3"/>
      <c r="AP217" s="3"/>
      <c r="AQ217" s="3"/>
      <c r="AR217" s="3"/>
      <c r="AS217" s="3"/>
      <c r="AT217" s="3"/>
      <c r="AU217" s="3"/>
    </row>
    <row r="218" spans="1:47" ht="15" x14ac:dyDescent="0.25">
      <c r="A218" s="3"/>
      <c r="B218" s="3"/>
      <c r="C218" s="3"/>
      <c r="D218" s="3"/>
      <c r="E218" s="3"/>
      <c r="AP218" s="3"/>
      <c r="AQ218" s="3"/>
      <c r="AR218" s="3"/>
      <c r="AS218" s="3"/>
      <c r="AT218" s="3"/>
      <c r="AU218" s="3"/>
    </row>
    <row r="219" spans="1:47" ht="15" x14ac:dyDescent="0.25">
      <c r="A219" s="3"/>
      <c r="B219" s="3"/>
      <c r="C219" s="3"/>
      <c r="D219" s="3"/>
      <c r="E219" s="3"/>
      <c r="AP219" s="3"/>
      <c r="AQ219" s="3"/>
      <c r="AR219" s="3"/>
      <c r="AS219" s="3"/>
      <c r="AT219" s="3"/>
      <c r="AU219" s="3"/>
    </row>
    <row r="220" spans="1:47" ht="15" x14ac:dyDescent="0.25">
      <c r="A220" s="3"/>
      <c r="B220" s="3"/>
      <c r="C220" s="3"/>
      <c r="D220" s="3"/>
      <c r="E220" s="3"/>
      <c r="AP220" s="3"/>
      <c r="AQ220" s="3"/>
      <c r="AR220" s="3"/>
      <c r="AS220" s="3"/>
      <c r="AT220" s="3"/>
      <c r="AU220" s="3"/>
    </row>
    <row r="221" spans="1:47" ht="15" x14ac:dyDescent="0.25">
      <c r="A221" s="3"/>
      <c r="B221" s="3"/>
      <c r="C221" s="3"/>
      <c r="D221" s="3"/>
      <c r="E221" s="3"/>
      <c r="AP221" s="3"/>
      <c r="AQ221" s="3"/>
      <c r="AR221" s="3"/>
      <c r="AS221" s="3"/>
      <c r="AT221" s="3"/>
      <c r="AU221" s="3"/>
    </row>
    <row r="222" spans="1:47" ht="15" x14ac:dyDescent="0.25">
      <c r="A222" s="3"/>
      <c r="B222" s="3"/>
      <c r="C222" s="3"/>
      <c r="D222" s="3"/>
      <c r="E222" s="3"/>
      <c r="AP222" s="3"/>
      <c r="AQ222" s="3"/>
      <c r="AR222" s="3"/>
      <c r="AS222" s="3"/>
      <c r="AT222" s="3"/>
      <c r="AU222" s="3"/>
    </row>
    <row r="223" spans="1:47" ht="15" x14ac:dyDescent="0.25">
      <c r="A223" s="3"/>
      <c r="B223" s="3"/>
      <c r="C223" s="3"/>
      <c r="D223" s="3"/>
      <c r="E223" s="3"/>
      <c r="AP223" s="3"/>
      <c r="AQ223" s="3"/>
      <c r="AR223" s="3"/>
      <c r="AS223" s="3"/>
      <c r="AT223" s="3"/>
      <c r="AU223" s="3"/>
    </row>
    <row r="224" spans="1:47" ht="15" x14ac:dyDescent="0.25">
      <c r="A224" s="3"/>
      <c r="B224" s="3"/>
      <c r="C224" s="3"/>
      <c r="D224" s="3"/>
      <c r="E224" s="3"/>
      <c r="AP224" s="3"/>
      <c r="AQ224" s="3"/>
      <c r="AR224" s="3"/>
      <c r="AS224" s="3"/>
      <c r="AT224" s="3"/>
      <c r="AU224" s="3"/>
    </row>
    <row r="225" spans="1:47" ht="15" x14ac:dyDescent="0.25">
      <c r="A225" s="3"/>
      <c r="B225" s="3"/>
      <c r="C225" s="3"/>
      <c r="D225" s="3"/>
      <c r="E225" s="3"/>
      <c r="AP225" s="3"/>
      <c r="AQ225" s="3"/>
      <c r="AR225" s="3"/>
      <c r="AS225" s="3"/>
      <c r="AT225" s="3"/>
      <c r="AU225" s="3"/>
    </row>
    <row r="226" spans="1:47" ht="15" x14ac:dyDescent="0.25">
      <c r="A226" s="3"/>
      <c r="B226" s="3"/>
      <c r="C226" s="3"/>
      <c r="D226" s="3"/>
      <c r="E226" s="3"/>
      <c r="AP226" s="3"/>
      <c r="AQ226" s="3"/>
      <c r="AR226" s="3"/>
      <c r="AS226" s="3"/>
      <c r="AT226" s="3"/>
      <c r="AU226" s="3"/>
    </row>
    <row r="227" spans="1:47" ht="15" x14ac:dyDescent="0.25">
      <c r="A227" s="3"/>
      <c r="B227" s="3"/>
      <c r="C227" s="3"/>
      <c r="D227" s="3"/>
      <c r="E227" s="3"/>
      <c r="AP227" s="3"/>
      <c r="AQ227" s="3"/>
      <c r="AR227" s="3"/>
      <c r="AS227" s="3"/>
      <c r="AT227" s="3"/>
      <c r="AU227" s="3"/>
    </row>
    <row r="228" spans="1:47" ht="15" x14ac:dyDescent="0.25">
      <c r="A228" s="3"/>
      <c r="B228" s="3"/>
      <c r="C228" s="3"/>
      <c r="D228" s="3"/>
      <c r="E228" s="3"/>
      <c r="AP228" s="3"/>
      <c r="AQ228" s="3"/>
      <c r="AR228" s="3"/>
      <c r="AS228" s="3"/>
      <c r="AT228" s="3"/>
      <c r="AU228" s="3"/>
    </row>
    <row r="229" spans="1:47" ht="15" x14ac:dyDescent="0.25">
      <c r="A229" s="3"/>
      <c r="B229" s="3"/>
      <c r="C229" s="3"/>
      <c r="D229" s="3"/>
      <c r="E229" s="3"/>
      <c r="AP229" s="3"/>
      <c r="AQ229" s="3"/>
      <c r="AR229" s="3"/>
      <c r="AS229" s="3"/>
      <c r="AT229" s="3"/>
      <c r="AU229" s="3"/>
    </row>
    <row r="230" spans="1:47" ht="15" x14ac:dyDescent="0.25">
      <c r="A230" s="3"/>
      <c r="B230" s="3"/>
      <c r="C230" s="3"/>
      <c r="D230" s="3"/>
      <c r="E230" s="3"/>
      <c r="AP230" s="3"/>
      <c r="AQ230" s="3"/>
      <c r="AR230" s="3"/>
      <c r="AS230" s="3"/>
      <c r="AT230" s="3"/>
      <c r="AU230" s="3"/>
    </row>
    <row r="231" spans="1:47" ht="15" x14ac:dyDescent="0.25">
      <c r="A231" s="3"/>
      <c r="B231" s="3"/>
      <c r="C231" s="3"/>
      <c r="D231" s="3"/>
      <c r="E231" s="3"/>
      <c r="AP231" s="3"/>
      <c r="AQ231" s="3"/>
      <c r="AR231" s="3"/>
      <c r="AS231" s="3"/>
      <c r="AT231" s="3"/>
      <c r="AU231" s="3"/>
    </row>
    <row r="232" spans="1:47" ht="15" x14ac:dyDescent="0.25">
      <c r="A232" s="3"/>
      <c r="B232" s="3"/>
      <c r="C232" s="3"/>
      <c r="D232" s="3"/>
      <c r="E232" s="3"/>
      <c r="AP232" s="3"/>
      <c r="AQ232" s="3"/>
      <c r="AR232" s="3"/>
      <c r="AS232" s="3"/>
      <c r="AT232" s="3"/>
      <c r="AU232" s="3"/>
    </row>
    <row r="233" spans="1:47" ht="15" x14ac:dyDescent="0.25">
      <c r="A233" s="3"/>
      <c r="B233" s="3"/>
      <c r="C233" s="3"/>
      <c r="D233" s="3"/>
      <c r="E233" s="3"/>
      <c r="AP233" s="3"/>
      <c r="AQ233" s="3"/>
      <c r="AR233" s="3"/>
      <c r="AS233" s="3"/>
      <c r="AT233" s="3"/>
      <c r="AU233" s="3"/>
    </row>
    <row r="234" spans="1:47" ht="15" x14ac:dyDescent="0.25">
      <c r="A234" s="3"/>
      <c r="B234" s="3"/>
      <c r="C234" s="3"/>
      <c r="D234" s="3"/>
      <c r="E234" s="3"/>
      <c r="AP234" s="3"/>
      <c r="AQ234" s="3"/>
      <c r="AR234" s="3"/>
      <c r="AS234" s="3"/>
      <c r="AT234" s="3"/>
      <c r="AU234" s="3"/>
    </row>
    <row r="235" spans="1:47" ht="15" x14ac:dyDescent="0.25">
      <c r="A235" s="3"/>
      <c r="B235" s="3"/>
      <c r="C235" s="3"/>
      <c r="D235" s="3"/>
      <c r="E235" s="3"/>
      <c r="AP235" s="3"/>
      <c r="AQ235" s="3"/>
      <c r="AR235" s="3"/>
      <c r="AS235" s="3"/>
      <c r="AT235" s="3"/>
      <c r="AU235" s="3"/>
    </row>
    <row r="236" spans="1:47" ht="15" x14ac:dyDescent="0.25">
      <c r="A236" s="3"/>
      <c r="B236" s="3"/>
      <c r="C236" s="3"/>
      <c r="D236" s="3"/>
      <c r="E236" s="3"/>
      <c r="AP236" s="3"/>
      <c r="AQ236" s="3"/>
      <c r="AR236" s="3"/>
      <c r="AS236" s="3"/>
      <c r="AT236" s="3"/>
      <c r="AU236" s="3"/>
    </row>
    <row r="237" spans="1:47" ht="15" x14ac:dyDescent="0.25">
      <c r="A237" s="3"/>
      <c r="B237" s="3"/>
      <c r="C237" s="3"/>
      <c r="D237" s="3"/>
      <c r="E237" s="3"/>
      <c r="AP237" s="3"/>
      <c r="AQ237" s="3"/>
      <c r="AR237" s="3"/>
      <c r="AS237" s="3"/>
      <c r="AT237" s="3"/>
      <c r="AU237" s="3"/>
    </row>
    <row r="238" spans="1:47" ht="15" x14ac:dyDescent="0.25">
      <c r="A238" s="3"/>
      <c r="B238" s="3"/>
      <c r="C238" s="3"/>
      <c r="D238" s="3"/>
      <c r="E238" s="3"/>
      <c r="AP238" s="3"/>
      <c r="AQ238" s="3"/>
      <c r="AR238" s="3"/>
      <c r="AS238" s="3"/>
      <c r="AT238" s="3"/>
      <c r="AU238" s="3"/>
    </row>
    <row r="239" spans="1:47" ht="15" x14ac:dyDescent="0.25">
      <c r="A239" s="3"/>
      <c r="B239" s="3"/>
      <c r="C239" s="3"/>
      <c r="D239" s="3"/>
      <c r="E239" s="3"/>
      <c r="AP239" s="3"/>
      <c r="AQ239" s="3"/>
      <c r="AR239" s="3"/>
      <c r="AS239" s="3"/>
      <c r="AT239" s="3"/>
      <c r="AU239" s="3"/>
    </row>
    <row r="240" spans="1:47" ht="15" x14ac:dyDescent="0.25">
      <c r="A240" s="3"/>
      <c r="B240" s="3"/>
      <c r="C240" s="3"/>
      <c r="D240" s="3"/>
      <c r="E240" s="3"/>
      <c r="AP240" s="3"/>
      <c r="AQ240" s="3"/>
      <c r="AR240" s="3"/>
      <c r="AS240" s="3"/>
      <c r="AT240" s="3"/>
      <c r="AU240" s="3"/>
    </row>
    <row r="241" spans="1:47" ht="15" x14ac:dyDescent="0.25">
      <c r="A241" s="3"/>
      <c r="B241" s="3"/>
      <c r="C241" s="3"/>
      <c r="D241" s="3"/>
      <c r="E241" s="3"/>
      <c r="AP241" s="3"/>
      <c r="AQ241" s="3"/>
      <c r="AR241" s="3"/>
      <c r="AS241" s="3"/>
      <c r="AT241" s="3"/>
      <c r="AU241" s="3"/>
    </row>
    <row r="242" spans="1:47" ht="15" x14ac:dyDescent="0.25">
      <c r="A242" s="3"/>
      <c r="B242" s="3"/>
      <c r="C242" s="3"/>
      <c r="D242" s="3"/>
      <c r="E242" s="3"/>
      <c r="AP242" s="3"/>
      <c r="AQ242" s="3"/>
      <c r="AR242" s="3"/>
      <c r="AS242" s="3"/>
      <c r="AT242" s="3"/>
      <c r="AU242" s="3"/>
    </row>
    <row r="243" spans="1:47" ht="15" x14ac:dyDescent="0.25">
      <c r="A243" s="3"/>
      <c r="B243" s="3"/>
      <c r="C243" s="3"/>
      <c r="D243" s="3"/>
      <c r="E243" s="3"/>
      <c r="AP243" s="3"/>
      <c r="AQ243" s="3"/>
      <c r="AR243" s="3"/>
      <c r="AS243" s="3"/>
      <c r="AT243" s="3"/>
      <c r="AU243" s="3"/>
    </row>
    <row r="244" spans="1:47" ht="15" x14ac:dyDescent="0.25">
      <c r="A244" s="3"/>
      <c r="B244" s="3"/>
      <c r="C244" s="3"/>
      <c r="D244" s="3"/>
      <c r="E244" s="3"/>
      <c r="AP244" s="3"/>
      <c r="AQ244" s="3"/>
      <c r="AR244" s="3"/>
      <c r="AS244" s="3"/>
      <c r="AT244" s="3"/>
      <c r="AU244" s="3"/>
    </row>
    <row r="245" spans="1:47" ht="15" x14ac:dyDescent="0.25">
      <c r="A245" s="3"/>
      <c r="B245" s="3"/>
      <c r="C245" s="3"/>
      <c r="D245" s="3"/>
      <c r="E245" s="3"/>
      <c r="AP245" s="3"/>
      <c r="AQ245" s="3"/>
      <c r="AR245" s="3"/>
      <c r="AS245" s="3"/>
      <c r="AT245" s="3"/>
      <c r="AU245" s="3"/>
    </row>
    <row r="246" spans="1:47" ht="15" x14ac:dyDescent="0.25">
      <c r="A246" s="3"/>
      <c r="B246" s="3"/>
      <c r="C246" s="3"/>
      <c r="D246" s="3"/>
      <c r="E246" s="3"/>
      <c r="AP246" s="3"/>
      <c r="AQ246" s="3"/>
      <c r="AR246" s="3"/>
      <c r="AS246" s="3"/>
      <c r="AT246" s="3"/>
      <c r="AU246" s="3"/>
    </row>
    <row r="247" spans="1:47" ht="15" x14ac:dyDescent="0.25">
      <c r="A247" s="3"/>
      <c r="B247" s="3"/>
      <c r="C247" s="3"/>
      <c r="D247" s="3"/>
      <c r="E247" s="3"/>
      <c r="AP247" s="3"/>
      <c r="AQ247" s="3"/>
      <c r="AR247" s="3"/>
      <c r="AS247" s="3"/>
      <c r="AT247" s="3"/>
      <c r="AU247" s="3"/>
    </row>
    <row r="248" spans="1:47" ht="15" x14ac:dyDescent="0.25">
      <c r="A248" s="3"/>
      <c r="B248" s="3"/>
      <c r="C248" s="3"/>
      <c r="D248" s="3"/>
      <c r="E248" s="3"/>
      <c r="AP248" s="3"/>
      <c r="AQ248" s="3"/>
      <c r="AR248" s="3"/>
      <c r="AS248" s="3"/>
      <c r="AT248" s="3"/>
      <c r="AU248" s="3"/>
    </row>
    <row r="249" spans="1:47" ht="15" x14ac:dyDescent="0.25">
      <c r="A249" s="3"/>
      <c r="B249" s="3"/>
      <c r="C249" s="3"/>
      <c r="D249" s="3"/>
      <c r="E249" s="3"/>
      <c r="AP249" s="3"/>
      <c r="AQ249" s="3"/>
      <c r="AR249" s="3"/>
      <c r="AS249" s="3"/>
      <c r="AT249" s="3"/>
      <c r="AU249" s="3"/>
    </row>
    <row r="250" spans="1:47" ht="15" x14ac:dyDescent="0.25">
      <c r="A250" s="3"/>
      <c r="B250" s="3"/>
      <c r="C250" s="3"/>
      <c r="D250" s="3"/>
      <c r="E250" s="3"/>
      <c r="AP250" s="3"/>
      <c r="AQ250" s="3"/>
      <c r="AR250" s="3"/>
      <c r="AS250" s="3"/>
      <c r="AT250" s="3"/>
      <c r="AU250" s="3"/>
    </row>
    <row r="251" spans="1:47" ht="15" x14ac:dyDescent="0.25">
      <c r="A251" s="3"/>
      <c r="B251" s="3"/>
      <c r="C251" s="3"/>
      <c r="D251" s="3"/>
      <c r="E251" s="3"/>
      <c r="AP251" s="3"/>
      <c r="AQ251" s="3"/>
      <c r="AR251" s="3"/>
      <c r="AS251" s="3"/>
      <c r="AT251" s="3"/>
      <c r="AU251" s="3"/>
    </row>
    <row r="252" spans="1:47" ht="15" x14ac:dyDescent="0.25">
      <c r="A252" s="3"/>
      <c r="B252" s="3"/>
      <c r="C252" s="3"/>
      <c r="D252" s="3"/>
      <c r="E252" s="3"/>
      <c r="AP252" s="3"/>
      <c r="AQ252" s="3"/>
      <c r="AR252" s="3"/>
      <c r="AS252" s="3"/>
      <c r="AT252" s="3"/>
      <c r="AU252" s="3"/>
    </row>
    <row r="253" spans="1:47" ht="15" x14ac:dyDescent="0.25">
      <c r="A253" s="3"/>
      <c r="B253" s="3"/>
      <c r="C253" s="3"/>
      <c r="D253" s="3"/>
      <c r="E253" s="3"/>
      <c r="AP253" s="3"/>
      <c r="AQ253" s="3"/>
      <c r="AR253" s="3"/>
      <c r="AS253" s="3"/>
      <c r="AT253" s="3"/>
      <c r="AU253" s="3"/>
    </row>
    <row r="254" spans="1:47" ht="15" x14ac:dyDescent="0.25">
      <c r="A254" s="3"/>
      <c r="B254" s="3"/>
      <c r="C254" s="3"/>
      <c r="D254" s="3"/>
      <c r="E254" s="3"/>
      <c r="AP254" s="3"/>
      <c r="AQ254" s="3"/>
      <c r="AR254" s="3"/>
      <c r="AS254" s="3"/>
      <c r="AT254" s="3"/>
      <c r="AU254" s="3"/>
    </row>
    <row r="255" spans="1:47" ht="15" x14ac:dyDescent="0.25">
      <c r="A255" s="3"/>
      <c r="B255" s="3"/>
      <c r="C255" s="3"/>
      <c r="D255" s="3"/>
      <c r="E255" s="3"/>
      <c r="AP255" s="3"/>
      <c r="AQ255" s="3"/>
      <c r="AR255" s="3"/>
      <c r="AS255" s="3"/>
      <c r="AT255" s="3"/>
      <c r="AU255" s="3"/>
    </row>
    <row r="256" spans="1:47" ht="15" x14ac:dyDescent="0.25">
      <c r="A256" s="3"/>
      <c r="B256" s="3"/>
      <c r="C256" s="3"/>
      <c r="D256" s="3"/>
      <c r="E256" s="3"/>
      <c r="AP256" s="3"/>
      <c r="AQ256" s="3"/>
      <c r="AR256" s="3"/>
      <c r="AS256" s="3"/>
      <c r="AT256" s="3"/>
      <c r="AU256" s="3"/>
    </row>
    <row r="257" spans="1:47" ht="15" x14ac:dyDescent="0.25">
      <c r="A257" s="3"/>
      <c r="B257" s="3"/>
      <c r="C257" s="3"/>
      <c r="D257" s="3"/>
      <c r="E257" s="3"/>
      <c r="AP257" s="3"/>
      <c r="AQ257" s="3"/>
      <c r="AR257" s="3"/>
      <c r="AS257" s="3"/>
      <c r="AT257" s="3"/>
      <c r="AU257" s="3"/>
    </row>
    <row r="258" spans="1:47" ht="15" x14ac:dyDescent="0.25">
      <c r="A258" s="3"/>
      <c r="B258" s="3"/>
      <c r="C258" s="3"/>
      <c r="D258" s="3"/>
      <c r="E258" s="3"/>
      <c r="AP258" s="3"/>
      <c r="AQ258" s="3"/>
      <c r="AR258" s="3"/>
      <c r="AS258" s="3"/>
      <c r="AT258" s="3"/>
      <c r="AU258" s="3"/>
    </row>
    <row r="259" spans="1:47" ht="15" x14ac:dyDescent="0.25">
      <c r="A259" s="3"/>
      <c r="B259" s="3"/>
      <c r="C259" s="3"/>
      <c r="D259" s="3"/>
      <c r="E259" s="3"/>
      <c r="AP259" s="3"/>
      <c r="AQ259" s="3"/>
      <c r="AR259" s="3"/>
      <c r="AS259" s="3"/>
      <c r="AT259" s="3"/>
      <c r="AU259" s="3"/>
    </row>
    <row r="260" spans="1:47" ht="15" x14ac:dyDescent="0.25">
      <c r="A260" s="3"/>
      <c r="B260" s="3"/>
      <c r="C260" s="3"/>
      <c r="D260" s="3"/>
      <c r="E260" s="3"/>
      <c r="AP260" s="3"/>
      <c r="AQ260" s="3"/>
      <c r="AR260" s="3"/>
      <c r="AS260" s="3"/>
      <c r="AT260" s="3"/>
      <c r="AU260" s="3"/>
    </row>
    <row r="261" spans="1:47" ht="15" x14ac:dyDescent="0.25">
      <c r="A261" s="3"/>
      <c r="B261" s="3"/>
      <c r="C261" s="3"/>
      <c r="D261" s="3"/>
      <c r="E261" s="3"/>
      <c r="AP261" s="3"/>
      <c r="AQ261" s="3"/>
      <c r="AR261" s="3"/>
      <c r="AS261" s="3"/>
      <c r="AT261" s="3"/>
      <c r="AU261" s="3"/>
    </row>
    <row r="262" spans="1:47" ht="15" x14ac:dyDescent="0.25">
      <c r="A262" s="3"/>
      <c r="B262" s="3"/>
      <c r="C262" s="3"/>
      <c r="D262" s="3"/>
      <c r="E262" s="3"/>
      <c r="AP262" s="3"/>
      <c r="AQ262" s="3"/>
      <c r="AR262" s="3"/>
      <c r="AS262" s="3"/>
      <c r="AT262" s="3"/>
      <c r="AU262" s="3"/>
    </row>
    <row r="263" spans="1:47" ht="15" x14ac:dyDescent="0.25">
      <c r="A263" s="3"/>
      <c r="B263" s="3"/>
      <c r="C263" s="3"/>
      <c r="D263" s="3"/>
      <c r="E263" s="3"/>
      <c r="AP263" s="3"/>
      <c r="AQ263" s="3"/>
      <c r="AR263" s="3"/>
      <c r="AS263" s="3"/>
      <c r="AT263" s="3"/>
      <c r="AU263" s="3"/>
    </row>
    <row r="264" spans="1:47" ht="15" x14ac:dyDescent="0.25">
      <c r="A264" s="3"/>
      <c r="B264" s="3"/>
      <c r="C264" s="3"/>
      <c r="D264" s="3"/>
      <c r="E264" s="3"/>
      <c r="AP264" s="3"/>
      <c r="AQ264" s="3"/>
      <c r="AR264" s="3"/>
      <c r="AS264" s="3"/>
      <c r="AT264" s="3"/>
      <c r="AU264" s="3"/>
    </row>
    <row r="265" spans="1:47" ht="15" x14ac:dyDescent="0.25">
      <c r="A265" s="3"/>
      <c r="B265" s="3"/>
      <c r="C265" s="3"/>
      <c r="D265" s="3"/>
      <c r="E265" s="3"/>
      <c r="AP265" s="3"/>
      <c r="AQ265" s="3"/>
      <c r="AR265" s="3"/>
      <c r="AS265" s="3"/>
      <c r="AT265" s="3"/>
      <c r="AU265" s="3"/>
    </row>
    <row r="266" spans="1:47" ht="15" x14ac:dyDescent="0.25">
      <c r="A266" s="3"/>
      <c r="B266" s="3"/>
      <c r="C266" s="3"/>
      <c r="D266" s="3"/>
      <c r="E266" s="3"/>
      <c r="AP266" s="3"/>
      <c r="AQ266" s="3"/>
      <c r="AR266" s="3"/>
      <c r="AS266" s="3"/>
      <c r="AT266" s="3"/>
      <c r="AU266" s="3"/>
    </row>
    <row r="267" spans="1:47" ht="15" x14ac:dyDescent="0.25">
      <c r="A267" s="3"/>
      <c r="B267" s="3"/>
      <c r="C267" s="3"/>
      <c r="D267" s="3"/>
      <c r="E267" s="3"/>
      <c r="AP267" s="3"/>
      <c r="AQ267" s="3"/>
      <c r="AR267" s="3"/>
      <c r="AS267" s="3"/>
      <c r="AT267" s="3"/>
      <c r="AU267" s="3"/>
    </row>
    <row r="268" spans="1:47" ht="15" x14ac:dyDescent="0.25">
      <c r="A268" s="3"/>
      <c r="B268" s="3"/>
      <c r="C268" s="3"/>
      <c r="D268" s="3"/>
      <c r="E268" s="3"/>
      <c r="AP268" s="3"/>
      <c r="AQ268" s="3"/>
      <c r="AR268" s="3"/>
      <c r="AS268" s="3"/>
      <c r="AT268" s="3"/>
      <c r="AU268" s="3"/>
    </row>
    <row r="269" spans="1:47" ht="15" x14ac:dyDescent="0.25">
      <c r="A269" s="3"/>
      <c r="B269" s="3"/>
      <c r="C269" s="3"/>
      <c r="D269" s="3"/>
      <c r="E269" s="3"/>
      <c r="AP269" s="3"/>
      <c r="AQ269" s="3"/>
      <c r="AR269" s="3"/>
      <c r="AS269" s="3"/>
      <c r="AT269" s="3"/>
      <c r="AU269" s="3"/>
    </row>
    <row r="270" spans="1:47" ht="15" x14ac:dyDescent="0.25">
      <c r="A270" s="3"/>
      <c r="B270" s="3"/>
      <c r="C270" s="3"/>
      <c r="D270" s="3"/>
      <c r="E270" s="3"/>
      <c r="AP270" s="3"/>
      <c r="AQ270" s="3"/>
      <c r="AR270" s="3"/>
      <c r="AS270" s="3"/>
      <c r="AT270" s="3"/>
      <c r="AU270" s="3"/>
    </row>
    <row r="271" spans="1:47" ht="15" x14ac:dyDescent="0.25">
      <c r="A271" s="3"/>
      <c r="B271" s="3"/>
      <c r="C271" s="3"/>
      <c r="D271" s="3"/>
      <c r="E271" s="3"/>
      <c r="AP271" s="3"/>
      <c r="AQ271" s="3"/>
      <c r="AR271" s="3"/>
      <c r="AS271" s="3"/>
      <c r="AT271" s="3"/>
      <c r="AU271" s="3"/>
    </row>
    <row r="272" spans="1:47" ht="15" x14ac:dyDescent="0.25">
      <c r="A272" s="3"/>
      <c r="B272" s="3"/>
      <c r="C272" s="3"/>
      <c r="D272" s="3"/>
      <c r="E272" s="3"/>
      <c r="AP272" s="3"/>
      <c r="AQ272" s="3"/>
      <c r="AR272" s="3"/>
      <c r="AS272" s="3"/>
      <c r="AT272" s="3"/>
      <c r="AU272" s="3"/>
    </row>
    <row r="273" spans="1:47" ht="15" x14ac:dyDescent="0.25">
      <c r="A273" s="3"/>
      <c r="B273" s="3"/>
      <c r="C273" s="3"/>
      <c r="D273" s="3"/>
      <c r="E273" s="3"/>
      <c r="AP273" s="3"/>
      <c r="AQ273" s="3"/>
      <c r="AR273" s="3"/>
      <c r="AS273" s="3"/>
      <c r="AT273" s="3"/>
      <c r="AU273" s="3"/>
    </row>
    <row r="274" spans="1:47" ht="15" x14ac:dyDescent="0.25">
      <c r="A274" s="3"/>
      <c r="B274" s="3"/>
      <c r="C274" s="3"/>
      <c r="D274" s="3"/>
      <c r="E274" s="3"/>
      <c r="AP274" s="3"/>
      <c r="AQ274" s="3"/>
      <c r="AR274" s="3"/>
      <c r="AS274" s="3"/>
      <c r="AT274" s="3"/>
      <c r="AU274" s="3"/>
    </row>
    <row r="275" spans="1:47" ht="15" x14ac:dyDescent="0.25">
      <c r="A275" s="3"/>
      <c r="B275" s="3"/>
      <c r="C275" s="3"/>
      <c r="D275" s="3"/>
      <c r="E275" s="3"/>
      <c r="AP275" s="3"/>
      <c r="AQ275" s="3"/>
      <c r="AR275" s="3"/>
      <c r="AS275" s="3"/>
      <c r="AT275" s="3"/>
      <c r="AU275" s="3"/>
    </row>
    <row r="276" spans="1:47" ht="15" x14ac:dyDescent="0.25">
      <c r="A276" s="3"/>
      <c r="B276" s="3"/>
      <c r="C276" s="3"/>
      <c r="D276" s="3"/>
      <c r="E276" s="3"/>
      <c r="AP276" s="3"/>
      <c r="AQ276" s="3"/>
      <c r="AR276" s="3"/>
      <c r="AS276" s="3"/>
      <c r="AT276" s="3"/>
      <c r="AU276" s="3"/>
    </row>
    <row r="277" spans="1:47" ht="15" x14ac:dyDescent="0.25">
      <c r="A277" s="3"/>
      <c r="B277" s="3"/>
      <c r="C277" s="3"/>
      <c r="D277" s="3"/>
      <c r="E277" s="3"/>
      <c r="AP277" s="3"/>
      <c r="AQ277" s="3"/>
      <c r="AR277" s="3"/>
      <c r="AS277" s="3"/>
      <c r="AT277" s="3"/>
      <c r="AU277" s="3"/>
    </row>
    <row r="278" spans="1:47" ht="15" x14ac:dyDescent="0.25">
      <c r="A278" s="3"/>
      <c r="B278" s="3"/>
      <c r="C278" s="3"/>
      <c r="D278" s="3"/>
      <c r="E278" s="3"/>
      <c r="AP278" s="3"/>
      <c r="AQ278" s="3"/>
      <c r="AR278" s="3"/>
      <c r="AS278" s="3"/>
      <c r="AT278" s="3"/>
      <c r="AU278" s="3"/>
    </row>
    <row r="279" spans="1:47" ht="15" x14ac:dyDescent="0.25">
      <c r="A279" s="3"/>
      <c r="B279" s="3"/>
      <c r="C279" s="3"/>
      <c r="D279" s="3"/>
      <c r="E279" s="3"/>
      <c r="AP279" s="3"/>
      <c r="AQ279" s="3"/>
      <c r="AR279" s="3"/>
      <c r="AS279" s="3"/>
      <c r="AT279" s="3"/>
      <c r="AU279" s="3"/>
    </row>
    <row r="280" spans="1:47" ht="15" x14ac:dyDescent="0.25">
      <c r="A280" s="3"/>
      <c r="B280" s="3"/>
      <c r="C280" s="3"/>
      <c r="D280" s="3"/>
      <c r="E280" s="3"/>
      <c r="AP280" s="3"/>
      <c r="AQ280" s="3"/>
      <c r="AR280" s="3"/>
      <c r="AS280" s="3"/>
      <c r="AT280" s="3"/>
      <c r="AU280" s="3"/>
    </row>
    <row r="281" spans="1:47" ht="15" x14ac:dyDescent="0.25">
      <c r="A281" s="3"/>
      <c r="B281" s="3"/>
      <c r="C281" s="3"/>
      <c r="D281" s="3"/>
      <c r="E281" s="3"/>
      <c r="AP281" s="3"/>
      <c r="AQ281" s="3"/>
      <c r="AR281" s="3"/>
      <c r="AS281" s="3"/>
      <c r="AT281" s="3"/>
      <c r="AU281" s="3"/>
    </row>
    <row r="282" spans="1:47" ht="15" x14ac:dyDescent="0.25">
      <c r="A282" s="3"/>
      <c r="B282" s="3"/>
      <c r="C282" s="3"/>
      <c r="D282" s="3"/>
      <c r="E282" s="3"/>
      <c r="AP282" s="3"/>
      <c r="AQ282" s="3"/>
      <c r="AR282" s="3"/>
      <c r="AS282" s="3"/>
      <c r="AT282" s="3"/>
      <c r="AU282" s="3"/>
    </row>
    <row r="283" spans="1:47" ht="15" x14ac:dyDescent="0.25">
      <c r="A283" s="3"/>
      <c r="B283" s="3"/>
      <c r="C283" s="3"/>
      <c r="D283" s="3"/>
      <c r="E283" s="3"/>
      <c r="AP283" s="3"/>
      <c r="AQ283" s="3"/>
      <c r="AR283" s="3"/>
      <c r="AS283" s="3"/>
      <c r="AT283" s="3"/>
      <c r="AU283" s="3"/>
    </row>
    <row r="284" spans="1:47" ht="15" x14ac:dyDescent="0.25">
      <c r="A284" s="3"/>
      <c r="B284" s="3"/>
      <c r="C284" s="3"/>
      <c r="D284" s="3"/>
      <c r="E284" s="3"/>
      <c r="AP284" s="3"/>
      <c r="AQ284" s="3"/>
      <c r="AR284" s="3"/>
      <c r="AS284" s="3"/>
      <c r="AT284" s="3"/>
      <c r="AU284" s="3"/>
    </row>
    <row r="285" spans="1:47" ht="15" x14ac:dyDescent="0.25">
      <c r="A285" s="3"/>
      <c r="B285" s="3"/>
      <c r="C285" s="3"/>
      <c r="D285" s="3"/>
      <c r="E285" s="3"/>
      <c r="AP285" s="3"/>
      <c r="AQ285" s="3"/>
      <c r="AR285" s="3"/>
      <c r="AS285" s="3"/>
      <c r="AT285" s="3"/>
      <c r="AU285" s="3"/>
    </row>
    <row r="286" spans="1:47" ht="15" x14ac:dyDescent="0.25">
      <c r="A286" s="3"/>
      <c r="B286" s="3"/>
      <c r="C286" s="3"/>
      <c r="D286" s="3"/>
      <c r="E286" s="3"/>
      <c r="AP286" s="3"/>
      <c r="AQ286" s="3"/>
      <c r="AR286" s="3"/>
      <c r="AS286" s="3"/>
      <c r="AT286" s="3"/>
      <c r="AU286" s="3"/>
    </row>
    <row r="287" spans="1:47" ht="15" x14ac:dyDescent="0.25">
      <c r="A287" s="3"/>
      <c r="B287" s="3"/>
      <c r="C287" s="3"/>
      <c r="D287" s="3"/>
      <c r="E287" s="3"/>
      <c r="AP287" s="3"/>
      <c r="AQ287" s="3"/>
      <c r="AR287" s="3"/>
      <c r="AS287" s="3"/>
      <c r="AT287" s="3"/>
      <c r="AU287" s="3"/>
    </row>
    <row r="288" spans="1:47" ht="15" x14ac:dyDescent="0.25">
      <c r="A288" s="3"/>
      <c r="B288" s="3"/>
      <c r="C288" s="3"/>
      <c r="D288" s="3"/>
      <c r="E288" s="3"/>
      <c r="AP288" s="3"/>
      <c r="AQ288" s="3"/>
      <c r="AR288" s="3"/>
      <c r="AS288" s="3"/>
      <c r="AT288" s="3"/>
      <c r="AU288" s="3"/>
    </row>
    <row r="289" spans="1:47" ht="15" x14ac:dyDescent="0.25">
      <c r="A289" s="3"/>
      <c r="B289" s="3"/>
      <c r="C289" s="3"/>
      <c r="D289" s="3"/>
      <c r="E289" s="3"/>
      <c r="AP289" s="3"/>
      <c r="AQ289" s="3"/>
      <c r="AR289" s="3"/>
      <c r="AS289" s="3"/>
      <c r="AT289" s="3"/>
      <c r="AU289" s="3"/>
    </row>
    <row r="290" spans="1:47" ht="15" x14ac:dyDescent="0.25">
      <c r="A290" s="3"/>
      <c r="B290" s="3"/>
      <c r="C290" s="3"/>
      <c r="D290" s="3"/>
      <c r="E290" s="3"/>
      <c r="AP290" s="3"/>
      <c r="AQ290" s="3"/>
      <c r="AR290" s="3"/>
      <c r="AS290" s="3"/>
      <c r="AT290" s="3"/>
      <c r="AU290" s="3"/>
    </row>
    <row r="291" spans="1:47" ht="15" x14ac:dyDescent="0.25">
      <c r="A291" s="3"/>
      <c r="B291" s="3"/>
      <c r="C291" s="3"/>
      <c r="D291" s="3"/>
      <c r="E291" s="3"/>
      <c r="AP291" s="3"/>
      <c r="AQ291" s="3"/>
      <c r="AR291" s="3"/>
      <c r="AS291" s="3"/>
      <c r="AT291" s="3"/>
      <c r="AU291" s="3"/>
    </row>
    <row r="292" spans="1:47" ht="15" x14ac:dyDescent="0.25">
      <c r="A292" s="3"/>
      <c r="B292" s="3"/>
      <c r="C292" s="3"/>
      <c r="D292" s="3"/>
      <c r="E292" s="3"/>
      <c r="AP292" s="3"/>
      <c r="AQ292" s="3"/>
      <c r="AR292" s="3"/>
      <c r="AS292" s="3"/>
      <c r="AT292" s="3"/>
      <c r="AU292" s="3"/>
    </row>
    <row r="293" spans="1:47" ht="15" x14ac:dyDescent="0.25">
      <c r="A293" s="3"/>
      <c r="B293" s="3"/>
      <c r="C293" s="3"/>
      <c r="D293" s="3"/>
      <c r="E293" s="3"/>
      <c r="AP293" s="3"/>
      <c r="AQ293" s="3"/>
      <c r="AR293" s="3"/>
      <c r="AS293" s="3"/>
      <c r="AT293" s="3"/>
      <c r="AU293" s="3"/>
    </row>
    <row r="294" spans="1:47" ht="15" x14ac:dyDescent="0.25">
      <c r="A294" s="3"/>
      <c r="B294" s="3"/>
      <c r="C294" s="3"/>
      <c r="D294" s="3"/>
      <c r="E294" s="3"/>
      <c r="AP294" s="3"/>
      <c r="AQ294" s="3"/>
      <c r="AR294" s="3"/>
      <c r="AS294" s="3"/>
      <c r="AT294" s="3"/>
      <c r="AU294" s="3"/>
    </row>
    <row r="295" spans="1:47" ht="15" x14ac:dyDescent="0.25">
      <c r="A295" s="3"/>
      <c r="B295" s="3"/>
      <c r="C295" s="3"/>
      <c r="D295" s="3"/>
      <c r="E295" s="3"/>
      <c r="AP295" s="3"/>
      <c r="AQ295" s="3"/>
      <c r="AR295" s="3"/>
      <c r="AS295" s="3"/>
      <c r="AT295" s="3"/>
      <c r="AU295" s="3"/>
    </row>
    <row r="296" spans="1:47" ht="15" x14ac:dyDescent="0.25">
      <c r="A296" s="3"/>
      <c r="B296" s="3"/>
      <c r="C296" s="3"/>
      <c r="D296" s="3"/>
      <c r="E296" s="3"/>
      <c r="AP296" s="3"/>
      <c r="AQ296" s="3"/>
      <c r="AR296" s="3"/>
      <c r="AS296" s="3"/>
      <c r="AT296" s="3"/>
      <c r="AU296" s="3"/>
    </row>
    <row r="297" spans="1:47" ht="15" x14ac:dyDescent="0.25">
      <c r="A297" s="3"/>
      <c r="B297" s="3"/>
      <c r="C297" s="3"/>
      <c r="D297" s="3"/>
      <c r="E297" s="3"/>
      <c r="AP297" s="3"/>
      <c r="AQ297" s="3"/>
      <c r="AR297" s="3"/>
      <c r="AS297" s="3"/>
      <c r="AT297" s="3"/>
      <c r="AU297" s="3"/>
    </row>
    <row r="298" spans="1:47" ht="15" x14ac:dyDescent="0.25">
      <c r="A298" s="3"/>
      <c r="B298" s="3"/>
      <c r="C298" s="3"/>
      <c r="D298" s="3"/>
      <c r="E298" s="3"/>
      <c r="AP298" s="3"/>
      <c r="AQ298" s="3"/>
      <c r="AR298" s="3"/>
      <c r="AS298" s="3"/>
      <c r="AT298" s="3"/>
      <c r="AU298" s="3"/>
    </row>
    <row r="299" spans="1:47" ht="15" x14ac:dyDescent="0.25">
      <c r="A299" s="3"/>
      <c r="B299" s="3"/>
      <c r="C299" s="3"/>
      <c r="D299" s="3"/>
      <c r="E299" s="3"/>
      <c r="AP299" s="3"/>
      <c r="AQ299" s="3"/>
      <c r="AR299" s="3"/>
      <c r="AS299" s="3"/>
      <c r="AT299" s="3"/>
      <c r="AU299" s="3"/>
    </row>
    <row r="300" spans="1:47" ht="15" x14ac:dyDescent="0.25">
      <c r="AP300" s="3"/>
      <c r="AQ300" s="3"/>
      <c r="AR300" s="3"/>
      <c r="AS300" s="3"/>
      <c r="AT300" s="3"/>
      <c r="AU300" s="3"/>
    </row>
    <row r="301" spans="1:47" ht="15" x14ac:dyDescent="0.25">
      <c r="AP301" s="3"/>
      <c r="AQ301" s="3"/>
      <c r="AR301" s="3"/>
      <c r="AS301" s="3"/>
      <c r="AT301" s="3"/>
      <c r="AU301" s="3"/>
    </row>
    <row r="302" spans="1:47" ht="15" x14ac:dyDescent="0.25">
      <c r="AP302" s="3"/>
      <c r="AQ302" s="3"/>
      <c r="AR302" s="3"/>
      <c r="AS302" s="3"/>
      <c r="AT302" s="3"/>
      <c r="AU302" s="3"/>
    </row>
    <row r="303" spans="1:47" ht="15" x14ac:dyDescent="0.25">
      <c r="AP303" s="3"/>
      <c r="AQ303" s="3"/>
      <c r="AR303" s="3"/>
      <c r="AS303" s="3"/>
      <c r="AT303" s="3"/>
      <c r="AU303" s="3"/>
    </row>
    <row r="304" spans="1:47" ht="15" x14ac:dyDescent="0.25">
      <c r="AP304" s="3"/>
      <c r="AQ304" s="3"/>
      <c r="AR304" s="3"/>
      <c r="AS304" s="3"/>
      <c r="AT304" s="3"/>
      <c r="AU304" s="3"/>
    </row>
    <row r="305" spans="42:47" ht="15" x14ac:dyDescent="0.25">
      <c r="AP305" s="3"/>
      <c r="AQ305" s="3"/>
      <c r="AR305" s="3"/>
      <c r="AS305" s="3"/>
      <c r="AT305" s="3"/>
      <c r="AU305" s="3"/>
    </row>
    <row r="306" spans="42:47" ht="15" x14ac:dyDescent="0.25">
      <c r="AP306" s="3"/>
      <c r="AQ306" s="3"/>
      <c r="AR306" s="3"/>
      <c r="AS306" s="3"/>
      <c r="AT306" s="3"/>
      <c r="AU306" s="3"/>
    </row>
    <row r="307" spans="42:47" ht="15" x14ac:dyDescent="0.25">
      <c r="AP307" s="3"/>
      <c r="AQ307" s="3"/>
      <c r="AR307" s="3"/>
      <c r="AS307" s="3"/>
      <c r="AT307" s="3"/>
      <c r="AU307" s="3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1.RegLineDataAnalyFormula</vt:lpstr>
      <vt:lpstr>2.AllFormula&amp;Solver</vt:lpstr>
      <vt:lpstr>3.ExpoSmoo</vt:lpstr>
      <vt:lpstr>4.TrenAdExpoSmoo</vt:lpstr>
      <vt:lpstr>5.OPT.AlphaBeta6ways</vt:lpstr>
      <vt:lpstr>3.ArdiData28Fixed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2020-08-05T21:42:46Z</dcterms:created>
  <dcterms:modified xsi:type="dcterms:W3CDTF">2021-02-09T16:38:16Z</dcterms:modified>
</cp:coreProperties>
</file>