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ublic_html\CourseBase\Games\"/>
    </mc:Choice>
  </mc:AlternateContent>
  <bookViews>
    <workbookView xWindow="0" yWindow="0" windowWidth="23040" windowHeight="8910"/>
  </bookViews>
  <sheets>
    <sheet name="1.Orders-Arrived" sheetId="2" r:id="rId1"/>
    <sheet name="1b.Orders-Arrived" sheetId="3" r:id="rId2"/>
  </sheets>
  <definedNames>
    <definedName name="Page1">'1.Orders-Arrived'!$H$16</definedName>
    <definedName name="solver_adj" localSheetId="0" hidden="1">'1.Orders-Arrived'!#REF!</definedName>
    <definedName name="solver_adj" localSheetId="1" hidden="1">'1b.Orders-Arrived'!#REF!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'1.Orders-Arrived'!#REF!</definedName>
    <definedName name="solver_opt" localSheetId="1" hidden="1">'1b.Orders-Arrived'!#REF!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62913"/>
</workbook>
</file>

<file path=xl/calcChain.xml><?xml version="1.0" encoding="utf-8"?>
<calcChain xmlns="http://schemas.openxmlformats.org/spreadsheetml/2006/main">
  <c r="D52" i="2" l="1"/>
  <c r="D53" i="2"/>
  <c r="D54" i="2"/>
  <c r="D55" i="2"/>
  <c r="D56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2" i="2"/>
  <c r="I4" i="2"/>
  <c r="I3" i="2"/>
  <c r="I2" i="2"/>
  <c r="I1" i="2"/>
  <c r="D50" i="3"/>
  <c r="E50" i="3" s="1"/>
  <c r="F50" i="3" s="1"/>
  <c r="D42" i="3"/>
  <c r="E42" i="3" s="1"/>
  <c r="F42" i="3" s="1"/>
  <c r="D34" i="3"/>
  <c r="E34" i="3" s="1"/>
  <c r="F34" i="3" s="1"/>
  <c r="D26" i="3"/>
  <c r="E26" i="3" s="1"/>
  <c r="F26" i="3" s="1"/>
  <c r="K24" i="3"/>
  <c r="K23" i="3"/>
  <c r="D56" i="3" s="1"/>
  <c r="E20" i="3"/>
  <c r="F20" i="3" s="1"/>
  <c r="D20" i="3"/>
  <c r="D17" i="3"/>
  <c r="E17" i="3" s="1"/>
  <c r="F17" i="3" s="1"/>
  <c r="D14" i="3"/>
  <c r="E14" i="3" s="1"/>
  <c r="F14" i="3" s="1"/>
  <c r="N13" i="3"/>
  <c r="N11" i="3"/>
  <c r="O10" i="3" s="1"/>
  <c r="N10" i="3"/>
  <c r="O11" i="3" s="1"/>
  <c r="D10" i="3"/>
  <c r="E10" i="3" s="1"/>
  <c r="F10" i="3" s="1"/>
  <c r="D7" i="3"/>
  <c r="E7" i="3" s="1"/>
  <c r="F7" i="3" s="1"/>
  <c r="D4" i="3"/>
  <c r="E4" i="3" s="1"/>
  <c r="F4" i="3" s="1"/>
  <c r="J1" i="2"/>
  <c r="J3" i="2"/>
  <c r="J2" i="2"/>
  <c r="J4" i="2"/>
  <c r="D15" i="3" l="1"/>
  <c r="E15" i="3" s="1"/>
  <c r="F15" i="3" s="1"/>
  <c r="D23" i="3"/>
  <c r="E23" i="3" s="1"/>
  <c r="F23" i="3" s="1"/>
  <c r="D29" i="3"/>
  <c r="E29" i="3" s="1"/>
  <c r="F29" i="3" s="1"/>
  <c r="D37" i="3"/>
  <c r="E37" i="3" s="1"/>
  <c r="F37" i="3" s="1"/>
  <c r="D45" i="3"/>
  <c r="E45" i="3" s="1"/>
  <c r="F45" i="3" s="1"/>
  <c r="D28" i="3"/>
  <c r="E28" i="3" s="1"/>
  <c r="F28" i="3" s="1"/>
  <c r="D36" i="3"/>
  <c r="E36" i="3" s="1"/>
  <c r="F36" i="3" s="1"/>
  <c r="D44" i="3"/>
  <c r="E44" i="3" s="1"/>
  <c r="F44" i="3" s="1"/>
  <c r="D52" i="3"/>
  <c r="M5" i="3" s="1"/>
  <c r="D19" i="3"/>
  <c r="E19" i="3" s="1"/>
  <c r="F19" i="3" s="1"/>
  <c r="D25" i="3"/>
  <c r="E25" i="3" s="1"/>
  <c r="F25" i="3" s="1"/>
  <c r="D33" i="3"/>
  <c r="E33" i="3" s="1"/>
  <c r="F33" i="3" s="1"/>
  <c r="D41" i="3"/>
  <c r="E41" i="3" s="1"/>
  <c r="F41" i="3" s="1"/>
  <c r="D49" i="3"/>
  <c r="E49" i="3" s="1"/>
  <c r="F49" i="3" s="1"/>
  <c r="D53" i="3"/>
  <c r="D30" i="3"/>
  <c r="E30" i="3" s="1"/>
  <c r="F30" i="3" s="1"/>
  <c r="D38" i="3"/>
  <c r="E38" i="3" s="1"/>
  <c r="F38" i="3" s="1"/>
  <c r="D46" i="3"/>
  <c r="E46" i="3" s="1"/>
  <c r="F46" i="3" s="1"/>
  <c r="D54" i="3"/>
  <c r="D5" i="3"/>
  <c r="E5" i="3" s="1"/>
  <c r="F5" i="3" s="1"/>
  <c r="D8" i="3"/>
  <c r="E8" i="3" s="1"/>
  <c r="F8" i="3" s="1"/>
  <c r="D12" i="3"/>
  <c r="E12" i="3" s="1"/>
  <c r="F12" i="3" s="1"/>
  <c r="D21" i="3"/>
  <c r="E21" i="3" s="1"/>
  <c r="F21" i="3" s="1"/>
  <c r="D24" i="3"/>
  <c r="E24" i="3" s="1"/>
  <c r="F24" i="3" s="1"/>
  <c r="D27" i="3"/>
  <c r="E27" i="3" s="1"/>
  <c r="F27" i="3" s="1"/>
  <c r="D35" i="3"/>
  <c r="E35" i="3" s="1"/>
  <c r="F35" i="3" s="1"/>
  <c r="D43" i="3"/>
  <c r="E43" i="3" s="1"/>
  <c r="F43" i="3" s="1"/>
  <c r="D51" i="3"/>
  <c r="E51" i="3" s="1"/>
  <c r="F51" i="3" s="1"/>
  <c r="D55" i="3"/>
  <c r="D31" i="3"/>
  <c r="E31" i="3" s="1"/>
  <c r="F31" i="3" s="1"/>
  <c r="D39" i="3"/>
  <c r="E39" i="3" s="1"/>
  <c r="F39" i="3" s="1"/>
  <c r="D47" i="3"/>
  <c r="E47" i="3" s="1"/>
  <c r="F47" i="3" s="1"/>
  <c r="D9" i="3"/>
  <c r="E9" i="3" s="1"/>
  <c r="F9" i="3" s="1"/>
  <c r="D13" i="3"/>
  <c r="E13" i="3" s="1"/>
  <c r="F13" i="3" s="1"/>
  <c r="D22" i="3"/>
  <c r="E22" i="3" s="1"/>
  <c r="F22" i="3" s="1"/>
  <c r="D3" i="3"/>
  <c r="E3" i="3" s="1"/>
  <c r="F3" i="3" s="1"/>
  <c r="D6" i="3"/>
  <c r="E6" i="3" s="1"/>
  <c r="F6" i="3" s="1"/>
  <c r="D16" i="3"/>
  <c r="E16" i="3" s="1"/>
  <c r="F16" i="3" s="1"/>
  <c r="D2" i="3"/>
  <c r="E2" i="3" s="1"/>
  <c r="F2" i="3" s="1"/>
  <c r="D11" i="3"/>
  <c r="E11" i="3" s="1"/>
  <c r="F11" i="3" s="1"/>
  <c r="D18" i="3"/>
  <c r="E18" i="3" s="1"/>
  <c r="F18" i="3" s="1"/>
  <c r="D32" i="3"/>
  <c r="E32" i="3" s="1"/>
  <c r="F32" i="3" s="1"/>
  <c r="D40" i="3"/>
  <c r="E40" i="3" s="1"/>
  <c r="F40" i="3" s="1"/>
  <c r="D48" i="3"/>
  <c r="E48" i="3" s="1"/>
  <c r="F48" i="3" s="1"/>
  <c r="G49" i="3" l="1"/>
  <c r="H49" i="3" s="1"/>
  <c r="G41" i="3"/>
  <c r="H41" i="3" s="1"/>
  <c r="G33" i="3"/>
  <c r="H33" i="3" s="1"/>
  <c r="G25" i="3"/>
  <c r="H25" i="3" s="1"/>
  <c r="G19" i="3"/>
  <c r="H19" i="3" s="1"/>
  <c r="G6" i="3"/>
  <c r="H6" i="3" s="1"/>
  <c r="G3" i="3"/>
  <c r="H3" i="3" s="1"/>
  <c r="G7" i="3"/>
  <c r="H7" i="3" s="1"/>
  <c r="G4" i="3"/>
  <c r="H4" i="3" s="1"/>
  <c r="G45" i="3"/>
  <c r="H45" i="3" s="1"/>
  <c r="G37" i="3"/>
  <c r="H37" i="3" s="1"/>
  <c r="G29" i="3"/>
  <c r="H29" i="3" s="1"/>
  <c r="G23" i="3"/>
  <c r="H23" i="3" s="1"/>
  <c r="G15" i="3"/>
  <c r="H15" i="3" s="1"/>
  <c r="G10" i="3"/>
  <c r="H10" i="3" s="1"/>
  <c r="G48" i="3"/>
  <c r="H48" i="3" s="1"/>
  <c r="G40" i="3"/>
  <c r="H40" i="3" s="1"/>
  <c r="G32" i="3"/>
  <c r="H32" i="3" s="1"/>
  <c r="G44" i="3"/>
  <c r="H44" i="3" s="1"/>
  <c r="G36" i="3"/>
  <c r="H36" i="3" s="1"/>
  <c r="G28" i="3"/>
  <c r="H28" i="3" s="1"/>
  <c r="G22" i="3"/>
  <c r="H22" i="3" s="1"/>
  <c r="G13" i="3"/>
  <c r="H13" i="3" s="1"/>
  <c r="G9" i="3"/>
  <c r="H9" i="3" s="1"/>
  <c r="G17" i="3"/>
  <c r="H17" i="3" s="1"/>
  <c r="G14" i="3"/>
  <c r="H14" i="3" s="1"/>
  <c r="G47" i="3"/>
  <c r="H47" i="3" s="1"/>
  <c r="G39" i="3"/>
  <c r="H39" i="3" s="1"/>
  <c r="G31" i="3"/>
  <c r="H31" i="3" s="1"/>
  <c r="G50" i="3"/>
  <c r="H50" i="3" s="1"/>
  <c r="G42" i="3"/>
  <c r="H42" i="3" s="1"/>
  <c r="G34" i="3"/>
  <c r="H34" i="3" s="1"/>
  <c r="G26" i="3"/>
  <c r="H26" i="3" s="1"/>
  <c r="G20" i="3"/>
  <c r="H20" i="3" s="1"/>
  <c r="G46" i="3"/>
  <c r="H46" i="3" s="1"/>
  <c r="G38" i="3"/>
  <c r="H38" i="3" s="1"/>
  <c r="G30" i="3"/>
  <c r="H30" i="3" s="1"/>
  <c r="G16" i="3"/>
  <c r="H16" i="3" s="1"/>
  <c r="G35" i="3"/>
  <c r="H35" i="3" s="1"/>
  <c r="G24" i="3"/>
  <c r="H24" i="3" s="1"/>
  <c r="G18" i="3"/>
  <c r="H18" i="3" s="1"/>
  <c r="G2" i="3"/>
  <c r="H2" i="3" s="1"/>
  <c r="G43" i="3"/>
  <c r="H43" i="3" s="1"/>
  <c r="G12" i="3"/>
  <c r="H12" i="3" s="1"/>
  <c r="G5" i="3"/>
  <c r="H5" i="3" s="1"/>
  <c r="G27" i="3"/>
  <c r="H27" i="3" s="1"/>
  <c r="G51" i="3"/>
  <c r="H51" i="3" s="1"/>
  <c r="O13" i="3" s="1"/>
  <c r="O14" i="3" s="1"/>
  <c r="G21" i="3"/>
  <c r="H21" i="3" s="1"/>
  <c r="G11" i="3"/>
  <c r="H11" i="3" s="1"/>
  <c r="G8" i="3"/>
  <c r="H8" i="3" s="1"/>
</calcChain>
</file>

<file path=xl/sharedStrings.xml><?xml version="1.0" encoding="utf-8"?>
<sst xmlns="http://schemas.openxmlformats.org/spreadsheetml/2006/main" count="69" uniqueCount="55">
  <si>
    <t>t</t>
  </si>
  <si>
    <t>At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</si>
  <si>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</si>
  <si>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</si>
  <si>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</si>
  <si>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</si>
  <si>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</si>
  <si>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</si>
  <si>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</si>
  <si>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</si>
  <si>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</si>
  <si>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</si>
  <si>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</si>
  <si>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</si>
  <si>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</si>
  <si>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</si>
  <si>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</si>
  <si>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</si>
  <si>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</si>
  <si>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</si>
  <si>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</si>
  <si>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</si>
  <si>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</si>
  <si>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</si>
  <si>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</si>
  <si>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</si>
  <si>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</si>
  <si>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b0</t>
  </si>
  <si>
    <t>b1</t>
  </si>
  <si>
    <t>Ft</t>
  </si>
  <si>
    <t>E</t>
  </si>
  <si>
    <t>=SUM(E^2)/(n-2)</t>
  </si>
  <si>
    <t>F(51)</t>
  </si>
  <si>
    <t>Correlation Coefficient</t>
  </si>
  <si>
    <t>Coefficient of Determination</t>
  </si>
  <si>
    <t>Varriance of forecast</t>
  </si>
  <si>
    <t>Standard Deviation of forecast</t>
  </si>
  <si>
    <t>What % of y is defined (explained) by x</t>
  </si>
  <si>
    <r>
      <t>E</t>
    </r>
    <r>
      <rPr>
        <vertAlign val="superscript"/>
        <sz val="11"/>
        <color theme="1"/>
        <rFont val="Book Antiqua"/>
        <family val="1"/>
      </rPr>
      <t>2</t>
    </r>
  </si>
  <si>
    <t>SUM(E^2)</t>
  </si>
  <si>
    <t>Average</t>
  </si>
  <si>
    <t>Standard Deviation</t>
  </si>
  <si>
    <t>CV</t>
  </si>
  <si>
    <t>Median</t>
  </si>
  <si>
    <t xml:space="preserve">Max </t>
  </si>
  <si>
    <t>Range/Median</t>
  </si>
  <si>
    <t>Min</t>
  </si>
  <si>
    <t>In statistics, whenever we estimate a parameter we reduce the denominator of MSE by 1</t>
  </si>
  <si>
    <t xml:space="preserve">Here we have estimated two parameters, b0 and b1, therfore we </t>
  </si>
  <si>
    <t>do not devide by n but by n-2</t>
  </si>
  <si>
    <t>Slope</t>
  </si>
  <si>
    <t>R-squared</t>
  </si>
  <si>
    <t>StdErr</t>
  </si>
  <si>
    <t>R2</t>
  </si>
  <si>
    <t>StdDev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</si>
</sst>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1"/>
      <color rgb="FFFF0000"/>
      <name val="Book Antiqua"/>
      <family val="1"/>
    </font>
    <font>
      <vertAlign val="superscript"/>
      <sz val="11"/>
      <color theme="1"/>
      <name val="Book Antiqua"/>
      <family val="1"/>
    </font>
    <font>
      <b/>
      <sz val="11"/>
      <color theme="7" tint="-0.499984740745262"/>
      <name val="Book Antiqua"/>
      <family val="1"/>
    </font>
    <font>
      <i/>
      <sz val="11"/>
      <color theme="1"/>
      <name val="Book Antiqua"/>
      <family val="1"/>
    </font>
    <font>
      <b/>
      <sz val="11"/>
      <color rgb="FFC00000"/>
      <name val="Book Antiqua"/>
      <family val="1"/>
    </font>
    <font>
      <b/>
      <sz val="11"/>
      <color rgb="FF00B050"/>
      <name val="Book Antiqua"/>
      <family val="1"/>
    </font>
    <font>
      <b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18" fillId="0" borderId="0" xfId="0" applyFont="1" applyAlignment="1">
      <alignment horizontal="center"/>
    </xf>
    <xf numFmtId="0" fontId="19" fillId="34" borderId="0" xfId="0" applyFont="1" applyFill="1" applyAlignment="1">
      <alignment horizontal="center"/>
    </xf>
    <xf numFmtId="0" fontId="19" fillId="35" borderId="0" xfId="0" applyFont="1" applyFill="1"/>
    <xf numFmtId="0" fontId="20" fillId="0" borderId="0" xfId="0" applyFont="1"/>
    <xf numFmtId="0" fontId="18" fillId="0" borderId="0" xfId="0" applyFont="1"/>
    <xf numFmtId="0" fontId="22" fillId="0" borderId="0" xfId="0" quotePrefix="1" applyFont="1"/>
    <xf numFmtId="0" fontId="18" fillId="0" borderId="0" xfId="0" applyFont="1" applyAlignment="1">
      <alignment horizontal="center" wrapText="1"/>
    </xf>
    <xf numFmtId="0" fontId="19" fillId="34" borderId="0" xfId="0" applyFont="1" applyFill="1" applyAlignment="1">
      <alignment horizontal="center" wrapText="1"/>
    </xf>
    <xf numFmtId="0" fontId="22" fillId="0" borderId="0" xfId="0" applyFont="1"/>
    <xf numFmtId="0" fontId="23" fillId="0" borderId="11" xfId="0" applyFont="1" applyFill="1" applyBorder="1" applyAlignment="1">
      <alignment horizontal="centerContinuous"/>
    </xf>
    <xf numFmtId="0" fontId="18" fillId="0" borderId="0" xfId="0" applyFont="1" applyFill="1" applyBorder="1" applyAlignment="1"/>
    <xf numFmtId="0" fontId="19" fillId="35" borderId="0" xfId="0" applyFont="1" applyFill="1" applyBorder="1" applyAlignment="1"/>
    <xf numFmtId="0" fontId="18" fillId="0" borderId="10" xfId="0" applyFont="1" applyFill="1" applyBorder="1" applyAlignment="1"/>
    <xf numFmtId="0" fontId="23" fillId="0" borderId="11" xfId="0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Fill="1" applyBorder="1" applyAlignment="1"/>
    <xf numFmtId="0" fontId="24" fillId="0" borderId="10" xfId="0" applyFont="1" applyFill="1" applyBorder="1" applyAlignment="1"/>
    <xf numFmtId="0" fontId="25" fillId="0" borderId="0" xfId="0" applyFont="1"/>
    <xf numFmtId="0" fontId="18" fillId="35" borderId="0" xfId="0" applyFont="1" applyFill="1"/>
    <xf numFmtId="0" fontId="19" fillId="33" borderId="0" xfId="0" applyFont="1" applyFill="1" applyBorder="1" applyAlignment="1"/>
    <xf numFmtId="0" fontId="19" fillId="33" borderId="0" xfId="0" applyFont="1" applyFill="1"/>
    <xf numFmtId="2" fontId="0" fillId="0" borderId="0" xfId="0" applyNumberFormat="1"/>
    <xf numFmtId="2" fontId="26" fillId="0" borderId="0" xfId="0" applyNumberFormat="1" applyFont="1"/>
    <xf numFmtId="2" fontId="18" fillId="0" borderId="0" xfId="0" applyNumberFormat="1" applyFont="1"/>
    <xf numFmtId="2" fontId="20" fillId="0" borderId="0" xfId="0" applyNumberFormat="1" applyFont="1"/>
    <xf numFmtId="2" fontId="22" fillId="0" borderId="0" xfId="0" applyNumberFormat="1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'1.Orders-Arrived'!$C$1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'1.Orders-Arrived'!$B$2:$B$51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'1.Orders-Arrived'!$C$2:$C$51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E4-4812-B4AD-F124D11626EB}"/>
            </c:ext>
          </c:extLst>
        </c:ser>
        <c:ser>
          <c:idx val="1"/>
          <c:order val="1"/>
          <c:tx>
            <c:strRef>
              <c:f>'1.Orders-Arrived'!$D$1</c:f>
              <c:strCache>
                <c:ptCount val="1"/>
                <c:pt idx="0">
                  <c:v>Ft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'1.Orders-Arrived'!$B$2:$B$51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'1.Orders-Arrived'!$D$2:$D$51</c:f>
              <c:numCache>
                <c:formatCode>0.00</c:formatCode>
                <c:ptCount val="50"/>
                <c:pt idx="0">
                  <c:v>1.1882352941176471</c:v>
                </c:pt>
                <c:pt idx="1">
                  <c:v>1.2646338535414166</c:v>
                </c:pt>
                <c:pt idx="2">
                  <c:v>1.341032412965186</c:v>
                </c:pt>
                <c:pt idx="3">
                  <c:v>1.4174309723889555</c:v>
                </c:pt>
                <c:pt idx="4">
                  <c:v>1.493829531812725</c:v>
                </c:pt>
                <c:pt idx="5">
                  <c:v>1.5702280912364945</c:v>
                </c:pt>
                <c:pt idx="6">
                  <c:v>1.6466266506602643</c:v>
                </c:pt>
                <c:pt idx="7">
                  <c:v>1.7230252100840335</c:v>
                </c:pt>
                <c:pt idx="8">
                  <c:v>1.7994237695078033</c:v>
                </c:pt>
                <c:pt idx="9">
                  <c:v>1.8758223289315725</c:v>
                </c:pt>
                <c:pt idx="10">
                  <c:v>1.9522208883553422</c:v>
                </c:pt>
                <c:pt idx="11">
                  <c:v>2.0286194477791115</c:v>
                </c:pt>
                <c:pt idx="12">
                  <c:v>2.1050180072028812</c:v>
                </c:pt>
                <c:pt idx="13">
                  <c:v>2.181416566626651</c:v>
                </c:pt>
                <c:pt idx="14">
                  <c:v>2.2578151260504202</c:v>
                </c:pt>
                <c:pt idx="15">
                  <c:v>2.3342136854741895</c:v>
                </c:pt>
                <c:pt idx="16">
                  <c:v>2.4106122448979592</c:v>
                </c:pt>
                <c:pt idx="17">
                  <c:v>2.4870108043217289</c:v>
                </c:pt>
                <c:pt idx="18">
                  <c:v>2.5634093637454982</c:v>
                </c:pt>
                <c:pt idx="19">
                  <c:v>2.6398079231692675</c:v>
                </c:pt>
                <c:pt idx="20">
                  <c:v>2.7162064825930372</c:v>
                </c:pt>
                <c:pt idx="21">
                  <c:v>2.7926050420168069</c:v>
                </c:pt>
                <c:pt idx="22">
                  <c:v>2.8690036014405762</c:v>
                </c:pt>
                <c:pt idx="23">
                  <c:v>2.9454021608643459</c:v>
                </c:pt>
                <c:pt idx="24">
                  <c:v>3.0218007202881152</c:v>
                </c:pt>
                <c:pt idx="25">
                  <c:v>3.0981992797118849</c:v>
                </c:pt>
                <c:pt idx="26">
                  <c:v>3.1745978391356542</c:v>
                </c:pt>
                <c:pt idx="27">
                  <c:v>3.2509963985594239</c:v>
                </c:pt>
                <c:pt idx="28">
                  <c:v>3.3273949579831932</c:v>
                </c:pt>
                <c:pt idx="29">
                  <c:v>3.4037935174069629</c:v>
                </c:pt>
                <c:pt idx="30">
                  <c:v>3.4801920768307322</c:v>
                </c:pt>
                <c:pt idx="31">
                  <c:v>3.5565906362545019</c:v>
                </c:pt>
                <c:pt idx="32">
                  <c:v>3.6329891956782716</c:v>
                </c:pt>
                <c:pt idx="33">
                  <c:v>3.7093877551020409</c:v>
                </c:pt>
                <c:pt idx="34">
                  <c:v>3.7857863145258106</c:v>
                </c:pt>
                <c:pt idx="35">
                  <c:v>3.8621848739495799</c:v>
                </c:pt>
                <c:pt idx="36">
                  <c:v>3.9385834333733496</c:v>
                </c:pt>
                <c:pt idx="37">
                  <c:v>4.0149819927971189</c:v>
                </c:pt>
                <c:pt idx="38">
                  <c:v>4.0913805522208886</c:v>
                </c:pt>
                <c:pt idx="39">
                  <c:v>4.1677791116446574</c:v>
                </c:pt>
                <c:pt idx="40">
                  <c:v>4.244177671068428</c:v>
                </c:pt>
                <c:pt idx="41">
                  <c:v>4.3205762304921969</c:v>
                </c:pt>
                <c:pt idx="42">
                  <c:v>4.3969747899159666</c:v>
                </c:pt>
                <c:pt idx="43">
                  <c:v>4.4733733493397363</c:v>
                </c:pt>
                <c:pt idx="44">
                  <c:v>4.5497719087635051</c:v>
                </c:pt>
                <c:pt idx="45">
                  <c:v>4.6261704681872748</c:v>
                </c:pt>
                <c:pt idx="46">
                  <c:v>4.7025690276110446</c:v>
                </c:pt>
                <c:pt idx="47">
                  <c:v>4.7789675870348143</c:v>
                </c:pt>
                <c:pt idx="48">
                  <c:v>4.855366146458584</c:v>
                </c:pt>
                <c:pt idx="49">
                  <c:v>4.9317647058823528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E4-4812-B4AD-F124D1162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420952"/>
        <c:axId val="712419640"/>
      </c:scatterChart>
      <c:valAx>
        <c:axId val="712420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419640"/>
        <c:crosses val="autoZero"/>
        <c:crossBetween val="midCat"/>
      </c:valAx>
      <c:valAx>
        <c:axId val="712419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420952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'1b.Orders-Arrived'!$C$1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'1b.Orders-Arrived'!$B$2:$B$51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'1b.Orders-Arrived'!$C$2:$C$51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94-49BB-9EA7-D75807259581}"/>
            </c:ext>
          </c:extLst>
        </c:ser>
        <c:ser>
          <c:idx val="1"/>
          <c:order val="1"/>
          <c:tx>
            <c:strRef>
              <c:f>'1b.Orders-Arrived'!$D$1</c:f>
              <c:strCache>
                <c:ptCount val="1"/>
                <c:pt idx="0">
                  <c:v>Ft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'1b.Orders-Arrived'!$B$2:$B$51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'1b.Orders-Arrived'!$D$2:$D$51</c:f>
              <c:numCache>
                <c:formatCode>General</c:formatCode>
                <c:ptCount val="50"/>
                <c:pt idx="0">
                  <c:v>1.1882352941176471</c:v>
                </c:pt>
                <c:pt idx="1">
                  <c:v>1.2646338535414166</c:v>
                </c:pt>
                <c:pt idx="2">
                  <c:v>1.341032412965186</c:v>
                </c:pt>
                <c:pt idx="3">
                  <c:v>1.4174309723889555</c:v>
                </c:pt>
                <c:pt idx="4">
                  <c:v>1.493829531812725</c:v>
                </c:pt>
                <c:pt idx="5">
                  <c:v>1.5702280912364945</c:v>
                </c:pt>
                <c:pt idx="6">
                  <c:v>1.6466266506602643</c:v>
                </c:pt>
                <c:pt idx="7">
                  <c:v>1.7230252100840335</c:v>
                </c:pt>
                <c:pt idx="8">
                  <c:v>1.7994237695078033</c:v>
                </c:pt>
                <c:pt idx="9">
                  <c:v>1.8758223289315725</c:v>
                </c:pt>
                <c:pt idx="10">
                  <c:v>1.9522208883553422</c:v>
                </c:pt>
                <c:pt idx="11">
                  <c:v>2.0286194477791115</c:v>
                </c:pt>
                <c:pt idx="12">
                  <c:v>2.1050180072028812</c:v>
                </c:pt>
                <c:pt idx="13">
                  <c:v>2.181416566626651</c:v>
                </c:pt>
                <c:pt idx="14">
                  <c:v>2.2578151260504202</c:v>
                </c:pt>
                <c:pt idx="15">
                  <c:v>2.3342136854741895</c:v>
                </c:pt>
                <c:pt idx="16">
                  <c:v>2.4106122448979592</c:v>
                </c:pt>
                <c:pt idx="17">
                  <c:v>2.4870108043217289</c:v>
                </c:pt>
                <c:pt idx="18">
                  <c:v>2.5634093637454982</c:v>
                </c:pt>
                <c:pt idx="19">
                  <c:v>2.6398079231692675</c:v>
                </c:pt>
                <c:pt idx="20">
                  <c:v>2.7162064825930372</c:v>
                </c:pt>
                <c:pt idx="21">
                  <c:v>2.7926050420168069</c:v>
                </c:pt>
                <c:pt idx="22">
                  <c:v>2.8690036014405762</c:v>
                </c:pt>
                <c:pt idx="23">
                  <c:v>2.9454021608643459</c:v>
                </c:pt>
                <c:pt idx="24">
                  <c:v>3.0218007202881152</c:v>
                </c:pt>
                <c:pt idx="25">
                  <c:v>3.0981992797118849</c:v>
                </c:pt>
                <c:pt idx="26">
                  <c:v>3.1745978391356542</c:v>
                </c:pt>
                <c:pt idx="27">
                  <c:v>3.2509963985594239</c:v>
                </c:pt>
                <c:pt idx="28">
                  <c:v>3.3273949579831932</c:v>
                </c:pt>
                <c:pt idx="29">
                  <c:v>3.4037935174069629</c:v>
                </c:pt>
                <c:pt idx="30">
                  <c:v>3.4801920768307322</c:v>
                </c:pt>
                <c:pt idx="31">
                  <c:v>3.5565906362545019</c:v>
                </c:pt>
                <c:pt idx="32">
                  <c:v>3.6329891956782716</c:v>
                </c:pt>
                <c:pt idx="33">
                  <c:v>3.7093877551020409</c:v>
                </c:pt>
                <c:pt idx="34">
                  <c:v>3.7857863145258106</c:v>
                </c:pt>
                <c:pt idx="35">
                  <c:v>3.8621848739495799</c:v>
                </c:pt>
                <c:pt idx="36">
                  <c:v>3.9385834333733496</c:v>
                </c:pt>
                <c:pt idx="37">
                  <c:v>4.0149819927971189</c:v>
                </c:pt>
                <c:pt idx="38">
                  <c:v>4.0913805522208886</c:v>
                </c:pt>
                <c:pt idx="39">
                  <c:v>4.1677791116446574</c:v>
                </c:pt>
                <c:pt idx="40">
                  <c:v>4.244177671068428</c:v>
                </c:pt>
                <c:pt idx="41">
                  <c:v>4.3205762304921969</c:v>
                </c:pt>
                <c:pt idx="42">
                  <c:v>4.3969747899159666</c:v>
                </c:pt>
                <c:pt idx="43">
                  <c:v>4.4733733493397363</c:v>
                </c:pt>
                <c:pt idx="44">
                  <c:v>4.5497719087635051</c:v>
                </c:pt>
                <c:pt idx="45">
                  <c:v>4.6261704681872748</c:v>
                </c:pt>
                <c:pt idx="46">
                  <c:v>4.7025690276110446</c:v>
                </c:pt>
                <c:pt idx="47">
                  <c:v>4.7789675870348143</c:v>
                </c:pt>
                <c:pt idx="48">
                  <c:v>4.855366146458584</c:v>
                </c:pt>
                <c:pt idx="49">
                  <c:v>4.9317647058823528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94-49BB-9EA7-D75807259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420952"/>
        <c:axId val="712419640"/>
      </c:scatterChart>
      <c:valAx>
        <c:axId val="712420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419640"/>
        <c:crosses val="autoZero"/>
        <c:crossBetween val="midCat"/>
      </c:valAx>
      <c:valAx>
        <c:axId val="712419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420952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1036320</xdr:colOff>
      <xdr:row>4</xdr:row>
      <xdr:rowOff>201930</xdr:rowOff>
    </xdr:from>
    <xdr:to>
      <xdr:col>13</xdr:col>
      <xdr:colOff>478155</xdr:colOff>
      <xdr:row>19</xdr:row>
      <xdr:rowOff>194310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1059180</xdr:colOff>
      <xdr:row>50</xdr:row>
      <xdr:rowOff>34290</xdr:rowOff>
    </xdr:from>
    <xdr:to>
      <xdr:col>19</xdr:col>
      <xdr:colOff>167640</xdr:colOff>
      <xdr:row>65</xdr:row>
      <xdr:rowOff>26670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13"/>
  <sheetViews>
    <sheetView tabSelected="1" workbookViewId="0">
      <selection activeCell="G23" sqref="G23"/>
    </sheetView>
  </sheetViews>
  <sheetFormatPr defaultColWidth="8.85546875" defaultRowHeight="16.5" x14ac:dyDescent="0.3"/>
  <cols>
    <col min="1" max="1" width="19.28515625" style="5" bestFit="1" customWidth="1"/>
    <col min="2" max="2" width="4.85546875" style="5" bestFit="1" customWidth="1"/>
    <col min="3" max="3" width="4.7109375" style="18" bestFit="1" customWidth="1"/>
    <col min="4" max="6" width="8.85546875" style="5"/>
    <col min="7" max="7" width="14.28515625" style="5" bestFit="1" customWidth="1"/>
    <col min="8" max="8" width="15.5703125" style="5" bestFit="1" customWidth="1"/>
    <col min="9" max="9" width="15.5703125" style="5" customWidth="1"/>
    <col min="10" max="11" width="8.85546875" style="5"/>
    <col min="12" max="12" width="17.42578125" style="5" bestFit="1" customWidth="1"/>
    <col min="13" max="16384" width="8.85546875" style="5"/>
  </cols>
  <sheetData>
    <row r="1" spans="2:22" x14ac:dyDescent="0.3">
      <c r="B1" s="1" t="s">
        <v>0</v>
      </c>
      <c r="C1" s="2" t="s">
        <v>1</v>
      </c>
      <c r="D1" t="s">
        <v>29</v>
      </c>
      <c r="E1"/>
      <c r="F1"/>
      <c r="G1" t="s">
        <v>27</v>
      </c>
      <c r="H1" t="s">
        <v>13</v>
      </c>
      <c r="I1" s="22">
        <f>INTERCEPT(C2:C51,B2:B51)</f>
        <v>1.1118367346938776</v>
      </c>
      <c r="J1" t="str">
        <f ca="1">_xlfn.FORMULATEXT(I1)</f>
        <v>=INTERCEPT(C2:C51,B2:B51)</v>
      </c>
      <c r="K1"/>
      <c r="L1"/>
      <c r="M1"/>
      <c r="N1"/>
      <c r="O1"/>
      <c r="P1"/>
      <c r="Q1"/>
      <c r="R1"/>
      <c r="S1"/>
      <c r="T1"/>
      <c r="U1"/>
      <c r="V1"/>
    </row>
    <row r="2" spans="2:22" x14ac:dyDescent="0.3">
      <c r="B2" s="7">
        <v>1</v>
      </c>
      <c r="C2" s="8">
        <v>2</v>
      </c>
      <c r="D2" s="22">
        <f>$I$1+$I$2*B2</f>
        <v>1.1882352941176471</v>
      </c>
      <c r="E2"/>
      <c r="F2"/>
      <c r="G2" t="s">
        <v>28</v>
      </c>
      <c r="H2" t="s">
        <v>50</v>
      </c>
      <c r="I2" s="22">
        <f>SLOPE($C$2:$C$51,$B$2:$B$51)</f>
        <v>7.639855942376951E-2</v>
      </c>
      <c r="J2" t="str">
        <f t="shared" ref="J2:J4" ca="1" si="0">_xlfn.FORMULATEXT(I2)</f>
        <v>=SLOPE($C$2:$C$51,$B$2:$B$51)</v>
      </c>
      <c r="K2"/>
      <c r="L2"/>
      <c r="M2"/>
      <c r="N2"/>
      <c r="O2"/>
      <c r="P2"/>
      <c r="Q2"/>
      <c r="R2"/>
      <c r="S2"/>
      <c r="T2"/>
      <c r="U2"/>
      <c r="V2"/>
    </row>
    <row r="3" spans="2:22" x14ac:dyDescent="0.3">
      <c r="B3" s="7">
        <v>2</v>
      </c>
      <c r="C3" s="8">
        <v>2</v>
      </c>
      <c r="D3" s="22">
        <f t="shared" ref="D3:D56" si="1">$I$1+$I$2*B3</f>
        <v>1.2646338535414166</v>
      </c>
      <c r="E3"/>
      <c r="F3"/>
      <c r="G3" t="s">
        <v>53</v>
      </c>
      <c r="H3" t="s">
        <v>51</v>
      </c>
      <c r="I3" s="22">
        <f>RSQ(C2:C51,B2:B51)</f>
        <v>0.29672421649061931</v>
      </c>
      <c r="J3" t="str">
        <f t="shared" ca="1" si="0"/>
        <v>=RSQ(C2:C51,B2:B51)</v>
      </c>
      <c r="K3"/>
      <c r="L3"/>
      <c r="M3"/>
      <c r="N3"/>
      <c r="O3"/>
      <c r="P3"/>
      <c r="Q3"/>
      <c r="R3"/>
      <c r="S3"/>
      <c r="T3"/>
      <c r="U3"/>
      <c r="V3"/>
    </row>
    <row r="4" spans="2:22" x14ac:dyDescent="0.3">
      <c r="B4" s="7">
        <v>3</v>
      </c>
      <c r="C4" s="8">
        <v>1</v>
      </c>
      <c r="D4" s="22">
        <f t="shared" si="1"/>
        <v>1.341032412965186</v>
      </c>
      <c r="E4"/>
      <c r="F4"/>
      <c r="G4" t="s">
        <v>54</v>
      </c>
      <c r="H4" t="s">
        <v>52</v>
      </c>
      <c r="I4" s="22">
        <f>STEYX(C2:C51,B2:B51)</f>
        <v>1.732321094528904</v>
      </c>
      <c r="J4" t="str">
        <f t="shared" ca="1" si="0"/>
        <v>=STEYX(C2:C51,B2:B51)</v>
      </c>
      <c r="K4"/>
      <c r="L4"/>
      <c r="M4"/>
      <c r="N4"/>
      <c r="O4"/>
      <c r="P4"/>
      <c r="Q4"/>
      <c r="R4"/>
      <c r="S4"/>
      <c r="T4"/>
      <c r="U4"/>
      <c r="V4"/>
    </row>
    <row r="5" spans="2:22" x14ac:dyDescent="0.3">
      <c r="B5" s="7">
        <v>4</v>
      </c>
      <c r="C5" s="8">
        <v>0</v>
      </c>
      <c r="D5" s="22">
        <f t="shared" si="1"/>
        <v>1.4174309723889555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2:22" x14ac:dyDescent="0.3">
      <c r="B6" s="7">
        <v>5</v>
      </c>
      <c r="C6" s="8">
        <v>2</v>
      </c>
      <c r="D6" s="22">
        <f t="shared" si="1"/>
        <v>1.493829531812725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2:22" x14ac:dyDescent="0.3">
      <c r="B7" s="7">
        <v>6</v>
      </c>
      <c r="C7" s="8">
        <v>1</v>
      </c>
      <c r="D7" s="22">
        <f t="shared" si="1"/>
        <v>1.5702280912364945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2:22" x14ac:dyDescent="0.3">
      <c r="B8" s="7">
        <v>7</v>
      </c>
      <c r="C8" s="8">
        <v>0</v>
      </c>
      <c r="D8" s="22">
        <f t="shared" si="1"/>
        <v>1.6466266506602643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2:22" x14ac:dyDescent="0.3">
      <c r="B9" s="7">
        <v>8</v>
      </c>
      <c r="C9" s="8">
        <v>2</v>
      </c>
      <c r="D9" s="22">
        <f t="shared" si="1"/>
        <v>1.7230252100840335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2:22" x14ac:dyDescent="0.3">
      <c r="B10" s="7">
        <v>9</v>
      </c>
      <c r="C10" s="8">
        <v>2</v>
      </c>
      <c r="D10" s="22">
        <f t="shared" si="1"/>
        <v>1.7994237695078033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2:22" x14ac:dyDescent="0.3">
      <c r="B11" s="7">
        <v>10</v>
      </c>
      <c r="C11" s="8">
        <v>3</v>
      </c>
      <c r="D11" s="22">
        <f t="shared" si="1"/>
        <v>1.8758223289315725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2:22" x14ac:dyDescent="0.3">
      <c r="B12" s="7">
        <v>11</v>
      </c>
      <c r="C12" s="8">
        <v>1</v>
      </c>
      <c r="D12" s="22">
        <f t="shared" si="1"/>
        <v>1.9522208883553422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2:22" x14ac:dyDescent="0.3">
      <c r="B13" s="7">
        <v>12</v>
      </c>
      <c r="C13" s="8">
        <v>3</v>
      </c>
      <c r="D13" s="22">
        <f t="shared" si="1"/>
        <v>2.0286194477791115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2:22" x14ac:dyDescent="0.3">
      <c r="B14" s="7">
        <v>13</v>
      </c>
      <c r="C14" s="8">
        <v>3</v>
      </c>
      <c r="D14" s="22">
        <f t="shared" si="1"/>
        <v>2.1050180072028812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2:22" x14ac:dyDescent="0.3">
      <c r="B15" s="7">
        <v>14</v>
      </c>
      <c r="C15" s="8">
        <v>2</v>
      </c>
      <c r="D15" s="22">
        <f t="shared" si="1"/>
        <v>2.181416566626651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2:22" x14ac:dyDescent="0.3">
      <c r="B16" s="7">
        <v>15</v>
      </c>
      <c r="C16" s="8">
        <v>1</v>
      </c>
      <c r="D16" s="22">
        <f t="shared" si="1"/>
        <v>2.2578151260504202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2:22" x14ac:dyDescent="0.3">
      <c r="B17" s="7">
        <v>16</v>
      </c>
      <c r="C17" s="8">
        <v>6</v>
      </c>
      <c r="D17" s="22">
        <f t="shared" si="1"/>
        <v>2.3342136854741895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2:22" x14ac:dyDescent="0.3">
      <c r="B18" s="7">
        <v>17</v>
      </c>
      <c r="C18" s="8">
        <v>2</v>
      </c>
      <c r="D18" s="22">
        <f t="shared" si="1"/>
        <v>2.4106122448979592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2:22" x14ac:dyDescent="0.3">
      <c r="B19" s="7">
        <v>18</v>
      </c>
      <c r="C19" s="8">
        <v>1</v>
      </c>
      <c r="D19" s="22">
        <f t="shared" si="1"/>
        <v>2.4870108043217289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2:22" x14ac:dyDescent="0.3">
      <c r="B20" s="7">
        <v>19</v>
      </c>
      <c r="C20" s="8">
        <v>2</v>
      </c>
      <c r="D20" s="22">
        <f t="shared" si="1"/>
        <v>2.5634093637454982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2:22" x14ac:dyDescent="0.3">
      <c r="B21" s="7">
        <v>20</v>
      </c>
      <c r="C21" s="8">
        <v>2</v>
      </c>
      <c r="D21" s="22">
        <f t="shared" si="1"/>
        <v>2.6398079231692675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2:22" x14ac:dyDescent="0.3">
      <c r="B22" s="7">
        <v>21</v>
      </c>
      <c r="C22" s="8">
        <v>3</v>
      </c>
      <c r="D22" s="22">
        <f t="shared" si="1"/>
        <v>2.7162064825930372</v>
      </c>
      <c r="E22"/>
      <c r="F22"/>
      <c r="G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2:22" x14ac:dyDescent="0.3">
      <c r="B23" s="7">
        <v>22</v>
      </c>
      <c r="C23" s="8">
        <v>4</v>
      </c>
      <c r="D23" s="22">
        <f t="shared" si="1"/>
        <v>2.7926050420168069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2:22" x14ac:dyDescent="0.3">
      <c r="B24" s="7">
        <v>23</v>
      </c>
      <c r="C24" s="8">
        <v>4</v>
      </c>
      <c r="D24" s="22">
        <f t="shared" si="1"/>
        <v>2.8690036014405762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2:22" x14ac:dyDescent="0.3">
      <c r="B25" s="7">
        <v>24</v>
      </c>
      <c r="C25" s="8">
        <v>5</v>
      </c>
      <c r="D25" s="22">
        <f t="shared" si="1"/>
        <v>2.9454021608643459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2:22" hidden="1" x14ac:dyDescent="0.3">
      <c r="B26" s="7">
        <v>25</v>
      </c>
      <c r="C26" s="8">
        <v>4</v>
      </c>
      <c r="D26" s="22">
        <f t="shared" si="1"/>
        <v>3.0218007202881152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2:22" hidden="1" x14ac:dyDescent="0.3">
      <c r="B27" s="7">
        <v>26</v>
      </c>
      <c r="C27" s="8">
        <v>2</v>
      </c>
      <c r="D27" s="22">
        <f t="shared" si="1"/>
        <v>3.0981992797118849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2:22" hidden="1" x14ac:dyDescent="0.3">
      <c r="B28" s="7">
        <v>27</v>
      </c>
      <c r="C28" s="8">
        <v>1</v>
      </c>
      <c r="D28" s="22">
        <f t="shared" si="1"/>
        <v>3.1745978391356542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2:22" hidden="1" x14ac:dyDescent="0.3">
      <c r="B29" s="7">
        <v>28</v>
      </c>
      <c r="C29" s="8">
        <v>4</v>
      </c>
      <c r="D29" s="22">
        <f t="shared" si="1"/>
        <v>3.2509963985594239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2:22" hidden="1" x14ac:dyDescent="0.3">
      <c r="B30" s="7">
        <v>29</v>
      </c>
      <c r="C30" s="8">
        <v>3</v>
      </c>
      <c r="D30" s="22">
        <f t="shared" si="1"/>
        <v>3.3273949579831932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2:22" hidden="1" x14ac:dyDescent="0.3">
      <c r="B31" s="7">
        <v>30</v>
      </c>
      <c r="C31" s="8">
        <v>4</v>
      </c>
      <c r="D31" s="22">
        <f t="shared" si="1"/>
        <v>3.4037935174069629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2:22" hidden="1" x14ac:dyDescent="0.3">
      <c r="B32" s="7">
        <v>31</v>
      </c>
      <c r="C32" s="8">
        <v>3</v>
      </c>
      <c r="D32" s="22">
        <f t="shared" si="1"/>
        <v>3.4801920768307322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2:22" hidden="1" x14ac:dyDescent="0.3">
      <c r="B33" s="7">
        <v>32</v>
      </c>
      <c r="C33" s="8">
        <v>1</v>
      </c>
      <c r="D33" s="22">
        <f t="shared" si="1"/>
        <v>3.5565906362545019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2:22" hidden="1" x14ac:dyDescent="0.3">
      <c r="B34" s="7">
        <v>33</v>
      </c>
      <c r="C34" s="8">
        <v>5</v>
      </c>
      <c r="D34" s="22">
        <f t="shared" si="1"/>
        <v>3.6329891956782716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2:22" hidden="1" x14ac:dyDescent="0.3">
      <c r="B35" s="7">
        <v>34</v>
      </c>
      <c r="C35" s="8">
        <v>2</v>
      </c>
      <c r="D35" s="22">
        <f t="shared" si="1"/>
        <v>3.7093877551020409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2:22" hidden="1" x14ac:dyDescent="0.3">
      <c r="B36" s="7">
        <v>35</v>
      </c>
      <c r="C36" s="8">
        <v>0</v>
      </c>
      <c r="D36" s="22">
        <f t="shared" si="1"/>
        <v>3.7857863145258106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2:22" hidden="1" x14ac:dyDescent="0.3">
      <c r="B37" s="7">
        <v>36</v>
      </c>
      <c r="C37" s="8">
        <v>7</v>
      </c>
      <c r="D37" s="22">
        <f t="shared" si="1"/>
        <v>3.8621848739495799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2:22" hidden="1" x14ac:dyDescent="0.3">
      <c r="B38" s="7">
        <v>37</v>
      </c>
      <c r="C38" s="8">
        <v>3</v>
      </c>
      <c r="D38" s="22">
        <f t="shared" si="1"/>
        <v>3.9385834333733496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2:22" hidden="1" x14ac:dyDescent="0.3">
      <c r="B39" s="7">
        <v>38</v>
      </c>
      <c r="C39" s="8">
        <v>5</v>
      </c>
      <c r="D39" s="22">
        <f t="shared" si="1"/>
        <v>4.0149819927971189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2:22" hidden="1" x14ac:dyDescent="0.3">
      <c r="B40" s="7">
        <v>39</v>
      </c>
      <c r="C40" s="8">
        <v>5</v>
      </c>
      <c r="D40" s="22">
        <f t="shared" si="1"/>
        <v>4.0913805522208886</v>
      </c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2:22" hidden="1" x14ac:dyDescent="0.3">
      <c r="B41" s="7">
        <v>40</v>
      </c>
      <c r="C41" s="8">
        <v>6</v>
      </c>
      <c r="D41" s="22">
        <f t="shared" si="1"/>
        <v>4.1677791116446574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2:22" hidden="1" x14ac:dyDescent="0.3">
      <c r="B42" s="7">
        <v>41</v>
      </c>
      <c r="C42" s="8">
        <v>2</v>
      </c>
      <c r="D42" s="22">
        <f t="shared" si="1"/>
        <v>4.244177671068428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2:22" hidden="1" x14ac:dyDescent="0.3">
      <c r="B43" s="7">
        <v>42</v>
      </c>
      <c r="C43" s="8">
        <v>3</v>
      </c>
      <c r="D43" s="22">
        <f t="shared" si="1"/>
        <v>4.3205762304921969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2:22" hidden="1" x14ac:dyDescent="0.3">
      <c r="B44" s="7">
        <v>43</v>
      </c>
      <c r="C44" s="8">
        <v>4</v>
      </c>
      <c r="D44" s="22">
        <f t="shared" si="1"/>
        <v>4.3969747899159666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2:22" hidden="1" x14ac:dyDescent="0.3">
      <c r="B45" s="7">
        <v>44</v>
      </c>
      <c r="C45" s="8">
        <v>2</v>
      </c>
      <c r="D45" s="22">
        <f t="shared" si="1"/>
        <v>4.4733733493397363</v>
      </c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2:22" hidden="1" x14ac:dyDescent="0.3">
      <c r="B46" s="7">
        <v>45</v>
      </c>
      <c r="C46" s="8">
        <v>3</v>
      </c>
      <c r="D46" s="22">
        <f t="shared" si="1"/>
        <v>4.5497719087635051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2:22" hidden="1" x14ac:dyDescent="0.3">
      <c r="B47" s="7">
        <v>46</v>
      </c>
      <c r="C47" s="8">
        <v>3</v>
      </c>
      <c r="D47" s="22">
        <f t="shared" si="1"/>
        <v>4.6261704681872748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2:22" hidden="1" x14ac:dyDescent="0.3">
      <c r="B48" s="7">
        <v>47</v>
      </c>
      <c r="C48" s="8">
        <v>6</v>
      </c>
      <c r="D48" s="22">
        <f t="shared" si="1"/>
        <v>4.7025690276110446</v>
      </c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idden="1" x14ac:dyDescent="0.3">
      <c r="B49" s="7">
        <v>48</v>
      </c>
      <c r="C49" s="8">
        <v>11</v>
      </c>
      <c r="D49" s="22">
        <f t="shared" si="1"/>
        <v>4.7789675870348143</v>
      </c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idden="1" x14ac:dyDescent="0.3">
      <c r="B50" s="7">
        <v>49</v>
      </c>
      <c r="C50" s="8">
        <v>5</v>
      </c>
      <c r="D50" s="22">
        <f t="shared" si="1"/>
        <v>4.855366146458584</v>
      </c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x14ac:dyDescent="0.3">
      <c r="B51" s="7">
        <v>50</v>
      </c>
      <c r="C51" s="8">
        <v>5</v>
      </c>
      <c r="D51" s="22">
        <f t="shared" si="1"/>
        <v>4.9317647058823528</v>
      </c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x14ac:dyDescent="0.3">
      <c r="B52" s="7">
        <v>51</v>
      </c>
      <c r="D52" s="23">
        <f>$I$1+$I$2*B52</f>
        <v>5.0081632653061225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x14ac:dyDescent="0.3">
      <c r="B53" s="7">
        <v>52</v>
      </c>
      <c r="D53" s="23">
        <f t="shared" si="1"/>
        <v>5.0845618247298923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x14ac:dyDescent="0.3">
      <c r="B54" s="7">
        <v>53</v>
      </c>
      <c r="D54" s="23">
        <f t="shared" si="1"/>
        <v>5.160960384153662</v>
      </c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x14ac:dyDescent="0.3">
      <c r="B55" s="7">
        <v>54</v>
      </c>
      <c r="D55" s="23">
        <f t="shared" si="1"/>
        <v>5.2373589435774308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x14ac:dyDescent="0.3">
      <c r="B56" s="7">
        <v>55</v>
      </c>
      <c r="D56" s="23">
        <f t="shared" si="1"/>
        <v>5.3137575030012005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x14ac:dyDescent="0.3"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x14ac:dyDescent="0.3"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x14ac:dyDescent="0.3">
      <c r="A59" s="21" t="s">
        <v>40</v>
      </c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x14ac:dyDescent="0.3">
      <c r="A60" s="21" t="s">
        <v>41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x14ac:dyDescent="0.3">
      <c r="A61" s="21" t="s">
        <v>42</v>
      </c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x14ac:dyDescent="0.3">
      <c r="A62" s="21" t="s">
        <v>43</v>
      </c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x14ac:dyDescent="0.3">
      <c r="A63" s="21" t="s">
        <v>44</v>
      </c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x14ac:dyDescent="0.3">
      <c r="A64" s="21" t="s">
        <v>46</v>
      </c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x14ac:dyDescent="0.3">
      <c r="A65" s="21" t="s">
        <v>45</v>
      </c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x14ac:dyDescent="0.3"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x14ac:dyDescent="0.3"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x14ac:dyDescent="0.3"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x14ac:dyDescent="0.3"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x14ac:dyDescent="0.3"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x14ac:dyDescent="0.3"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x14ac:dyDescent="0.3"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x14ac:dyDescent="0.3"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x14ac:dyDescent="0.3"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x14ac:dyDescent="0.3"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x14ac:dyDescent="0.3"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x14ac:dyDescent="0.3"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x14ac:dyDescent="0.3"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x14ac:dyDescent="0.3"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x14ac:dyDescent="0.3"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4:22" x14ac:dyDescent="0.3"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4:22" x14ac:dyDescent="0.3"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4:22" x14ac:dyDescent="0.3"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4:22" x14ac:dyDescent="0.3"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4:22" x14ac:dyDescent="0.3"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4:22" x14ac:dyDescent="0.3"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4:22" x14ac:dyDescent="0.3"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4:22" x14ac:dyDescent="0.3"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4:22" x14ac:dyDescent="0.3"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4:22" x14ac:dyDescent="0.3"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4:22" x14ac:dyDescent="0.3"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4:22" x14ac:dyDescent="0.3"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4:22" x14ac:dyDescent="0.3"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4:22" x14ac:dyDescent="0.3"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</row>
    <row r="95" spans="4:22" x14ac:dyDescent="0.3"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</row>
    <row r="96" spans="4:22" x14ac:dyDescent="0.3"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4:22" x14ac:dyDescent="0.3"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4:22" x14ac:dyDescent="0.3"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4:22" x14ac:dyDescent="0.3"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4:22" x14ac:dyDescent="0.3"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4:22" x14ac:dyDescent="0.3"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4:22" x14ac:dyDescent="0.3"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4:22" x14ac:dyDescent="0.3"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4:22" x14ac:dyDescent="0.3"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4:22" x14ac:dyDescent="0.3"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4:22" x14ac:dyDescent="0.3"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4:22" x14ac:dyDescent="0.3"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4:22" x14ac:dyDescent="0.3"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4:22" x14ac:dyDescent="0.3"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4:22" x14ac:dyDescent="0.3"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4:22" x14ac:dyDescent="0.3"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4:22" x14ac:dyDescent="0.3"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4:22" x14ac:dyDescent="0.3"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</sheetData>
  <pageMargins left="0.75" right="0.75" top="1" bottom="1" header="0.5" footer="0.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65"/>
  <sheetViews>
    <sheetView topLeftCell="B1" workbookViewId="0">
      <selection activeCell="I10" sqref="I10"/>
    </sheetView>
  </sheetViews>
  <sheetFormatPr defaultColWidth="8.85546875" defaultRowHeight="16.5" x14ac:dyDescent="0.3"/>
  <cols>
    <col min="1" max="1" width="19.28515625" style="5" bestFit="1" customWidth="1"/>
    <col min="2" max="2" width="4.85546875" style="5" bestFit="1" customWidth="1"/>
    <col min="3" max="3" width="4.7109375" style="18" bestFit="1" customWidth="1"/>
    <col min="4" max="4" width="8.85546875" style="5"/>
    <col min="5" max="5" width="8" style="5" bestFit="1" customWidth="1"/>
    <col min="6" max="6" width="6.140625" style="5" bestFit="1" customWidth="1"/>
    <col min="7" max="7" width="11" style="5" bestFit="1" customWidth="1"/>
    <col min="8" max="8" width="18" style="5" bestFit="1" customWidth="1"/>
    <col min="9" max="9" width="15.5703125" style="5" customWidth="1"/>
    <col min="10" max="11" width="8.85546875" style="5"/>
    <col min="12" max="12" width="17.42578125" style="5" bestFit="1" customWidth="1"/>
    <col min="13" max="16384" width="8.85546875" style="5"/>
  </cols>
  <sheetData>
    <row r="1" spans="2:20" ht="18" x14ac:dyDescent="0.3">
      <c r="B1" s="1" t="s">
        <v>0</v>
      </c>
      <c r="C1" s="2" t="s">
        <v>1</v>
      </c>
      <c r="D1" s="3" t="s">
        <v>29</v>
      </c>
      <c r="E1" s="4" t="s">
        <v>30</v>
      </c>
      <c r="F1" s="5" t="s">
        <v>38</v>
      </c>
      <c r="G1" s="5" t="s">
        <v>39</v>
      </c>
      <c r="H1" s="6" t="s">
        <v>31</v>
      </c>
      <c r="I1" s="6"/>
      <c r="J1" s="3" t="s">
        <v>47</v>
      </c>
      <c r="K1" s="3"/>
      <c r="L1" s="3"/>
      <c r="M1" s="3"/>
      <c r="N1" s="3"/>
      <c r="O1" s="3"/>
      <c r="P1" s="3"/>
      <c r="Q1" s="3"/>
      <c r="R1" s="3"/>
    </row>
    <row r="2" spans="2:20" x14ac:dyDescent="0.3">
      <c r="B2" s="7">
        <v>1</v>
      </c>
      <c r="C2" s="8">
        <v>2</v>
      </c>
      <c r="D2" s="3">
        <f t="shared" ref="D2:D56" si="0">$K$23+$K$24*B2</f>
        <v>1.1882352941176471</v>
      </c>
      <c r="E2" s="25">
        <f>C2-D2</f>
        <v>0.81176470588235294</v>
      </c>
      <c r="F2" s="24">
        <f>E2^2</f>
        <v>0.65896193771626299</v>
      </c>
      <c r="G2" s="24">
        <f>SUM(F$2:F2)</f>
        <v>0.65896193771626299</v>
      </c>
      <c r="H2" s="26">
        <f>G2/(B2-2)</f>
        <v>-0.65896193771626299</v>
      </c>
      <c r="I2" s="9"/>
      <c r="J2" s="3" t="s">
        <v>48</v>
      </c>
      <c r="K2" s="3"/>
      <c r="L2" s="3"/>
      <c r="M2" s="3"/>
      <c r="N2" s="3"/>
      <c r="O2" s="3"/>
      <c r="P2" s="3"/>
      <c r="Q2" s="3"/>
      <c r="R2" s="3"/>
    </row>
    <row r="3" spans="2:20" x14ac:dyDescent="0.3">
      <c r="B3" s="7">
        <v>2</v>
      </c>
      <c r="C3" s="8">
        <v>2</v>
      </c>
      <c r="D3" s="3">
        <f t="shared" si="0"/>
        <v>1.2646338535414166</v>
      </c>
      <c r="E3" s="25">
        <f t="shared" ref="E3:E51" si="1">C3-D3</f>
        <v>0.73536614645858345</v>
      </c>
      <c r="F3" s="24">
        <f t="shared" ref="F3:F51" si="2">E3^2</f>
        <v>0.54076336935734681</v>
      </c>
      <c r="G3" s="24">
        <f>SUM(F$2:F3)</f>
        <v>1.1997253070736098</v>
      </c>
      <c r="H3" s="26" t="e">
        <f t="shared" ref="H3:H51" si="3">G3/(B3-2)</f>
        <v>#DIV/0!</v>
      </c>
      <c r="I3" s="9"/>
      <c r="J3" s="3" t="s">
        <v>49</v>
      </c>
      <c r="K3" s="3"/>
      <c r="L3" s="3"/>
      <c r="M3" s="3"/>
      <c r="N3" s="3"/>
      <c r="O3" s="3"/>
      <c r="P3" s="3"/>
      <c r="Q3" s="3"/>
      <c r="R3" s="3"/>
    </row>
    <row r="4" spans="2:20" x14ac:dyDescent="0.3">
      <c r="B4" s="7">
        <v>3</v>
      </c>
      <c r="C4" s="8">
        <v>1</v>
      </c>
      <c r="D4" s="3">
        <f t="shared" si="0"/>
        <v>1.341032412965186</v>
      </c>
      <c r="E4" s="25">
        <f t="shared" si="1"/>
        <v>-0.34103241296518605</v>
      </c>
      <c r="F4" s="24">
        <f t="shared" si="2"/>
        <v>0.11630310669285719</v>
      </c>
      <c r="G4" s="24">
        <f>SUM(F$2:F4)</f>
        <v>1.3160284137664671</v>
      </c>
      <c r="H4" s="26">
        <f t="shared" si="3"/>
        <v>1.3160284137664671</v>
      </c>
      <c r="I4" s="9"/>
    </row>
    <row r="5" spans="2:20" x14ac:dyDescent="0.3">
      <c r="B5" s="7">
        <v>4</v>
      </c>
      <c r="C5" s="8">
        <v>0</v>
      </c>
      <c r="D5" s="3">
        <f t="shared" si="0"/>
        <v>1.4174309723889555</v>
      </c>
      <c r="E5" s="25">
        <f t="shared" si="1"/>
        <v>-1.4174309723889555</v>
      </c>
      <c r="F5" s="24">
        <f t="shared" si="2"/>
        <v>2.0091105614875002</v>
      </c>
      <c r="G5" s="24">
        <f>SUM(F$2:F5)</f>
        <v>3.3251389752539673</v>
      </c>
      <c r="H5" s="26">
        <f t="shared" si="3"/>
        <v>1.6625694876269836</v>
      </c>
      <c r="I5" s="9"/>
      <c r="L5" s="5" t="s">
        <v>32</v>
      </c>
      <c r="M5" s="5">
        <f>D52</f>
        <v>5.0081632653061225</v>
      </c>
    </row>
    <row r="6" spans="2:20" x14ac:dyDescent="0.3">
      <c r="B6" s="7">
        <v>5</v>
      </c>
      <c r="C6" s="8">
        <v>2</v>
      </c>
      <c r="D6" s="3">
        <f t="shared" si="0"/>
        <v>1.493829531812725</v>
      </c>
      <c r="E6" s="25">
        <f t="shared" si="1"/>
        <v>0.50617046818727496</v>
      </c>
      <c r="F6" s="24">
        <f t="shared" si="2"/>
        <v>0.25620854286492512</v>
      </c>
      <c r="G6" s="24">
        <f>SUM(F$2:F6)</f>
        <v>3.5813475181188923</v>
      </c>
      <c r="H6" s="26">
        <f t="shared" si="3"/>
        <v>1.1937825060396308</v>
      </c>
      <c r="I6" s="9"/>
    </row>
    <row r="7" spans="2:20" x14ac:dyDescent="0.3">
      <c r="B7" s="7">
        <v>6</v>
      </c>
      <c r="C7" s="8">
        <v>1</v>
      </c>
      <c r="D7" s="3">
        <f t="shared" si="0"/>
        <v>1.5702280912364945</v>
      </c>
      <c r="E7" s="25">
        <f t="shared" si="1"/>
        <v>-0.57022809123649454</v>
      </c>
      <c r="F7" s="24">
        <f t="shared" si="2"/>
        <v>0.32516007603521596</v>
      </c>
      <c r="G7" s="24">
        <f>SUM(F$2:F7)</f>
        <v>3.9065075941541081</v>
      </c>
      <c r="H7" s="26">
        <f t="shared" si="3"/>
        <v>0.97662689853852702</v>
      </c>
      <c r="I7" s="9"/>
      <c r="L7" s="5" t="s">
        <v>2</v>
      </c>
    </row>
    <row r="8" spans="2:20" ht="17.25" thickBot="1" x14ac:dyDescent="0.35">
      <c r="B8" s="7">
        <v>7</v>
      </c>
      <c r="C8" s="8">
        <v>0</v>
      </c>
      <c r="D8" s="3">
        <f t="shared" si="0"/>
        <v>1.6466266506602643</v>
      </c>
      <c r="E8" s="25">
        <f t="shared" si="1"/>
        <v>-1.6466266506602643</v>
      </c>
      <c r="F8" s="24">
        <f t="shared" si="2"/>
        <v>2.7113793266646398</v>
      </c>
      <c r="G8" s="24">
        <f>SUM(F$2:F8)</f>
        <v>6.6178869208187479</v>
      </c>
      <c r="H8" s="26">
        <f t="shared" si="3"/>
        <v>1.3235773841637495</v>
      </c>
      <c r="I8" s="9"/>
    </row>
    <row r="9" spans="2:20" x14ac:dyDescent="0.3">
      <c r="B9" s="7">
        <v>8</v>
      </c>
      <c r="C9" s="8">
        <v>2</v>
      </c>
      <c r="D9" s="3">
        <f t="shared" si="0"/>
        <v>1.7230252100840335</v>
      </c>
      <c r="E9" s="25">
        <f t="shared" si="1"/>
        <v>0.27697478991596647</v>
      </c>
      <c r="F9" s="24">
        <f t="shared" si="2"/>
        <v>7.6715034248993758E-2</v>
      </c>
      <c r="G9" s="24">
        <f>SUM(F$2:F9)</f>
        <v>6.6946019550677418</v>
      </c>
      <c r="H9" s="26">
        <f t="shared" si="3"/>
        <v>1.1157669925112903</v>
      </c>
      <c r="I9" s="9"/>
      <c r="L9" s="10" t="s">
        <v>3</v>
      </c>
      <c r="M9" s="10"/>
    </row>
    <row r="10" spans="2:20" x14ac:dyDescent="0.3">
      <c r="B10" s="7">
        <v>9</v>
      </c>
      <c r="C10" s="8">
        <v>2</v>
      </c>
      <c r="D10" s="3">
        <f t="shared" si="0"/>
        <v>1.7994237695078033</v>
      </c>
      <c r="E10" s="25">
        <f t="shared" si="1"/>
        <v>0.20057623049219675</v>
      </c>
      <c r="F10" s="24">
        <f t="shared" si="2"/>
        <v>4.0230824238458834E-2</v>
      </c>
      <c r="G10" s="24">
        <f>SUM(F$2:F10)</f>
        <v>6.7348327793062008</v>
      </c>
      <c r="H10" s="26">
        <f t="shared" si="3"/>
        <v>0.96211896847231437</v>
      </c>
      <c r="I10" s="9"/>
      <c r="L10" s="20" t="s">
        <v>4</v>
      </c>
      <c r="M10" s="20">
        <v>0.54472398193086691</v>
      </c>
      <c r="N10" s="12">
        <f>CORREL(C2:C51,B2:B51)</f>
        <v>0.5447239819308668</v>
      </c>
      <c r="O10" s="3">
        <f>SQRT(N11)</f>
        <v>0.5447239819308668</v>
      </c>
      <c r="P10" s="3" t="s">
        <v>33</v>
      </c>
      <c r="Q10" s="3"/>
      <c r="R10" s="3"/>
      <c r="S10" s="3"/>
      <c r="T10" s="19"/>
    </row>
    <row r="11" spans="2:20" x14ac:dyDescent="0.3">
      <c r="B11" s="7">
        <v>10</v>
      </c>
      <c r="C11" s="8">
        <v>3</v>
      </c>
      <c r="D11" s="3">
        <f t="shared" si="0"/>
        <v>1.8758223289315725</v>
      </c>
      <c r="E11" s="25">
        <f t="shared" si="1"/>
        <v>1.1241776710684275</v>
      </c>
      <c r="F11" s="24">
        <f t="shared" si="2"/>
        <v>1.2637754361288336</v>
      </c>
      <c r="G11" s="24">
        <f>SUM(F$2:F11)</f>
        <v>7.9986082154350342</v>
      </c>
      <c r="H11" s="26">
        <f t="shared" si="3"/>
        <v>0.99982602692937927</v>
      </c>
      <c r="I11" s="9"/>
      <c r="L11" s="20" t="s">
        <v>5</v>
      </c>
      <c r="M11" s="20">
        <v>0.29672421649061936</v>
      </c>
      <c r="N11" s="12">
        <f>RSQ(C2:C51,B2:B51)</f>
        <v>0.29672421649061931</v>
      </c>
      <c r="O11" s="3">
        <f>N10^2</f>
        <v>0.29672421649061931</v>
      </c>
      <c r="P11" s="3" t="s">
        <v>34</v>
      </c>
      <c r="Q11" s="3"/>
      <c r="R11" s="3"/>
      <c r="S11" s="3"/>
      <c r="T11" s="19"/>
    </row>
    <row r="12" spans="2:20" x14ac:dyDescent="0.3">
      <c r="B12" s="7">
        <v>11</v>
      </c>
      <c r="C12" s="8">
        <v>1</v>
      </c>
      <c r="D12" s="3">
        <f t="shared" si="0"/>
        <v>1.9522208883553422</v>
      </c>
      <c r="E12" s="25">
        <f t="shared" si="1"/>
        <v>-0.95222088835534224</v>
      </c>
      <c r="F12" s="24">
        <f t="shared" si="2"/>
        <v>0.90672462022023714</v>
      </c>
      <c r="G12" s="24">
        <f>SUM(F$2:F12)</f>
        <v>8.9053328356552708</v>
      </c>
      <c r="H12" s="26">
        <f t="shared" si="3"/>
        <v>0.98948142618391899</v>
      </c>
      <c r="I12" s="9"/>
      <c r="L12" s="11" t="s">
        <v>6</v>
      </c>
      <c r="M12" s="11">
        <v>0.28207263766750729</v>
      </c>
      <c r="N12" s="3"/>
      <c r="O12" s="3"/>
      <c r="P12" s="3" t="s">
        <v>37</v>
      </c>
      <c r="Q12" s="3"/>
      <c r="R12" s="3"/>
      <c r="S12" s="3"/>
      <c r="T12" s="19"/>
    </row>
    <row r="13" spans="2:20" x14ac:dyDescent="0.3">
      <c r="B13" s="7">
        <v>12</v>
      </c>
      <c r="C13" s="8">
        <v>3</v>
      </c>
      <c r="D13" s="3">
        <f t="shared" si="0"/>
        <v>2.0286194477791115</v>
      </c>
      <c r="E13" s="25">
        <f t="shared" si="1"/>
        <v>0.97138055222088848</v>
      </c>
      <c r="F13" s="24">
        <f t="shared" si="2"/>
        <v>0.94358017723295828</v>
      </c>
      <c r="G13" s="24">
        <f>SUM(F$2:F13)</f>
        <v>9.8489130128882287</v>
      </c>
      <c r="H13" s="26">
        <f t="shared" si="3"/>
        <v>0.98489130128882285</v>
      </c>
      <c r="I13" s="9"/>
      <c r="L13" s="20" t="s">
        <v>7</v>
      </c>
      <c r="M13" s="20">
        <v>1.732321094528904</v>
      </c>
      <c r="N13" s="3">
        <f>STEYX(C2:C51,B2:B51)</f>
        <v>1.732321094528904</v>
      </c>
      <c r="O13" s="3">
        <f>H51</f>
        <v>3.0009363745498199</v>
      </c>
      <c r="P13" s="3" t="s">
        <v>35</v>
      </c>
      <c r="Q13" s="3"/>
      <c r="R13" s="3"/>
      <c r="S13" s="3"/>
      <c r="T13" s="19"/>
    </row>
    <row r="14" spans="2:20" ht="17.25" thickBot="1" x14ac:dyDescent="0.35">
      <c r="B14" s="7">
        <v>13</v>
      </c>
      <c r="C14" s="8">
        <v>3</v>
      </c>
      <c r="D14" s="3">
        <f t="shared" si="0"/>
        <v>2.1050180072028812</v>
      </c>
      <c r="E14" s="25">
        <f t="shared" si="1"/>
        <v>0.89498199279711876</v>
      </c>
      <c r="F14" s="24">
        <f t="shared" si="2"/>
        <v>0.80099276743110193</v>
      </c>
      <c r="G14" s="24">
        <f>SUM(F$2:F14)</f>
        <v>10.649905780319331</v>
      </c>
      <c r="H14" s="26">
        <f t="shared" si="3"/>
        <v>0.96817325275630284</v>
      </c>
      <c r="I14" s="9"/>
      <c r="L14" s="13" t="s">
        <v>8</v>
      </c>
      <c r="M14" s="13">
        <v>50</v>
      </c>
      <c r="N14" s="3"/>
      <c r="O14" s="3">
        <f>SQRT(O13)</f>
        <v>1.732321094528904</v>
      </c>
      <c r="P14" s="3" t="s">
        <v>36</v>
      </c>
      <c r="Q14" s="3"/>
      <c r="R14" s="3"/>
      <c r="S14" s="3"/>
      <c r="T14" s="19"/>
    </row>
    <row r="15" spans="2:20" x14ac:dyDescent="0.3">
      <c r="B15" s="7">
        <v>14</v>
      </c>
      <c r="C15" s="8">
        <v>2</v>
      </c>
      <c r="D15" s="3">
        <f t="shared" si="0"/>
        <v>2.181416566626651</v>
      </c>
      <c r="E15" s="25">
        <f t="shared" si="1"/>
        <v>-0.18141656662665095</v>
      </c>
      <c r="F15" s="24">
        <f t="shared" si="2"/>
        <v>3.2911970646602083E-2</v>
      </c>
      <c r="G15" s="24">
        <f>SUM(F$2:F15)</f>
        <v>10.682817750965933</v>
      </c>
      <c r="H15" s="26">
        <f t="shared" si="3"/>
        <v>0.89023481258049442</v>
      </c>
      <c r="I15" s="9"/>
    </row>
    <row r="16" spans="2:20" ht="17.25" thickBot="1" x14ac:dyDescent="0.35">
      <c r="B16" s="7">
        <v>15</v>
      </c>
      <c r="C16" s="8">
        <v>1</v>
      </c>
      <c r="D16" s="3">
        <f t="shared" si="0"/>
        <v>2.2578151260504202</v>
      </c>
      <c r="E16" s="25">
        <f t="shared" si="1"/>
        <v>-1.2578151260504202</v>
      </c>
      <c r="F16" s="24">
        <f t="shared" si="2"/>
        <v>1.5820988913212346</v>
      </c>
      <c r="G16" s="24">
        <f>SUM(F$2:F16)</f>
        <v>12.264916642287167</v>
      </c>
      <c r="H16" s="26">
        <f t="shared" si="3"/>
        <v>0.94345512632978212</v>
      </c>
      <c r="I16" s="9"/>
      <c r="L16" s="5" t="s">
        <v>9</v>
      </c>
    </row>
    <row r="17" spans="2:20" x14ac:dyDescent="0.3">
      <c r="B17" s="7">
        <v>16</v>
      </c>
      <c r="C17" s="8">
        <v>6</v>
      </c>
      <c r="D17" s="3">
        <f t="shared" si="0"/>
        <v>2.3342136854741895</v>
      </c>
      <c r="E17" s="25">
        <f t="shared" si="1"/>
        <v>3.6657863145258105</v>
      </c>
      <c r="F17" s="24">
        <f t="shared" si="2"/>
        <v>13.437989303764724</v>
      </c>
      <c r="G17" s="24">
        <f>SUM(F$2:F17)</f>
        <v>25.702905946051892</v>
      </c>
      <c r="H17" s="26">
        <f t="shared" si="3"/>
        <v>1.8359218532894208</v>
      </c>
      <c r="I17" s="9"/>
      <c r="L17" s="14"/>
      <c r="M17" s="14" t="s">
        <v>14</v>
      </c>
      <c r="N17" s="14" t="s">
        <v>15</v>
      </c>
      <c r="O17" s="14" t="s">
        <v>16</v>
      </c>
      <c r="P17" s="14" t="s">
        <v>17</v>
      </c>
      <c r="Q17" s="14" t="s">
        <v>18</v>
      </c>
    </row>
    <row r="18" spans="2:20" x14ac:dyDescent="0.3">
      <c r="B18" s="7">
        <v>17</v>
      </c>
      <c r="C18" s="8">
        <v>2</v>
      </c>
      <c r="D18" s="3">
        <f t="shared" si="0"/>
        <v>2.4106122448979592</v>
      </c>
      <c r="E18" s="25">
        <f t="shared" si="1"/>
        <v>-0.41061224489795922</v>
      </c>
      <c r="F18" s="24">
        <f t="shared" si="2"/>
        <v>0.16860241566014164</v>
      </c>
      <c r="G18" s="24">
        <f>SUM(F$2:F18)</f>
        <v>25.871508361712035</v>
      </c>
      <c r="H18" s="26">
        <f t="shared" si="3"/>
        <v>1.7247672241141356</v>
      </c>
      <c r="I18" s="9"/>
      <c r="L18" s="11" t="s">
        <v>10</v>
      </c>
      <c r="M18" s="11">
        <v>1</v>
      </c>
      <c r="N18" s="11">
        <v>60.775054021608668</v>
      </c>
      <c r="O18" s="11">
        <v>60.775054021608668</v>
      </c>
      <c r="P18" s="11">
        <v>20.25203017865573</v>
      </c>
      <c r="Q18" s="11">
        <v>4.3176593115365552E-5</v>
      </c>
    </row>
    <row r="19" spans="2:20" x14ac:dyDescent="0.3">
      <c r="B19" s="7">
        <v>18</v>
      </c>
      <c r="C19" s="8">
        <v>1</v>
      </c>
      <c r="D19" s="3">
        <f t="shared" si="0"/>
        <v>2.4870108043217289</v>
      </c>
      <c r="E19" s="25">
        <f t="shared" si="1"/>
        <v>-1.4870108043217289</v>
      </c>
      <c r="F19" s="24">
        <f t="shared" si="2"/>
        <v>2.2112011321695553</v>
      </c>
      <c r="G19" s="24">
        <f>SUM(F$2:F19)</f>
        <v>28.082709493881591</v>
      </c>
      <c r="H19" s="26">
        <f t="shared" si="3"/>
        <v>1.7551693433675994</v>
      </c>
      <c r="I19" s="9"/>
      <c r="L19" s="11" t="s">
        <v>11</v>
      </c>
      <c r="M19" s="11">
        <v>48</v>
      </c>
      <c r="N19" s="11">
        <v>144.04494597839135</v>
      </c>
      <c r="O19" s="11">
        <v>3.0009363745498199</v>
      </c>
      <c r="P19" s="11"/>
      <c r="Q19" s="11"/>
    </row>
    <row r="20" spans="2:20" ht="17.25" thickBot="1" x14ac:dyDescent="0.35">
      <c r="B20" s="7">
        <v>19</v>
      </c>
      <c r="C20" s="8">
        <v>2</v>
      </c>
      <c r="D20" s="3">
        <f t="shared" si="0"/>
        <v>2.5634093637454982</v>
      </c>
      <c r="E20" s="25">
        <f t="shared" si="1"/>
        <v>-0.56340936374549822</v>
      </c>
      <c r="F20" s="24">
        <f t="shared" si="2"/>
        <v>0.31743011115610714</v>
      </c>
      <c r="G20" s="24">
        <f>SUM(F$2:F20)</f>
        <v>28.400139605037698</v>
      </c>
      <c r="H20" s="26">
        <f t="shared" si="3"/>
        <v>1.6705964473551587</v>
      </c>
      <c r="I20" s="9"/>
      <c r="L20" s="13" t="s">
        <v>12</v>
      </c>
      <c r="M20" s="13">
        <v>49</v>
      </c>
      <c r="N20" s="13">
        <v>204.82000000000002</v>
      </c>
      <c r="O20" s="13"/>
      <c r="P20" s="13"/>
      <c r="Q20" s="13"/>
    </row>
    <row r="21" spans="2:20" ht="17.25" thickBot="1" x14ac:dyDescent="0.35">
      <c r="B21" s="7">
        <v>20</v>
      </c>
      <c r="C21" s="8">
        <v>2</v>
      </c>
      <c r="D21" s="3">
        <f t="shared" si="0"/>
        <v>2.6398079231692675</v>
      </c>
      <c r="E21" s="25">
        <f t="shared" si="1"/>
        <v>-0.63980792316926749</v>
      </c>
      <c r="F21" s="24">
        <f t="shared" si="2"/>
        <v>0.40935417855017131</v>
      </c>
      <c r="G21" s="24">
        <f>SUM(F$2:F21)</f>
        <v>28.809493783587868</v>
      </c>
      <c r="H21" s="26">
        <f t="shared" si="3"/>
        <v>1.6005274324215482</v>
      </c>
      <c r="I21" s="9"/>
    </row>
    <row r="22" spans="2:20" x14ac:dyDescent="0.3">
      <c r="B22" s="7">
        <v>21</v>
      </c>
      <c r="C22" s="8">
        <v>3</v>
      </c>
      <c r="D22" s="3">
        <f t="shared" si="0"/>
        <v>2.7162064825930372</v>
      </c>
      <c r="E22" s="25">
        <f t="shared" si="1"/>
        <v>0.28379351740696279</v>
      </c>
      <c r="F22" s="24">
        <f t="shared" si="2"/>
        <v>8.0538760522216091E-2</v>
      </c>
      <c r="G22" s="24">
        <f>SUM(F$2:F22)</f>
        <v>28.890032544110085</v>
      </c>
      <c r="H22" s="26">
        <f t="shared" si="3"/>
        <v>1.5205280286373728</v>
      </c>
      <c r="I22" s="9"/>
      <c r="L22" s="14"/>
      <c r="M22" s="14" t="s">
        <v>19</v>
      </c>
      <c r="N22" s="14" t="s">
        <v>7</v>
      </c>
      <c r="O22" s="14" t="s">
        <v>20</v>
      </c>
      <c r="P22" s="14" t="s">
        <v>21</v>
      </c>
      <c r="Q22" s="14" t="s">
        <v>22</v>
      </c>
      <c r="R22" s="14" t="s">
        <v>23</v>
      </c>
      <c r="S22" s="14" t="s">
        <v>24</v>
      </c>
      <c r="T22" s="14" t="s">
        <v>25</v>
      </c>
    </row>
    <row r="23" spans="2:20" x14ac:dyDescent="0.3">
      <c r="B23" s="7">
        <v>22</v>
      </c>
      <c r="C23" s="8">
        <v>4</v>
      </c>
      <c r="D23" s="3">
        <f t="shared" si="0"/>
        <v>2.7926050420168069</v>
      </c>
      <c r="E23" s="25">
        <f t="shared" si="1"/>
        <v>1.2073949579831931</v>
      </c>
      <c r="F23" s="24">
        <f t="shared" si="2"/>
        <v>1.4578025845632365</v>
      </c>
      <c r="G23" s="24">
        <f>SUM(F$2:F23)</f>
        <v>30.347835128673321</v>
      </c>
      <c r="H23" s="26">
        <f t="shared" si="3"/>
        <v>1.5173917564336661</v>
      </c>
      <c r="I23" s="9"/>
      <c r="J23" s="15" t="s">
        <v>27</v>
      </c>
      <c r="K23" s="16">
        <f>INTERCEPT(C2:C51,B2:B51)</f>
        <v>1.1118367346938776</v>
      </c>
      <c r="L23" s="11" t="s">
        <v>13</v>
      </c>
      <c r="M23" s="11">
        <v>1.111836734693878</v>
      </c>
      <c r="N23" s="11">
        <v>0.49741747245312823</v>
      </c>
      <c r="O23" s="11">
        <v>2.2352184960664943</v>
      </c>
      <c r="P23" s="11">
        <v>3.0091059047931804E-2</v>
      </c>
      <c r="Q23" s="11">
        <v>0.11171187553002482</v>
      </c>
      <c r="R23" s="11">
        <v>2.111961593857731</v>
      </c>
      <c r="S23" s="11">
        <v>0.11171187553002482</v>
      </c>
      <c r="T23" s="11">
        <v>2.111961593857731</v>
      </c>
    </row>
    <row r="24" spans="2:20" ht="17.25" thickBot="1" x14ac:dyDescent="0.35">
      <c r="B24" s="7">
        <v>23</v>
      </c>
      <c r="C24" s="8">
        <v>4</v>
      </c>
      <c r="D24" s="3">
        <f t="shared" si="0"/>
        <v>2.8690036014405762</v>
      </c>
      <c r="E24" s="25">
        <f t="shared" si="1"/>
        <v>1.1309963985594238</v>
      </c>
      <c r="F24" s="24">
        <f t="shared" si="2"/>
        <v>1.279152853554387</v>
      </c>
      <c r="G24" s="24">
        <f>SUM(F$2:F24)</f>
        <v>31.626987982227707</v>
      </c>
      <c r="H24" s="26">
        <f t="shared" si="3"/>
        <v>1.506047046772748</v>
      </c>
      <c r="I24" s="9"/>
      <c r="J24" s="15" t="s">
        <v>28</v>
      </c>
      <c r="K24" s="17">
        <f>SLOPE(C2:C51,B2:B51)</f>
        <v>7.639855942376951E-2</v>
      </c>
      <c r="L24" s="13" t="s">
        <v>26</v>
      </c>
      <c r="M24" s="13">
        <v>7.6398559423769496E-2</v>
      </c>
      <c r="N24" s="13">
        <v>1.697660666995596E-2</v>
      </c>
      <c r="O24" s="13">
        <v>4.5002255697526676</v>
      </c>
      <c r="P24" s="13">
        <v>4.3176593115365552E-5</v>
      </c>
      <c r="Q24" s="13">
        <v>4.2264803986640682E-2</v>
      </c>
      <c r="R24" s="13">
        <v>0.11053231486089832</v>
      </c>
      <c r="S24" s="13">
        <v>4.2264803986640682E-2</v>
      </c>
      <c r="T24" s="13">
        <v>0.11053231486089832</v>
      </c>
    </row>
    <row r="25" spans="2:20" x14ac:dyDescent="0.3">
      <c r="B25" s="7">
        <v>24</v>
      </c>
      <c r="C25" s="8">
        <v>5</v>
      </c>
      <c r="D25" s="3">
        <f t="shared" si="0"/>
        <v>2.9454021608643459</v>
      </c>
      <c r="E25" s="25">
        <f t="shared" si="1"/>
        <v>2.0545978391356541</v>
      </c>
      <c r="F25" s="24">
        <f t="shared" si="2"/>
        <v>4.2213722805808986</v>
      </c>
      <c r="G25" s="24">
        <f>SUM(F$2:F25)</f>
        <v>35.848360262808605</v>
      </c>
      <c r="H25" s="26">
        <f t="shared" si="3"/>
        <v>1.6294709210367548</v>
      </c>
      <c r="I25" s="9"/>
    </row>
    <row r="26" spans="2:20" hidden="1" x14ac:dyDescent="0.3">
      <c r="B26" s="7">
        <v>25</v>
      </c>
      <c r="C26" s="8">
        <v>4</v>
      </c>
      <c r="D26" s="3">
        <f t="shared" si="0"/>
        <v>3.0218007202881152</v>
      </c>
      <c r="E26" s="25">
        <f t="shared" si="1"/>
        <v>0.97819927971188481</v>
      </c>
      <c r="F26" s="24">
        <f t="shared" si="2"/>
        <v>0.95687383082885025</v>
      </c>
      <c r="G26" s="24">
        <f>SUM(F$2:F26)</f>
        <v>36.805234093637452</v>
      </c>
      <c r="H26" s="26">
        <f t="shared" si="3"/>
        <v>1.6002275692885848</v>
      </c>
      <c r="I26" s="9"/>
    </row>
    <row r="27" spans="2:20" hidden="1" x14ac:dyDescent="0.3">
      <c r="B27" s="7">
        <v>26</v>
      </c>
      <c r="C27" s="8">
        <v>2</v>
      </c>
      <c r="D27" s="3">
        <f t="shared" si="0"/>
        <v>3.0981992797118849</v>
      </c>
      <c r="E27" s="25">
        <f t="shared" si="1"/>
        <v>-1.0981992797118849</v>
      </c>
      <c r="F27" s="24">
        <f t="shared" si="2"/>
        <v>1.2060416579597029</v>
      </c>
      <c r="G27" s="24">
        <f>SUM(F$2:F27)</f>
        <v>38.011275751597154</v>
      </c>
      <c r="H27" s="26">
        <f t="shared" si="3"/>
        <v>1.583803156316548</v>
      </c>
      <c r="I27" s="9"/>
    </row>
    <row r="28" spans="2:20" hidden="1" x14ac:dyDescent="0.3">
      <c r="B28" s="7">
        <v>27</v>
      </c>
      <c r="C28" s="8">
        <v>1</v>
      </c>
      <c r="D28" s="3">
        <f t="shared" si="0"/>
        <v>3.1745978391356542</v>
      </c>
      <c r="E28" s="25">
        <f t="shared" si="1"/>
        <v>-2.1745978391356542</v>
      </c>
      <c r="F28" s="24">
        <f t="shared" si="2"/>
        <v>4.7288757619734563</v>
      </c>
      <c r="G28" s="24">
        <f>SUM(F$2:F28)</f>
        <v>42.740151513570609</v>
      </c>
      <c r="H28" s="26">
        <f t="shared" si="3"/>
        <v>1.7096060605428243</v>
      </c>
      <c r="I28" s="9"/>
    </row>
    <row r="29" spans="2:20" hidden="1" x14ac:dyDescent="0.3">
      <c r="B29" s="7">
        <v>28</v>
      </c>
      <c r="C29" s="8">
        <v>4</v>
      </c>
      <c r="D29" s="3">
        <f t="shared" si="0"/>
        <v>3.2509963985594239</v>
      </c>
      <c r="E29" s="25">
        <f t="shared" si="1"/>
        <v>0.74900360144057609</v>
      </c>
      <c r="F29" s="24">
        <f t="shared" si="2"/>
        <v>0.56100639497095339</v>
      </c>
      <c r="G29" s="24">
        <f>SUM(F$2:F29)</f>
        <v>43.301157908541562</v>
      </c>
      <c r="H29" s="26">
        <f t="shared" si="3"/>
        <v>1.6654291503285217</v>
      </c>
      <c r="I29" s="9"/>
    </row>
    <row r="30" spans="2:20" hidden="1" x14ac:dyDescent="0.3">
      <c r="B30" s="7">
        <v>29</v>
      </c>
      <c r="C30" s="8">
        <v>3</v>
      </c>
      <c r="D30" s="3">
        <f t="shared" si="0"/>
        <v>3.3273949579831932</v>
      </c>
      <c r="E30" s="25">
        <f t="shared" si="1"/>
        <v>-0.32739495798319318</v>
      </c>
      <c r="F30" s="24">
        <f t="shared" si="2"/>
        <v>0.10718745851281683</v>
      </c>
      <c r="G30" s="24">
        <f>SUM(F$2:F30)</f>
        <v>43.40834536705438</v>
      </c>
      <c r="H30" s="26">
        <f t="shared" si="3"/>
        <v>1.6077164950760883</v>
      </c>
      <c r="I30" s="9"/>
    </row>
    <row r="31" spans="2:20" hidden="1" x14ac:dyDescent="0.3">
      <c r="B31" s="7">
        <v>30</v>
      </c>
      <c r="C31" s="8">
        <v>4</v>
      </c>
      <c r="D31" s="3">
        <f t="shared" si="0"/>
        <v>3.4037935174069629</v>
      </c>
      <c r="E31" s="25">
        <f t="shared" si="1"/>
        <v>0.5962064825930371</v>
      </c>
      <c r="F31" s="24">
        <f t="shared" si="2"/>
        <v>0.35546216988596147</v>
      </c>
      <c r="G31" s="24">
        <f>SUM(F$2:F31)</f>
        <v>43.763807536940341</v>
      </c>
      <c r="H31" s="26">
        <f t="shared" si="3"/>
        <v>1.562993126319298</v>
      </c>
      <c r="I31" s="9"/>
    </row>
    <row r="32" spans="2:20" hidden="1" x14ac:dyDescent="0.3">
      <c r="B32" s="7">
        <v>31</v>
      </c>
      <c r="C32" s="8">
        <v>3</v>
      </c>
      <c r="D32" s="3">
        <f t="shared" si="0"/>
        <v>3.4801920768307322</v>
      </c>
      <c r="E32" s="25">
        <f t="shared" si="1"/>
        <v>-0.48019207683073217</v>
      </c>
      <c r="F32" s="24">
        <f t="shared" si="2"/>
        <v>0.23058443065101178</v>
      </c>
      <c r="G32" s="24">
        <f>SUM(F$2:F32)</f>
        <v>43.994391967591355</v>
      </c>
      <c r="H32" s="26">
        <f t="shared" si="3"/>
        <v>1.5170479988824606</v>
      </c>
      <c r="I32" s="9"/>
    </row>
    <row r="33" spans="2:9" hidden="1" x14ac:dyDescent="0.3">
      <c r="B33" s="7">
        <v>32</v>
      </c>
      <c r="C33" s="8">
        <v>1</v>
      </c>
      <c r="D33" s="3">
        <f t="shared" si="0"/>
        <v>3.5565906362545019</v>
      </c>
      <c r="E33" s="25">
        <f t="shared" si="1"/>
        <v>-2.5565906362545019</v>
      </c>
      <c r="F33" s="24">
        <f t="shared" si="2"/>
        <v>6.5361556813841988</v>
      </c>
      <c r="G33" s="24">
        <f>SUM(F$2:F33)</f>
        <v>50.530547648975556</v>
      </c>
      <c r="H33" s="26">
        <f t="shared" si="3"/>
        <v>1.6843515882991853</v>
      </c>
      <c r="I33" s="9"/>
    </row>
    <row r="34" spans="2:9" hidden="1" x14ac:dyDescent="0.3">
      <c r="B34" s="7">
        <v>33</v>
      </c>
      <c r="C34" s="8">
        <v>5</v>
      </c>
      <c r="D34" s="3">
        <f t="shared" si="0"/>
        <v>3.6329891956782716</v>
      </c>
      <c r="E34" s="25">
        <f t="shared" si="1"/>
        <v>1.3670108043217284</v>
      </c>
      <c r="F34" s="24">
        <f t="shared" si="2"/>
        <v>1.8687185391323389</v>
      </c>
      <c r="G34" s="24">
        <f>SUM(F$2:F34)</f>
        <v>52.399266188107894</v>
      </c>
      <c r="H34" s="26">
        <f t="shared" si="3"/>
        <v>1.690298909293803</v>
      </c>
      <c r="I34" s="9"/>
    </row>
    <row r="35" spans="2:9" hidden="1" x14ac:dyDescent="0.3">
      <c r="B35" s="7">
        <v>34</v>
      </c>
      <c r="C35" s="8">
        <v>2</v>
      </c>
      <c r="D35" s="3">
        <f t="shared" si="0"/>
        <v>3.7093877551020409</v>
      </c>
      <c r="E35" s="25">
        <f t="shared" si="1"/>
        <v>-1.7093877551020409</v>
      </c>
      <c r="F35" s="24">
        <f t="shared" si="2"/>
        <v>2.922006497292795</v>
      </c>
      <c r="G35" s="24">
        <f>SUM(F$2:F35)</f>
        <v>55.321272685400686</v>
      </c>
      <c r="H35" s="26">
        <f t="shared" si="3"/>
        <v>1.7287897714187714</v>
      </c>
      <c r="I35" s="9"/>
    </row>
    <row r="36" spans="2:9" hidden="1" x14ac:dyDescent="0.3">
      <c r="B36" s="7">
        <v>35</v>
      </c>
      <c r="C36" s="8">
        <v>0</v>
      </c>
      <c r="D36" s="3">
        <f t="shared" si="0"/>
        <v>3.7857863145258106</v>
      </c>
      <c r="E36" s="25">
        <f t="shared" si="1"/>
        <v>-3.7857863145258106</v>
      </c>
      <c r="F36" s="24">
        <f t="shared" si="2"/>
        <v>14.33217801925092</v>
      </c>
      <c r="G36" s="24">
        <f>SUM(F$2:F36)</f>
        <v>69.653450704651604</v>
      </c>
      <c r="H36" s="26">
        <f t="shared" si="3"/>
        <v>2.1107106274136851</v>
      </c>
      <c r="I36" s="9"/>
    </row>
    <row r="37" spans="2:9" hidden="1" x14ac:dyDescent="0.3">
      <c r="B37" s="7">
        <v>36</v>
      </c>
      <c r="C37" s="8">
        <v>7</v>
      </c>
      <c r="D37" s="3">
        <f t="shared" si="0"/>
        <v>3.8621848739495799</v>
      </c>
      <c r="E37" s="25">
        <f t="shared" si="1"/>
        <v>3.1378151260504201</v>
      </c>
      <c r="F37" s="24">
        <f t="shared" si="2"/>
        <v>9.8458837652708144</v>
      </c>
      <c r="G37" s="24">
        <f>SUM(F$2:F37)</f>
        <v>79.499334469922417</v>
      </c>
      <c r="H37" s="26">
        <f t="shared" si="3"/>
        <v>2.3382157197036006</v>
      </c>
      <c r="I37" s="9"/>
    </row>
    <row r="38" spans="2:9" hidden="1" x14ac:dyDescent="0.3">
      <c r="B38" s="7">
        <v>37</v>
      </c>
      <c r="C38" s="8">
        <v>3</v>
      </c>
      <c r="D38" s="3">
        <f t="shared" si="0"/>
        <v>3.9385834333733496</v>
      </c>
      <c r="E38" s="25">
        <f t="shared" si="1"/>
        <v>-0.9385834333733496</v>
      </c>
      <c r="F38" s="24">
        <f t="shared" si="2"/>
        <v>0.880938861402905</v>
      </c>
      <c r="G38" s="24">
        <f>SUM(F$2:F38)</f>
        <v>80.380273331325327</v>
      </c>
      <c r="H38" s="26">
        <f t="shared" si="3"/>
        <v>2.2965792380378667</v>
      </c>
      <c r="I38" s="9"/>
    </row>
    <row r="39" spans="2:9" hidden="1" x14ac:dyDescent="0.3">
      <c r="B39" s="7">
        <v>38</v>
      </c>
      <c r="C39" s="8">
        <v>5</v>
      </c>
      <c r="D39" s="3">
        <f t="shared" si="0"/>
        <v>4.0149819927971189</v>
      </c>
      <c r="E39" s="25">
        <f t="shared" si="1"/>
        <v>0.98501800720288113</v>
      </c>
      <c r="F39" s="24">
        <f t="shared" si="2"/>
        <v>0.97026047451393516</v>
      </c>
      <c r="G39" s="24">
        <f>SUM(F$2:F39)</f>
        <v>81.350533805839262</v>
      </c>
      <c r="H39" s="26">
        <f t="shared" si="3"/>
        <v>2.2597370501622018</v>
      </c>
      <c r="I39" s="9"/>
    </row>
    <row r="40" spans="2:9" hidden="1" x14ac:dyDescent="0.3">
      <c r="B40" s="7">
        <v>39</v>
      </c>
      <c r="C40" s="8">
        <v>5</v>
      </c>
      <c r="D40" s="3">
        <f t="shared" si="0"/>
        <v>4.0913805522208886</v>
      </c>
      <c r="E40" s="25">
        <f t="shared" si="1"/>
        <v>0.90861944777911141</v>
      </c>
      <c r="F40" s="24">
        <f t="shared" si="2"/>
        <v>0.82558930088241733</v>
      </c>
      <c r="G40" s="24">
        <f>SUM(F$2:F40)</f>
        <v>82.176123106721676</v>
      </c>
      <c r="H40" s="26">
        <f t="shared" si="3"/>
        <v>2.2209763001816669</v>
      </c>
      <c r="I40" s="9"/>
    </row>
    <row r="41" spans="2:9" hidden="1" x14ac:dyDescent="0.3">
      <c r="B41" s="7">
        <v>40</v>
      </c>
      <c r="C41" s="8">
        <v>6</v>
      </c>
      <c r="D41" s="3">
        <f t="shared" si="0"/>
        <v>4.1677791116446574</v>
      </c>
      <c r="E41" s="25">
        <f t="shared" si="1"/>
        <v>1.8322208883553426</v>
      </c>
      <c r="F41" s="24">
        <f t="shared" si="2"/>
        <v>3.3570333837256405</v>
      </c>
      <c r="G41" s="24">
        <f>SUM(F$2:F41)</f>
        <v>85.533156490447311</v>
      </c>
      <c r="H41" s="26">
        <f t="shared" si="3"/>
        <v>2.2508725392222977</v>
      </c>
      <c r="I41" s="9"/>
    </row>
    <row r="42" spans="2:9" hidden="1" x14ac:dyDescent="0.3">
      <c r="B42" s="7">
        <v>41</v>
      </c>
      <c r="C42" s="8">
        <v>2</v>
      </c>
      <c r="D42" s="3">
        <f t="shared" si="0"/>
        <v>4.244177671068428</v>
      </c>
      <c r="E42" s="25">
        <f t="shared" si="1"/>
        <v>-2.244177671068428</v>
      </c>
      <c r="F42" s="24">
        <f t="shared" si="2"/>
        <v>5.0363334193221139</v>
      </c>
      <c r="G42" s="24">
        <f>SUM(F$2:F42)</f>
        <v>90.56948990976943</v>
      </c>
      <c r="H42" s="26">
        <f t="shared" si="3"/>
        <v>2.3222946130710111</v>
      </c>
      <c r="I42" s="9"/>
    </row>
    <row r="43" spans="2:9" hidden="1" x14ac:dyDescent="0.3">
      <c r="B43" s="7">
        <v>42</v>
      </c>
      <c r="C43" s="8">
        <v>3</v>
      </c>
      <c r="D43" s="3">
        <f t="shared" si="0"/>
        <v>4.3205762304921969</v>
      </c>
      <c r="E43" s="25">
        <f t="shared" si="1"/>
        <v>-1.3205762304921969</v>
      </c>
      <c r="F43" s="24">
        <f t="shared" si="2"/>
        <v>1.7439215805409798</v>
      </c>
      <c r="G43" s="24">
        <f>SUM(F$2:F43)</f>
        <v>92.313411490310415</v>
      </c>
      <c r="H43" s="26">
        <f t="shared" si="3"/>
        <v>2.3078352872577605</v>
      </c>
      <c r="I43" s="9"/>
    </row>
    <row r="44" spans="2:9" hidden="1" x14ac:dyDescent="0.3">
      <c r="B44" s="7">
        <v>43</v>
      </c>
      <c r="C44" s="8">
        <v>4</v>
      </c>
      <c r="D44" s="3">
        <f t="shared" si="0"/>
        <v>4.3969747899159666</v>
      </c>
      <c r="E44" s="25">
        <f t="shared" si="1"/>
        <v>-0.39697478991596657</v>
      </c>
      <c r="F44" s="24">
        <f t="shared" si="2"/>
        <v>0.1575889838288258</v>
      </c>
      <c r="G44" s="24">
        <f>SUM(F$2:F44)</f>
        <v>92.471000474139245</v>
      </c>
      <c r="H44" s="26">
        <f t="shared" si="3"/>
        <v>2.255390255466811</v>
      </c>
      <c r="I44" s="9"/>
    </row>
    <row r="45" spans="2:9" hidden="1" x14ac:dyDescent="0.3">
      <c r="B45" s="7">
        <v>44</v>
      </c>
      <c r="C45" s="8">
        <v>2</v>
      </c>
      <c r="D45" s="3">
        <f t="shared" si="0"/>
        <v>4.4733733493397363</v>
      </c>
      <c r="E45" s="25">
        <f t="shared" si="1"/>
        <v>-2.4733733493397363</v>
      </c>
      <c r="F45" s="24">
        <f t="shared" si="2"/>
        <v>6.1175757252240652</v>
      </c>
      <c r="G45" s="24">
        <f>SUM(F$2:F45)</f>
        <v>98.588576199363317</v>
      </c>
      <c r="H45" s="26">
        <f t="shared" si="3"/>
        <v>2.3473470523657931</v>
      </c>
      <c r="I45" s="9"/>
    </row>
    <row r="46" spans="2:9" hidden="1" x14ac:dyDescent="0.3">
      <c r="B46" s="7">
        <v>45</v>
      </c>
      <c r="C46" s="8">
        <v>3</v>
      </c>
      <c r="D46" s="3">
        <f t="shared" si="0"/>
        <v>4.5497719087635051</v>
      </c>
      <c r="E46" s="25">
        <f t="shared" si="1"/>
        <v>-1.5497719087635051</v>
      </c>
      <c r="F46" s="24">
        <f t="shared" si="2"/>
        <v>2.4017929691924782</v>
      </c>
      <c r="G46" s="24">
        <f>SUM(F$2:F46)</f>
        <v>100.9903691685558</v>
      </c>
      <c r="H46" s="26">
        <f t="shared" si="3"/>
        <v>2.3486132364780419</v>
      </c>
      <c r="I46" s="9"/>
    </row>
    <row r="47" spans="2:9" hidden="1" x14ac:dyDescent="0.3">
      <c r="B47" s="7">
        <v>46</v>
      </c>
      <c r="C47" s="8">
        <v>3</v>
      </c>
      <c r="D47" s="3">
        <f t="shared" si="0"/>
        <v>4.6261704681872748</v>
      </c>
      <c r="E47" s="25">
        <f t="shared" si="1"/>
        <v>-1.6261704681872748</v>
      </c>
      <c r="F47" s="24">
        <f t="shared" si="2"/>
        <v>2.6444303916044207</v>
      </c>
      <c r="G47" s="24">
        <f>SUM(F$2:F47)</f>
        <v>103.63479956016022</v>
      </c>
      <c r="H47" s="26">
        <f t="shared" si="3"/>
        <v>2.3553363536400052</v>
      </c>
      <c r="I47" s="9"/>
    </row>
    <row r="48" spans="2:9" hidden="1" x14ac:dyDescent="0.3">
      <c r="B48" s="7">
        <v>47</v>
      </c>
      <c r="C48" s="8">
        <v>6</v>
      </c>
      <c r="D48" s="3">
        <f t="shared" si="0"/>
        <v>4.7025690276110446</v>
      </c>
      <c r="E48" s="25">
        <f t="shared" si="1"/>
        <v>1.2974309723889554</v>
      </c>
      <c r="F48" s="24">
        <f t="shared" si="2"/>
        <v>1.6833271281141504</v>
      </c>
      <c r="G48" s="24">
        <f>SUM(F$2:F48)</f>
        <v>105.31812668827436</v>
      </c>
      <c r="H48" s="26">
        <f t="shared" si="3"/>
        <v>2.3404028152949858</v>
      </c>
      <c r="I48" s="9"/>
    </row>
    <row r="49" spans="1:9" hidden="1" x14ac:dyDescent="0.3">
      <c r="B49" s="7">
        <v>48</v>
      </c>
      <c r="C49" s="8">
        <v>11</v>
      </c>
      <c r="D49" s="3">
        <f t="shared" si="0"/>
        <v>4.7789675870348143</v>
      </c>
      <c r="E49" s="25">
        <f t="shared" si="1"/>
        <v>6.2210324129651857</v>
      </c>
      <c r="F49" s="24">
        <f t="shared" si="2"/>
        <v>38.70124428316344</v>
      </c>
      <c r="G49" s="24">
        <f>SUM(F$2:F49)</f>
        <v>144.01937097143781</v>
      </c>
      <c r="H49" s="26">
        <f t="shared" si="3"/>
        <v>3.1308558906834305</v>
      </c>
      <c r="I49" s="9"/>
    </row>
    <row r="50" spans="1:9" hidden="1" x14ac:dyDescent="0.3">
      <c r="B50" s="7">
        <v>49</v>
      </c>
      <c r="C50" s="8">
        <v>5</v>
      </c>
      <c r="D50" s="3">
        <f t="shared" si="0"/>
        <v>4.855366146458584</v>
      </c>
      <c r="E50" s="25">
        <f t="shared" si="1"/>
        <v>0.144633853541416</v>
      </c>
      <c r="F50" s="24">
        <f t="shared" si="2"/>
        <v>2.0918951590239775E-2</v>
      </c>
      <c r="G50" s="24">
        <f>SUM(F$2:F50)</f>
        <v>144.04028992302804</v>
      </c>
      <c r="H50" s="26">
        <f t="shared" si="3"/>
        <v>3.0646870196388947</v>
      </c>
      <c r="I50" s="9"/>
    </row>
    <row r="51" spans="1:9" x14ac:dyDescent="0.3">
      <c r="B51" s="7">
        <v>50</v>
      </c>
      <c r="C51" s="8">
        <v>5</v>
      </c>
      <c r="D51" s="3">
        <f t="shared" si="0"/>
        <v>4.9317647058823528</v>
      </c>
      <c r="E51" s="25">
        <f t="shared" si="1"/>
        <v>6.8235294117647172E-2</v>
      </c>
      <c r="F51" s="24">
        <f t="shared" si="2"/>
        <v>4.6560553633218146E-3</v>
      </c>
      <c r="G51" s="24">
        <f>SUM(F$2:F51)</f>
        <v>144.04494597839135</v>
      </c>
      <c r="H51" s="26">
        <f t="shared" si="3"/>
        <v>3.0009363745498199</v>
      </c>
      <c r="I51" s="9"/>
    </row>
    <row r="52" spans="1:9" x14ac:dyDescent="0.3">
      <c r="B52" s="7">
        <v>51</v>
      </c>
      <c r="D52" s="3">
        <f t="shared" si="0"/>
        <v>5.0081632653061225</v>
      </c>
    </row>
    <row r="53" spans="1:9" x14ac:dyDescent="0.3">
      <c r="B53" s="7">
        <v>52</v>
      </c>
      <c r="D53" s="3">
        <f t="shared" si="0"/>
        <v>5.0845618247298923</v>
      </c>
    </row>
    <row r="54" spans="1:9" x14ac:dyDescent="0.3">
      <c r="B54" s="7">
        <v>53</v>
      </c>
      <c r="D54" s="3">
        <f t="shared" si="0"/>
        <v>5.160960384153662</v>
      </c>
    </row>
    <row r="55" spans="1:9" x14ac:dyDescent="0.3">
      <c r="B55" s="7">
        <v>54</v>
      </c>
      <c r="D55" s="3">
        <f t="shared" si="0"/>
        <v>5.2373589435774308</v>
      </c>
    </row>
    <row r="56" spans="1:9" x14ac:dyDescent="0.3">
      <c r="B56" s="7">
        <v>55</v>
      </c>
      <c r="D56" s="3">
        <f t="shared" si="0"/>
        <v>5.3137575030012005</v>
      </c>
    </row>
    <row r="59" spans="1:9" x14ac:dyDescent="0.3">
      <c r="A59" s="21" t="s">
        <v>40</v>
      </c>
    </row>
    <row r="60" spans="1:9" x14ac:dyDescent="0.3">
      <c r="A60" s="21" t="s">
        <v>41</v>
      </c>
    </row>
    <row r="61" spans="1:9" x14ac:dyDescent="0.3">
      <c r="A61" s="21" t="s">
        <v>42</v>
      </c>
    </row>
    <row r="62" spans="1:9" x14ac:dyDescent="0.3">
      <c r="A62" s="21" t="s">
        <v>43</v>
      </c>
    </row>
    <row r="63" spans="1:9" x14ac:dyDescent="0.3">
      <c r="A63" s="21" t="s">
        <v>44</v>
      </c>
    </row>
    <row r="64" spans="1:9" x14ac:dyDescent="0.3">
      <c r="A64" s="21" t="s">
        <v>46</v>
      </c>
    </row>
    <row r="65" spans="1:1" x14ac:dyDescent="0.3">
      <c r="A65" s="21" t="s">
        <v>45</v>
      </c>
    </row>
  </sheetData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1.Orders-Arrived</vt:lpstr>
      <vt:lpstr>1b.Orders-Arrived</vt:lpstr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2018-10-04T07:24:45Z</dcterms:created>
  <dcterms:modified xsi:type="dcterms:W3CDTF">2019-06-05T20:52:31Z</dcterms:modified>
</cp:coreProperties>
</file>