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Reg-2020\"/>
    </mc:Choice>
  </mc:AlternateContent>
  <xr:revisionPtr revIDLastSave="0" documentId="13_ncr:1_{333B3854-A2B8-4CBB-AABC-8AEAC1D5E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-Piecewise" sheetId="57" r:id="rId1"/>
    <sheet name="Reg-Piecewise (2)" sheetId="61" r:id="rId2"/>
    <sheet name="Reg-Piecewise (3)" sheetId="60" r:id="rId3"/>
    <sheet name="All.MA" sheetId="55" r:id="rId4"/>
  </sheets>
  <definedNames>
    <definedName name="solver_adj" localSheetId="3" hidden="1">All.MA!#REF!</definedName>
    <definedName name="solver_adj" localSheetId="0" hidden="1">'Reg-Piecewise'!$M$2:$M$3</definedName>
    <definedName name="solver_adj" localSheetId="1" hidden="1">'Reg-Piecewise (2)'!$M$2:$M$3</definedName>
    <definedName name="solver_adj" localSheetId="2" hidden="1">'Reg-Piecewise (3)'!$H$2:$H$6</definedName>
    <definedName name="solver_cvg" localSheetId="3" hidden="1">0.0001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3" hidden="1">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3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3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3" hidden="1">2147483647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3" hidden="1">All.MA!#REF!</definedName>
    <definedName name="solver_lhs1" localSheetId="0" hidden="1">'Reg-Piecewise'!$O$4</definedName>
    <definedName name="solver_lhs1" localSheetId="1" hidden="1">'Reg-Piecewise (2)'!$O$4</definedName>
    <definedName name="solver_lhs1" localSheetId="2" hidden="1">'Reg-Piecewise (3)'!$H$4</definedName>
    <definedName name="solver_lhs2" localSheetId="3" hidden="1">All.MA!#REF!</definedName>
    <definedName name="solver_lhs2" localSheetId="0" hidden="1">'Reg-Piecewise'!$O$4</definedName>
    <definedName name="solver_lhs2" localSheetId="1" hidden="1">'Reg-Piecewise (2)'!$O$4</definedName>
    <definedName name="solver_lhs2" localSheetId="2" hidden="1">'Reg-Piecewise (3)'!$H$4</definedName>
    <definedName name="solver_lhs3" localSheetId="3" hidden="1">All.MA!#REF!</definedName>
    <definedName name="solver_lhs3" localSheetId="0" hidden="1">'Reg-Piecewise'!$O$4</definedName>
    <definedName name="solver_lhs3" localSheetId="1" hidden="1">'Reg-Piecewise (2)'!$O$4</definedName>
    <definedName name="solver_lhs3" localSheetId="2" hidden="1">'Reg-Piecewise (3)'!$H$4</definedName>
    <definedName name="solver_mip" localSheetId="3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3" hidden="1">30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3" hidden="1">0.075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3" hidden="1">2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3" hidden="1">1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3" hidden="1">2147483647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3" hidden="1">2</definedName>
    <definedName name="solver_num" localSheetId="0" hidden="1">0</definedName>
    <definedName name="solver_num" localSheetId="1" hidden="1">0</definedName>
    <definedName name="solver_num" localSheetId="2" hidden="1">3</definedName>
    <definedName name="solver_nwt" localSheetId="3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3" hidden="1">All.MA!$G$25</definedName>
    <definedName name="solver_opt" localSheetId="0" hidden="1">'Reg-Piecewise'!$E$25</definedName>
    <definedName name="solver_opt" localSheetId="1" hidden="1">'Reg-Piecewise (2)'!$E$25</definedName>
    <definedName name="solver_opt" localSheetId="2" hidden="1">'Reg-Piecewise (3)'!$F$27</definedName>
    <definedName name="solver_pre" localSheetId="3" hidden="1">0.000001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3" hidden="1">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3" hidden="1">1</definedName>
    <definedName name="solver_rel1" localSheetId="0" hidden="1">3</definedName>
    <definedName name="solver_rel1" localSheetId="1" hidden="1">3</definedName>
    <definedName name="solver_rel1" localSheetId="2" hidden="1">1</definedName>
    <definedName name="solver_rel2" localSheetId="3" hidden="1">3</definedName>
    <definedName name="solver_rel2" localSheetId="0" hidden="1">3</definedName>
    <definedName name="solver_rel2" localSheetId="1" hidden="1">3</definedName>
    <definedName name="solver_rel2" localSheetId="2" hidden="1">4</definedName>
    <definedName name="solver_rel3" localSheetId="3" hidden="1">3</definedName>
    <definedName name="solver_rel3" localSheetId="0" hidden="1">3</definedName>
    <definedName name="solver_rel3" localSheetId="1" hidden="1">3</definedName>
    <definedName name="solver_rel3" localSheetId="2" hidden="1">3</definedName>
    <definedName name="solver_rhs1" localSheetId="3" hidden="1">1</definedName>
    <definedName name="solver_rhs1" localSheetId="0" hidden="1">2</definedName>
    <definedName name="solver_rhs1" localSheetId="1" hidden="1">2</definedName>
    <definedName name="solver_rhs1" localSheetId="2" hidden="1">23</definedName>
    <definedName name="solver_rhs2" localSheetId="3" hidden="1">0</definedName>
    <definedName name="solver_rhs2" localSheetId="0" hidden="1">2</definedName>
    <definedName name="solver_rhs2" localSheetId="1" hidden="1">2</definedName>
    <definedName name="solver_rhs2" localSheetId="2" hidden="1">"integer"</definedName>
    <definedName name="solver_rhs3" localSheetId="3" hidden="1">0</definedName>
    <definedName name="solver_rhs3" localSheetId="0" hidden="1">2</definedName>
    <definedName name="solver_rhs3" localSheetId="1" hidden="1">2</definedName>
    <definedName name="solver_rhs3" localSheetId="2" hidden="1">2</definedName>
    <definedName name="solver_rlx" localSheetId="3" hidden="1">2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3" hidden="1">0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3" hidden="1">1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3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3" hidden="1">100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3" hidden="1">2147483647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3" hidden="1">0.01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3" hidden="1">2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3" hidden="1">0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3" hidden="1">3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7" l="1"/>
  <c r="F4" i="57"/>
  <c r="F5" i="57" s="1"/>
  <c r="F6" i="57" s="1"/>
  <c r="F7" i="57" s="1"/>
  <c r="F8" i="57" s="1"/>
  <c r="F9" i="57" s="1"/>
  <c r="F10" i="57" s="1"/>
  <c r="F11" i="57" s="1"/>
  <c r="F12" i="57" s="1"/>
  <c r="F13" i="57" s="1"/>
  <c r="F14" i="57" s="1"/>
  <c r="F15" i="57" s="1"/>
  <c r="F16" i="57" s="1"/>
  <c r="F17" i="57" s="1"/>
  <c r="F18" i="57" s="1"/>
  <c r="F19" i="57" s="1"/>
  <c r="F20" i="57" s="1"/>
  <c r="F21" i="57" s="1"/>
  <c r="F22" i="57" s="1"/>
  <c r="F23" i="57" s="1"/>
  <c r="F24" i="57" s="1"/>
  <c r="F3" i="57"/>
  <c r="F4" i="61"/>
  <c r="F5" i="61"/>
  <c r="F6" i="61"/>
  <c r="F7" i="61"/>
  <c r="F8" i="61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3" i="61"/>
  <c r="H3" i="61" s="1"/>
  <c r="C3" i="61"/>
  <c r="L3" i="61"/>
  <c r="L2" i="61"/>
  <c r="C23" i="61" s="1"/>
  <c r="D23" i="61" s="1"/>
  <c r="L2" i="57"/>
  <c r="C3" i="57" s="1"/>
  <c r="D3" i="57" s="1"/>
  <c r="L3" i="57"/>
  <c r="Q4" i="57"/>
  <c r="Q5" i="57"/>
  <c r="Q6" i="57"/>
  <c r="Q7" i="57"/>
  <c r="Q8" i="57"/>
  <c r="Q9" i="57"/>
  <c r="Q10" i="57"/>
  <c r="Q11" i="57"/>
  <c r="Q12" i="57"/>
  <c r="Q13" i="57"/>
  <c r="Q14" i="57"/>
  <c r="Q15" i="57"/>
  <c r="Q16" i="57"/>
  <c r="Q17" i="57"/>
  <c r="Q18" i="57"/>
  <c r="Q19" i="57"/>
  <c r="Q20" i="57"/>
  <c r="Q21" i="57"/>
  <c r="Q22" i="57"/>
  <c r="Q23" i="57"/>
  <c r="Q24" i="57"/>
  <c r="Q25" i="57"/>
  <c r="Q3" i="57"/>
  <c r="G3" i="57" s="1"/>
  <c r="K1" i="55"/>
  <c r="C4" i="55" s="1" a="1"/>
  <c r="C4" i="55" s="1"/>
  <c r="C3" i="60"/>
  <c r="C4" i="60"/>
  <c r="C5" i="60"/>
  <c r="C6" i="60"/>
  <c r="C7" i="60"/>
  <c r="C8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I4" i="60"/>
  <c r="I3" i="61" l="1"/>
  <c r="H4" i="61"/>
  <c r="C5" i="61"/>
  <c r="D5" i="61" s="1"/>
  <c r="C13" i="61"/>
  <c r="D13" i="61" s="1"/>
  <c r="C21" i="61"/>
  <c r="D21" i="61" s="1"/>
  <c r="C22" i="61"/>
  <c r="D22" i="61" s="1"/>
  <c r="D3" i="61"/>
  <c r="C4" i="61"/>
  <c r="D4" i="61" s="1"/>
  <c r="C12" i="61"/>
  <c r="D12" i="61" s="1"/>
  <c r="C20" i="61"/>
  <c r="D20" i="61" s="1"/>
  <c r="C14" i="61"/>
  <c r="D14" i="61" s="1"/>
  <c r="C19" i="61"/>
  <c r="D19" i="61" s="1"/>
  <c r="C10" i="61"/>
  <c r="D10" i="61" s="1"/>
  <c r="C18" i="61"/>
  <c r="D18" i="61" s="1"/>
  <c r="G3" i="61"/>
  <c r="G4" i="61" s="1"/>
  <c r="G5" i="61" s="1"/>
  <c r="G6" i="61" s="1"/>
  <c r="G7" i="61" s="1"/>
  <c r="G8" i="61" s="1"/>
  <c r="G9" i="61" s="1"/>
  <c r="G10" i="61" s="1"/>
  <c r="G11" i="61" s="1"/>
  <c r="G12" i="61" s="1"/>
  <c r="G13" i="61" s="1"/>
  <c r="G14" i="61" s="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C9" i="61"/>
  <c r="D9" i="61" s="1"/>
  <c r="C17" i="61"/>
  <c r="D17" i="61" s="1"/>
  <c r="C25" i="61"/>
  <c r="D25" i="61" s="1"/>
  <c r="C6" i="61"/>
  <c r="D6" i="61" s="1"/>
  <c r="C11" i="61"/>
  <c r="D11" i="61" s="1"/>
  <c r="C8" i="61"/>
  <c r="D8" i="61" s="1"/>
  <c r="C16" i="61"/>
  <c r="D16" i="61" s="1"/>
  <c r="C24" i="61"/>
  <c r="D24" i="61" s="1"/>
  <c r="C7" i="61"/>
  <c r="D7" i="61" s="1"/>
  <c r="C15" i="61"/>
  <c r="D15" i="61" s="1"/>
  <c r="C7" i="57"/>
  <c r="D7" i="57" s="1"/>
  <c r="C21" i="57"/>
  <c r="D21" i="57" s="1"/>
  <c r="C13" i="57"/>
  <c r="D13" i="57" s="1"/>
  <c r="C20" i="57"/>
  <c r="D20" i="57" s="1"/>
  <c r="C4" i="57"/>
  <c r="D4" i="57" s="1"/>
  <c r="E5" i="57" s="1"/>
  <c r="C18" i="57"/>
  <c r="D18" i="57" s="1"/>
  <c r="C10" i="57"/>
  <c r="D10" i="57" s="1"/>
  <c r="C12" i="57"/>
  <c r="D12" i="57" s="1"/>
  <c r="E14" i="57" s="1"/>
  <c r="C5" i="57"/>
  <c r="D5" i="57" s="1"/>
  <c r="C9" i="57"/>
  <c r="D9" i="57" s="1"/>
  <c r="C22" i="57"/>
  <c r="D22" i="57" s="1"/>
  <c r="C6" i="57"/>
  <c r="D6" i="57" s="1"/>
  <c r="C11" i="57"/>
  <c r="D11" i="57" s="1"/>
  <c r="C17" i="57"/>
  <c r="D17" i="57" s="1"/>
  <c r="C24" i="57"/>
  <c r="D24" i="57" s="1"/>
  <c r="C16" i="57"/>
  <c r="D16" i="57" s="1"/>
  <c r="C8" i="57"/>
  <c r="D8" i="57" s="1"/>
  <c r="C14" i="57"/>
  <c r="D14" i="57" s="1"/>
  <c r="C19" i="57"/>
  <c r="D19" i="57" s="1"/>
  <c r="C25" i="57"/>
  <c r="D25" i="57" s="1"/>
  <c r="C23" i="57"/>
  <c r="D23" i="57" s="1"/>
  <c r="C15" i="57"/>
  <c r="D15" i="57" s="1"/>
  <c r="E4" i="57"/>
  <c r="E12" i="57"/>
  <c r="E3" i="57"/>
  <c r="E7" i="57"/>
  <c r="E8" i="57"/>
  <c r="E9" i="57"/>
  <c r="E10" i="57"/>
  <c r="C3" i="55" a="1"/>
  <c r="C3" i="55" s="1"/>
  <c r="D3" i="55" s="1"/>
  <c r="C5" i="55" a="1"/>
  <c r="C5" i="55" s="1"/>
  <c r="C6" i="55" s="1" a="1"/>
  <c r="C6" i="55" s="1"/>
  <c r="C7" i="55" s="1" a="1"/>
  <c r="C7" i="55" s="1"/>
  <c r="C8" i="55" s="1" a="1"/>
  <c r="C8" i="55" s="1"/>
  <c r="C9" i="55" s="1" a="1"/>
  <c r="C9" i="55" s="1"/>
  <c r="C10" i="55" s="1" a="1"/>
  <c r="C10" i="55" s="1"/>
  <c r="C11" i="55" s="1" a="1"/>
  <c r="C11" i="55" s="1"/>
  <c r="C12" i="55" s="1" a="1"/>
  <c r="C12" i="55" s="1"/>
  <c r="C13" i="55" s="1" a="1"/>
  <c r="C13" i="55" s="1"/>
  <c r="C14" i="55" s="1" a="1"/>
  <c r="C14" i="55" s="1"/>
  <c r="C15" i="55" s="1" a="1"/>
  <c r="C15" i="55" s="1"/>
  <c r="C16" i="55" s="1" a="1"/>
  <c r="C16" i="55" s="1"/>
  <c r="C17" i="55" s="1" a="1"/>
  <c r="C17" i="55" s="1"/>
  <c r="C18" i="55" s="1" a="1"/>
  <c r="C18" i="55" s="1"/>
  <c r="C19" i="55" s="1" a="1"/>
  <c r="C19" i="55" s="1"/>
  <c r="C20" i="55" s="1" a="1"/>
  <c r="C20" i="55" s="1"/>
  <c r="C21" i="55" s="1" a="1"/>
  <c r="C21" i="55" s="1"/>
  <c r="C22" i="55" s="1" a="1"/>
  <c r="C22" i="55" s="1"/>
  <c r="C23" i="55" s="1" a="1"/>
  <c r="C23" i="55" s="1"/>
  <c r="C24" i="55" s="1" a="1"/>
  <c r="C24" i="55" s="1"/>
  <c r="C25" i="55" s="1" a="1"/>
  <c r="C25" i="55" s="1"/>
  <c r="C26" i="55" s="1" a="1"/>
  <c r="C26" i="55" s="1"/>
  <c r="F4" i="55"/>
  <c r="D3" i="60"/>
  <c r="D4" i="60" s="1"/>
  <c r="D5" i="60" s="1"/>
  <c r="D6" i="60" s="1"/>
  <c r="D7" i="60" s="1"/>
  <c r="D8" i="60" s="1"/>
  <c r="D9" i="60" s="1"/>
  <c r="D10" i="60" s="1"/>
  <c r="D11" i="60" s="1"/>
  <c r="D12" i="60" s="1"/>
  <c r="D13" i="60" s="1"/>
  <c r="D14" i="60" s="1"/>
  <c r="D15" i="60" s="1"/>
  <c r="D16" i="60" s="1"/>
  <c r="D17" i="60" s="1"/>
  <c r="D18" i="60" s="1"/>
  <c r="D19" i="60" s="1"/>
  <c r="D20" i="60" s="1"/>
  <c r="D21" i="60" s="1"/>
  <c r="D22" i="60" s="1"/>
  <c r="D23" i="60" s="1"/>
  <c r="D24" i="60" s="1"/>
  <c r="D25" i="60" s="1"/>
  <c r="G4" i="57"/>
  <c r="G5" i="57" s="1"/>
  <c r="G6" i="57" s="1"/>
  <c r="G7" i="57" s="1"/>
  <c r="G8" i="57" s="1"/>
  <c r="G9" i="57" s="1"/>
  <c r="G10" i="57" s="1"/>
  <c r="G11" i="57" s="1"/>
  <c r="G12" i="57" s="1"/>
  <c r="G13" i="57" s="1"/>
  <c r="G14" i="57" s="1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25" i="57" s="1"/>
  <c r="E3" i="60"/>
  <c r="F3" i="60" s="1"/>
  <c r="E25" i="61" l="1"/>
  <c r="E17" i="61"/>
  <c r="E9" i="61"/>
  <c r="E18" i="61"/>
  <c r="E10" i="61"/>
  <c r="E19" i="61"/>
  <c r="E11" i="61"/>
  <c r="E21" i="61"/>
  <c r="E5" i="61"/>
  <c r="E20" i="61"/>
  <c r="E12" i="61"/>
  <c r="E4" i="61"/>
  <c r="E3" i="61"/>
  <c r="E13" i="61"/>
  <c r="E8" i="61"/>
  <c r="E22" i="61"/>
  <c r="E14" i="61"/>
  <c r="E6" i="61"/>
  <c r="E24" i="61"/>
  <c r="E16" i="61"/>
  <c r="E23" i="61"/>
  <c r="E15" i="61"/>
  <c r="E7" i="61"/>
  <c r="I4" i="61"/>
  <c r="H5" i="61"/>
  <c r="E17" i="57"/>
  <c r="E22" i="57"/>
  <c r="E6" i="57"/>
  <c r="E20" i="57"/>
  <c r="E16" i="57"/>
  <c r="E19" i="57"/>
  <c r="E21" i="57"/>
  <c r="E24" i="57"/>
  <c r="E11" i="57"/>
  <c r="E18" i="57"/>
  <c r="E13" i="57"/>
  <c r="E23" i="57"/>
  <c r="E25" i="57"/>
  <c r="E15" i="57"/>
  <c r="E3" i="55"/>
  <c r="G3" i="55" s="1"/>
  <c r="F3" i="55"/>
  <c r="D4" i="55"/>
  <c r="E4" i="55" s="1"/>
  <c r="D5" i="55"/>
  <c r="E5" i="55" s="1"/>
  <c r="F5" i="55"/>
  <c r="F6" i="55"/>
  <c r="D6" i="55"/>
  <c r="E6" i="55" s="1"/>
  <c r="I3" i="57"/>
  <c r="E4" i="60"/>
  <c r="I5" i="61" l="1"/>
  <c r="H6" i="61"/>
  <c r="H5" i="55"/>
  <c r="G5" i="55"/>
  <c r="G4" i="55"/>
  <c r="H3" i="55"/>
  <c r="I3" i="55" s="1"/>
  <c r="G6" i="55"/>
  <c r="H4" i="55"/>
  <c r="H6" i="55"/>
  <c r="F7" i="55"/>
  <c r="D7" i="55"/>
  <c r="E7" i="55" s="1"/>
  <c r="G7" i="55" s="1"/>
  <c r="I4" i="57"/>
  <c r="E5" i="60"/>
  <c r="F4" i="60"/>
  <c r="I6" i="61" l="1"/>
  <c r="H7" i="61"/>
  <c r="H7" i="55"/>
  <c r="I7" i="55" s="1"/>
  <c r="I5" i="55"/>
  <c r="I6" i="55"/>
  <c r="I4" i="55"/>
  <c r="F8" i="55"/>
  <c r="D8" i="55"/>
  <c r="E8" i="55" s="1"/>
  <c r="G8" i="55" s="1"/>
  <c r="I5" i="57"/>
  <c r="E6" i="60"/>
  <c r="F5" i="60"/>
  <c r="I7" i="61" l="1"/>
  <c r="H8" i="61"/>
  <c r="H8" i="55"/>
  <c r="I8" i="55" s="1"/>
  <c r="F9" i="55"/>
  <c r="D9" i="55"/>
  <c r="E9" i="55" s="1"/>
  <c r="G9" i="55" s="1"/>
  <c r="I6" i="57"/>
  <c r="E7" i="60"/>
  <c r="F6" i="60"/>
  <c r="I8" i="61" l="1"/>
  <c r="H9" i="61"/>
  <c r="H9" i="55"/>
  <c r="I9" i="55" s="1"/>
  <c r="F10" i="55"/>
  <c r="D10" i="55"/>
  <c r="E10" i="55" s="1"/>
  <c r="G10" i="55" s="1"/>
  <c r="I7" i="57"/>
  <c r="E8" i="60"/>
  <c r="F7" i="60"/>
  <c r="H10" i="61" l="1"/>
  <c r="I9" i="61"/>
  <c r="H10" i="55"/>
  <c r="I10" i="55" s="1"/>
  <c r="F11" i="55"/>
  <c r="D11" i="55"/>
  <c r="E11" i="55" s="1"/>
  <c r="G11" i="55" s="1"/>
  <c r="I8" i="57"/>
  <c r="E9" i="60"/>
  <c r="F8" i="60"/>
  <c r="H11" i="61" l="1"/>
  <c r="I10" i="61"/>
  <c r="H11" i="55"/>
  <c r="I11" i="55" s="1"/>
  <c r="D12" i="55"/>
  <c r="E12" i="55" s="1"/>
  <c r="G12" i="55" s="1"/>
  <c r="F12" i="55"/>
  <c r="I9" i="57"/>
  <c r="E10" i="60"/>
  <c r="F9" i="60"/>
  <c r="H12" i="61" l="1"/>
  <c r="I11" i="61"/>
  <c r="H12" i="55"/>
  <c r="I12" i="55" s="1"/>
  <c r="F13" i="55"/>
  <c r="D13" i="55"/>
  <c r="E13" i="55" s="1"/>
  <c r="G13" i="55" s="1"/>
  <c r="I10" i="57"/>
  <c r="E11" i="60"/>
  <c r="F10" i="60"/>
  <c r="I12" i="61" l="1"/>
  <c r="H13" i="61"/>
  <c r="H13" i="55"/>
  <c r="I13" i="55" s="1"/>
  <c r="D14" i="55"/>
  <c r="E14" i="55" s="1"/>
  <c r="G14" i="55" s="1"/>
  <c r="F14" i="55"/>
  <c r="I11" i="57"/>
  <c r="E12" i="60"/>
  <c r="F11" i="60"/>
  <c r="I13" i="61" l="1"/>
  <c r="H14" i="61"/>
  <c r="H14" i="55"/>
  <c r="I14" i="55" s="1"/>
  <c r="F15" i="55"/>
  <c r="D15" i="55"/>
  <c r="E15" i="55" s="1"/>
  <c r="G15" i="55" s="1"/>
  <c r="I12" i="57"/>
  <c r="E13" i="60"/>
  <c r="F12" i="60"/>
  <c r="I14" i="61" l="1"/>
  <c r="H15" i="61"/>
  <c r="H15" i="55"/>
  <c r="I15" i="55" s="1"/>
  <c r="D16" i="55"/>
  <c r="E16" i="55" s="1"/>
  <c r="G16" i="55" s="1"/>
  <c r="F16" i="55"/>
  <c r="I13" i="57"/>
  <c r="E14" i="60"/>
  <c r="F13" i="60"/>
  <c r="I15" i="61" l="1"/>
  <c r="H16" i="61"/>
  <c r="H16" i="55"/>
  <c r="I16" i="55" s="1"/>
  <c r="F17" i="55"/>
  <c r="D17" i="55"/>
  <c r="E17" i="55" s="1"/>
  <c r="G17" i="55" s="1"/>
  <c r="I14" i="57"/>
  <c r="E15" i="60"/>
  <c r="F14" i="60"/>
  <c r="I16" i="61" l="1"/>
  <c r="AA28" i="61" s="1"/>
  <c r="H17" i="61"/>
  <c r="H17" i="55"/>
  <c r="I17" i="55" s="1"/>
  <c r="F18" i="55"/>
  <c r="D18" i="55"/>
  <c r="E18" i="55" s="1"/>
  <c r="G18" i="55" s="1"/>
  <c r="I15" i="57"/>
  <c r="E16" i="60"/>
  <c r="F15" i="60"/>
  <c r="AA27" i="61" l="1"/>
  <c r="AA29" i="61"/>
  <c r="H18" i="61"/>
  <c r="I17" i="61"/>
  <c r="H18" i="55"/>
  <c r="I18" i="55" s="1"/>
  <c r="F19" i="55"/>
  <c r="D19" i="55"/>
  <c r="E19" i="55" s="1"/>
  <c r="G19" i="55" s="1"/>
  <c r="I16" i="57"/>
  <c r="AA27" i="57" s="1"/>
  <c r="E17" i="60"/>
  <c r="F16" i="60"/>
  <c r="W29" i="60" s="1"/>
  <c r="H19" i="61" l="1"/>
  <c r="I18" i="61"/>
  <c r="H19" i="55"/>
  <c r="I19" i="55" s="1"/>
  <c r="F20" i="55"/>
  <c r="D20" i="55"/>
  <c r="E20" i="55" s="1"/>
  <c r="G20" i="55" s="1"/>
  <c r="I17" i="57"/>
  <c r="AA28" i="57"/>
  <c r="AA29" i="57"/>
  <c r="W28" i="60"/>
  <c r="W27" i="60"/>
  <c r="E18" i="60"/>
  <c r="F17" i="60"/>
  <c r="H20" i="61" l="1"/>
  <c r="I19" i="61"/>
  <c r="H20" i="55"/>
  <c r="I20" i="55" s="1"/>
  <c r="D21" i="55"/>
  <c r="E21" i="55" s="1"/>
  <c r="G21" i="55" s="1"/>
  <c r="F21" i="55"/>
  <c r="I18" i="57"/>
  <c r="E19" i="60"/>
  <c r="F18" i="60"/>
  <c r="I20" i="61" l="1"/>
  <c r="H21" i="61"/>
  <c r="H21" i="55"/>
  <c r="I21" i="55" s="1"/>
  <c r="F22" i="55"/>
  <c r="D22" i="55"/>
  <c r="E22" i="55" s="1"/>
  <c r="G22" i="55" s="1"/>
  <c r="I19" i="57"/>
  <c r="E20" i="60"/>
  <c r="F19" i="60"/>
  <c r="I21" i="61" l="1"/>
  <c r="H22" i="61"/>
  <c r="H22" i="55"/>
  <c r="I22" i="55" s="1"/>
  <c r="F23" i="55"/>
  <c r="D23" i="55"/>
  <c r="E23" i="55" s="1"/>
  <c r="G23" i="55" s="1"/>
  <c r="I20" i="57"/>
  <c r="E21" i="60"/>
  <c r="F20" i="60"/>
  <c r="H23" i="61" l="1"/>
  <c r="I22" i="61"/>
  <c r="H23" i="55"/>
  <c r="I23" i="55" s="1"/>
  <c r="F24" i="55"/>
  <c r="D24" i="55"/>
  <c r="E24" i="55" s="1"/>
  <c r="G24" i="55" s="1"/>
  <c r="I21" i="57"/>
  <c r="E22" i="60"/>
  <c r="F21" i="60"/>
  <c r="I23" i="61" l="1"/>
  <c r="H24" i="61"/>
  <c r="H24" i="55"/>
  <c r="I24" i="55" s="1"/>
  <c r="F25" i="55"/>
  <c r="D25" i="55"/>
  <c r="E25" i="55" s="1"/>
  <c r="G25" i="55" s="1"/>
  <c r="I22" i="57"/>
  <c r="E23" i="60"/>
  <c r="F22" i="60"/>
  <c r="I24" i="61" l="1"/>
  <c r="H25" i="61"/>
  <c r="I25" i="61" s="1"/>
  <c r="H25" i="55"/>
  <c r="I25" i="55" s="1"/>
  <c r="I23" i="57"/>
  <c r="E24" i="60"/>
  <c r="F23" i="60"/>
  <c r="I26" i="61" l="1"/>
  <c r="I25" i="57"/>
  <c r="I24" i="57"/>
  <c r="E25" i="60"/>
  <c r="F24" i="60"/>
  <c r="I26" i="57" l="1"/>
  <c r="F25" i="60"/>
  <c r="F27" i="60" s="1"/>
  <c r="E27" i="6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<sst xmlns="http://schemas.openxmlformats.org/spreadsheetml/2006/main" count="56" uniqueCount="21">
  <si>
    <t>t</t>
  </si>
  <si>
    <t>At</t>
  </si>
  <si>
    <t>Ft</t>
  </si>
  <si>
    <t>E</t>
  </si>
  <si>
    <t>|E|</t>
  </si>
  <si>
    <t>E2</t>
  </si>
  <si>
    <t>MAD</t>
  </si>
  <si>
    <t>MSE</t>
  </si>
  <si>
    <t>BIAS</t>
  </si>
  <si>
    <t>TS</t>
  </si>
  <si>
    <t>b0</t>
  </si>
  <si>
    <t>b1</t>
  </si>
  <si>
    <t>b'0</t>
  </si>
  <si>
    <t>b'1</t>
  </si>
  <si>
    <t>T</t>
  </si>
  <si>
    <t>p</t>
  </si>
  <si>
    <t>FtMReg</t>
  </si>
  <si>
    <t>MReg</t>
  </si>
  <si>
    <t>Ft.Reg</t>
  </si>
  <si>
    <t>Reg-ExcelFun</t>
  </si>
  <si>
    <t>Reg-SOLVER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</si>
</sst>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/>
    <xf numFmtId="164" fontId="0" fillId="0" borderId="0" xfId="0" applyNumberFormat="1" applyBorder="1"/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Border="1"/>
    <xf numFmtId="166" fontId="0" fillId="0" borderId="1" xfId="0" applyNumberFormat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E0851AD7-0CDA-4AC6-BE0B-7D159802769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4-40F7-A81E-21B8A916AB9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'Reg-Piecewise'!$C$3:$C$25</c:f>
              <c:numCache>
                <c:formatCode>0</c:formatCode>
                <c:ptCount val="23"/>
                <c:pt idx="0">
                  <c:v>8949.1684782608718</c:v>
                </c:pt>
                <c:pt idx="1">
                  <c:v>9345.9413043478271</c:v>
                </c:pt>
                <c:pt idx="2">
                  <c:v>9742.7141304347842</c:v>
                </c:pt>
                <c:pt idx="3">
                  <c:v>10139.486956521741</c:v>
                </c:pt>
                <c:pt idx="4">
                  <c:v>10536.259782608697</c:v>
                </c:pt>
                <c:pt idx="5">
                  <c:v>10933.032608695654</c:v>
                </c:pt>
                <c:pt idx="6">
                  <c:v>11329.805434782611</c:v>
                </c:pt>
                <c:pt idx="7">
                  <c:v>11726.578260869566</c:v>
                </c:pt>
                <c:pt idx="8">
                  <c:v>12123.351086956523</c:v>
                </c:pt>
                <c:pt idx="9">
                  <c:v>12520.123913043481</c:v>
                </c:pt>
                <c:pt idx="10">
                  <c:v>12916.896739130436</c:v>
                </c:pt>
                <c:pt idx="11">
                  <c:v>13313.669565217393</c:v>
                </c:pt>
                <c:pt idx="12">
                  <c:v>13710.44239130435</c:v>
                </c:pt>
                <c:pt idx="13">
                  <c:v>14107.215217391305</c:v>
                </c:pt>
                <c:pt idx="14">
                  <c:v>14503.988043478264</c:v>
                </c:pt>
                <c:pt idx="15">
                  <c:v>14900.76086956522</c:v>
                </c:pt>
                <c:pt idx="16">
                  <c:v>15297.533695652175</c:v>
                </c:pt>
                <c:pt idx="17">
                  <c:v>15694.306521739134</c:v>
                </c:pt>
                <c:pt idx="18">
                  <c:v>16091.079347826089</c:v>
                </c:pt>
                <c:pt idx="19">
                  <c:v>16487.852173913045</c:v>
                </c:pt>
                <c:pt idx="20">
                  <c:v>16884.625</c:v>
                </c:pt>
                <c:pt idx="21">
                  <c:v>17281.397826086959</c:v>
                </c:pt>
                <c:pt idx="22">
                  <c:v>17678.170652173918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16-4CC2-A0CF-A5938F3F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'Reg-Piecewise'!$F$1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'Reg-Piecewise'!$F$3:$F$25</c:f>
              <c:numCache>
                <c:formatCode>0</c:formatCode>
                <c:ptCount val="23"/>
                <c:pt idx="0">
                  <c:v>-2484.6684782608709</c:v>
                </c:pt>
                <c:pt idx="1">
                  <c:v>-4354.9097826086972</c:v>
                </c:pt>
                <c:pt idx="2">
                  <c:v>-5860.1239130434815</c:v>
                </c:pt>
                <c:pt idx="3">
                  <c:v>-6518.7108695652232</c:v>
                </c:pt>
                <c:pt idx="4">
                  <c:v>-5412.770652173921</c:v>
                </c:pt>
                <c:pt idx="5">
                  <c:v>-4640.1032608695741</c:v>
                </c:pt>
                <c:pt idx="6">
                  <c:v>-4132.7086956521844</c:v>
                </c:pt>
                <c:pt idx="7">
                  <c:v>-2758.0869565217499</c:v>
                </c:pt>
                <c:pt idx="8">
                  <c:v>-687.23804347827263</c:v>
                </c:pt>
                <c:pt idx="9">
                  <c:v>2552.7380434782472</c:v>
                </c:pt>
                <c:pt idx="10">
                  <c:v>5303.041304347812</c:v>
                </c:pt>
                <c:pt idx="11">
                  <c:v>6327.5717391304179</c:v>
                </c:pt>
                <c:pt idx="12">
                  <c:v>4433.9293478260688</c:v>
                </c:pt>
                <c:pt idx="13">
                  <c:v>4422.0141304347644</c:v>
                </c:pt>
                <c:pt idx="14">
                  <c:v>3919.4260869564996</c:v>
                </c:pt>
                <c:pt idx="15">
                  <c:v>3142.3652173912806</c:v>
                </c:pt>
                <c:pt idx="16">
                  <c:v>2444.1315217391048</c:v>
                </c:pt>
                <c:pt idx="17">
                  <c:v>1910.5249999999696</c:v>
                </c:pt>
                <c:pt idx="18">
                  <c:v>1171.7456521738814</c:v>
                </c:pt>
                <c:pt idx="19">
                  <c:v>315.79347826083631</c:v>
                </c:pt>
                <c:pt idx="20">
                  <c:v>318.76847826083485</c:v>
                </c:pt>
                <c:pt idx="21">
                  <c:v>587.27065217387371</c:v>
                </c:pt>
                <c:pt idx="22">
                  <c:v>-4.2746250983327627E-11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1-4D3F-BA7D-BAD47995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 (2)'!$B$1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 (2)'!$A$3:$A$25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 (2)'!$B$3:$B$25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55-4205-A9AF-D4D06EC4CC7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 (2)'!$A$3:$A$25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 (2)'!$C$3:$C$25</c:f>
              <c:numCache>
                <c:formatCode>0</c:formatCode>
                <c:ptCount val="23"/>
                <c:pt idx="0">
                  <c:v>8949.1684782608718</c:v>
                </c:pt>
                <c:pt idx="1">
                  <c:v>9345.9413043478271</c:v>
                </c:pt>
                <c:pt idx="2">
                  <c:v>9742.7141304347842</c:v>
                </c:pt>
                <c:pt idx="3">
                  <c:v>10139.486956521741</c:v>
                </c:pt>
                <c:pt idx="4">
                  <c:v>10536.259782608697</c:v>
                </c:pt>
                <c:pt idx="5">
                  <c:v>10933.032608695654</c:v>
                </c:pt>
                <c:pt idx="6">
                  <c:v>11329.805434782611</c:v>
                </c:pt>
                <c:pt idx="7">
                  <c:v>11726.578260869566</c:v>
                </c:pt>
                <c:pt idx="8">
                  <c:v>12123.351086956523</c:v>
                </c:pt>
                <c:pt idx="9">
                  <c:v>12520.123913043481</c:v>
                </c:pt>
                <c:pt idx="10">
                  <c:v>12916.896739130436</c:v>
                </c:pt>
                <c:pt idx="11">
                  <c:v>13313.669565217393</c:v>
                </c:pt>
                <c:pt idx="12">
                  <c:v>13710.44239130435</c:v>
                </c:pt>
                <c:pt idx="13">
                  <c:v>14107.215217391305</c:v>
                </c:pt>
                <c:pt idx="14">
                  <c:v>14503.988043478264</c:v>
                </c:pt>
                <c:pt idx="15">
                  <c:v>14900.76086956522</c:v>
                </c:pt>
                <c:pt idx="16">
                  <c:v>15297.533695652175</c:v>
                </c:pt>
                <c:pt idx="17">
                  <c:v>15694.306521739134</c:v>
                </c:pt>
                <c:pt idx="18">
                  <c:v>16091.079347826089</c:v>
                </c:pt>
                <c:pt idx="19">
                  <c:v>16487.852173913045</c:v>
                </c:pt>
                <c:pt idx="20">
                  <c:v>16884.625</c:v>
                </c:pt>
                <c:pt idx="21">
                  <c:v>17281.397826086959</c:v>
                </c:pt>
                <c:pt idx="22">
                  <c:v>17678.170652173918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55-4205-A9AF-D4D06EC4C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 (2)'!$H$1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 (2)'!$A$3:$A$25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 (2)'!$H$3:$H$25</c:f>
              <c:numCache>
                <c:formatCode>0</c:formatCode>
                <c:ptCount val="23"/>
                <c:pt idx="0">
                  <c:v>-2244.2269703823467</c:v>
                </c:pt>
                <c:pt idx="1">
                  <c:v>-3924.803502921678</c:v>
                </c:pt>
                <c:pt idx="2">
                  <c:v>-5291.1295976179945</c:v>
                </c:pt>
                <c:pt idx="3">
                  <c:v>-5861.6052544712938</c:v>
                </c:pt>
                <c:pt idx="4">
                  <c:v>-4718.3304734815783</c:v>
                </c:pt>
                <c:pt idx="5">
                  <c:v>-3959.1052546488454</c:v>
                </c:pt>
                <c:pt idx="6">
                  <c:v>-3515.9295979730969</c:v>
                </c:pt>
                <c:pt idx="7">
                  <c:v>-2256.3035034543327</c:v>
                </c:pt>
                <c:pt idx="8">
                  <c:v>-351.22697109255114</c:v>
                </c:pt>
                <c:pt idx="9">
                  <c:v>2672.1999991122457</c:v>
                </c:pt>
                <c:pt idx="10">
                  <c:v>5155.1774071600585</c:v>
                </c:pt>
                <c:pt idx="11">
                  <c:v>5861.605253050885</c:v>
                </c:pt>
                <c:pt idx="12">
                  <c:v>3599.0835367847294</c:v>
                </c:pt>
                <c:pt idx="13">
                  <c:v>3167.5122583615912</c:v>
                </c:pt>
                <c:pt idx="14">
                  <c:v>2194.4914177814671</c:v>
                </c:pt>
                <c:pt idx="15">
                  <c:v>896.22101504435977</c:v>
                </c:pt>
                <c:pt idx="16">
                  <c:v>-373.99894984973344</c:v>
                </c:pt>
                <c:pt idx="17">
                  <c:v>-1530.3684769008114</c:v>
                </c:pt>
                <c:pt idx="18">
                  <c:v>-2942.6875661088698</c:v>
                </c:pt>
                <c:pt idx="19">
                  <c:v>-4522.9562174739121</c:v>
                </c:pt>
                <c:pt idx="20">
                  <c:v>-5295.0744309959418</c:v>
                </c:pt>
                <c:pt idx="21">
                  <c:v>-5852.4422066749585</c:v>
                </c:pt>
                <c:pt idx="22">
                  <c:v>-4634.2055542661337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2-4686-A0F3-5D56D946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 (3)'!$B$1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 (3)'!$A$3:$A$25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 (3)'!$B$3:$B$25</c:f>
              <c:numCache>
                <c:formatCode>General</c:formatCode>
                <c:ptCount val="23"/>
                <c:pt idx="0">
                  <c:v>38</c:v>
                </c:pt>
                <c:pt idx="1">
                  <c:v>15</c:v>
                </c:pt>
                <c:pt idx="2">
                  <c:v>85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90</c:v>
                </c:pt>
                <c:pt idx="7">
                  <c:v>70</c:v>
                </c:pt>
                <c:pt idx="8">
                  <c:v>115</c:v>
                </c:pt>
                <c:pt idx="9">
                  <c:v>115</c:v>
                </c:pt>
                <c:pt idx="10">
                  <c:v>40</c:v>
                </c:pt>
                <c:pt idx="11">
                  <c:v>35</c:v>
                </c:pt>
                <c:pt idx="12">
                  <c:v>15</c:v>
                </c:pt>
                <c:pt idx="13">
                  <c:v>85</c:v>
                </c:pt>
                <c:pt idx="14">
                  <c:v>50</c:v>
                </c:pt>
                <c:pt idx="15">
                  <c:v>100</c:v>
                </c:pt>
                <c:pt idx="16">
                  <c:v>60</c:v>
                </c:pt>
                <c:pt idx="17">
                  <c:v>90</c:v>
                </c:pt>
                <c:pt idx="18">
                  <c:v>70</c:v>
                </c:pt>
                <c:pt idx="19">
                  <c:v>115</c:v>
                </c:pt>
                <c:pt idx="20">
                  <c:v>120</c:v>
                </c:pt>
                <c:pt idx="21">
                  <c:v>115</c:v>
                </c:pt>
                <c:pt idx="22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58-4F2A-937D-5EAA91CE520A}"/>
            </c:ext>
          </c:extLst>
        </c:ser>
        <c:ser>
          <c:idx val="1"/>
          <c:order val="1"/>
          <c:tx>
            <c:strRef>
              <c:f>'Reg-Piecewise (3)'!$C$1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 (3)'!$A$3:$A$25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 (3)'!$C$3:$C$25</c:f>
              <c:numCache>
                <c:formatCode>0.0</c:formatCode>
                <c:ptCount val="23"/>
                <c:pt idx="0">
                  <c:v>36.514721439149213</c:v>
                </c:pt>
                <c:pt idx="1">
                  <c:v>45.567317813251151</c:v>
                </c:pt>
                <c:pt idx="2">
                  <c:v>54.619914187353089</c:v>
                </c:pt>
                <c:pt idx="3">
                  <c:v>63.672510561455027</c:v>
                </c:pt>
                <c:pt idx="4">
                  <c:v>72.725106935556965</c:v>
                </c:pt>
                <c:pt idx="5">
                  <c:v>81.777703309658904</c:v>
                </c:pt>
                <c:pt idx="6">
                  <c:v>90.830299683760842</c:v>
                </c:pt>
                <c:pt idx="7">
                  <c:v>99.88289605786278</c:v>
                </c:pt>
                <c:pt idx="8">
                  <c:v>108.93549243196472</c:v>
                </c:pt>
                <c:pt idx="9">
                  <c:v>45.883491648124767</c:v>
                </c:pt>
                <c:pt idx="10">
                  <c:v>50.471840812937245</c:v>
                </c:pt>
                <c:pt idx="11">
                  <c:v>55.060189977749715</c:v>
                </c:pt>
                <c:pt idx="12">
                  <c:v>59.648539142562193</c:v>
                </c:pt>
                <c:pt idx="13">
                  <c:v>64.23688830737467</c:v>
                </c:pt>
                <c:pt idx="14">
                  <c:v>68.825237472187155</c:v>
                </c:pt>
                <c:pt idx="15">
                  <c:v>73.413586636999625</c:v>
                </c:pt>
                <c:pt idx="16">
                  <c:v>78.001935801812095</c:v>
                </c:pt>
                <c:pt idx="17">
                  <c:v>82.59028496662458</c:v>
                </c:pt>
                <c:pt idx="18">
                  <c:v>87.17863413143705</c:v>
                </c:pt>
                <c:pt idx="19">
                  <c:v>91.766983296249535</c:v>
                </c:pt>
                <c:pt idx="20">
                  <c:v>96.355332461062005</c:v>
                </c:pt>
                <c:pt idx="21">
                  <c:v>100.94368162587449</c:v>
                </c:pt>
                <c:pt idx="22">
                  <c:v>105.53203079068696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58-4F2A-937D-5EAA91CE5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 (3)'!$E$1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 (3)'!$A$3:$A$25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 (3)'!$E$3:$E$25</c:f>
              <c:numCache>
                <c:formatCode>0</c:formatCode>
                <c:ptCount val="23"/>
                <c:pt idx="0">
                  <c:v>1.4852785608507872</c:v>
                </c:pt>
                <c:pt idx="1">
                  <c:v>-29.082039252400364</c:v>
                </c:pt>
                <c:pt idx="2">
                  <c:v>1.2980465602465472</c:v>
                </c:pt>
                <c:pt idx="3">
                  <c:v>-12.37446400120848</c:v>
                </c:pt>
                <c:pt idx="4">
                  <c:v>14.900429063234554</c:v>
                </c:pt>
                <c:pt idx="5">
                  <c:v>-6.8772742464243493</c:v>
                </c:pt>
                <c:pt idx="6">
                  <c:v>-7.7075739301851911</c:v>
                </c:pt>
                <c:pt idx="7">
                  <c:v>-37.590469988047971</c:v>
                </c:pt>
                <c:pt idx="8">
                  <c:v>-31.525962420012689</c:v>
                </c:pt>
                <c:pt idx="9">
                  <c:v>37.59054593186255</c:v>
                </c:pt>
                <c:pt idx="10">
                  <c:v>27.118705118925305</c:v>
                </c:pt>
                <c:pt idx="11">
                  <c:v>7.0585151411755902</c:v>
                </c:pt>
                <c:pt idx="12">
                  <c:v>-37.590024001386602</c:v>
                </c:pt>
                <c:pt idx="13">
                  <c:v>-16.826912308761273</c:v>
                </c:pt>
                <c:pt idx="14">
                  <c:v>-35.652149780948427</c:v>
                </c:pt>
                <c:pt idx="15">
                  <c:v>-9.0657364179480524</c:v>
                </c:pt>
                <c:pt idx="16">
                  <c:v>-27.067672219760148</c:v>
                </c:pt>
                <c:pt idx="17">
                  <c:v>-19.657957186384728</c:v>
                </c:pt>
                <c:pt idx="18">
                  <c:v>-36.836591317821778</c:v>
                </c:pt>
                <c:pt idx="19">
                  <c:v>-13.603574614071313</c:v>
                </c:pt>
                <c:pt idx="20">
                  <c:v>10.041092924866682</c:v>
                </c:pt>
                <c:pt idx="21">
                  <c:v>24.097411298992192</c:v>
                </c:pt>
                <c:pt idx="22">
                  <c:v>18.565380508305232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10-42C9-9C56-AA8B3AD9015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 (3)'!$I$3:$I$4</c:f>
              <c:numCache>
                <c:formatCode>General</c:formatCode>
                <c:ptCount val="2"/>
                <c:pt idx="0">
                  <c:v>1</c:v>
                </c:pt>
                <c:pt idx="1">
                  <c:v>23</c:v>
                </c:pt>
              </c:numCache>
            </c:numRef>
          </c:xVal>
          <c:yVal>
            <c:numRef>
              <c:f>'Reg-Piecewise (3)'!$J$3:$J$4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10-42C9-9C56-AA8B3AD90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7-Period MA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All.MA!$B$1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All.MA!$A$3:$A$25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All.MA!$B$3:$B$25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02-4F8B-B742-F349A2565B08}"/>
            </c:ext>
          </c:extLst>
        </c:ser>
        <c:ser>
          <c:idx val="1"/>
          <c:order val="1"/>
          <c:tx>
            <c:strRef>
              <c:f>All.MA!$C$1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All.MA!$A$3:$A$26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All.MA!$C$3:$C$26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10459.9</c:v>
                </c:pt>
                <c:pt idx="9">
                  <c:v>11492.744444444445</c:v>
                </c:pt>
                <c:pt idx="10">
                  <c:v>12402.911111111111</c:v>
                </c:pt>
                <c:pt idx="11">
                  <c:v>13080.766666666666</c:v>
                </c:pt>
                <c:pt idx="12">
                  <c:v>13340.31111111111</c:v>
                </c:pt>
                <c:pt idx="13">
                  <c:v>13612.877777777776</c:v>
                </c:pt>
                <c:pt idx="14">
                  <c:v>13867.955555555554</c:v>
                </c:pt>
                <c:pt idx="15">
                  <c:v>14122.011111111111</c:v>
                </c:pt>
                <c:pt idx="16">
                  <c:v>14288.466666666667</c:v>
                </c:pt>
                <c:pt idx="17">
                  <c:v>14395.855555555556</c:v>
                </c:pt>
                <c:pt idx="18">
                  <c:v>14350.544444444446</c:v>
                </c:pt>
                <c:pt idx="19">
                  <c:v>14346.622222222224</c:v>
                </c:pt>
                <c:pt idx="20">
                  <c:v>14629.888888888891</c:v>
                </c:pt>
                <c:pt idx="21">
                  <c:v>15266.900000000001</c:v>
                </c:pt>
                <c:pt idx="22">
                  <c:v>15599.744444444446</c:v>
                </c:pt>
                <c:pt idx="23">
                  <c:v>14044.033333333335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2-4F8B-B742-F349A256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All.MA!$H$1</c:f>
          <c:strCache>
            <c:ptCount val="1"/>
            <c:pt idx="0">
              <c:v>BIAS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All.MA!$H$1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All.MA!$A$3:$A$25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All.MA!$H$3:$H$25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3734.3000000000011</c:v>
                </c:pt>
                <c:pt idx="9">
                  <c:v>8001.6555555555569</c:v>
                </c:pt>
                <c:pt idx="10">
                  <c:v>11265.944444444447</c:v>
                </c:pt>
                <c:pt idx="11">
                  <c:v>12523.37777777778</c:v>
                </c:pt>
                <c:pt idx="12">
                  <c:v>10999.86666666667</c:v>
                </c:pt>
                <c:pt idx="13">
                  <c:v>11482.288888888896</c:v>
                </c:pt>
                <c:pt idx="14">
                  <c:v>11615.733333333341</c:v>
                </c:pt>
                <c:pt idx="15">
                  <c:v>11617.422222222231</c:v>
                </c:pt>
                <c:pt idx="16">
                  <c:v>11928.255555555563</c:v>
                </c:pt>
                <c:pt idx="17">
                  <c:v>12693.100000000006</c:v>
                </c:pt>
                <c:pt idx="18">
                  <c:v>13694.855555555561</c:v>
                </c:pt>
                <c:pt idx="19">
                  <c:v>14980.133333333337</c:v>
                </c:pt>
                <c:pt idx="20">
                  <c:v>17237.844444444447</c:v>
                </c:pt>
                <c:pt idx="21">
                  <c:v>19520.844444444443</c:v>
                </c:pt>
                <c:pt idx="22">
                  <c:v>21012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E9-4CB3-A54B-9BC237311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All.MA!$I$1</c:f>
          <c:strCache>
            <c:ptCount val="1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All.MA!$I$1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All.MA!$A$3:$A$25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All.MA!$I$3:$I$25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3.9154102925123806</c:v>
                </c:pt>
                <c:pt idx="13">
                  <c:v>4.7417068026472178</c:v>
                </c:pt>
                <c:pt idx="14">
                  <c:v>5.545351487669441</c:v>
                </c:pt>
                <c:pt idx="15">
                  <c:v>6.3377360206091859</c:v>
                </c:pt>
                <c:pt idx="16">
                  <c:v>7.1687685259038076</c:v>
                </c:pt>
                <c:pt idx="17">
                  <c:v>8.0641686390971152</c:v>
                </c:pt>
                <c:pt idx="18">
                  <c:v>8.9979996933836599</c:v>
                </c:pt>
                <c:pt idx="19">
                  <c:v>9.9717118125494668</c:v>
                </c:pt>
                <c:pt idx="20">
                  <c:v>11.047249235609693</c:v>
                </c:pt>
                <c:pt idx="21">
                  <c:v>12.10977653576275</c:v>
                </c:pt>
                <c:pt idx="22">
                  <c:v>13.100283007714367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8-4147-A54C-4BECC59C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514350</xdr:colOff>
      <xdr:row>1</xdr:row>
      <xdr:rowOff>123825</xdr:rowOff>
    </xdr:from>
    <xdr:to>
      <xdr:col>23</xdr:col>
      <xdr:colOff>581025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36495E-BFAC-4F6A-9FF9-490C763C9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152400</xdr:colOff>
      <xdr:row>19</xdr:row>
      <xdr:rowOff>123825</xdr:rowOff>
    </xdr:from>
    <xdr:to>
      <xdr:col>24</xdr:col>
      <xdr:colOff>457200</xdr:colOff>
      <xdr:row>36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34CADB-FB94-40E5-B2B9-7A4B161C1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0</xdr:colOff>
      <xdr:row>43</xdr:row>
      <xdr:rowOff>123825</xdr:rowOff>
    </xdr:from>
    <xdr:to>
      <xdr:col>27</xdr:col>
      <xdr:colOff>133350</xdr:colOff>
      <xdr:row>60</xdr:row>
      <xdr:rowOff>85726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D5EE8E-E94D-4FC6-A751-313B7689C80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7115175"/>
          <a:ext cx="14039850" cy="2714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561975</xdr:colOff>
      <xdr:row>2</xdr:row>
      <xdr:rowOff>9525</xdr:rowOff>
    </xdr:from>
    <xdr:to>
      <xdr:col>25</xdr:col>
      <xdr:colOff>180975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C4063A-2A2D-417F-8613-DFA490B5F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590550</xdr:colOff>
      <xdr:row>22</xdr:row>
      <xdr:rowOff>133350</xdr:rowOff>
    </xdr:from>
    <xdr:to>
      <xdr:col>25</xdr:col>
      <xdr:colOff>285750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3543C6-E605-424D-8D13-0A7536E74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0</xdr:colOff>
      <xdr:row>43</xdr:row>
      <xdr:rowOff>123825</xdr:rowOff>
    </xdr:from>
    <xdr:to>
      <xdr:col>27</xdr:col>
      <xdr:colOff>133350</xdr:colOff>
      <xdr:row>60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CEDA7B-4480-4E0D-87E2-04E8B87886DB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76550" y="7124700"/>
          <a:ext cx="14039850" cy="2714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</xdr:row>
      <xdr:rowOff>38100</xdr:rowOff>
    </xdr:from>
    <xdr:to>
      <xdr:col>17</xdr:col>
      <xdr:colOff>104775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617BE7-F86C-4E6A-A380-C0426DFF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17</xdr:row>
      <xdr:rowOff>95250</xdr:rowOff>
    </xdr:from>
    <xdr:to>
      <xdr:col>14</xdr:col>
      <xdr:colOff>161925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F8DD1B-E574-4B36-B7C2-003F9F476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43</xdr:row>
      <xdr:rowOff>123825</xdr:rowOff>
    </xdr:from>
    <xdr:to>
      <xdr:col>22</xdr:col>
      <xdr:colOff>514350</xdr:colOff>
      <xdr:row>60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5CE209-74B2-4F4A-921A-7E09B65AE40C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7115175"/>
          <a:ext cx="14039850" cy="27146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5</xdr:row>
      <xdr:rowOff>66675</xdr:rowOff>
    </xdr:from>
    <xdr:to>
      <xdr:col>17</xdr:col>
      <xdr:colOff>123825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6A1AEA-5218-4C80-97DA-B7F6352A1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7</xdr:row>
      <xdr:rowOff>133350</xdr:rowOff>
    </xdr:from>
    <xdr:to>
      <xdr:col>23</xdr:col>
      <xdr:colOff>523875</xdr:colOff>
      <xdr:row>24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1199C5-FB56-402D-AF03-BB3EA5009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85725</xdr:colOff>
      <xdr:row>24</xdr:row>
      <xdr:rowOff>152400</xdr:rowOff>
    </xdr:from>
    <xdr:to>
      <xdr:col>22</xdr:col>
      <xdr:colOff>390525</xdr:colOff>
      <xdr:row>41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C43D5A-4C6E-4B38-B95B-FE020C437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43</xdr:row>
      <xdr:rowOff>123825</xdr:rowOff>
    </xdr:from>
    <xdr:to>
      <xdr:col>25</xdr:col>
      <xdr:colOff>600075</xdr:colOff>
      <xdr:row>60</xdr:row>
      <xdr:rowOff>85726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0B7247-3503-4BF3-97DF-BDD42EFAEF6E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7350" y="7124700"/>
          <a:ext cx="14039850" cy="2714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726A-8354-4532-B3AF-72D7CDBABE92}">
  <sheetPr>
    <tabColor rgb="FF00B050"/>
  </sheetPr>
  <dimension ref="A1:AA222"/>
  <sheetViews>
    <sheetView tabSelected="1" workbookViewId="0">
      <selection activeCell="O29" sqref="O29"/>
    </sheetView>
  </sheetViews>
  <sheetFormatPr defaultRowHeight="15" x14ac:dyDescent="0.25"/>
  <cols>
    <col min="1" max="1" width="5.7109375" customWidth="1"/>
    <col min="5" max="5" width="10" bestFit="1" customWidth="1"/>
    <col min="6" max="6" width="8.42578125" bestFit="1" customWidth="1"/>
    <col min="7" max="7" width="9" bestFit="1" customWidth="1"/>
    <col min="8" max="8" width="6.7109375" bestFit="1" customWidth="1"/>
    <col min="9" max="9" width="6.28515625" customWidth="1"/>
    <col min="10" max="10" width="4.85546875" customWidth="1"/>
    <col min="11" max="11" width="3.5703125" bestFit="1" customWidth="1"/>
    <col min="12" max="12" width="12.85546875" bestFit="1" customWidth="1"/>
    <col min="13" max="13" width="12.5703125" bestFit="1" customWidth="1"/>
    <col min="14" max="14" width="3.5703125" bestFit="1" customWidth="1"/>
    <col min="15" max="23" width="11.5703125" bestFit="1" customWidth="1"/>
  </cols>
  <sheetData>
    <row r="1" spans="1:25" ht="15.75" thickBot="1" x14ac:dyDescent="0.3">
      <c r="A1" s="3" t="s">
        <v>0</v>
      </c>
      <c r="B1" s="3" t="s">
        <v>1</v>
      </c>
      <c r="C1" s="3" t="s">
        <v>18</v>
      </c>
      <c r="D1" s="3" t="s">
        <v>3</v>
      </c>
      <c r="E1" s="3" t="s">
        <v>7</v>
      </c>
      <c r="F1" s="3" t="s">
        <v>8</v>
      </c>
      <c r="G1" s="3" t="s">
        <v>7</v>
      </c>
      <c r="L1" t="s">
        <v>19</v>
      </c>
      <c r="M1" t="s">
        <v>20</v>
      </c>
      <c r="O1" t="s">
        <v>17</v>
      </c>
      <c r="Q1" s="3" t="s">
        <v>16</v>
      </c>
    </row>
    <row r="2" spans="1:25" s="1" customFormat="1" ht="12.75" customHeight="1" thickBot="1" x14ac:dyDescent="0.3">
      <c r="A2" s="2"/>
      <c r="B2" s="2"/>
      <c r="C2" s="2"/>
      <c r="D2" s="2"/>
      <c r="E2" s="2"/>
      <c r="I2"/>
      <c r="K2" s="3" t="s">
        <v>10</v>
      </c>
      <c r="L2" s="10">
        <f>INTERCEPT(B3:B25,A3:A25)</f>
        <v>8552.3956521739146</v>
      </c>
      <c r="M2" s="12">
        <v>8552.3874678714164</v>
      </c>
      <c r="N2" s="3" t="s">
        <v>10</v>
      </c>
      <c r="O2" s="4">
        <v>8261.1774082253633</v>
      </c>
      <c r="Q2" s="1">
        <v>0</v>
      </c>
      <c r="R2"/>
      <c r="S2"/>
      <c r="T2"/>
      <c r="U2"/>
      <c r="V2"/>
      <c r="W2"/>
      <c r="X2"/>
      <c r="Y2"/>
    </row>
    <row r="3" spans="1:25" ht="12.75" customHeight="1" thickBot="1" x14ac:dyDescent="0.3">
      <c r="A3" s="3">
        <v>1</v>
      </c>
      <c r="B3" s="3">
        <v>6464.5000000000009</v>
      </c>
      <c r="C3" s="9">
        <f>$L$2+$L$3*A3</f>
        <v>8949.1684782608718</v>
      </c>
      <c r="D3" s="9">
        <f>B3-C3</f>
        <v>-2484.6684782608709</v>
      </c>
      <c r="E3" s="9">
        <f>SUMPRODUCT(D$3:D3,D$3:D3)/A3</f>
        <v>6173577.4468631921</v>
      </c>
      <c r="F3" s="6">
        <f>F2+(B3-C3)</f>
        <v>-2484.6684782608709</v>
      </c>
      <c r="G3" s="6">
        <f>(B3-Q3)^2/A3</f>
        <v>5036554.6945915269</v>
      </c>
      <c r="I3">
        <f>ABS(F3)</f>
        <v>2484.6684782608709</v>
      </c>
      <c r="K3" s="1" t="s">
        <v>11</v>
      </c>
      <c r="L3" s="11">
        <f>SLOPE(B3:B25,A3:A25)</f>
        <v>396.77282608695657</v>
      </c>
      <c r="M3" s="12">
        <v>396.77333764469063</v>
      </c>
      <c r="N3" s="3" t="s">
        <v>11</v>
      </c>
      <c r="O3" s="4">
        <v>447.54956215698405</v>
      </c>
      <c r="Q3" s="4">
        <f>IF(A3&lt;$O$4,$O$2+$O$3*A3, $O$5+$O$6*A3)</f>
        <v>8708.7269703823476</v>
      </c>
    </row>
    <row r="4" spans="1:25" ht="12.75" customHeight="1" x14ac:dyDescent="0.25">
      <c r="A4" s="3">
        <v>2</v>
      </c>
      <c r="B4" s="3">
        <v>7475.7000000000007</v>
      </c>
      <c r="C4" s="9">
        <f t="shared" ref="C4:C25" si="0">$L$2+$L$3*A4</f>
        <v>9345.9413043478271</v>
      </c>
      <c r="D4" s="9">
        <f t="shared" ref="D4:D25" si="1">B4-C4</f>
        <v>-1870.2413043478264</v>
      </c>
      <c r="E4" s="9">
        <f>SUMPRODUCT(D$3:D4,D$3:D4)/A4</f>
        <v>4835689.9916759254</v>
      </c>
      <c r="F4" s="6">
        <f t="shared" ref="F4:F25" si="2">F3+(B4-C4)</f>
        <v>-4354.9097826086972</v>
      </c>
      <c r="G4" s="6">
        <f>(G3*A3+(B4-Q4)^2)/A4</f>
        <v>3930446.0881567243</v>
      </c>
      <c r="I4">
        <f>ABS(F4)</f>
        <v>4354.9097826086972</v>
      </c>
      <c r="N4" t="s">
        <v>14</v>
      </c>
      <c r="O4">
        <v>23</v>
      </c>
      <c r="Q4" s="4">
        <f>IF(A4&lt;$O$4,$O$2+$O$3*A4, $O$5+$O$6*A4)</f>
        <v>9156.276532539332</v>
      </c>
    </row>
    <row r="5" spans="1:25" ht="12.75" customHeight="1" x14ac:dyDescent="0.25">
      <c r="A5" s="3">
        <v>3</v>
      </c>
      <c r="B5" s="3">
        <v>8237.5</v>
      </c>
      <c r="C5" s="9">
        <f t="shared" si="0"/>
        <v>9742.7141304347842</v>
      </c>
      <c r="D5" s="9">
        <f t="shared" si="1"/>
        <v>-1505.2141304347842</v>
      </c>
      <c r="E5" s="9">
        <f>SUMPRODUCT(D$3:D5,D$3:D5)/A5</f>
        <v>3979016.5206041317</v>
      </c>
      <c r="F5" s="6">
        <f t="shared" si="2"/>
        <v>-5860.1239130434815</v>
      </c>
      <c r="G5" s="6">
        <f>(G4*A4+(B5-Q5)^2)/A5</f>
        <v>3242579.7244538455</v>
      </c>
      <c r="I5">
        <f>ABS(F5)</f>
        <v>5860.1239130434815</v>
      </c>
      <c r="N5" t="s">
        <v>12</v>
      </c>
      <c r="O5" s="7">
        <v>12412.770482225646</v>
      </c>
      <c r="Q5" s="4">
        <f>IF(A5&lt;$O$4,$O$2+$O$3*A5, $O$5+$O$6*A5)</f>
        <v>9603.8260946963164</v>
      </c>
    </row>
    <row r="6" spans="1:25" ht="12.75" customHeight="1" x14ac:dyDescent="0.25">
      <c r="A6" s="3">
        <v>4</v>
      </c>
      <c r="B6" s="3">
        <v>9480.9</v>
      </c>
      <c r="C6" s="9">
        <f t="shared" si="0"/>
        <v>10139.486956521741</v>
      </c>
      <c r="D6" s="9">
        <f t="shared" si="1"/>
        <v>-658.58695652174174</v>
      </c>
      <c r="E6" s="9">
        <f>SUMPRODUCT(D$3:D6,D$3:D6)/A6</f>
        <v>3092696.5852782414</v>
      </c>
      <c r="F6" s="6">
        <f t="shared" si="2"/>
        <v>-6518.7108695652232</v>
      </c>
      <c r="G6" s="6">
        <f>(G5*A5+(B6-Q6)^2)/A6</f>
        <v>2513295.4121059347</v>
      </c>
      <c r="I6">
        <f>ABS(F6)</f>
        <v>6518.7108695652232</v>
      </c>
      <c r="N6" t="s">
        <v>13</v>
      </c>
      <c r="O6" s="7">
        <v>150.43012458111005</v>
      </c>
      <c r="Q6" s="4">
        <f>IF(A6&lt;$O$4,$O$2+$O$3*A6, $O$5+$O$6*A6)</f>
        <v>10051.375656853299</v>
      </c>
    </row>
    <row r="7" spans="1:25" ht="12.75" customHeight="1" x14ac:dyDescent="0.25">
      <c r="A7" s="3">
        <v>5</v>
      </c>
      <c r="B7" s="3">
        <v>11642.199999999999</v>
      </c>
      <c r="C7" s="9">
        <f t="shared" si="0"/>
        <v>10536.259782608697</v>
      </c>
      <c r="D7" s="9">
        <f t="shared" si="1"/>
        <v>1105.9402173913022</v>
      </c>
      <c r="E7" s="9">
        <f>SUMPRODUCT(D$3:D7,D$3:D7)/A7</f>
        <v>2718778.0211112974</v>
      </c>
      <c r="F7" s="6">
        <f t="shared" si="2"/>
        <v>-5412.770652173921</v>
      </c>
      <c r="G7" s="6">
        <f>(G6*A6+(B7-Q7)^2)/A7</f>
        <v>2272051.774654164</v>
      </c>
      <c r="I7">
        <f>ABS(F7)</f>
        <v>5412.770652173921</v>
      </c>
      <c r="Q7" s="4">
        <f>IF(A7&lt;$O$4,$O$2+$O$3*A7, $O$5+$O$6*A7)</f>
        <v>10498.925219010283</v>
      </c>
    </row>
    <row r="8" spans="1:25" ht="12.75" customHeight="1" x14ac:dyDescent="0.25">
      <c r="A8" s="3">
        <v>6</v>
      </c>
      <c r="B8" s="3">
        <v>11705.7</v>
      </c>
      <c r="C8" s="9">
        <f t="shared" si="0"/>
        <v>10933.032608695654</v>
      </c>
      <c r="D8" s="9">
        <f t="shared" si="1"/>
        <v>772.66739130434689</v>
      </c>
      <c r="E8" s="9">
        <f>SUMPRODUCT(D$3:D8,D$3:D8)/A8</f>
        <v>2365150.8338569249</v>
      </c>
      <c r="F8" s="6">
        <f t="shared" si="2"/>
        <v>-4640.1032608695741</v>
      </c>
      <c r="G8" s="6">
        <f>(G7*A7+(B8-Q8)^2)/A8</f>
        <v>1989446.9676970721</v>
      </c>
      <c r="I8">
        <f>ABS(F8)</f>
        <v>4640.1032608695741</v>
      </c>
      <c r="Q8" s="4">
        <f>IF(A8&lt;$O$4,$O$2+$O$3*A8, $O$5+$O$6*A8)</f>
        <v>10946.474781167268</v>
      </c>
    </row>
    <row r="9" spans="1:25" ht="12.75" customHeight="1" x14ac:dyDescent="0.25">
      <c r="A9" s="3">
        <v>7</v>
      </c>
      <c r="B9" s="3">
        <v>11837.2</v>
      </c>
      <c r="C9" s="9">
        <f t="shared" si="0"/>
        <v>11329.805434782611</v>
      </c>
      <c r="D9" s="9">
        <f t="shared" si="1"/>
        <v>507.39456521738975</v>
      </c>
      <c r="E9" s="9">
        <f>SUMPRODUCT(D$3:D9,D$3:D9)/A9</f>
        <v>2064050.6068505277</v>
      </c>
      <c r="F9" s="6">
        <f t="shared" si="2"/>
        <v>-4132.7086956521844</v>
      </c>
      <c r="G9" s="6">
        <f>(G8*A8+(B9-Q9)^2)/A9</f>
        <v>1733298.0669789163</v>
      </c>
      <c r="I9">
        <f>ABS(F9)</f>
        <v>4132.7086956521844</v>
      </c>
      <c r="Q9" s="4">
        <f>IF(A9&lt;$O$4,$O$2+$O$3*A9, $O$5+$O$6*A9)</f>
        <v>11394.024343324252</v>
      </c>
    </row>
    <row r="10" spans="1:25" ht="12.75" customHeight="1" x14ac:dyDescent="0.25">
      <c r="A10" s="3">
        <v>8</v>
      </c>
      <c r="B10" s="3">
        <v>13101.2</v>
      </c>
      <c r="C10" s="9">
        <f t="shared" si="0"/>
        <v>11726.578260869566</v>
      </c>
      <c r="D10" s="9">
        <f t="shared" si="1"/>
        <v>1374.6217391304344</v>
      </c>
      <c r="E10" s="9">
        <f>SUMPRODUCT(D$3:D10,D$3:D10)/A10</f>
        <v>2042242.3967054593</v>
      </c>
      <c r="F10" s="6">
        <f t="shared" si="2"/>
        <v>-2758.0869565217499</v>
      </c>
      <c r="G10" s="6">
        <f>(G9*A9+(B10-Q10)^2)/A10</f>
        <v>1714968.045855626</v>
      </c>
      <c r="I10">
        <f>ABS(F10)</f>
        <v>2758.0869565217499</v>
      </c>
      <c r="Q10" s="4">
        <f>IF(A10&lt;$O$4,$O$2+$O$3*A10, $O$5+$O$6*A10)</f>
        <v>11841.573905481237</v>
      </c>
    </row>
    <row r="11" spans="1:25" ht="12.75" customHeight="1" x14ac:dyDescent="0.25">
      <c r="A11" s="3">
        <v>9</v>
      </c>
      <c r="B11" s="3">
        <v>14194.2</v>
      </c>
      <c r="C11" s="9">
        <f t="shared" si="0"/>
        <v>12123.351086956523</v>
      </c>
      <c r="D11" s="9">
        <f t="shared" si="1"/>
        <v>2070.8489130434773</v>
      </c>
      <c r="E11" s="9">
        <f>SUMPRODUCT(D$3:D11,D$3:D11)/A11</f>
        <v>2291817.1549218916</v>
      </c>
      <c r="F11" s="6">
        <f t="shared" si="2"/>
        <v>-687.23804347827263</v>
      </c>
      <c r="G11" s="6">
        <f>(G10*A10+(B11-Q11)^2)/A11</f>
        <v>1927673.4401111777</v>
      </c>
      <c r="I11">
        <f>ABS(F11)</f>
        <v>687.23804347827263</v>
      </c>
      <c r="Q11" s="4">
        <f>IF(A11&lt;$O$4,$O$2+$O$3*A11, $O$5+$O$6*A11)</f>
        <v>12289.123467638219</v>
      </c>
    </row>
    <row r="12" spans="1:25" ht="12.75" customHeight="1" x14ac:dyDescent="0.25">
      <c r="A12" s="3">
        <v>10</v>
      </c>
      <c r="B12" s="3">
        <v>15760.1</v>
      </c>
      <c r="C12" s="9">
        <f t="shared" si="0"/>
        <v>12520.123913043481</v>
      </c>
      <c r="D12" s="9">
        <f t="shared" si="1"/>
        <v>3239.9760869565198</v>
      </c>
      <c r="E12" s="9">
        <f>SUMPRODUCT(D$3:D12,D$3:D12)/A12</f>
        <v>3112379.9438347109</v>
      </c>
      <c r="F12" s="6">
        <f t="shared" si="2"/>
        <v>2552.7380434782472</v>
      </c>
      <c r="G12" s="6">
        <f>(G11*A11+(B12-Q12)^2)/A12</f>
        <v>2649017.1605162355</v>
      </c>
      <c r="I12">
        <f>ABS(F12)</f>
        <v>2552.7380434782472</v>
      </c>
      <c r="Q12" s="4">
        <f>IF(A12&lt;$O$4,$O$2+$O$3*A12, $O$5+$O$6*A12)</f>
        <v>12736.673029795204</v>
      </c>
    </row>
    <row r="13" spans="1:25" ht="12.75" customHeight="1" x14ac:dyDescent="0.25">
      <c r="A13" s="3">
        <v>11</v>
      </c>
      <c r="B13" s="3">
        <v>15667.2</v>
      </c>
      <c r="C13" s="9">
        <f t="shared" si="0"/>
        <v>12916.896739130436</v>
      </c>
      <c r="D13" s="9">
        <f t="shared" si="1"/>
        <v>2750.3032608695648</v>
      </c>
      <c r="E13" s="9">
        <f>SUMPRODUCT(D$3:D13,D$3:D13)/A13</f>
        <v>3517087.9513724428</v>
      </c>
      <c r="F13" s="6">
        <f t="shared" si="2"/>
        <v>5303.041304347812</v>
      </c>
      <c r="G13" s="6">
        <f>(G12*A12+(B13-Q13)^2)/A13</f>
        <v>2968668.0376398354</v>
      </c>
      <c r="I13">
        <f>ABS(F13)</f>
        <v>5303.041304347812</v>
      </c>
      <c r="Q13" s="4">
        <f>IF(A13&lt;$O$4,$O$2+$O$3*A13, $O$5+$O$6*A13)</f>
        <v>13184.222591952188</v>
      </c>
    </row>
    <row r="14" spans="1:25" ht="12.75" customHeight="1" x14ac:dyDescent="0.25">
      <c r="A14" s="3">
        <v>12</v>
      </c>
      <c r="B14" s="3">
        <v>14338.199999999999</v>
      </c>
      <c r="C14" s="9">
        <f t="shared" si="0"/>
        <v>13313.669565217393</v>
      </c>
      <c r="D14" s="9">
        <f t="shared" si="1"/>
        <v>1024.5304347826059</v>
      </c>
      <c r="E14" s="9">
        <f>SUMPRODUCT(D$3:D14,D$3:D14)/A14</f>
        <v>3311469.1730743921</v>
      </c>
      <c r="F14" s="6">
        <f t="shared" si="2"/>
        <v>6327.5717391304179</v>
      </c>
      <c r="G14" s="6">
        <f>(G13*A13+(B14-Q14)^2)/A14</f>
        <v>2762865.7262906786</v>
      </c>
      <c r="I14">
        <f>ABS(F14)</f>
        <v>6327.5717391304179</v>
      </c>
      <c r="Q14" s="4">
        <f>IF(A14&lt;$O$4,$O$2+$O$3*A14, $O$5+$O$6*A14)</f>
        <v>13631.772154109172</v>
      </c>
      <c r="V14">
        <v>5923</v>
      </c>
    </row>
    <row r="15" spans="1:25" ht="12.75" customHeight="1" x14ac:dyDescent="0.25">
      <c r="A15" s="3">
        <v>13</v>
      </c>
      <c r="B15" s="3">
        <v>11816.800000000001</v>
      </c>
      <c r="C15" s="9">
        <f t="shared" si="0"/>
        <v>13710.44239130435</v>
      </c>
      <c r="D15" s="9">
        <f t="shared" si="1"/>
        <v>-1893.6423913043491</v>
      </c>
      <c r="E15" s="9">
        <f>SUMPRODUCT(D$3:D15,D$3:D15)/A15</f>
        <v>3332577.8140798118</v>
      </c>
      <c r="F15" s="6">
        <f t="shared" si="2"/>
        <v>4433.9293478260688</v>
      </c>
      <c r="G15" s="6">
        <f>(G14*A14+(B15-Q15)^2)/A15</f>
        <v>2944107.1716972375</v>
      </c>
      <c r="I15">
        <f>ABS(F15)</f>
        <v>4433.9293478260688</v>
      </c>
      <c r="Q15" s="4">
        <f>IF(A15&lt;$O$4,$O$2+$O$3*A15, $O$5+$O$6*A15)</f>
        <v>14079.321716266157</v>
      </c>
    </row>
    <row r="16" spans="1:25" ht="12.75" customHeight="1" x14ac:dyDescent="0.25">
      <c r="A16" s="3">
        <v>14</v>
      </c>
      <c r="B16" s="3">
        <v>14095.300000000001</v>
      </c>
      <c r="C16" s="9">
        <f t="shared" si="0"/>
        <v>14107.215217391305</v>
      </c>
      <c r="D16" s="9">
        <f t="shared" si="1"/>
        <v>-11.915217391304395</v>
      </c>
      <c r="E16" s="9">
        <f>SUMPRODUCT(D$3:D16,D$3:D16)/A16</f>
        <v>3094546.6825316451</v>
      </c>
      <c r="F16" s="6">
        <f t="shared" si="2"/>
        <v>4422.0141304347644</v>
      </c>
      <c r="G16" s="6">
        <f>(G15*A15+(B16-Q16)^2)/A16</f>
        <v>2747117.6428874196</v>
      </c>
      <c r="I16">
        <f>ABS(F16)</f>
        <v>4422.0141304347644</v>
      </c>
      <c r="Q16" s="4">
        <f>IF(A16&lt;$O$4,$O$2+$O$3*A16, $O$5+$O$6*A16)</f>
        <v>14526.871278423139</v>
      </c>
    </row>
    <row r="17" spans="1:27" ht="12.75" customHeight="1" x14ac:dyDescent="0.25">
      <c r="A17" s="3">
        <v>15</v>
      </c>
      <c r="B17" s="3">
        <v>14001.4</v>
      </c>
      <c r="C17" s="9">
        <f t="shared" si="0"/>
        <v>14503.988043478264</v>
      </c>
      <c r="D17" s="9">
        <f t="shared" si="1"/>
        <v>-502.58804347826481</v>
      </c>
      <c r="E17" s="9">
        <f>SUMPRODUCT(D$3:D17,D$3:D17)/A17</f>
        <v>2905083.2197926892</v>
      </c>
      <c r="F17" s="6">
        <f t="shared" si="2"/>
        <v>3919.4260869564996</v>
      </c>
      <c r="G17" s="6">
        <f>(G16*A16+(B17-Q17)^2)/A17</f>
        <v>2627094.4371084748</v>
      </c>
      <c r="I17">
        <f>ABS(F17)</f>
        <v>3919.4260869564996</v>
      </c>
      <c r="Q17" s="4">
        <f>IF(A17&lt;$O$4,$O$2+$O$3*A17, $O$5+$O$6*A17)</f>
        <v>14974.420840580124</v>
      </c>
    </row>
    <row r="18" spans="1:27" ht="12.75" customHeight="1" x14ac:dyDescent="0.25">
      <c r="A18" s="3">
        <v>16</v>
      </c>
      <c r="B18" s="3">
        <v>14123.7</v>
      </c>
      <c r="C18" s="9">
        <f t="shared" si="0"/>
        <v>14900.76086956522</v>
      </c>
      <c r="D18" s="9">
        <f t="shared" si="1"/>
        <v>-777.06086956521904</v>
      </c>
      <c r="E18" s="9">
        <f>SUMPRODUCT(D$3:D18,D$3:D18)/A18</f>
        <v>2761254.4932437371</v>
      </c>
      <c r="F18" s="6">
        <f t="shared" si="2"/>
        <v>3142.3652173912806</v>
      </c>
      <c r="G18" s="6">
        <f>(G17*A17+(B18-Q18)^2)/A18</f>
        <v>2568245.1622031434</v>
      </c>
      <c r="I18">
        <f>ABS(F18)</f>
        <v>3142.3652173912806</v>
      </c>
      <c r="Q18" s="4">
        <f>IF(A18&lt;$O$4,$O$2+$O$3*A18, $O$5+$O$6*A18)</f>
        <v>15421.970402737108</v>
      </c>
    </row>
    <row r="19" spans="1:27" ht="12.75" customHeight="1" x14ac:dyDescent="0.25">
      <c r="A19" s="3">
        <v>17</v>
      </c>
      <c r="B19" s="3">
        <v>14599.3</v>
      </c>
      <c r="C19" s="9">
        <f t="shared" si="0"/>
        <v>15297.533695652175</v>
      </c>
      <c r="D19" s="9">
        <f t="shared" si="1"/>
        <v>-698.23369565217581</v>
      </c>
      <c r="E19" s="9">
        <f>SUMPRODUCT(D$3:D19,D$3:D19)/A19</f>
        <v>2627506.0109202289</v>
      </c>
      <c r="F19" s="6">
        <f t="shared" si="2"/>
        <v>2444.1315217391048</v>
      </c>
      <c r="G19" s="6">
        <f>(G18*A18+(B19-Q19)^2)/A19</f>
        <v>2512081.2561450494</v>
      </c>
      <c r="I19">
        <f>ABS(F19)</f>
        <v>2444.1315217391048</v>
      </c>
      <c r="Q19" s="4">
        <f>IF(A19&lt;$O$4,$O$2+$O$3*A19, $O$5+$O$6*A19)</f>
        <v>15869.519964894092</v>
      </c>
    </row>
    <row r="20" spans="1:27" ht="12.75" customHeight="1" x14ac:dyDescent="0.25">
      <c r="A20" s="3">
        <v>18</v>
      </c>
      <c r="B20" s="3">
        <v>15160.699999999999</v>
      </c>
      <c r="C20" s="9">
        <f t="shared" si="0"/>
        <v>15694.306521739134</v>
      </c>
      <c r="D20" s="9">
        <f t="shared" si="1"/>
        <v>-533.60652173913513</v>
      </c>
      <c r="E20" s="9">
        <f>SUMPRODUCT(D$3:D20,D$3:D20)/A20</f>
        <v>2497352.1169825792</v>
      </c>
      <c r="F20" s="6">
        <f t="shared" si="2"/>
        <v>1910.5249999999696</v>
      </c>
      <c r="G20" s="6">
        <f>(G19*A19+(B20-Q20)^2)/A20</f>
        <v>2446809.5465310095</v>
      </c>
      <c r="I20">
        <f>ABS(F20)</f>
        <v>1910.5249999999696</v>
      </c>
      <c r="Q20" s="4">
        <f>IF(A20&lt;$O$4,$O$2+$O$3*A20, $O$5+$O$6*A20)</f>
        <v>16317.069527051077</v>
      </c>
    </row>
    <row r="21" spans="1:27" ht="12.75" customHeight="1" x14ac:dyDescent="0.25">
      <c r="A21" s="3">
        <v>19</v>
      </c>
      <c r="B21" s="3">
        <v>15352.300000000001</v>
      </c>
      <c r="C21" s="9">
        <f t="shared" si="0"/>
        <v>16091.079347826089</v>
      </c>
      <c r="D21" s="9">
        <f t="shared" si="1"/>
        <v>-738.77934782608827</v>
      </c>
      <c r="E21" s="9">
        <f>SUMPRODUCT(D$3:D21,D$3:D21)/A21</f>
        <v>2394638.5805505668</v>
      </c>
      <c r="F21" s="6">
        <f t="shared" si="2"/>
        <v>1171.7456521738814</v>
      </c>
      <c r="G21" s="6">
        <f>(G20*A20+(B21-Q21)^2)/A21</f>
        <v>2423011.423542087</v>
      </c>
      <c r="I21">
        <f>ABS(F21)</f>
        <v>1171.7456521738814</v>
      </c>
      <c r="Q21" s="4">
        <f>IF(A21&lt;$O$4,$O$2+$O$3*A21, $O$5+$O$6*A21)</f>
        <v>16764.619089208059</v>
      </c>
    </row>
    <row r="22" spans="1:27" ht="12.75" customHeight="1" x14ac:dyDescent="0.25">
      <c r="A22" s="3">
        <v>20</v>
      </c>
      <c r="B22" s="3">
        <v>15631.9</v>
      </c>
      <c r="C22" s="9">
        <f t="shared" si="0"/>
        <v>16487.852173913045</v>
      </c>
      <c r="D22" s="9">
        <f t="shared" si="1"/>
        <v>-855.95217391304504</v>
      </c>
      <c r="E22" s="9">
        <f>SUMPRODUCT(D$3:D22,D$3:D22)/A22</f>
        <v>2311539.3577243621</v>
      </c>
      <c r="F22" s="6">
        <f t="shared" si="2"/>
        <v>315.79347826083631</v>
      </c>
      <c r="G22" s="6">
        <f>(G21*A21+(B22-Q22)^2)/A22</f>
        <v>2426723.3028893368</v>
      </c>
      <c r="I22">
        <f>ABS(F22)</f>
        <v>315.79347826083631</v>
      </c>
      <c r="Q22" s="4">
        <f>IF(A22&lt;$O$4,$O$2+$O$3*A22, $O$5+$O$6*A22)</f>
        <v>17212.168651365042</v>
      </c>
    </row>
    <row r="23" spans="1:27" ht="12.75" customHeight="1" x14ac:dyDescent="0.25">
      <c r="A23" s="3">
        <v>21</v>
      </c>
      <c r="B23" s="3">
        <v>16887.599999999999</v>
      </c>
      <c r="C23" s="9">
        <f t="shared" si="0"/>
        <v>16884.625</v>
      </c>
      <c r="D23" s="9">
        <f t="shared" si="1"/>
        <v>2.9749999999985448</v>
      </c>
      <c r="E23" s="9">
        <f>SUMPRODUCT(D$3:D23,D$3:D23)/A23</f>
        <v>2201466.476433916</v>
      </c>
      <c r="F23" s="6">
        <f t="shared" si="2"/>
        <v>318.76847826083485</v>
      </c>
      <c r="G23" s="6">
        <f>(G22*A22+(B23-Q23)^2)/A23</f>
        <v>2339553.9330209135</v>
      </c>
      <c r="I23">
        <f>ABS(F23)</f>
        <v>318.76847826083485</v>
      </c>
      <c r="Q23" s="4">
        <f>IF(A23&lt;$O$4,$O$2+$O$3*A23, $O$5+$O$6*A23)</f>
        <v>17659.718213522028</v>
      </c>
    </row>
    <row r="24" spans="1:27" ht="12.75" customHeight="1" x14ac:dyDescent="0.25">
      <c r="A24" s="3">
        <v>22</v>
      </c>
      <c r="B24" s="3">
        <v>17549.899999999998</v>
      </c>
      <c r="C24" s="9">
        <f t="shared" si="0"/>
        <v>17281.397826086959</v>
      </c>
      <c r="D24" s="9">
        <f t="shared" si="1"/>
        <v>268.50217391303886</v>
      </c>
      <c r="E24" s="9">
        <f>SUMPRODUCT(D$3:D24,D$3:D24)/A24</f>
        <v>2104676.791932194</v>
      </c>
      <c r="F24" s="6">
        <f t="shared" si="2"/>
        <v>587.27065217387371</v>
      </c>
      <c r="G24" s="6">
        <f>(G23*A23+(B24-Q24)^2)/A24</f>
        <v>2247331.4286729344</v>
      </c>
      <c r="I24">
        <f>ABS(F24)</f>
        <v>587.27065217387371</v>
      </c>
      <c r="Q24" s="4">
        <f>IF(A24&lt;$O$4,$O$2+$O$3*A24, $O$5+$O$6*A24)</f>
        <v>18107.267775679014</v>
      </c>
    </row>
    <row r="25" spans="1:27" ht="12.75" customHeight="1" x14ac:dyDescent="0.25">
      <c r="A25" s="3">
        <v>23</v>
      </c>
      <c r="B25" s="3">
        <v>17090.900000000001</v>
      </c>
      <c r="C25" s="9">
        <f t="shared" si="0"/>
        <v>17678.170652173918</v>
      </c>
      <c r="D25" s="9">
        <f t="shared" si="1"/>
        <v>-587.27065217391646</v>
      </c>
      <c r="E25" s="9">
        <f>SUMPRODUCT(D$3:D25,D$3:D25)/A25</f>
        <v>2028164.1844092631</v>
      </c>
      <c r="F25" s="6">
        <f>F24+(B25-C25)</f>
        <v>-4.2746250983327627E-11</v>
      </c>
      <c r="G25" s="6">
        <f>(G24*A24+(B25-Q25)^2)/A25</f>
        <v>2214147.477046818</v>
      </c>
      <c r="I25">
        <f>ABS(F25)</f>
        <v>4.2746250983327627E-11</v>
      </c>
      <c r="Q25" s="4">
        <f>IF(A25&lt;$O$4,$O$2+$O$3*A25, $O$5+$O$6*A25)</f>
        <v>15872.663347591177</v>
      </c>
    </row>
    <row r="26" spans="1:27" ht="12.75" customHeight="1" x14ac:dyDescent="0.25">
      <c r="I26">
        <f>MAX(I3:I25)</f>
        <v>6518.7108695652232</v>
      </c>
    </row>
    <row r="27" spans="1:27" ht="12.75" customHeight="1" x14ac:dyDescent="0.25">
      <c r="AA27" t="str">
        <f>Q1&amp;": "&amp;I15&amp;" = "&amp;I16&amp;"; "&amp;J15&amp;" = "&amp;J16</f>
        <v xml:space="preserve">FtMReg: 4433.92934782607 = 4422.01413043476;  = </v>
      </c>
    </row>
    <row r="28" spans="1:27" ht="12.75" customHeight="1" x14ac:dyDescent="0.25">
      <c r="AA28" t="str">
        <f>F1&amp;": "&amp;I15&amp;" = "&amp;I16&amp;"; "&amp;J15&amp;" = "&amp;J16</f>
        <v xml:space="preserve">BIAS: 4433.92934782607 = 4422.01413043476;  = </v>
      </c>
    </row>
    <row r="29" spans="1:27" ht="12.75" customHeight="1" x14ac:dyDescent="0.25">
      <c r="AA29" t="e">
        <f>#REF!&amp;": "&amp;I15&amp;" = "&amp;I16&amp;"; "&amp;J15&amp;" = "&amp;J16</f>
        <v>#REF!</v>
      </c>
    </row>
    <row r="30" spans="1:27" ht="12.75" customHeight="1" x14ac:dyDescent="0.25"/>
    <row r="31" spans="1:27" ht="12.75" customHeight="1" x14ac:dyDescent="0.25"/>
    <row r="32" spans="1:2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7FA6-5111-443D-AD42-F2FDB22DA7F2}">
  <sheetPr>
    <tabColor rgb="FF00B050"/>
  </sheetPr>
  <dimension ref="A1:AA222"/>
  <sheetViews>
    <sheetView workbookViewId="0">
      <selection activeCell="L18" sqref="L18"/>
    </sheetView>
  </sheetViews>
  <sheetFormatPr defaultRowHeight="15" x14ac:dyDescent="0.25"/>
  <cols>
    <col min="1" max="1" width="5.7109375" customWidth="1"/>
    <col min="5" max="5" width="10" bestFit="1" customWidth="1"/>
    <col min="6" max="6" width="8.42578125" bestFit="1" customWidth="1"/>
    <col min="7" max="7" width="9" bestFit="1" customWidth="1"/>
    <col min="8" max="8" width="6.7109375" bestFit="1" customWidth="1"/>
    <col min="9" max="9" width="6.28515625" customWidth="1"/>
    <col min="10" max="10" width="4.85546875" customWidth="1"/>
    <col min="11" max="11" width="3.5703125" bestFit="1" customWidth="1"/>
    <col min="12" max="12" width="12.85546875" bestFit="1" customWidth="1"/>
    <col min="13" max="13" width="12.5703125" bestFit="1" customWidth="1"/>
    <col min="14" max="14" width="3.5703125" bestFit="1" customWidth="1"/>
    <col min="15" max="23" width="11.5703125" bestFit="1" customWidth="1"/>
  </cols>
  <sheetData>
    <row r="1" spans="1:25" ht="15.75" thickBot="1" x14ac:dyDescent="0.3">
      <c r="A1" s="3" t="s">
        <v>0</v>
      </c>
      <c r="B1" s="3" t="s">
        <v>1</v>
      </c>
      <c r="C1" s="13" t="s">
        <v>18</v>
      </c>
      <c r="D1" s="13" t="s">
        <v>3</v>
      </c>
      <c r="E1" s="13" t="s">
        <v>7</v>
      </c>
      <c r="F1" s="3" t="s">
        <v>16</v>
      </c>
      <c r="G1" s="3" t="s">
        <v>7</v>
      </c>
      <c r="H1" s="3" t="s">
        <v>8</v>
      </c>
      <c r="L1" t="s">
        <v>19</v>
      </c>
      <c r="M1" t="s">
        <v>20</v>
      </c>
      <c r="O1" t="s">
        <v>17</v>
      </c>
    </row>
    <row r="2" spans="1:25" s="1" customFormat="1" ht="12.75" customHeight="1" thickBot="1" x14ac:dyDescent="0.3">
      <c r="A2" s="2"/>
      <c r="B2" s="2"/>
      <c r="C2" s="14"/>
      <c r="D2" s="14"/>
      <c r="E2" s="14"/>
      <c r="F2" s="1">
        <v>0</v>
      </c>
      <c r="I2"/>
      <c r="K2" s="3" t="s">
        <v>10</v>
      </c>
      <c r="L2" s="10">
        <f>INTERCEPT(B3:B25,A3:A25)</f>
        <v>8552.3956521739146</v>
      </c>
      <c r="M2" s="12">
        <v>8552.3874678714164</v>
      </c>
      <c r="N2" s="3" t="s">
        <v>10</v>
      </c>
      <c r="O2" s="4">
        <v>8261.1774082253633</v>
      </c>
      <c r="R2"/>
      <c r="S2"/>
      <c r="T2"/>
      <c r="U2"/>
      <c r="V2"/>
      <c r="W2"/>
      <c r="X2"/>
      <c r="Y2"/>
    </row>
    <row r="3" spans="1:25" ht="12.75" customHeight="1" thickBot="1" x14ac:dyDescent="0.3">
      <c r="A3" s="3">
        <v>1</v>
      </c>
      <c r="B3" s="3">
        <v>6464.5000000000009</v>
      </c>
      <c r="C3" s="15">
        <f>$L$2+$L$3*A3</f>
        <v>8949.1684782608718</v>
      </c>
      <c r="D3" s="15">
        <f>B3-C3</f>
        <v>-2484.6684782608709</v>
      </c>
      <c r="E3" s="15">
        <f>SUMPRODUCT(D$3:D3,D$3:D3)/A3</f>
        <v>6173577.4468631921</v>
      </c>
      <c r="F3" s="4">
        <f>IF(A3&lt;$O$4,$O$2+$O$3*A3, $O$5+$O$6*A3)</f>
        <v>8708.7269703823476</v>
      </c>
      <c r="G3" s="6">
        <f>(B3-F3)^2/A3</f>
        <v>5036554.6945915269</v>
      </c>
      <c r="H3" s="6">
        <f>H2+(B3-F3)</f>
        <v>-2244.2269703823467</v>
      </c>
      <c r="I3">
        <f>ABS(H3)</f>
        <v>2244.2269703823467</v>
      </c>
      <c r="K3" s="1" t="s">
        <v>11</v>
      </c>
      <c r="L3" s="11">
        <f>SLOPE(B3:B25,A3:A25)</f>
        <v>396.77282608695657</v>
      </c>
      <c r="M3" s="12">
        <v>396.77333764469063</v>
      </c>
      <c r="N3" s="3" t="s">
        <v>11</v>
      </c>
      <c r="O3" s="4">
        <v>447.54956215698405</v>
      </c>
    </row>
    <row r="4" spans="1:25" ht="12.75" customHeight="1" x14ac:dyDescent="0.25">
      <c r="A4" s="3">
        <v>2</v>
      </c>
      <c r="B4" s="3">
        <v>7475.7000000000007</v>
      </c>
      <c r="C4" s="15">
        <f t="shared" ref="C4:C25" si="0">$L$2+$L$3*A4</f>
        <v>9345.9413043478271</v>
      </c>
      <c r="D4" s="15">
        <f t="shared" ref="D4:D25" si="1">B4-C4</f>
        <v>-1870.2413043478264</v>
      </c>
      <c r="E4" s="15">
        <f>SUMPRODUCT(D$3:D4,D$3:D4)/A4</f>
        <v>4835689.9916759254</v>
      </c>
      <c r="F4" s="4">
        <f t="shared" ref="F4:F25" si="2">IF(A4&lt;$O$4,$O$2+$O$3*A4, $O$5+$O$6*A4)</f>
        <v>9156.276532539332</v>
      </c>
      <c r="G4" s="6">
        <f>(G3*A3+(B4-F4)^2)/A4</f>
        <v>3930446.0881567243</v>
      </c>
      <c r="H4" s="6">
        <f>H3+(B4-F4)</f>
        <v>-3924.803502921678</v>
      </c>
      <c r="I4">
        <f t="shared" ref="I4:I25" si="3">ABS(H4)</f>
        <v>3924.803502921678</v>
      </c>
      <c r="N4" t="s">
        <v>14</v>
      </c>
      <c r="O4">
        <v>23</v>
      </c>
    </row>
    <row r="5" spans="1:25" ht="12.75" customHeight="1" x14ac:dyDescent="0.25">
      <c r="A5" s="3">
        <v>3</v>
      </c>
      <c r="B5" s="3">
        <v>8237.5</v>
      </c>
      <c r="C5" s="15">
        <f t="shared" si="0"/>
        <v>9742.7141304347842</v>
      </c>
      <c r="D5" s="15">
        <f t="shared" si="1"/>
        <v>-1505.2141304347842</v>
      </c>
      <c r="E5" s="15">
        <f>SUMPRODUCT(D$3:D5,D$3:D5)/A5</f>
        <v>3979016.5206041317</v>
      </c>
      <c r="F5" s="4">
        <f t="shared" si="2"/>
        <v>9603.8260946963164</v>
      </c>
      <c r="G5" s="6">
        <f>(G4*A4+(B5-F5)^2)/A5</f>
        <v>3242579.7244538455</v>
      </c>
      <c r="H5" s="6">
        <f>H4+(B5-F5)</f>
        <v>-5291.1295976179945</v>
      </c>
      <c r="I5">
        <f t="shared" si="3"/>
        <v>5291.1295976179945</v>
      </c>
      <c r="N5" t="s">
        <v>12</v>
      </c>
      <c r="O5" s="7">
        <v>12412.770482225646</v>
      </c>
    </row>
    <row r="6" spans="1:25" ht="12.75" customHeight="1" x14ac:dyDescent="0.25">
      <c r="A6" s="3">
        <v>4</v>
      </c>
      <c r="B6" s="3">
        <v>9480.9</v>
      </c>
      <c r="C6" s="15">
        <f t="shared" si="0"/>
        <v>10139.486956521741</v>
      </c>
      <c r="D6" s="15">
        <f t="shared" si="1"/>
        <v>-658.58695652174174</v>
      </c>
      <c r="E6" s="15">
        <f>SUMPRODUCT(D$3:D6,D$3:D6)/A6</f>
        <v>3092696.5852782414</v>
      </c>
      <c r="F6" s="4">
        <f t="shared" si="2"/>
        <v>10051.375656853299</v>
      </c>
      <c r="G6" s="6">
        <f>(G5*A5+(B6-F6)^2)/A6</f>
        <v>2513295.4121059347</v>
      </c>
      <c r="H6" s="6">
        <f>H5+(B6-F6)</f>
        <v>-5861.6052544712938</v>
      </c>
      <c r="I6">
        <f t="shared" si="3"/>
        <v>5861.6052544712938</v>
      </c>
      <c r="N6" t="s">
        <v>13</v>
      </c>
      <c r="O6" s="7">
        <v>150.43012458111005</v>
      </c>
    </row>
    <row r="7" spans="1:25" ht="12.75" customHeight="1" x14ac:dyDescent="0.25">
      <c r="A7" s="3">
        <v>5</v>
      </c>
      <c r="B7" s="3">
        <v>11642.199999999999</v>
      </c>
      <c r="C7" s="15">
        <f t="shared" si="0"/>
        <v>10536.259782608697</v>
      </c>
      <c r="D7" s="15">
        <f t="shared" si="1"/>
        <v>1105.9402173913022</v>
      </c>
      <c r="E7" s="15">
        <f>SUMPRODUCT(D$3:D7,D$3:D7)/A7</f>
        <v>2718778.0211112974</v>
      </c>
      <c r="F7" s="4">
        <f t="shared" si="2"/>
        <v>10498.925219010283</v>
      </c>
      <c r="G7" s="6">
        <f>(G6*A6+(B7-F7)^2)/A7</f>
        <v>2272051.774654164</v>
      </c>
      <c r="H7" s="6">
        <f>H6+(B7-F7)</f>
        <v>-4718.3304734815783</v>
      </c>
      <c r="I7">
        <f t="shared" si="3"/>
        <v>4718.3304734815783</v>
      </c>
    </row>
    <row r="8" spans="1:25" ht="12.75" customHeight="1" x14ac:dyDescent="0.25">
      <c r="A8" s="3">
        <v>6</v>
      </c>
      <c r="B8" s="3">
        <v>11705.7</v>
      </c>
      <c r="C8" s="15">
        <f t="shared" si="0"/>
        <v>10933.032608695654</v>
      </c>
      <c r="D8" s="15">
        <f t="shared" si="1"/>
        <v>772.66739130434689</v>
      </c>
      <c r="E8" s="15">
        <f>SUMPRODUCT(D$3:D8,D$3:D8)/A8</f>
        <v>2365150.8338569249</v>
      </c>
      <c r="F8" s="4">
        <f t="shared" si="2"/>
        <v>10946.474781167268</v>
      </c>
      <c r="G8" s="6">
        <f>(G7*A7+(B8-F8)^2)/A8</f>
        <v>1989446.9676970721</v>
      </c>
      <c r="H8" s="6">
        <f>H7+(B8-F8)</f>
        <v>-3959.1052546488454</v>
      </c>
      <c r="I8">
        <f t="shared" si="3"/>
        <v>3959.1052546488454</v>
      </c>
    </row>
    <row r="9" spans="1:25" ht="12.75" customHeight="1" x14ac:dyDescent="0.25">
      <c r="A9" s="3">
        <v>7</v>
      </c>
      <c r="B9" s="3">
        <v>11837.2</v>
      </c>
      <c r="C9" s="15">
        <f t="shared" si="0"/>
        <v>11329.805434782611</v>
      </c>
      <c r="D9" s="15">
        <f t="shared" si="1"/>
        <v>507.39456521738975</v>
      </c>
      <c r="E9" s="15">
        <f>SUMPRODUCT(D$3:D9,D$3:D9)/A9</f>
        <v>2064050.6068505277</v>
      </c>
      <c r="F9" s="4">
        <f t="shared" si="2"/>
        <v>11394.024343324252</v>
      </c>
      <c r="G9" s="6">
        <f>(G8*A8+(B9-F9)^2)/A9</f>
        <v>1733298.0669789163</v>
      </c>
      <c r="H9" s="6">
        <f>H8+(B9-F9)</f>
        <v>-3515.9295979730969</v>
      </c>
      <c r="I9">
        <f t="shared" si="3"/>
        <v>3515.9295979730969</v>
      </c>
    </row>
    <row r="10" spans="1:25" ht="12.75" customHeight="1" x14ac:dyDescent="0.25">
      <c r="A10" s="3">
        <v>8</v>
      </c>
      <c r="B10" s="3">
        <v>13101.2</v>
      </c>
      <c r="C10" s="15">
        <f t="shared" si="0"/>
        <v>11726.578260869566</v>
      </c>
      <c r="D10" s="15">
        <f t="shared" si="1"/>
        <v>1374.6217391304344</v>
      </c>
      <c r="E10" s="15">
        <f>SUMPRODUCT(D$3:D10,D$3:D10)/A10</f>
        <v>2042242.3967054593</v>
      </c>
      <c r="F10" s="4">
        <f t="shared" si="2"/>
        <v>11841.573905481237</v>
      </c>
      <c r="G10" s="6">
        <f>(G9*A9+(B10-F10)^2)/A10</f>
        <v>1714968.045855626</v>
      </c>
      <c r="H10" s="6">
        <f>H9+(B10-F10)</f>
        <v>-2256.3035034543327</v>
      </c>
      <c r="I10">
        <f t="shared" si="3"/>
        <v>2256.3035034543327</v>
      </c>
    </row>
    <row r="11" spans="1:25" ht="12.75" customHeight="1" x14ac:dyDescent="0.25">
      <c r="A11" s="3">
        <v>9</v>
      </c>
      <c r="B11" s="3">
        <v>14194.2</v>
      </c>
      <c r="C11" s="15">
        <f t="shared" si="0"/>
        <v>12123.351086956523</v>
      </c>
      <c r="D11" s="15">
        <f t="shared" si="1"/>
        <v>2070.8489130434773</v>
      </c>
      <c r="E11" s="15">
        <f>SUMPRODUCT(D$3:D11,D$3:D11)/A11</f>
        <v>2291817.1549218916</v>
      </c>
      <c r="F11" s="4">
        <f t="shared" si="2"/>
        <v>12289.123467638219</v>
      </c>
      <c r="G11" s="6">
        <f>(G10*A10+(B11-F11)^2)/A11</f>
        <v>1927673.4401111777</v>
      </c>
      <c r="H11" s="6">
        <f>H10+(B11-F11)</f>
        <v>-351.22697109255114</v>
      </c>
      <c r="I11">
        <f t="shared" si="3"/>
        <v>351.22697109255114</v>
      </c>
    </row>
    <row r="12" spans="1:25" ht="12.75" customHeight="1" x14ac:dyDescent="0.25">
      <c r="A12" s="3">
        <v>10</v>
      </c>
      <c r="B12" s="3">
        <v>15760.1</v>
      </c>
      <c r="C12" s="15">
        <f t="shared" si="0"/>
        <v>12520.123913043481</v>
      </c>
      <c r="D12" s="15">
        <f t="shared" si="1"/>
        <v>3239.9760869565198</v>
      </c>
      <c r="E12" s="15">
        <f>SUMPRODUCT(D$3:D12,D$3:D12)/A12</f>
        <v>3112379.9438347109</v>
      </c>
      <c r="F12" s="4">
        <f t="shared" si="2"/>
        <v>12736.673029795204</v>
      </c>
      <c r="G12" s="6">
        <f>(G11*A11+(B12-F12)^2)/A12</f>
        <v>2649017.1605162355</v>
      </c>
      <c r="H12" s="6">
        <f>H11+(B12-F12)</f>
        <v>2672.1999991122457</v>
      </c>
      <c r="I12">
        <f t="shared" si="3"/>
        <v>2672.1999991122457</v>
      </c>
    </row>
    <row r="13" spans="1:25" ht="12.75" customHeight="1" x14ac:dyDescent="0.25">
      <c r="A13" s="3">
        <v>11</v>
      </c>
      <c r="B13" s="3">
        <v>15667.2</v>
      </c>
      <c r="C13" s="15">
        <f t="shared" si="0"/>
        <v>12916.896739130436</v>
      </c>
      <c r="D13" s="15">
        <f t="shared" si="1"/>
        <v>2750.3032608695648</v>
      </c>
      <c r="E13" s="15">
        <f>SUMPRODUCT(D$3:D13,D$3:D13)/A13</f>
        <v>3517087.9513724428</v>
      </c>
      <c r="F13" s="4">
        <f t="shared" si="2"/>
        <v>13184.222591952188</v>
      </c>
      <c r="G13" s="6">
        <f>(G12*A12+(B13-F13)^2)/A13</f>
        <v>2968668.0376398354</v>
      </c>
      <c r="H13" s="6">
        <f>H12+(B13-F13)</f>
        <v>5155.1774071600585</v>
      </c>
      <c r="I13">
        <f t="shared" si="3"/>
        <v>5155.1774071600585</v>
      </c>
    </row>
    <row r="14" spans="1:25" ht="12.75" customHeight="1" x14ac:dyDescent="0.25">
      <c r="A14" s="3">
        <v>12</v>
      </c>
      <c r="B14" s="3">
        <v>14338.199999999999</v>
      </c>
      <c r="C14" s="15">
        <f t="shared" si="0"/>
        <v>13313.669565217393</v>
      </c>
      <c r="D14" s="15">
        <f t="shared" si="1"/>
        <v>1024.5304347826059</v>
      </c>
      <c r="E14" s="15">
        <f>SUMPRODUCT(D$3:D14,D$3:D14)/A14</f>
        <v>3311469.1730743921</v>
      </c>
      <c r="F14" s="4">
        <f t="shared" si="2"/>
        <v>13631.772154109172</v>
      </c>
      <c r="G14" s="6">
        <f>(G13*A13+(B14-F14)^2)/A14</f>
        <v>2762865.7262906786</v>
      </c>
      <c r="H14" s="6">
        <f>H13+(B14-F14)</f>
        <v>5861.605253050885</v>
      </c>
      <c r="I14">
        <f t="shared" si="3"/>
        <v>5861.605253050885</v>
      </c>
      <c r="V14">
        <v>5923</v>
      </c>
    </row>
    <row r="15" spans="1:25" ht="12.75" customHeight="1" x14ac:dyDescent="0.25">
      <c r="A15" s="3">
        <v>13</v>
      </c>
      <c r="B15" s="3">
        <v>11816.800000000001</v>
      </c>
      <c r="C15" s="15">
        <f t="shared" si="0"/>
        <v>13710.44239130435</v>
      </c>
      <c r="D15" s="15">
        <f t="shared" si="1"/>
        <v>-1893.6423913043491</v>
      </c>
      <c r="E15" s="15">
        <f>SUMPRODUCT(D$3:D15,D$3:D15)/A15</f>
        <v>3332577.8140798118</v>
      </c>
      <c r="F15" s="4">
        <f t="shared" si="2"/>
        <v>14079.321716266157</v>
      </c>
      <c r="G15" s="6">
        <f>(G14*A14+(B15-F15)^2)/A15</f>
        <v>2944107.1716972375</v>
      </c>
      <c r="H15" s="6">
        <f>H14+(B15-F15)</f>
        <v>3599.0835367847294</v>
      </c>
      <c r="I15">
        <f t="shared" si="3"/>
        <v>3599.0835367847294</v>
      </c>
    </row>
    <row r="16" spans="1:25" ht="12.75" customHeight="1" x14ac:dyDescent="0.25">
      <c r="A16" s="3">
        <v>14</v>
      </c>
      <c r="B16" s="3">
        <v>14095.300000000001</v>
      </c>
      <c r="C16" s="15">
        <f t="shared" si="0"/>
        <v>14107.215217391305</v>
      </c>
      <c r="D16" s="15">
        <f t="shared" si="1"/>
        <v>-11.915217391304395</v>
      </c>
      <c r="E16" s="15">
        <f>SUMPRODUCT(D$3:D16,D$3:D16)/A16</f>
        <v>3094546.6825316451</v>
      </c>
      <c r="F16" s="4">
        <f t="shared" si="2"/>
        <v>14526.871278423139</v>
      </c>
      <c r="G16" s="6">
        <f>(G15*A15+(B16-F16)^2)/A16</f>
        <v>2747117.6428874196</v>
      </c>
      <c r="H16" s="6">
        <f>H15+(B16-F16)</f>
        <v>3167.5122583615912</v>
      </c>
      <c r="I16">
        <f t="shared" si="3"/>
        <v>3167.5122583615912</v>
      </c>
    </row>
    <row r="17" spans="1:27" ht="12.75" customHeight="1" x14ac:dyDescent="0.25">
      <c r="A17" s="3">
        <v>15</v>
      </c>
      <c r="B17" s="3">
        <v>14001.4</v>
      </c>
      <c r="C17" s="15">
        <f t="shared" si="0"/>
        <v>14503.988043478264</v>
      </c>
      <c r="D17" s="15">
        <f t="shared" si="1"/>
        <v>-502.58804347826481</v>
      </c>
      <c r="E17" s="15">
        <f>SUMPRODUCT(D$3:D17,D$3:D17)/A17</f>
        <v>2905083.2197926892</v>
      </c>
      <c r="F17" s="4">
        <f t="shared" si="2"/>
        <v>14974.420840580124</v>
      </c>
      <c r="G17" s="6">
        <f>(G16*A16+(B17-F17)^2)/A17</f>
        <v>2627094.4371084748</v>
      </c>
      <c r="H17" s="6">
        <f>H16+(B17-F17)</f>
        <v>2194.4914177814671</v>
      </c>
      <c r="I17">
        <f t="shared" si="3"/>
        <v>2194.4914177814671</v>
      </c>
    </row>
    <row r="18" spans="1:27" ht="12.75" customHeight="1" x14ac:dyDescent="0.25">
      <c r="A18" s="3">
        <v>16</v>
      </c>
      <c r="B18" s="3">
        <v>14123.7</v>
      </c>
      <c r="C18" s="15">
        <f t="shared" si="0"/>
        <v>14900.76086956522</v>
      </c>
      <c r="D18" s="15">
        <f t="shared" si="1"/>
        <v>-777.06086956521904</v>
      </c>
      <c r="E18" s="15">
        <f>SUMPRODUCT(D$3:D18,D$3:D18)/A18</f>
        <v>2761254.4932437371</v>
      </c>
      <c r="F18" s="4">
        <f t="shared" si="2"/>
        <v>15421.970402737108</v>
      </c>
      <c r="G18" s="6">
        <f>(G17*A17+(B18-F18)^2)/A18</f>
        <v>2568245.1622031434</v>
      </c>
      <c r="H18" s="6">
        <f>H17+(B18-F18)</f>
        <v>896.22101504435977</v>
      </c>
      <c r="I18">
        <f t="shared" si="3"/>
        <v>896.22101504435977</v>
      </c>
    </row>
    <row r="19" spans="1:27" ht="12.75" customHeight="1" x14ac:dyDescent="0.25">
      <c r="A19" s="3">
        <v>17</v>
      </c>
      <c r="B19" s="3">
        <v>14599.3</v>
      </c>
      <c r="C19" s="15">
        <f t="shared" si="0"/>
        <v>15297.533695652175</v>
      </c>
      <c r="D19" s="15">
        <f t="shared" si="1"/>
        <v>-698.23369565217581</v>
      </c>
      <c r="E19" s="15">
        <f>SUMPRODUCT(D$3:D19,D$3:D19)/A19</f>
        <v>2627506.0109202289</v>
      </c>
      <c r="F19" s="4">
        <f t="shared" si="2"/>
        <v>15869.519964894092</v>
      </c>
      <c r="G19" s="6">
        <f>(G18*A18+(B19-F19)^2)/A19</f>
        <v>2512081.2561450494</v>
      </c>
      <c r="H19" s="6">
        <f>H18+(B19-F19)</f>
        <v>-373.99894984973344</v>
      </c>
      <c r="I19">
        <f t="shared" si="3"/>
        <v>373.99894984973344</v>
      </c>
    </row>
    <row r="20" spans="1:27" ht="12.75" customHeight="1" x14ac:dyDescent="0.25">
      <c r="A20" s="3">
        <v>18</v>
      </c>
      <c r="B20" s="3">
        <v>15160.699999999999</v>
      </c>
      <c r="C20" s="15">
        <f t="shared" si="0"/>
        <v>15694.306521739134</v>
      </c>
      <c r="D20" s="15">
        <f t="shared" si="1"/>
        <v>-533.60652173913513</v>
      </c>
      <c r="E20" s="15">
        <f>SUMPRODUCT(D$3:D20,D$3:D20)/A20</f>
        <v>2497352.1169825792</v>
      </c>
      <c r="F20" s="4">
        <f t="shared" si="2"/>
        <v>16317.069527051077</v>
      </c>
      <c r="G20" s="6">
        <f>(G19*A19+(B20-F20)^2)/A20</f>
        <v>2446809.5465310095</v>
      </c>
      <c r="H20" s="6">
        <f>H19+(B20-F20)</f>
        <v>-1530.3684769008114</v>
      </c>
      <c r="I20">
        <f t="shared" si="3"/>
        <v>1530.3684769008114</v>
      </c>
    </row>
    <row r="21" spans="1:27" ht="12.75" customHeight="1" x14ac:dyDescent="0.25">
      <c r="A21" s="3">
        <v>19</v>
      </c>
      <c r="B21" s="3">
        <v>15352.300000000001</v>
      </c>
      <c r="C21" s="15">
        <f t="shared" si="0"/>
        <v>16091.079347826089</v>
      </c>
      <c r="D21" s="15">
        <f t="shared" si="1"/>
        <v>-738.77934782608827</v>
      </c>
      <c r="E21" s="15">
        <f>SUMPRODUCT(D$3:D21,D$3:D21)/A21</f>
        <v>2394638.5805505668</v>
      </c>
      <c r="F21" s="4">
        <f t="shared" si="2"/>
        <v>16764.619089208059</v>
      </c>
      <c r="G21" s="6">
        <f>(G20*A20+(B21-F21)^2)/A21</f>
        <v>2423011.423542087</v>
      </c>
      <c r="H21" s="6">
        <f>H20+(B21-F21)</f>
        <v>-2942.6875661088698</v>
      </c>
      <c r="I21">
        <f t="shared" si="3"/>
        <v>2942.6875661088698</v>
      </c>
    </row>
    <row r="22" spans="1:27" ht="12.75" customHeight="1" x14ac:dyDescent="0.25">
      <c r="A22" s="3">
        <v>20</v>
      </c>
      <c r="B22" s="3">
        <v>15631.9</v>
      </c>
      <c r="C22" s="15">
        <f t="shared" si="0"/>
        <v>16487.852173913045</v>
      </c>
      <c r="D22" s="15">
        <f t="shared" si="1"/>
        <v>-855.95217391304504</v>
      </c>
      <c r="E22" s="15">
        <f>SUMPRODUCT(D$3:D22,D$3:D22)/A22</f>
        <v>2311539.3577243621</v>
      </c>
      <c r="F22" s="4">
        <f t="shared" si="2"/>
        <v>17212.168651365042</v>
      </c>
      <c r="G22" s="6">
        <f>(G21*A21+(B22-F22)^2)/A22</f>
        <v>2426723.3028893368</v>
      </c>
      <c r="H22" s="6">
        <f>H21+(B22-F22)</f>
        <v>-4522.9562174739121</v>
      </c>
      <c r="I22">
        <f t="shared" si="3"/>
        <v>4522.9562174739121</v>
      </c>
    </row>
    <row r="23" spans="1:27" ht="12.75" customHeight="1" x14ac:dyDescent="0.25">
      <c r="A23" s="3">
        <v>21</v>
      </c>
      <c r="B23" s="3">
        <v>16887.599999999999</v>
      </c>
      <c r="C23" s="15">
        <f t="shared" si="0"/>
        <v>16884.625</v>
      </c>
      <c r="D23" s="15">
        <f t="shared" si="1"/>
        <v>2.9749999999985448</v>
      </c>
      <c r="E23" s="15">
        <f>SUMPRODUCT(D$3:D23,D$3:D23)/A23</f>
        <v>2201466.476433916</v>
      </c>
      <c r="F23" s="4">
        <f t="shared" si="2"/>
        <v>17659.718213522028</v>
      </c>
      <c r="G23" s="6">
        <f>(G22*A22+(B23-F23)^2)/A23</f>
        <v>2339553.9330209135</v>
      </c>
      <c r="H23" s="6">
        <f>H22+(B23-F23)</f>
        <v>-5295.0744309959418</v>
      </c>
      <c r="I23">
        <f t="shared" si="3"/>
        <v>5295.0744309959418</v>
      </c>
    </row>
    <row r="24" spans="1:27" ht="12.75" customHeight="1" x14ac:dyDescent="0.25">
      <c r="A24" s="3">
        <v>22</v>
      </c>
      <c r="B24" s="3">
        <v>17549.899999999998</v>
      </c>
      <c r="C24" s="15">
        <f t="shared" si="0"/>
        <v>17281.397826086959</v>
      </c>
      <c r="D24" s="15">
        <f t="shared" si="1"/>
        <v>268.50217391303886</v>
      </c>
      <c r="E24" s="15">
        <f>SUMPRODUCT(D$3:D24,D$3:D24)/A24</f>
        <v>2104676.791932194</v>
      </c>
      <c r="F24" s="4">
        <f t="shared" si="2"/>
        <v>18107.267775679014</v>
      </c>
      <c r="G24" s="6">
        <f>(G23*A23+(B24-F24)^2)/A24</f>
        <v>2247331.4286729344</v>
      </c>
      <c r="H24" s="6">
        <f>H23+(B24-F24)</f>
        <v>-5852.4422066749585</v>
      </c>
      <c r="I24">
        <f t="shared" si="3"/>
        <v>5852.4422066749585</v>
      </c>
    </row>
    <row r="25" spans="1:27" ht="12.75" customHeight="1" x14ac:dyDescent="0.25">
      <c r="A25" s="3">
        <v>23</v>
      </c>
      <c r="B25" s="3">
        <v>17090.900000000001</v>
      </c>
      <c r="C25" s="15">
        <f t="shared" si="0"/>
        <v>17678.170652173918</v>
      </c>
      <c r="D25" s="15">
        <f t="shared" si="1"/>
        <v>-587.27065217391646</v>
      </c>
      <c r="E25" s="15">
        <f>SUMPRODUCT(D$3:D25,D$3:D25)/A25</f>
        <v>2028164.1844092631</v>
      </c>
      <c r="F25" s="4">
        <f t="shared" si="2"/>
        <v>15872.663347591177</v>
      </c>
      <c r="G25" s="6">
        <f>(G24*A24+(B25-F25)^2)/A25</f>
        <v>2214147.477046818</v>
      </c>
      <c r="H25" s="6">
        <f>H24+(B25-F25)</f>
        <v>-4634.2055542661337</v>
      </c>
      <c r="I25">
        <f t="shared" si="3"/>
        <v>4634.2055542661337</v>
      </c>
    </row>
    <row r="26" spans="1:27" ht="12.75" customHeight="1" x14ac:dyDescent="0.25">
      <c r="I26">
        <f>MAX(I3:I25)</f>
        <v>5861.6052544712938</v>
      </c>
    </row>
    <row r="27" spans="1:27" ht="12.75" customHeight="1" x14ac:dyDescent="0.25">
      <c r="AA27" t="str">
        <f>F1&amp;": "&amp;I15&amp;" = "&amp;I16&amp;"; "&amp;J15&amp;" = "&amp;J16</f>
        <v xml:space="preserve">FtMReg: 3599.08353678473 = 3167.51225836159;  = </v>
      </c>
    </row>
    <row r="28" spans="1:27" ht="12.75" customHeight="1" x14ac:dyDescent="0.25">
      <c r="AA28" t="str">
        <f>H1&amp;": "&amp;I15&amp;" = "&amp;I16&amp;"; "&amp;J15&amp;" = "&amp;J16</f>
        <v xml:space="preserve">BIAS: 3599.08353678473 = 3167.51225836159;  = </v>
      </c>
    </row>
    <row r="29" spans="1:27" ht="12.75" customHeight="1" x14ac:dyDescent="0.25">
      <c r="AA29" t="e">
        <f>#REF!&amp;": "&amp;I15&amp;" = "&amp;I16&amp;"; "&amp;J15&amp;" = "&amp;J16</f>
        <v>#REF!</v>
      </c>
    </row>
    <row r="30" spans="1:27" ht="12.75" customHeight="1" x14ac:dyDescent="0.25"/>
    <row r="31" spans="1:27" ht="12.75" customHeight="1" x14ac:dyDescent="0.25"/>
    <row r="32" spans="1:2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F145-6021-4CEA-B668-55535C56853C}">
  <sheetPr>
    <tabColor rgb="FF00B050"/>
  </sheetPr>
  <dimension ref="A1:W222"/>
  <sheetViews>
    <sheetView workbookViewId="0">
      <selection activeCell="H37" sqref="H37"/>
    </sheetView>
  </sheetViews>
  <sheetFormatPr defaultRowHeight="15" x14ac:dyDescent="0.25"/>
  <cols>
    <col min="1" max="1" width="5.7109375" customWidth="1"/>
    <col min="3" max="3" width="8.42578125" bestFit="1" customWidth="1"/>
    <col min="4" max="4" width="9" bestFit="1" customWidth="1"/>
    <col min="5" max="5" width="6.7109375" bestFit="1" customWidth="1"/>
    <col min="6" max="6" width="6.28515625" customWidth="1"/>
    <col min="7" max="7" width="4.85546875" customWidth="1"/>
    <col min="8" max="8" width="10.85546875" customWidth="1"/>
    <col min="9" max="10" width="12.5703125" bestFit="1" customWidth="1"/>
    <col min="11" max="19" width="11.5703125" bestFit="1" customWidth="1"/>
  </cols>
  <sheetData>
    <row r="1" spans="1:21" x14ac:dyDescent="0.25">
      <c r="A1" s="3" t="s">
        <v>0</v>
      </c>
      <c r="B1" s="3" t="s">
        <v>1</v>
      </c>
      <c r="C1" s="3" t="s">
        <v>2</v>
      </c>
      <c r="D1" s="3" t="s">
        <v>7</v>
      </c>
      <c r="E1" s="3" t="s">
        <v>8</v>
      </c>
    </row>
    <row r="2" spans="1:21" s="1" customFormat="1" ht="12.75" customHeight="1" x14ac:dyDescent="0.25">
      <c r="A2" s="2"/>
      <c r="B2" s="2"/>
      <c r="C2" s="1">
        <v>0</v>
      </c>
      <c r="F2"/>
      <c r="G2" s="3" t="s">
        <v>10</v>
      </c>
      <c r="H2" s="4">
        <v>27.462125065047278</v>
      </c>
      <c r="M2"/>
      <c r="N2"/>
      <c r="O2"/>
      <c r="P2"/>
      <c r="Q2"/>
      <c r="R2"/>
      <c r="S2"/>
      <c r="T2"/>
      <c r="U2"/>
    </row>
    <row r="3" spans="1:21" ht="12.75" customHeight="1" x14ac:dyDescent="0.25">
      <c r="A3" s="3">
        <v>1</v>
      </c>
      <c r="B3">
        <v>38</v>
      </c>
      <c r="C3" s="4">
        <f>IF(A3&lt;$H$4,$H$2+$H$3*A3, $H$5+$H$6*A3)</f>
        <v>36.514721439149213</v>
      </c>
      <c r="D3" s="6">
        <f>(B3-C3)^2/A3</f>
        <v>2.2060524033229858</v>
      </c>
      <c r="E3" s="6">
        <f>E2+(B3-C3)</f>
        <v>1.4852785608507872</v>
      </c>
      <c r="F3">
        <f>ABS(E3)</f>
        <v>1.4852785608507872</v>
      </c>
      <c r="G3" s="3" t="s">
        <v>11</v>
      </c>
      <c r="H3" s="4">
        <v>9.0525963741019382</v>
      </c>
      <c r="I3">
        <v>1</v>
      </c>
      <c r="J3">
        <v>0</v>
      </c>
    </row>
    <row r="4" spans="1:21" ht="12.75" customHeight="1" x14ac:dyDescent="0.25">
      <c r="A4" s="3">
        <v>2</v>
      </c>
      <c r="B4">
        <v>15</v>
      </c>
      <c r="C4" s="4">
        <f t="shared" ref="C4:C25" si="0">IF(A4&lt;$H$4,$H$2+$H$3*A4, $H$5+$H$6*A4)</f>
        <v>45.567317813251151</v>
      </c>
      <c r="D4" s="6">
        <f t="shared" ref="D4:D25" si="1">(D3*A3+(B4-C4)^2)/A4</f>
        <v>468.28348534981211</v>
      </c>
      <c r="E4" s="6">
        <f t="shared" ref="E4:E25" si="2">E3+(B4-C4)</f>
        <v>-29.082039252400364</v>
      </c>
      <c r="F4">
        <f t="shared" ref="F4:F25" si="3">ABS(E4)</f>
        <v>29.082039252400364</v>
      </c>
      <c r="G4" t="s">
        <v>14</v>
      </c>
      <c r="H4">
        <v>10</v>
      </c>
      <c r="I4">
        <f>23</f>
        <v>23</v>
      </c>
      <c r="J4">
        <v>0</v>
      </c>
    </row>
    <row r="5" spans="1:21" ht="12.75" customHeight="1" x14ac:dyDescent="0.25">
      <c r="A5" s="3">
        <v>3</v>
      </c>
      <c r="B5">
        <v>85</v>
      </c>
      <c r="C5" s="4">
        <f t="shared" si="0"/>
        <v>54.619914187353089</v>
      </c>
      <c r="D5" s="6">
        <f t="shared" si="1"/>
        <v>619.83886156113806</v>
      </c>
      <c r="E5" s="6">
        <f t="shared" si="2"/>
        <v>1.2980465602465472</v>
      </c>
      <c r="F5">
        <f t="shared" si="3"/>
        <v>1.2980465602465472</v>
      </c>
      <c r="G5" t="s">
        <v>12</v>
      </c>
      <c r="H5" s="7">
        <v>0</v>
      </c>
    </row>
    <row r="6" spans="1:21" ht="12.75" customHeight="1" x14ac:dyDescent="0.25">
      <c r="A6" s="3">
        <v>4</v>
      </c>
      <c r="B6">
        <v>50</v>
      </c>
      <c r="C6" s="4">
        <f t="shared" si="0"/>
        <v>63.672510561455027</v>
      </c>
      <c r="D6" s="6">
        <f t="shared" si="1"/>
        <v>511.61353243412839</v>
      </c>
      <c r="E6" s="6">
        <f t="shared" si="2"/>
        <v>-12.37446400120848</v>
      </c>
      <c r="F6">
        <f t="shared" si="3"/>
        <v>12.37446400120848</v>
      </c>
      <c r="G6" t="s">
        <v>13</v>
      </c>
      <c r="H6" s="7">
        <v>4.5883491648124766</v>
      </c>
    </row>
    <row r="7" spans="1:21" ht="12.75" customHeight="1" x14ac:dyDescent="0.25">
      <c r="A7" s="3">
        <v>5</v>
      </c>
      <c r="B7">
        <v>100</v>
      </c>
      <c r="C7" s="4">
        <f t="shared" si="0"/>
        <v>72.725106935556965</v>
      </c>
      <c r="D7" s="6">
        <f t="shared" si="1"/>
        <v>558.07478428266336</v>
      </c>
      <c r="E7" s="6">
        <f t="shared" si="2"/>
        <v>14.900429063234554</v>
      </c>
      <c r="F7">
        <f t="shared" si="3"/>
        <v>14.900429063234554</v>
      </c>
    </row>
    <row r="8" spans="1:21" ht="12.75" customHeight="1" x14ac:dyDescent="0.25">
      <c r="A8" s="3">
        <v>6</v>
      </c>
      <c r="B8">
        <v>60</v>
      </c>
      <c r="C8" s="4">
        <f t="shared" si="0"/>
        <v>81.777703309658904</v>
      </c>
      <c r="D8" s="6">
        <f t="shared" si="1"/>
        <v>544.10704714280746</v>
      </c>
      <c r="E8" s="6">
        <f t="shared" si="2"/>
        <v>-6.8772742464243493</v>
      </c>
      <c r="F8">
        <f t="shared" si="3"/>
        <v>6.8772742464243493</v>
      </c>
    </row>
    <row r="9" spans="1:21" ht="12.75" customHeight="1" x14ac:dyDescent="0.25">
      <c r="A9" s="3">
        <v>7</v>
      </c>
      <c r="B9">
        <v>90</v>
      </c>
      <c r="C9" s="4">
        <f t="shared" si="0"/>
        <v>90.830299683760842</v>
      </c>
      <c r="D9" s="6">
        <f t="shared" si="1"/>
        <v>466.47595434595684</v>
      </c>
      <c r="E9" s="6">
        <f t="shared" si="2"/>
        <v>-7.7075739301851911</v>
      </c>
      <c r="F9">
        <f t="shared" si="3"/>
        <v>7.7075739301851911</v>
      </c>
    </row>
    <row r="10" spans="1:21" ht="12.75" customHeight="1" x14ac:dyDescent="0.25">
      <c r="A10" s="3">
        <v>8</v>
      </c>
      <c r="B10">
        <v>70</v>
      </c>
      <c r="C10" s="4">
        <f t="shared" si="0"/>
        <v>99.88289605786278</v>
      </c>
      <c r="D10" s="6">
        <f t="shared" si="1"/>
        <v>519.78989465334109</v>
      </c>
      <c r="E10" s="6">
        <f t="shared" si="2"/>
        <v>-37.590469988047971</v>
      </c>
      <c r="F10">
        <f t="shared" si="3"/>
        <v>37.590469988047971</v>
      </c>
    </row>
    <row r="11" spans="1:21" ht="12.75" customHeight="1" x14ac:dyDescent="0.25">
      <c r="A11" s="3">
        <v>9</v>
      </c>
      <c r="B11">
        <v>115</v>
      </c>
      <c r="C11" s="4">
        <f t="shared" si="0"/>
        <v>108.93549243196472</v>
      </c>
      <c r="D11" s="6">
        <f t="shared" si="1"/>
        <v>466.12193436327624</v>
      </c>
      <c r="E11" s="6">
        <f t="shared" si="2"/>
        <v>-31.525962420012689</v>
      </c>
      <c r="F11">
        <f t="shared" si="3"/>
        <v>31.525962420012689</v>
      </c>
    </row>
    <row r="12" spans="1:21" ht="12.75" customHeight="1" x14ac:dyDescent="0.25">
      <c r="A12" s="3">
        <v>10</v>
      </c>
      <c r="B12">
        <v>115</v>
      </c>
      <c r="C12" s="4">
        <f t="shared" si="0"/>
        <v>45.883491648124767</v>
      </c>
      <c r="D12" s="6">
        <f t="shared" si="1"/>
        <v>897.21891360243239</v>
      </c>
      <c r="E12" s="6">
        <f t="shared" si="2"/>
        <v>37.59054593186255</v>
      </c>
      <c r="F12">
        <f t="shared" si="3"/>
        <v>37.59054593186255</v>
      </c>
    </row>
    <row r="13" spans="1:21" ht="12.75" customHeight="1" x14ac:dyDescent="0.25">
      <c r="A13" s="3">
        <v>11</v>
      </c>
      <c r="B13">
        <v>40</v>
      </c>
      <c r="C13" s="4">
        <f t="shared" si="0"/>
        <v>50.471840812937245</v>
      </c>
      <c r="D13" s="6">
        <f t="shared" si="1"/>
        <v>825.62259873052938</v>
      </c>
      <c r="E13" s="6">
        <f t="shared" si="2"/>
        <v>27.118705118925305</v>
      </c>
      <c r="F13">
        <f t="shared" si="3"/>
        <v>27.118705118925305</v>
      </c>
    </row>
    <row r="14" spans="1:21" ht="12.75" customHeight="1" x14ac:dyDescent="0.25">
      <c r="A14" s="3">
        <v>12</v>
      </c>
      <c r="B14">
        <v>35</v>
      </c>
      <c r="C14" s="4">
        <f t="shared" si="0"/>
        <v>55.060189977749715</v>
      </c>
      <c r="D14" s="6">
        <f t="shared" si="1"/>
        <v>790.3549839982694</v>
      </c>
      <c r="E14" s="6">
        <f t="shared" si="2"/>
        <v>7.0585151411755902</v>
      </c>
      <c r="F14">
        <f t="shared" si="3"/>
        <v>7.0585151411755902</v>
      </c>
    </row>
    <row r="15" spans="1:21" ht="12.75" customHeight="1" x14ac:dyDescent="0.25">
      <c r="A15" s="3">
        <v>13</v>
      </c>
      <c r="B15">
        <v>15</v>
      </c>
      <c r="C15" s="4">
        <f t="shared" si="0"/>
        <v>59.648539142562193</v>
      </c>
      <c r="D15" s="6">
        <f t="shared" si="1"/>
        <v>882.90398888801087</v>
      </c>
      <c r="E15" s="6">
        <f t="shared" si="2"/>
        <v>-37.590024001386602</v>
      </c>
      <c r="F15">
        <f t="shared" si="3"/>
        <v>37.590024001386602</v>
      </c>
    </row>
    <row r="16" spans="1:21" ht="12.75" customHeight="1" x14ac:dyDescent="0.25">
      <c r="A16" s="3">
        <v>14</v>
      </c>
      <c r="B16">
        <v>85</v>
      </c>
      <c r="C16" s="4">
        <f t="shared" si="0"/>
        <v>64.23688830737467</v>
      </c>
      <c r="D16" s="6">
        <f t="shared" si="1"/>
        <v>850.63276162175555</v>
      </c>
      <c r="E16" s="6">
        <f t="shared" si="2"/>
        <v>-16.826912308761273</v>
      </c>
      <c r="F16">
        <f t="shared" si="3"/>
        <v>16.826912308761273</v>
      </c>
    </row>
    <row r="17" spans="1:23" ht="12.75" customHeight="1" x14ac:dyDescent="0.25">
      <c r="A17" s="3">
        <v>15</v>
      </c>
      <c r="B17">
        <v>50</v>
      </c>
      <c r="C17" s="4">
        <f t="shared" si="0"/>
        <v>68.825237472187155</v>
      </c>
      <c r="D17" s="6">
        <f t="shared" si="1"/>
        <v>817.5498819059211</v>
      </c>
      <c r="E17" s="6">
        <f t="shared" si="2"/>
        <v>-35.652149780948427</v>
      </c>
      <c r="F17">
        <f t="shared" si="3"/>
        <v>35.652149780948427</v>
      </c>
    </row>
    <row r="18" spans="1:23" ht="12.75" customHeight="1" x14ac:dyDescent="0.25">
      <c r="A18" s="3">
        <v>16</v>
      </c>
      <c r="B18">
        <v>100</v>
      </c>
      <c r="C18" s="4">
        <f t="shared" si="0"/>
        <v>73.413586636999625</v>
      </c>
      <c r="D18" s="6">
        <f t="shared" si="1"/>
        <v>810.63035025607132</v>
      </c>
      <c r="E18" s="6">
        <f t="shared" si="2"/>
        <v>-9.0657364179480524</v>
      </c>
      <c r="F18">
        <f t="shared" si="3"/>
        <v>9.0657364179480524</v>
      </c>
    </row>
    <row r="19" spans="1:23" ht="12.75" customHeight="1" x14ac:dyDescent="0.25">
      <c r="A19" s="3">
        <v>17</v>
      </c>
      <c r="B19">
        <v>60</v>
      </c>
      <c r="C19" s="4">
        <f t="shared" si="0"/>
        <v>78.001935801812095</v>
      </c>
      <c r="D19" s="6">
        <f t="shared" si="1"/>
        <v>782.00913510057092</v>
      </c>
      <c r="E19" s="6">
        <f t="shared" si="2"/>
        <v>-27.067672219760148</v>
      </c>
      <c r="F19">
        <f t="shared" si="3"/>
        <v>27.067672219760148</v>
      </c>
    </row>
    <row r="20" spans="1:23" ht="12.75" customHeight="1" x14ac:dyDescent="0.25">
      <c r="A20" s="3">
        <v>18</v>
      </c>
      <c r="B20">
        <v>90</v>
      </c>
      <c r="C20" s="4">
        <f t="shared" si="0"/>
        <v>82.59028496662458</v>
      </c>
      <c r="D20" s="6">
        <f t="shared" si="1"/>
        <v>741.61439853252966</v>
      </c>
      <c r="E20" s="6">
        <f t="shared" si="2"/>
        <v>-19.657957186384728</v>
      </c>
      <c r="F20">
        <f t="shared" si="3"/>
        <v>19.657957186384728</v>
      </c>
    </row>
    <row r="21" spans="1:23" ht="12.75" customHeight="1" x14ac:dyDescent="0.25">
      <c r="A21" s="3">
        <v>19</v>
      </c>
      <c r="B21">
        <v>70</v>
      </c>
      <c r="C21" s="4">
        <f t="shared" si="0"/>
        <v>87.17863413143705</v>
      </c>
      <c r="D21" s="6">
        <f t="shared" si="1"/>
        <v>718.1139286424899</v>
      </c>
      <c r="E21" s="6">
        <f t="shared" si="2"/>
        <v>-36.836591317821778</v>
      </c>
      <c r="F21">
        <f t="shared" si="3"/>
        <v>36.836591317821778</v>
      </c>
    </row>
    <row r="22" spans="1:23" ht="12.75" customHeight="1" x14ac:dyDescent="0.25">
      <c r="A22" s="3">
        <v>20</v>
      </c>
      <c r="B22">
        <v>115</v>
      </c>
      <c r="C22" s="4">
        <f t="shared" si="0"/>
        <v>91.766983296249535</v>
      </c>
      <c r="D22" s="6">
        <f t="shared" si="1"/>
        <v>709.19688546820294</v>
      </c>
      <c r="E22" s="6">
        <f t="shared" si="2"/>
        <v>-13.603574614071313</v>
      </c>
      <c r="F22">
        <f t="shared" si="3"/>
        <v>13.603574614071313</v>
      </c>
    </row>
    <row r="23" spans="1:23" ht="12.75" customHeight="1" x14ac:dyDescent="0.25">
      <c r="A23" s="3">
        <v>21</v>
      </c>
      <c r="B23" s="8">
        <v>120</v>
      </c>
      <c r="C23" s="4">
        <f t="shared" si="0"/>
        <v>96.355332461062005</v>
      </c>
      <c r="D23" s="6">
        <f t="shared" si="1"/>
        <v>702.04800059004606</v>
      </c>
      <c r="E23" s="6">
        <f t="shared" si="2"/>
        <v>10.041092924866682</v>
      </c>
      <c r="F23">
        <f t="shared" si="3"/>
        <v>10.041092924866682</v>
      </c>
    </row>
    <row r="24" spans="1:23" ht="12.75" customHeight="1" x14ac:dyDescent="0.25">
      <c r="A24" s="3">
        <v>22</v>
      </c>
      <c r="B24" s="8">
        <v>115</v>
      </c>
      <c r="C24" s="4">
        <f t="shared" si="0"/>
        <v>100.94368162587449</v>
      </c>
      <c r="D24" s="6">
        <f t="shared" si="1"/>
        <v>679.11764084662479</v>
      </c>
      <c r="E24" s="6">
        <f t="shared" si="2"/>
        <v>24.097411298992192</v>
      </c>
      <c r="F24">
        <f t="shared" si="3"/>
        <v>24.097411298992192</v>
      </c>
    </row>
    <row r="25" spans="1:23" ht="12.75" customHeight="1" x14ac:dyDescent="0.25">
      <c r="A25" s="3">
        <v>23</v>
      </c>
      <c r="B25" s="8">
        <v>100</v>
      </c>
      <c r="C25" s="4">
        <f t="shared" si="0"/>
        <v>105.53203079068696</v>
      </c>
      <c r="D25" s="6">
        <f t="shared" si="1"/>
        <v>650.92136796934142</v>
      </c>
      <c r="E25" s="6">
        <f t="shared" si="2"/>
        <v>18.565380508305232</v>
      </c>
      <c r="F25">
        <f t="shared" si="3"/>
        <v>18.565380508305232</v>
      </c>
    </row>
    <row r="26" spans="1:23" ht="12.75" customHeight="1" x14ac:dyDescent="0.25"/>
    <row r="27" spans="1:23" ht="12.75" customHeight="1" x14ac:dyDescent="0.25">
      <c r="E27" s="6">
        <f>ABS(MAX(E3:E25))</f>
        <v>37.59054593186255</v>
      </c>
      <c r="F27">
        <f>MAX(F3:F25)</f>
        <v>37.59054593186255</v>
      </c>
      <c r="W27" t="str">
        <f>C1&amp;": "&amp;F15&amp;" = "&amp;F16&amp;"; "&amp;G15&amp;" = "&amp;G16</f>
        <v xml:space="preserve">Ft: 37.5900240013866 = 16.8269123087613;  = </v>
      </c>
    </row>
    <row r="28" spans="1:23" ht="12.75" customHeight="1" x14ac:dyDescent="0.25">
      <c r="W28" t="str">
        <f>E1&amp;": "&amp;F15&amp;" = "&amp;F16&amp;"; "&amp;G15&amp;" = "&amp;G16</f>
        <v xml:space="preserve">BIAS: 37.5900240013866 = 16.8269123087613;  = </v>
      </c>
    </row>
    <row r="29" spans="1:23" ht="12.75" customHeight="1" x14ac:dyDescent="0.25">
      <c r="W29" t="e">
        <f>#REF!&amp;": "&amp;F15&amp;" = "&amp;F16&amp;"; "&amp;G15&amp;" = "&amp;G16</f>
        <v>#REF!</v>
      </c>
    </row>
    <row r="30" spans="1:23" ht="12.75" customHeight="1" x14ac:dyDescent="0.25"/>
    <row r="31" spans="1:23" ht="12.75" customHeight="1" x14ac:dyDescent="0.25"/>
    <row r="32" spans="1:2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FC06-FBA5-4227-9F51-A2CAB38137B0}">
  <sheetPr>
    <tabColor rgb="FF00B050"/>
  </sheetPr>
  <dimension ref="A1:K222"/>
  <sheetViews>
    <sheetView workbookViewId="0">
      <selection activeCell="H25" sqref="H25"/>
    </sheetView>
  </sheetViews>
  <sheetFormatPr defaultRowHeight="15" x14ac:dyDescent="0.25"/>
  <cols>
    <col min="3" max="3" width="7.5703125" bestFit="1" customWidth="1"/>
    <col min="4" max="5" width="8.42578125" bestFit="1" customWidth="1"/>
    <col min="6" max="6" width="9" bestFit="1" customWidth="1"/>
    <col min="7" max="7" width="8.42578125" bestFit="1" customWidth="1"/>
    <col min="8" max="8" width="6.7109375" bestFit="1" customWidth="1"/>
    <col min="9" max="9" width="6.7109375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9</v>
      </c>
      <c r="J1" s="3" t="s">
        <v>15</v>
      </c>
      <c r="K1">
        <f ca="1">RANDBETWEEN(3,10)</f>
        <v>9</v>
      </c>
    </row>
    <row r="2" spans="1:11" s="1" customFormat="1" ht="12.75" customHeight="1" x14ac:dyDescent="0.25">
      <c r="A2" s="2"/>
      <c r="B2" s="2"/>
      <c r="C2" s="2"/>
    </row>
    <row r="3" spans="1:11" ht="12.75" customHeight="1" x14ac:dyDescent="0.25">
      <c r="A3" s="3">
        <v>1</v>
      </c>
      <c r="B3" s="3">
        <v>6464.5000000000009</v>
      </c>
      <c r="C3" s="4" t="str" cm="1">
        <f t="array" aca="1" ref="C3" ca="1">IF(A3&lt;$K$1,"",IF(A3=$K$1,AVERAGE(B$3:B3),C2+B3/$K$1-INDEX(B$3:B3,A3-$K$1)/$K$1))</f>
        <v/>
      </c>
      <c r="D3" s="6" t="str">
        <f t="shared" ref="D3:D25" ca="1" si="0">IF(C3="","",B3-C3)</f>
        <v/>
      </c>
      <c r="E3" s="6" t="str">
        <f t="shared" ref="E3:E25" ca="1" si="1">IF(D3="","",ABS(D3))</f>
        <v/>
      </c>
      <c r="F3" s="6" t="str">
        <f t="shared" ref="F3:F25" ca="1" si="2">IF(C3="","",(B3-C3)^2)</f>
        <v/>
      </c>
      <c r="G3" s="6" t="str">
        <f ca="1">IF(C3="","",AVERAGE(E$3:E3))</f>
        <v/>
      </c>
      <c r="H3" s="6" t="str">
        <f ca="1">IF(C3="","",SUM(D$3:D3))</f>
        <v/>
      </c>
      <c r="I3" s="6" t="str">
        <f t="shared" ref="I3:I25" ca="1" si="3">IF(C3="","",H3/G3)</f>
        <v/>
      </c>
    </row>
    <row r="4" spans="1:11" ht="12.75" customHeight="1" x14ac:dyDescent="0.25">
      <c r="A4" s="3">
        <v>2</v>
      </c>
      <c r="B4" s="3">
        <v>7475.7000000000007</v>
      </c>
      <c r="C4" s="4" t="str" cm="1">
        <f t="array" aca="1" ref="C4" ca="1">IF(A4&lt;$K$1,"",IF(A4=$K$1,AVERAGE(B$3:B4),C3+B4/$K$1-INDEX(B$3:B4,A4-$K$1)/$K$1))</f>
        <v/>
      </c>
      <c r="D4" s="6" t="str">
        <f t="shared" ca="1" si="0"/>
        <v/>
      </c>
      <c r="E4" s="6" t="str">
        <f t="shared" ca="1" si="1"/>
        <v/>
      </c>
      <c r="F4" s="6" t="str">
        <f t="shared" ca="1" si="2"/>
        <v/>
      </c>
      <c r="G4" s="6" t="str">
        <f ca="1">IF(C4="","",AVERAGE(E$3:E4))</f>
        <v/>
      </c>
      <c r="H4" s="6" t="str">
        <f ca="1">IF(C4="","",SUM(D$3:D4))</f>
        <v/>
      </c>
      <c r="I4" s="6" t="str">
        <f t="shared" ca="1" si="3"/>
        <v/>
      </c>
    </row>
    <row r="5" spans="1:11" ht="12.75" customHeight="1" x14ac:dyDescent="0.25">
      <c r="A5" s="3">
        <v>3</v>
      </c>
      <c r="B5" s="3">
        <v>8237.5</v>
      </c>
      <c r="C5" s="4" t="str" cm="1">
        <f t="array" aca="1" ref="C5" ca="1">IF(A5&lt;$K$1,"",IF(A5=$K$1,AVERAGE(B$3:B5),C4+B5/$K$1-INDEX(B$3:B5,A5-$K$1)/$K$1))</f>
        <v/>
      </c>
      <c r="D5" s="6" t="str">
        <f t="shared" ca="1" si="0"/>
        <v/>
      </c>
      <c r="E5" s="6" t="str">
        <f t="shared" ca="1" si="1"/>
        <v/>
      </c>
      <c r="F5" s="6" t="str">
        <f t="shared" ca="1" si="2"/>
        <v/>
      </c>
      <c r="G5" s="6" t="str">
        <f ca="1">IF(C5="","",AVERAGE(E$3:E5))</f>
        <v/>
      </c>
      <c r="H5" s="6" t="str">
        <f ca="1">IF(C5="","",SUM(D$3:D5))</f>
        <v/>
      </c>
      <c r="I5" s="6" t="str">
        <f t="shared" ca="1" si="3"/>
        <v/>
      </c>
    </row>
    <row r="6" spans="1:11" ht="12.75" customHeight="1" x14ac:dyDescent="0.25">
      <c r="A6" s="3">
        <v>4</v>
      </c>
      <c r="B6" s="3">
        <v>9480.9</v>
      </c>
      <c r="C6" s="4" t="str" cm="1">
        <f t="array" aca="1" ref="C6" ca="1">IF(A6&lt;$K$1,"",IF(A6=$K$1,AVERAGE(B$3:B6),C5+B6/$K$1-INDEX(B$3:B6,A6-$K$1)/$K$1))</f>
        <v/>
      </c>
      <c r="D6" s="6" t="str">
        <f t="shared" ca="1" si="0"/>
        <v/>
      </c>
      <c r="E6" s="6" t="str">
        <f t="shared" ca="1" si="1"/>
        <v/>
      </c>
      <c r="F6" s="6" t="str">
        <f t="shared" ca="1" si="2"/>
        <v/>
      </c>
      <c r="G6" s="6" t="str">
        <f ca="1">IF(C6="","",AVERAGE(E$3:E6))</f>
        <v/>
      </c>
      <c r="H6" s="6" t="str">
        <f ca="1">IF(C6="","",SUM(D$3:D6))</f>
        <v/>
      </c>
      <c r="I6" s="6" t="str">
        <f t="shared" ca="1" si="3"/>
        <v/>
      </c>
    </row>
    <row r="7" spans="1:11" ht="12.75" customHeight="1" x14ac:dyDescent="0.25">
      <c r="A7" s="3">
        <v>5</v>
      </c>
      <c r="B7" s="3">
        <v>11642.199999999999</v>
      </c>
      <c r="C7" s="4" t="str" cm="1">
        <f t="array" aca="1" ref="C7" ca="1">IF(A7&lt;$K$1,"",IF(A7=$K$1,AVERAGE(B$3:B7),C6+B7/$K$1-INDEX(B$3:B7,A7-$K$1)/$K$1))</f>
        <v/>
      </c>
      <c r="D7" s="6" t="str">
        <f t="shared" ca="1" si="0"/>
        <v/>
      </c>
      <c r="E7" s="6" t="str">
        <f t="shared" ca="1" si="1"/>
        <v/>
      </c>
      <c r="F7" s="6" t="str">
        <f t="shared" ca="1" si="2"/>
        <v/>
      </c>
      <c r="G7" s="6" t="str">
        <f ca="1">IF(C7="","",AVERAGE(E$3:E7))</f>
        <v/>
      </c>
      <c r="H7" s="6" t="str">
        <f ca="1">IF(C7="","",SUM(D$3:D7))</f>
        <v/>
      </c>
      <c r="I7" s="6" t="str">
        <f t="shared" ca="1" si="3"/>
        <v/>
      </c>
    </row>
    <row r="8" spans="1:11" ht="12.75" customHeight="1" x14ac:dyDescent="0.25">
      <c r="A8" s="3">
        <v>6</v>
      </c>
      <c r="B8" s="3">
        <v>11705.7</v>
      </c>
      <c r="C8" s="4" t="str" cm="1">
        <f t="array" aca="1" ref="C8" ca="1">IF(A8&lt;$K$1,"",IF(A8=$K$1,AVERAGE(B$3:B8),C7+B8/$K$1-INDEX(B$3:B8,A8-$K$1)/$K$1))</f>
        <v/>
      </c>
      <c r="D8" s="6" t="str">
        <f t="shared" ca="1" si="0"/>
        <v/>
      </c>
      <c r="E8" s="6" t="str">
        <f t="shared" ca="1" si="1"/>
        <v/>
      </c>
      <c r="F8" s="6" t="str">
        <f t="shared" ca="1" si="2"/>
        <v/>
      </c>
      <c r="G8" s="6" t="str">
        <f ca="1">IF(C8="","",AVERAGE(E$3:E8))</f>
        <v/>
      </c>
      <c r="H8" s="6" t="str">
        <f ca="1">IF(C8="","",SUM(D$3:D8))</f>
        <v/>
      </c>
      <c r="I8" s="6" t="str">
        <f t="shared" ca="1" si="3"/>
        <v/>
      </c>
    </row>
    <row r="9" spans="1:11" ht="12.75" customHeight="1" x14ac:dyDescent="0.25">
      <c r="A9" s="3">
        <v>7</v>
      </c>
      <c r="B9" s="3">
        <v>11837.2</v>
      </c>
      <c r="C9" s="4" t="str" cm="1">
        <f t="array" aca="1" ref="C9" ca="1">IF(A9&lt;$K$1,"",IF(A9=$K$1,AVERAGE(B$3:B9),C8+B9/$K$1-INDEX(B$3:B9,A9-$K$1)/$K$1))</f>
        <v/>
      </c>
      <c r="D9" s="6" t="str">
        <f t="shared" ca="1" si="0"/>
        <v/>
      </c>
      <c r="E9" s="6" t="str">
        <f t="shared" ca="1" si="1"/>
        <v/>
      </c>
      <c r="F9" s="6" t="str">
        <f t="shared" ca="1" si="2"/>
        <v/>
      </c>
      <c r="G9" s="6" t="str">
        <f ca="1">IF(C9="","",AVERAGE(E$3:E9))</f>
        <v/>
      </c>
      <c r="H9" s="6" t="str">
        <f ca="1">IF(C9="","",SUM(D$3:D9))</f>
        <v/>
      </c>
      <c r="I9" s="6" t="str">
        <f t="shared" ca="1" si="3"/>
        <v/>
      </c>
    </row>
    <row r="10" spans="1:11" ht="12.75" customHeight="1" x14ac:dyDescent="0.25">
      <c r="A10" s="3">
        <v>8</v>
      </c>
      <c r="B10" s="3">
        <v>13101.2</v>
      </c>
      <c r="C10" s="4" t="str" cm="1">
        <f t="array" aca="1" ref="C10" ca="1">IF(A10&lt;$K$1,"",IF(A10=$K$1,AVERAGE(B$3:B10),C9+B10/$K$1-INDEX(B$3:B10,A10-$K$1)/$K$1))</f>
        <v/>
      </c>
      <c r="D10" s="6" t="str">
        <f t="shared" ca="1" si="0"/>
        <v/>
      </c>
      <c r="E10" s="6" t="str">
        <f t="shared" ca="1" si="1"/>
        <v/>
      </c>
      <c r="F10" s="6" t="str">
        <f t="shared" ca="1" si="2"/>
        <v/>
      </c>
      <c r="G10" s="6" t="str">
        <f ca="1">IF(C10="","",AVERAGE(E$3:E10))</f>
        <v/>
      </c>
      <c r="H10" s="6" t="str">
        <f ca="1">IF(C10="","",SUM(D$3:D10))</f>
        <v/>
      </c>
      <c r="I10" s="6" t="str">
        <f t="shared" ca="1" si="3"/>
        <v/>
      </c>
    </row>
    <row r="11" spans="1:11" ht="12.75" customHeight="1" x14ac:dyDescent="0.25">
      <c r="A11" s="3">
        <v>9</v>
      </c>
      <c r="B11" s="3">
        <v>14194.2</v>
      </c>
      <c r="C11" s="4" cm="1">
        <f t="array" aca="1" ref="C11" ca="1">IF(A11&lt;$K$1,"",IF(A11=$K$1,AVERAGE(B$3:B11),C10+B11/$K$1-INDEX(B$3:B11,A11-$K$1)/$K$1))</f>
        <v>10459.9</v>
      </c>
      <c r="D11" s="6">
        <f t="shared" ca="1" si="0"/>
        <v>3734.3000000000011</v>
      </c>
      <c r="E11" s="6">
        <f t="shared" ca="1" si="1"/>
        <v>3734.3000000000011</v>
      </c>
      <c r="F11" s="6">
        <f t="shared" ca="1" si="2"/>
        <v>13944996.490000008</v>
      </c>
      <c r="G11" s="6">
        <f ca="1">IF(C11="","",AVERAGE(E$3:E11))</f>
        <v>3734.3000000000011</v>
      </c>
      <c r="H11" s="6">
        <f ca="1">IF(C11="","",SUM(D$3:D11))</f>
        <v>3734.3000000000011</v>
      </c>
      <c r="I11" s="6">
        <f t="shared" ca="1" si="3"/>
        <v>1</v>
      </c>
    </row>
    <row r="12" spans="1:11" ht="12.75" customHeight="1" x14ac:dyDescent="0.25">
      <c r="A12" s="3">
        <v>10</v>
      </c>
      <c r="B12" s="3">
        <v>15760.1</v>
      </c>
      <c r="C12" s="4" cm="1">
        <f t="array" aca="1" ref="C12" ca="1">IF(A12&lt;$K$1,"",IF(A12=$K$1,AVERAGE(B$3:B12),C11+B12/$K$1-INDEX(B$3:B12,A12-$K$1)/$K$1))</f>
        <v>11492.744444444445</v>
      </c>
      <c r="D12" s="6">
        <f t="shared" ca="1" si="0"/>
        <v>4267.3555555555558</v>
      </c>
      <c r="E12" s="6">
        <f t="shared" ca="1" si="1"/>
        <v>4267.3555555555558</v>
      </c>
      <c r="F12" s="6">
        <f t="shared" ca="1" si="2"/>
        <v>18210323.437530868</v>
      </c>
      <c r="G12" s="6">
        <f ca="1">IF(C12="","",AVERAGE(E$3:E12))</f>
        <v>4000.8277777777785</v>
      </c>
      <c r="H12" s="6">
        <f ca="1">IF(C12="","",SUM(D$3:D12))</f>
        <v>8001.6555555555569</v>
      </c>
      <c r="I12" s="6">
        <f t="shared" ca="1" si="3"/>
        <v>2</v>
      </c>
    </row>
    <row r="13" spans="1:11" ht="12.75" customHeight="1" x14ac:dyDescent="0.25">
      <c r="A13" s="3">
        <v>11</v>
      </c>
      <c r="B13" s="3">
        <v>15667.2</v>
      </c>
      <c r="C13" s="4" cm="1">
        <f t="array" aca="1" ref="C13" ca="1">IF(A13&lt;$K$1,"",IF(A13=$K$1,AVERAGE(B$3:B13),C12+B13/$K$1-INDEX(B$3:B13,A13-$K$1)/$K$1))</f>
        <v>12402.911111111111</v>
      </c>
      <c r="D13" s="6">
        <f t="shared" ca="1" si="0"/>
        <v>3264.2888888888901</v>
      </c>
      <c r="E13" s="6">
        <f t="shared" ca="1" si="1"/>
        <v>3264.2888888888901</v>
      </c>
      <c r="F13" s="6">
        <f t="shared" ca="1" si="2"/>
        <v>10655581.950123465</v>
      </c>
      <c r="G13" s="6">
        <f ca="1">IF(C13="","",AVERAGE(E$3:E13))</f>
        <v>3755.3148148148157</v>
      </c>
      <c r="H13" s="6">
        <f ca="1">IF(C13="","",SUM(D$3:D13))</f>
        <v>11265.944444444447</v>
      </c>
      <c r="I13" s="6">
        <f t="shared" ca="1" si="3"/>
        <v>3</v>
      </c>
    </row>
    <row r="14" spans="1:11" ht="12.75" customHeight="1" x14ac:dyDescent="0.25">
      <c r="A14" s="3">
        <v>12</v>
      </c>
      <c r="B14" s="3">
        <v>14338.199999999999</v>
      </c>
      <c r="C14" s="4" cm="1">
        <f t="array" aca="1" ref="C14" ca="1">IF(A14&lt;$K$1,"",IF(A14=$K$1,AVERAGE(B$3:B14),C13+B14/$K$1-INDEX(B$3:B14,A14-$K$1)/$K$1))</f>
        <v>13080.766666666666</v>
      </c>
      <c r="D14" s="6">
        <f t="shared" ca="1" si="0"/>
        <v>1257.4333333333325</v>
      </c>
      <c r="E14" s="6">
        <f t="shared" ca="1" si="1"/>
        <v>1257.4333333333325</v>
      </c>
      <c r="F14" s="6">
        <f t="shared" ca="1" si="2"/>
        <v>1581138.5877777757</v>
      </c>
      <c r="G14" s="6">
        <f ca="1">IF(C14="","",AVERAGE(E$3:E14))</f>
        <v>3130.8444444444449</v>
      </c>
      <c r="H14" s="6">
        <f ca="1">IF(C14="","",SUM(D$3:D14))</f>
        <v>12523.37777777778</v>
      </c>
      <c r="I14" s="6">
        <f t="shared" ca="1" si="3"/>
        <v>4</v>
      </c>
    </row>
    <row r="15" spans="1:11" ht="12.75" customHeight="1" x14ac:dyDescent="0.25">
      <c r="A15" s="3">
        <v>13</v>
      </c>
      <c r="B15" s="3">
        <v>11816.800000000001</v>
      </c>
      <c r="C15" s="4" cm="1">
        <f t="array" aca="1" ref="C15" ca="1">IF(A15&lt;$K$1,"",IF(A15=$K$1,AVERAGE(B$3:B15),C14+B15/$K$1-INDEX(B$3:B15,A15-$K$1)/$K$1))</f>
        <v>13340.31111111111</v>
      </c>
      <c r="D15" s="6">
        <f t="shared" ca="1" si="0"/>
        <v>-1523.5111111111091</v>
      </c>
      <c r="E15" s="6">
        <f t="shared" ca="1" si="1"/>
        <v>1523.5111111111091</v>
      </c>
      <c r="F15" s="6">
        <f t="shared" ca="1" si="2"/>
        <v>2321086.1056790063</v>
      </c>
      <c r="G15" s="6">
        <f ca="1">IF(C15="","",AVERAGE(E$3:E15))</f>
        <v>2809.3777777777777</v>
      </c>
      <c r="H15" s="6">
        <f ca="1">IF(C15="","",SUM(D$3:D15))</f>
        <v>10999.86666666667</v>
      </c>
      <c r="I15" s="6">
        <f t="shared" ca="1" si="3"/>
        <v>3.9154102925123806</v>
      </c>
    </row>
    <row r="16" spans="1:11" ht="12.75" customHeight="1" x14ac:dyDescent="0.25">
      <c r="A16" s="3">
        <v>14</v>
      </c>
      <c r="B16" s="3">
        <v>14095.300000000001</v>
      </c>
      <c r="C16" s="4" cm="1">
        <f t="array" aca="1" ref="C16" ca="1">IF(A16&lt;$K$1,"",IF(A16=$K$1,AVERAGE(B$3:B16),C15+B16/$K$1-INDEX(B$3:B16,A16-$K$1)/$K$1))</f>
        <v>13612.877777777776</v>
      </c>
      <c r="D16" s="6">
        <f t="shared" ca="1" si="0"/>
        <v>482.42222222222517</v>
      </c>
      <c r="E16" s="6">
        <f t="shared" ca="1" si="1"/>
        <v>482.42222222222517</v>
      </c>
      <c r="F16" s="6">
        <f t="shared" ca="1" si="2"/>
        <v>232731.20049382999</v>
      </c>
      <c r="G16" s="6">
        <f ca="1">IF(C16="","",AVERAGE(E$3:E16))</f>
        <v>2421.5518518518525</v>
      </c>
      <c r="H16" s="6">
        <f ca="1">IF(C16="","",SUM(D$3:D16))</f>
        <v>11482.288888888896</v>
      </c>
      <c r="I16" s="6">
        <f t="shared" ca="1" si="3"/>
        <v>4.7417068026472178</v>
      </c>
    </row>
    <row r="17" spans="1:9" ht="12.75" customHeight="1" x14ac:dyDescent="0.25">
      <c r="A17" s="3">
        <v>15</v>
      </c>
      <c r="B17" s="3">
        <v>14001.4</v>
      </c>
      <c r="C17" s="4" cm="1">
        <f t="array" aca="1" ref="C17" ca="1">IF(A17&lt;$K$1,"",IF(A17=$K$1,AVERAGE(B$3:B17),C16+B17/$K$1-INDEX(B$3:B17,A17-$K$1)/$K$1))</f>
        <v>13867.955555555554</v>
      </c>
      <c r="D17" s="6">
        <f t="shared" ca="1" si="0"/>
        <v>133.44444444444525</v>
      </c>
      <c r="E17" s="6">
        <f t="shared" ca="1" si="1"/>
        <v>133.44444444444525</v>
      </c>
      <c r="F17" s="6">
        <f t="shared" ca="1" si="2"/>
        <v>17807.419753086637</v>
      </c>
      <c r="G17" s="6">
        <f ca="1">IF(C17="","",AVERAGE(E$3:E17))</f>
        <v>2094.6793650793657</v>
      </c>
      <c r="H17" s="6">
        <f ca="1">IF(C17="","",SUM(D$3:D17))</f>
        <v>11615.733333333341</v>
      </c>
      <c r="I17" s="6">
        <f t="shared" ca="1" si="3"/>
        <v>5.545351487669441</v>
      </c>
    </row>
    <row r="18" spans="1:9" ht="12.75" customHeight="1" x14ac:dyDescent="0.25">
      <c r="A18" s="3">
        <v>16</v>
      </c>
      <c r="B18" s="3">
        <v>14123.7</v>
      </c>
      <c r="C18" s="4" cm="1">
        <f t="array" aca="1" ref="C18" ca="1">IF(A18&lt;$K$1,"",IF(A18=$K$1,AVERAGE(B$3:B18),C17+B18/$K$1-INDEX(B$3:B18,A18-$K$1)/$K$1))</f>
        <v>14122.011111111111</v>
      </c>
      <c r="D18" s="6">
        <f t="shared" ca="1" si="0"/>
        <v>1.6888888888897782</v>
      </c>
      <c r="E18" s="6">
        <f t="shared" ca="1" si="1"/>
        <v>1.6888888888897782</v>
      </c>
      <c r="F18" s="6">
        <f t="shared" ca="1" si="2"/>
        <v>2.8523456790153494</v>
      </c>
      <c r="G18" s="6">
        <f ca="1">IF(C18="","",AVERAGE(E$3:E18))</f>
        <v>1833.0555555555561</v>
      </c>
      <c r="H18" s="6">
        <f ca="1">IF(C18="","",SUM(D$3:D18))</f>
        <v>11617.422222222231</v>
      </c>
      <c r="I18" s="6">
        <f t="shared" ca="1" si="3"/>
        <v>6.3377360206091859</v>
      </c>
    </row>
    <row r="19" spans="1:9" ht="12.75" customHeight="1" x14ac:dyDescent="0.25">
      <c r="A19" s="3">
        <v>17</v>
      </c>
      <c r="B19" s="3">
        <v>14599.3</v>
      </c>
      <c r="C19" s="4" cm="1">
        <f t="array" aca="1" ref="C19" ca="1">IF(A19&lt;$K$1,"",IF(A19=$K$1,AVERAGE(B$3:B19),C18+B19/$K$1-INDEX(B$3:B19,A19-$K$1)/$K$1))</f>
        <v>14288.466666666667</v>
      </c>
      <c r="D19" s="6">
        <f t="shared" ca="1" si="0"/>
        <v>310.83333333333212</v>
      </c>
      <c r="E19" s="6">
        <f t="shared" ca="1" si="1"/>
        <v>310.83333333333212</v>
      </c>
      <c r="F19" s="6">
        <f t="shared" ca="1" si="2"/>
        <v>96617.361111110353</v>
      </c>
      <c r="G19" s="6">
        <f ca="1">IF(C19="","",AVERAGE(E$3:E19))</f>
        <v>1663.9197530864201</v>
      </c>
      <c r="H19" s="6">
        <f ca="1">IF(C19="","",SUM(D$3:D19))</f>
        <v>11928.255555555563</v>
      </c>
      <c r="I19" s="6">
        <f t="shared" ca="1" si="3"/>
        <v>7.1687685259038076</v>
      </c>
    </row>
    <row r="20" spans="1:9" ht="12.75" customHeight="1" x14ac:dyDescent="0.25">
      <c r="A20" s="3">
        <v>18</v>
      </c>
      <c r="B20" s="3">
        <v>15160.699999999999</v>
      </c>
      <c r="C20" s="4" cm="1">
        <f t="array" aca="1" ref="C20" ca="1">IF(A20&lt;$K$1,"",IF(A20=$K$1,AVERAGE(B$3:B20),C19+B20/$K$1-INDEX(B$3:B20,A20-$K$1)/$K$1))</f>
        <v>14395.855555555556</v>
      </c>
      <c r="D20" s="6">
        <f t="shared" ca="1" si="0"/>
        <v>764.84444444444307</v>
      </c>
      <c r="E20" s="6">
        <f t="shared" ca="1" si="1"/>
        <v>764.84444444444307</v>
      </c>
      <c r="F20" s="6">
        <f t="shared" ca="1" si="2"/>
        <v>584987.02419752872</v>
      </c>
      <c r="G20" s="6">
        <f ca="1">IF(C20="","",AVERAGE(E$3:E20))</f>
        <v>1574.0122222222224</v>
      </c>
      <c r="H20" s="6">
        <f ca="1">IF(C20="","",SUM(D$3:D20))</f>
        <v>12693.100000000006</v>
      </c>
      <c r="I20" s="6">
        <f t="shared" ca="1" si="3"/>
        <v>8.0641686390971152</v>
      </c>
    </row>
    <row r="21" spans="1:9" ht="12.75" customHeight="1" x14ac:dyDescent="0.25">
      <c r="A21" s="3">
        <v>19</v>
      </c>
      <c r="B21" s="3">
        <v>15352.300000000001</v>
      </c>
      <c r="C21" s="4" cm="1">
        <f t="array" aca="1" ref="C21" ca="1">IF(A21&lt;$K$1,"",IF(A21=$K$1,AVERAGE(B$3:B21),C20+B21/$K$1-INDEX(B$3:B21,A21-$K$1)/$K$1))</f>
        <v>14350.544444444446</v>
      </c>
      <c r="D21" s="6">
        <f t="shared" ca="1" si="0"/>
        <v>1001.7555555555555</v>
      </c>
      <c r="E21" s="6">
        <f t="shared" ca="1" si="1"/>
        <v>1001.7555555555555</v>
      </c>
      <c r="F21" s="6">
        <f t="shared" ca="1" si="2"/>
        <v>1003514.1930864196</v>
      </c>
      <c r="G21" s="6">
        <f ca="1">IF(C21="","",AVERAGE(E$3:E21))</f>
        <v>1521.9888888888891</v>
      </c>
      <c r="H21" s="6">
        <f ca="1">IF(C21="","",SUM(D$3:D21))</f>
        <v>13694.855555555561</v>
      </c>
      <c r="I21" s="6">
        <f t="shared" ca="1" si="3"/>
        <v>8.9979996933836599</v>
      </c>
    </row>
    <row r="22" spans="1:9" ht="12.75" customHeight="1" x14ac:dyDescent="0.25">
      <c r="A22" s="3">
        <v>20</v>
      </c>
      <c r="B22" s="3">
        <v>15631.9</v>
      </c>
      <c r="C22" s="4" cm="1">
        <f t="array" aca="1" ref="C22" ca="1">IF(A22&lt;$K$1,"",IF(A22=$K$1,AVERAGE(B$3:B22),C21+B22/$K$1-INDEX(B$3:B22,A22-$K$1)/$K$1))</f>
        <v>14346.622222222224</v>
      </c>
      <c r="D22" s="6">
        <f t="shared" ca="1" si="0"/>
        <v>1285.2777777777756</v>
      </c>
      <c r="E22" s="6">
        <f t="shared" ca="1" si="1"/>
        <v>1285.2777777777756</v>
      </c>
      <c r="F22" s="6">
        <f t="shared" ca="1" si="2"/>
        <v>1651938.9660493771</v>
      </c>
      <c r="G22" s="6">
        <f ca="1">IF(C22="","",AVERAGE(E$3:E22))</f>
        <v>1502.2629629629628</v>
      </c>
      <c r="H22" s="6">
        <f ca="1">IF(C22="","",SUM(D$3:D22))</f>
        <v>14980.133333333337</v>
      </c>
      <c r="I22" s="6">
        <f t="shared" ca="1" si="3"/>
        <v>9.9717118125494668</v>
      </c>
    </row>
    <row r="23" spans="1:9" ht="12.75" customHeight="1" x14ac:dyDescent="0.25">
      <c r="A23" s="3">
        <v>21</v>
      </c>
      <c r="B23" s="3">
        <v>16887.599999999999</v>
      </c>
      <c r="C23" s="4" cm="1">
        <f t="array" aca="1" ref="C23" ca="1">IF(A23&lt;$K$1,"",IF(A23=$K$1,AVERAGE(B$3:B23),C22+B23/$K$1-INDEX(B$3:B23,A23-$K$1)/$K$1))</f>
        <v>14629.888888888891</v>
      </c>
      <c r="D23" s="6">
        <f t="shared" ca="1" si="0"/>
        <v>2257.711111111108</v>
      </c>
      <c r="E23" s="6">
        <f t="shared" ca="1" si="1"/>
        <v>2257.711111111108</v>
      </c>
      <c r="F23" s="6">
        <f t="shared" ca="1" si="2"/>
        <v>5097259.4612345537</v>
      </c>
      <c r="G23" s="6">
        <f ca="1">IF(C23="","",AVERAGE(E$3:E23))</f>
        <v>1560.3743589743585</v>
      </c>
      <c r="H23" s="6">
        <f ca="1">IF(C23="","",SUM(D$3:D23))</f>
        <v>17237.844444444447</v>
      </c>
      <c r="I23" s="6">
        <f t="shared" ca="1" si="3"/>
        <v>11.047249235609693</v>
      </c>
    </row>
    <row r="24" spans="1:9" ht="12.75" customHeight="1" x14ac:dyDescent="0.25">
      <c r="A24" s="3">
        <v>22</v>
      </c>
      <c r="B24" s="3">
        <v>17549.899999999998</v>
      </c>
      <c r="C24" s="4" cm="1">
        <f t="array" aca="1" ref="C24" ca="1">IF(A24&lt;$K$1,"",IF(A24=$K$1,AVERAGE(B$3:B24),C23+B24/$K$1-INDEX(B$3:B24,A24-$K$1)/$K$1))</f>
        <v>15266.900000000001</v>
      </c>
      <c r="D24" s="6">
        <f t="shared" ca="1" si="0"/>
        <v>2282.9999999999964</v>
      </c>
      <c r="E24" s="6">
        <f t="shared" ca="1" si="1"/>
        <v>2282.9999999999964</v>
      </c>
      <c r="F24" s="6">
        <f t="shared" ca="1" si="2"/>
        <v>5212088.9999999832</v>
      </c>
      <c r="G24" s="6">
        <f ca="1">IF(C24="","",AVERAGE(E$3:E24))</f>
        <v>1611.9904761904756</v>
      </c>
      <c r="H24" s="6">
        <f ca="1">IF(C24="","",SUM(D$3:D24))</f>
        <v>19520.844444444443</v>
      </c>
      <c r="I24" s="6">
        <f t="shared" ca="1" si="3"/>
        <v>12.10977653576275</v>
      </c>
    </row>
    <row r="25" spans="1:9" ht="12.75" customHeight="1" x14ac:dyDescent="0.25">
      <c r="A25" s="3">
        <v>23</v>
      </c>
      <c r="B25" s="3">
        <v>17090.900000000001</v>
      </c>
      <c r="C25" s="4" cm="1">
        <f t="array" aca="1" ref="C25" ca="1">IF(A25&lt;$K$1,"",IF(A25=$K$1,AVERAGE(B$3:B25),C24+B25/$K$1-INDEX(B$3:B25,A25-$K$1)/$K$1))</f>
        <v>15599.744444444446</v>
      </c>
      <c r="D25" s="6">
        <f t="shared" ca="1" si="0"/>
        <v>1491.1555555555551</v>
      </c>
      <c r="E25" s="6">
        <f t="shared" ca="1" si="1"/>
        <v>1491.1555555555551</v>
      </c>
      <c r="F25" s="6">
        <f t="shared" ca="1" si="2"/>
        <v>2223544.8908641962</v>
      </c>
      <c r="G25" s="6">
        <f ca="1">IF(C25="","",AVERAGE(E$3:E25))</f>
        <v>1603.9348148148142</v>
      </c>
      <c r="H25" s="6">
        <f ca="1">IF(C25="","",SUM(D$3:D25))</f>
        <v>21012</v>
      </c>
      <c r="I25" s="6">
        <f t="shared" ca="1" si="3"/>
        <v>13.100283007714367</v>
      </c>
    </row>
    <row r="26" spans="1:9" ht="12.75" customHeight="1" x14ac:dyDescent="0.25">
      <c r="A26" s="3">
        <v>24</v>
      </c>
      <c r="C26" s="4" cm="1">
        <f t="array" aca="1" ref="C26" ca="1">IF(A26&lt;$K$1,"",IF(A26=$K$1,AVERAGE(B$3:B26),C25+B26/$K$1-INDEX(B$3:B26,A26-$K$1)/$K$1))</f>
        <v>14044.033333333335</v>
      </c>
      <c r="D26" s="6"/>
      <c r="E26" s="6"/>
      <c r="F26" s="6"/>
    </row>
    <row r="27" spans="1:9" ht="12.75" customHeight="1" x14ac:dyDescent="0.25">
      <c r="A27" s="3"/>
      <c r="C27" s="4"/>
    </row>
    <row r="28" spans="1:9" ht="12.75" customHeight="1" x14ac:dyDescent="0.25">
      <c r="A28" s="3"/>
      <c r="C28" s="5"/>
    </row>
    <row r="29" spans="1:9" ht="12.75" customHeight="1" x14ac:dyDescent="0.25"/>
    <row r="30" spans="1:9" ht="12.75" customHeight="1" x14ac:dyDescent="0.25"/>
    <row r="31" spans="1:9" ht="12.75" customHeight="1" x14ac:dyDescent="0.25"/>
    <row r="32" spans="1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conditionalFormatting sqref="D29">
    <cfRule type="cellIs" dxfId="0" priority="2" operator="equal">
      <formula>#N/A</formula>
    </cfRule>
  </conditionalFormatting>
  <conditionalFormatting sqref="B29">
    <cfRule type="expression" priority="1">
      <formula>NA()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Reg-Piecewise</vt:lpstr>
      <vt:lpstr>Reg-Piecewise (2)</vt:lpstr>
      <vt:lpstr>Reg-Piecewise (3)</vt:lpstr>
      <vt:lpstr>All.MA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2012-06-25T19:51:09Z</dcterms:created>
  <dcterms:modified xsi:type="dcterms:W3CDTF">2022-02-09T05:46:16Z</dcterms:modified>
</cp:coreProperties>
</file>