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Slides\"/>
    </mc:Choice>
  </mc:AlternateContent>
  <bookViews>
    <workbookView xWindow="0" yWindow="0" windowWidth="19200" windowHeight="6900" activeTab="4"/>
  </bookViews>
  <sheets>
    <sheet name="1. AveInvFlow" sheetId="5" r:id="rId1"/>
    <sheet name="2. Capacity" sheetId="8" r:id="rId2"/>
    <sheet name="2a.UStation1" sheetId="2" r:id="rId3"/>
    <sheet name="2b.Station3" sheetId="3" r:id="rId4"/>
    <sheet name="2c.UStation2" sheetId="4" r:id="rId5"/>
    <sheet name="AveFlowTime" sheetId="6" r:id="rId6"/>
    <sheet name="Game1Data" sheetId="1" r:id="rId7"/>
    <sheet name="ColumnToMatrix)" sheetId="11" r:id="rId8"/>
  </sheets>
  <externalReferences>
    <externalReference r:id="rId9"/>
  </externalReferences>
  <definedNames>
    <definedName name="Page1" localSheetId="7">'ColumnToMatrix)'!$G$8</definedName>
    <definedName name="Page1">'1. AveInvFlow'!$E$10</definedName>
    <definedName name="Page2">'[1]3a.ForcES-MAD.TS'!$I$18</definedName>
    <definedName name="Page2b">'[1]3c.ForcReg'!$I$2</definedName>
    <definedName name="Page3">'2. Capacity'!$H$36</definedName>
    <definedName name="Page4">'2a.UStation1'!$L$41</definedName>
    <definedName name="Page4b">'2c.UStation2'!$J$43</definedName>
    <definedName name="Page4c">'2b.Station3'!$J$42</definedName>
    <definedName name="solver_adj" localSheetId="6" hidden="1">Game1Data!$F$1</definedName>
    <definedName name="solver_cvg" localSheetId="6" hidden="1">0.0001</definedName>
    <definedName name="solver_drv" localSheetId="6" hidden="1">2</definedName>
    <definedName name="solver_eng" localSheetId="6" hidden="1">1</definedName>
    <definedName name="solver_est" localSheetId="6" hidden="1">1</definedName>
    <definedName name="solver_itr" localSheetId="6" hidden="1">2147483647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6" hidden="1">1</definedName>
    <definedName name="solver_nod" localSheetId="6" hidden="1">2147483647</definedName>
    <definedName name="solver_num" localSheetId="6" hidden="1">0</definedName>
    <definedName name="solver_nwt" localSheetId="6" hidden="1">1</definedName>
    <definedName name="solver_opt" localSheetId="6" hidden="1">Game1Data!$H$51</definedName>
    <definedName name="solver_pre" localSheetId="6" hidden="1">0.000001</definedName>
    <definedName name="solver_rbv" localSheetId="6" hidden="1">2</definedName>
    <definedName name="solver_rlx" localSheetId="6" hidden="1">2</definedName>
    <definedName name="solver_rsd" localSheetId="6" hidden="1">0</definedName>
    <definedName name="solver_scl" localSheetId="6" hidden="1">2</definedName>
    <definedName name="solver_sho" localSheetId="6" hidden="1">2</definedName>
    <definedName name="solver_ssz" localSheetId="6" hidden="1">100</definedName>
    <definedName name="solver_tim" localSheetId="6" hidden="1">2147483647</definedName>
    <definedName name="solver_tol" localSheetId="6" hidden="1">0.01</definedName>
    <definedName name="solver_typ" localSheetId="6" hidden="1">2</definedName>
    <definedName name="solver_val" localSheetId="6" hidden="1">0</definedName>
    <definedName name="solver_ver" localSheetId="6" hidden="1">3</definedName>
  </definedNames>
  <calcPr calcId="162913"/>
</workbook>
</file>

<file path=xl/calcChain.xml><?xml version="1.0" encoding="utf-8"?>
<calcChain xmlns="http://schemas.openxmlformats.org/spreadsheetml/2006/main">
  <c r="E46" i="8" l="1"/>
  <c r="F48" i="8"/>
  <c r="D48" i="8"/>
  <c r="B3" i="8"/>
  <c r="C3" i="8"/>
  <c r="B4" i="8"/>
  <c r="C4" i="8"/>
  <c r="B5" i="8"/>
  <c r="C5" i="8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C2" i="8"/>
  <c r="B2" i="8"/>
  <c r="C45" i="8"/>
  <c r="D45" i="8"/>
  <c r="E45" i="8"/>
  <c r="F45" i="8"/>
  <c r="F47" i="8"/>
  <c r="F52" i="8"/>
  <c r="B45" i="8"/>
  <c r="C47" i="5"/>
  <c r="D47" i="5"/>
  <c r="B47" i="5"/>
  <c r="E55" i="11"/>
  <c r="E54" i="11"/>
  <c r="B51" i="11"/>
  <c r="B49" i="11"/>
  <c r="B52" i="11" s="1"/>
  <c r="B48" i="11"/>
  <c r="B47" i="11"/>
  <c r="B46" i="11"/>
  <c r="C44" i="11"/>
  <c r="B44" i="11"/>
  <c r="D44" i="11" s="1"/>
  <c r="E43" i="11"/>
  <c r="D43" i="11"/>
  <c r="F43" i="11" s="1"/>
  <c r="E42" i="11"/>
  <c r="D42" i="11"/>
  <c r="F42" i="11" s="1"/>
  <c r="E41" i="11"/>
  <c r="D41" i="11"/>
  <c r="E40" i="11"/>
  <c r="D40" i="11"/>
  <c r="E39" i="11"/>
  <c r="D39" i="11"/>
  <c r="F39" i="11" s="1"/>
  <c r="E38" i="11"/>
  <c r="D38" i="11"/>
  <c r="F38" i="11" s="1"/>
  <c r="E37" i="11"/>
  <c r="D37" i="11"/>
  <c r="E36" i="11"/>
  <c r="D36" i="11"/>
  <c r="F36" i="11" s="1"/>
  <c r="E35" i="11"/>
  <c r="D35" i="11"/>
  <c r="F34" i="11"/>
  <c r="E34" i="11"/>
  <c r="D34" i="11"/>
  <c r="E33" i="11"/>
  <c r="F33" i="11" s="1"/>
  <c r="D33" i="11"/>
  <c r="E32" i="11"/>
  <c r="D32" i="11"/>
  <c r="F32" i="11" s="1"/>
  <c r="E31" i="11"/>
  <c r="D31" i="11"/>
  <c r="F31" i="11" s="1"/>
  <c r="E30" i="11"/>
  <c r="D30" i="11"/>
  <c r="F30" i="11" s="1"/>
  <c r="E29" i="11"/>
  <c r="D29" i="11"/>
  <c r="E28" i="11"/>
  <c r="D28" i="11"/>
  <c r="E27" i="11"/>
  <c r="D27" i="11"/>
  <c r="E26" i="11"/>
  <c r="F26" i="11" s="1"/>
  <c r="D26" i="11"/>
  <c r="E25" i="11"/>
  <c r="D25" i="11"/>
  <c r="E24" i="11"/>
  <c r="D24" i="11"/>
  <c r="F24" i="11" s="1"/>
  <c r="E23" i="11"/>
  <c r="D23" i="11"/>
  <c r="F23" i="11" s="1"/>
  <c r="F22" i="11"/>
  <c r="E22" i="11"/>
  <c r="D22" i="11"/>
  <c r="E21" i="11"/>
  <c r="F21" i="11" s="1"/>
  <c r="D21" i="11"/>
  <c r="E20" i="11"/>
  <c r="D20" i="11"/>
  <c r="E19" i="11"/>
  <c r="D19" i="11"/>
  <c r="F19" i="11" s="1"/>
  <c r="N18" i="11"/>
  <c r="M18" i="11"/>
  <c r="L18" i="11"/>
  <c r="K18" i="11"/>
  <c r="J18" i="11"/>
  <c r="I18" i="11"/>
  <c r="E18" i="11"/>
  <c r="D18" i="11"/>
  <c r="F18" i="11" s="1"/>
  <c r="N17" i="11"/>
  <c r="M17" i="11"/>
  <c r="L17" i="11"/>
  <c r="K17" i="11"/>
  <c r="J17" i="11"/>
  <c r="I17" i="11"/>
  <c r="E17" i="11"/>
  <c r="D17" i="11"/>
  <c r="N16" i="11"/>
  <c r="M16" i="11"/>
  <c r="L16" i="11"/>
  <c r="K16" i="11"/>
  <c r="J16" i="11"/>
  <c r="I16" i="11"/>
  <c r="E16" i="11"/>
  <c r="F16" i="11" s="1"/>
  <c r="D16" i="11"/>
  <c r="N15" i="11"/>
  <c r="M15" i="11"/>
  <c r="L15" i="11"/>
  <c r="K15" i="11"/>
  <c r="J15" i="11"/>
  <c r="I15" i="11"/>
  <c r="E15" i="11"/>
  <c r="D15" i="11"/>
  <c r="N14" i="11"/>
  <c r="M14" i="11"/>
  <c r="L14" i="11"/>
  <c r="K14" i="11"/>
  <c r="J14" i="11"/>
  <c r="I14" i="11"/>
  <c r="E14" i="11"/>
  <c r="D14" i="11"/>
  <c r="N13" i="11"/>
  <c r="M13" i="11"/>
  <c r="L13" i="11"/>
  <c r="K13" i="11"/>
  <c r="J13" i="11"/>
  <c r="I13" i="11"/>
  <c r="E13" i="11"/>
  <c r="F13" i="11" s="1"/>
  <c r="D13" i="11"/>
  <c r="N12" i="11"/>
  <c r="M12" i="11"/>
  <c r="L12" i="11"/>
  <c r="K12" i="11"/>
  <c r="J12" i="11"/>
  <c r="I12" i="11"/>
  <c r="F12" i="11"/>
  <c r="E12" i="11"/>
  <c r="D12" i="11"/>
  <c r="E11" i="11"/>
  <c r="F11" i="11" s="1"/>
  <c r="D11" i="11"/>
  <c r="E10" i="11"/>
  <c r="D10" i="11"/>
  <c r="E9" i="11"/>
  <c r="D9" i="11"/>
  <c r="F9" i="11" s="1"/>
  <c r="N8" i="11"/>
  <c r="M8" i="11"/>
  <c r="L8" i="11"/>
  <c r="K8" i="11"/>
  <c r="J8" i="11"/>
  <c r="I8" i="11"/>
  <c r="E8" i="11"/>
  <c r="D8" i="11"/>
  <c r="F8" i="11" s="1"/>
  <c r="N7" i="11"/>
  <c r="M7" i="11"/>
  <c r="L7" i="11"/>
  <c r="K7" i="11"/>
  <c r="J7" i="11"/>
  <c r="I7" i="11"/>
  <c r="E7" i="11"/>
  <c r="D7" i="11"/>
  <c r="N6" i="11"/>
  <c r="M6" i="11"/>
  <c r="L6" i="11"/>
  <c r="K6" i="11"/>
  <c r="J6" i="11"/>
  <c r="I6" i="11"/>
  <c r="E6" i="11"/>
  <c r="F6" i="11" s="1"/>
  <c r="D6" i="11"/>
  <c r="N5" i="11"/>
  <c r="M5" i="11"/>
  <c r="L5" i="11"/>
  <c r="K5" i="11"/>
  <c r="J5" i="11"/>
  <c r="I5" i="11"/>
  <c r="E5" i="11"/>
  <c r="D5" i="11"/>
  <c r="N4" i="11"/>
  <c r="M4" i="11"/>
  <c r="L4" i="11"/>
  <c r="K4" i="11"/>
  <c r="J4" i="11"/>
  <c r="I4" i="11"/>
  <c r="E4" i="11"/>
  <c r="D4" i="11"/>
  <c r="N3" i="11"/>
  <c r="M3" i="11"/>
  <c r="L3" i="11"/>
  <c r="K3" i="11"/>
  <c r="J3" i="11"/>
  <c r="I3" i="11"/>
  <c r="E3" i="11"/>
  <c r="F3" i="11" s="1"/>
  <c r="D3" i="11"/>
  <c r="N2" i="11"/>
  <c r="M2" i="11"/>
  <c r="L2" i="11"/>
  <c r="K2" i="11"/>
  <c r="J2" i="11"/>
  <c r="I2" i="11"/>
  <c r="H2" i="11"/>
  <c r="E2" i="11"/>
  <c r="D2" i="11"/>
  <c r="F2" i="11" s="1"/>
  <c r="G46" i="11"/>
  <c r="C47" i="11"/>
  <c r="C51" i="11"/>
  <c r="G52" i="11"/>
  <c r="C52" i="11"/>
  <c r="C50" i="11"/>
  <c r="C46" i="11"/>
  <c r="G47" i="11"/>
  <c r="G49" i="11"/>
  <c r="G48" i="11"/>
  <c r="C48" i="11"/>
  <c r="G51" i="11"/>
  <c r="C49" i="11"/>
  <c r="G50" i="11"/>
  <c r="F28" i="11" l="1"/>
  <c r="F35" i="11"/>
  <c r="F25" i="11"/>
  <c r="F4" i="11"/>
  <c r="F51" i="11" s="1"/>
  <c r="F5" i="11"/>
  <c r="F14" i="11"/>
  <c r="F15" i="11"/>
  <c r="F29" i="11"/>
  <c r="F49" i="11" s="1"/>
  <c r="F40" i="11"/>
  <c r="F7" i="11"/>
  <c r="F48" i="11" s="1"/>
  <c r="F17" i="11"/>
  <c r="F37" i="11"/>
  <c r="F10" i="11"/>
  <c r="F20" i="11"/>
  <c r="F27" i="11"/>
  <c r="F41" i="11"/>
  <c r="B52" i="8"/>
  <c r="C46" i="8"/>
  <c r="E48" i="8"/>
  <c r="F50" i="8"/>
  <c r="F53" i="8" s="1"/>
  <c r="F46" i="8"/>
  <c r="D52" i="8"/>
  <c r="F49" i="8"/>
  <c r="D47" i="8"/>
  <c r="E49" i="8"/>
  <c r="E52" i="8"/>
  <c r="E47" i="8"/>
  <c r="E50" i="8"/>
  <c r="D49" i="8"/>
  <c r="D50" i="8"/>
  <c r="D46" i="8"/>
  <c r="G46" i="8" s="1"/>
  <c r="B47" i="8"/>
  <c r="B50" i="8"/>
  <c r="B53" i="8" s="1"/>
  <c r="C52" i="8"/>
  <c r="C50" i="8"/>
  <c r="C49" i="8"/>
  <c r="C48" i="8"/>
  <c r="C47" i="8"/>
  <c r="B48" i="8"/>
  <c r="B49" i="8"/>
  <c r="B46" i="8"/>
  <c r="F44" i="11"/>
  <c r="G44" i="11" s="1"/>
  <c r="B50" i="11"/>
  <c r="B56" i="3"/>
  <c r="B55" i="3"/>
  <c r="B53" i="3"/>
  <c r="B51" i="3" s="1"/>
  <c r="B52" i="3"/>
  <c r="B50" i="3"/>
  <c r="B49" i="3"/>
  <c r="B47" i="3"/>
  <c r="C44" i="3"/>
  <c r="C45" i="3" s="1"/>
  <c r="B44" i="3"/>
  <c r="B56" i="4"/>
  <c r="B55" i="4"/>
  <c r="B53" i="4"/>
  <c r="B52" i="4"/>
  <c r="B50" i="4"/>
  <c r="B48" i="4" s="1"/>
  <c r="B49" i="4"/>
  <c r="B47" i="4"/>
  <c r="B44" i="4"/>
  <c r="B56" i="2"/>
  <c r="F46" i="11" l="1"/>
  <c r="B54" i="3"/>
  <c r="F47" i="11"/>
  <c r="B51" i="4"/>
  <c r="I46" i="8"/>
  <c r="B51" i="8"/>
  <c r="F51" i="8"/>
  <c r="E51" i="8"/>
  <c r="E53" i="8"/>
  <c r="D51" i="8"/>
  <c r="D53" i="8"/>
  <c r="C51" i="8"/>
  <c r="C53" i="8"/>
  <c r="G54" i="11"/>
  <c r="G55" i="11"/>
  <c r="F52" i="11"/>
  <c r="F50" i="11"/>
  <c r="B48" i="3"/>
  <c r="B54" i="4"/>
  <c r="B47" i="2"/>
  <c r="C44" i="2"/>
  <c r="C45" i="2" s="1"/>
  <c r="B44" i="2"/>
  <c r="Q8" i="1" l="1"/>
  <c r="B55" i="2" l="1"/>
  <c r="B53" i="2"/>
  <c r="B51" i="2" s="1"/>
  <c r="B52" i="2"/>
  <c r="B50" i="2"/>
  <c r="B54" i="2" s="1"/>
  <c r="B49" i="2"/>
  <c r="E9" i="3"/>
  <c r="E8" i="3"/>
  <c r="E7" i="3"/>
  <c r="E5" i="3"/>
  <c r="E4" i="3"/>
  <c r="E2" i="3"/>
  <c r="G2" i="2"/>
  <c r="B48" i="2" l="1"/>
  <c r="D3" i="6" l="1"/>
  <c r="G2" i="3"/>
  <c r="E3" i="3" l="1"/>
  <c r="E6" i="3"/>
  <c r="K31" i="1"/>
  <c r="G2" i="1"/>
  <c r="H2" i="1" s="1"/>
  <c r="E3" i="1"/>
  <c r="E4" i="1" s="1"/>
  <c r="P8" i="1"/>
  <c r="D1" i="1"/>
  <c r="C1" i="1"/>
  <c r="L8" i="1"/>
  <c r="L7" i="1"/>
  <c r="L6" i="1"/>
  <c r="L3" i="1"/>
  <c r="L4" i="1"/>
  <c r="L1" i="1"/>
  <c r="L2" i="1" l="1"/>
  <c r="C3" i="1"/>
  <c r="C2" i="1"/>
  <c r="C50" i="1"/>
  <c r="C46" i="1"/>
  <c r="C42" i="1"/>
  <c r="C38" i="1"/>
  <c r="C34" i="1"/>
  <c r="C30" i="1"/>
  <c r="C26" i="1"/>
  <c r="C22" i="1"/>
  <c r="C18" i="1"/>
  <c r="C14" i="1"/>
  <c r="C10" i="1"/>
  <c r="C6" i="1"/>
  <c r="C52" i="1"/>
  <c r="C49" i="1"/>
  <c r="C45" i="1"/>
  <c r="C41" i="1"/>
  <c r="C37" i="1"/>
  <c r="C33" i="1"/>
  <c r="C29" i="1"/>
  <c r="C25" i="1"/>
  <c r="C21" i="1"/>
  <c r="C17" i="1"/>
  <c r="C13" i="1"/>
  <c r="C9" i="1"/>
  <c r="C5" i="1"/>
  <c r="C48" i="1"/>
  <c r="C44" i="1"/>
  <c r="C40" i="1"/>
  <c r="C36" i="1"/>
  <c r="C32" i="1"/>
  <c r="C28" i="1"/>
  <c r="C24" i="1"/>
  <c r="C20" i="1"/>
  <c r="C16" i="1"/>
  <c r="C12" i="1"/>
  <c r="C8" i="1"/>
  <c r="C4" i="1"/>
  <c r="C51" i="1"/>
  <c r="C47" i="1"/>
  <c r="C43" i="1"/>
  <c r="C39" i="1"/>
  <c r="C35" i="1"/>
  <c r="C31" i="1"/>
  <c r="C27" i="1"/>
  <c r="C23" i="1"/>
  <c r="C19" i="1"/>
  <c r="C15" i="1"/>
  <c r="C11" i="1"/>
  <c r="C7" i="1"/>
  <c r="E5" i="1"/>
  <c r="G4" i="1"/>
  <c r="G3" i="1"/>
  <c r="L5" i="1"/>
  <c r="H3" i="1" l="1"/>
  <c r="H4" i="1"/>
  <c r="E6" i="1"/>
  <c r="G5" i="1"/>
  <c r="H5" i="1" s="1"/>
  <c r="E7" i="1" l="1"/>
  <c r="G6" i="1"/>
  <c r="E8" i="1" l="1"/>
  <c r="G7" i="1"/>
  <c r="H6" i="1"/>
  <c r="E9" i="1" l="1"/>
  <c r="G8" i="1"/>
  <c r="H7" i="1"/>
  <c r="H8" i="1" l="1"/>
  <c r="E10" i="1"/>
  <c r="G9" i="1"/>
  <c r="H9" i="1" s="1"/>
  <c r="E11" i="1" l="1"/>
  <c r="G10" i="1"/>
  <c r="E12" i="1" l="1"/>
  <c r="G11" i="1"/>
  <c r="H11" i="1" s="1"/>
  <c r="H10" i="1"/>
  <c r="E13" i="1" l="1"/>
  <c r="G12" i="1"/>
  <c r="H12" i="1" l="1"/>
  <c r="E14" i="1"/>
  <c r="G13" i="1"/>
  <c r="H13" i="1" s="1"/>
  <c r="E15" i="1" l="1"/>
  <c r="G14" i="1"/>
  <c r="H14" i="1" s="1"/>
  <c r="E16" i="1" l="1"/>
  <c r="G15" i="1"/>
  <c r="H15" i="1" s="1"/>
  <c r="E17" i="1" l="1"/>
  <c r="G16" i="1"/>
  <c r="H16" i="1" s="1"/>
  <c r="E18" i="1" l="1"/>
  <c r="G17" i="1"/>
  <c r="H17" i="1" s="1"/>
  <c r="E19" i="1" l="1"/>
  <c r="G18" i="1"/>
  <c r="H18" i="1" s="1"/>
  <c r="E20" i="1" l="1"/>
  <c r="G19" i="1"/>
  <c r="H19" i="1" s="1"/>
  <c r="E21" i="1" l="1"/>
  <c r="G20" i="1"/>
  <c r="H20" i="1" s="1"/>
  <c r="E22" i="1" l="1"/>
  <c r="G21" i="1"/>
  <c r="H21" i="1" s="1"/>
  <c r="E23" i="1" l="1"/>
  <c r="G22" i="1"/>
  <c r="H22" i="1" s="1"/>
  <c r="E24" i="1" l="1"/>
  <c r="G23" i="1"/>
  <c r="H23" i="1" s="1"/>
  <c r="E25" i="1" l="1"/>
  <c r="G24" i="1"/>
  <c r="H24" i="1" s="1"/>
  <c r="E26" i="1" l="1"/>
  <c r="G25" i="1"/>
  <c r="H25" i="1" s="1"/>
  <c r="E27" i="1" l="1"/>
  <c r="G26" i="1"/>
  <c r="H26" i="1" s="1"/>
  <c r="E28" i="1" l="1"/>
  <c r="G27" i="1"/>
  <c r="H27" i="1" s="1"/>
  <c r="E29" i="1" l="1"/>
  <c r="G28" i="1"/>
  <c r="H28" i="1" s="1"/>
  <c r="E30" i="1" l="1"/>
  <c r="G29" i="1"/>
  <c r="H29" i="1" s="1"/>
  <c r="E31" i="1" l="1"/>
  <c r="G30" i="1"/>
  <c r="H30" i="1" s="1"/>
  <c r="E32" i="1" l="1"/>
  <c r="G31" i="1"/>
  <c r="H31" i="1" s="1"/>
  <c r="E33" i="1" l="1"/>
  <c r="G32" i="1"/>
  <c r="H32" i="1" s="1"/>
  <c r="E34" i="1" l="1"/>
  <c r="G33" i="1"/>
  <c r="H33" i="1" s="1"/>
  <c r="E35" i="1" l="1"/>
  <c r="G34" i="1"/>
  <c r="H34" i="1" s="1"/>
  <c r="E36" i="1" l="1"/>
  <c r="G35" i="1"/>
  <c r="H35" i="1" s="1"/>
  <c r="E37" i="1" l="1"/>
  <c r="G36" i="1"/>
  <c r="H36" i="1" s="1"/>
  <c r="E38" i="1" l="1"/>
  <c r="G37" i="1"/>
  <c r="H37" i="1" s="1"/>
  <c r="E39" i="1" l="1"/>
  <c r="G38" i="1"/>
  <c r="H38" i="1" s="1"/>
  <c r="E40" i="1" l="1"/>
  <c r="G39" i="1"/>
  <c r="H39" i="1" s="1"/>
  <c r="E41" i="1" l="1"/>
  <c r="G40" i="1"/>
  <c r="H40" i="1" s="1"/>
  <c r="E42" i="1" l="1"/>
  <c r="G41" i="1"/>
  <c r="H41" i="1" s="1"/>
  <c r="E43" i="1" l="1"/>
  <c r="G42" i="1"/>
  <c r="H42" i="1" s="1"/>
  <c r="E44" i="1" l="1"/>
  <c r="G43" i="1"/>
  <c r="H43" i="1" s="1"/>
  <c r="E45" i="1" l="1"/>
  <c r="G44" i="1"/>
  <c r="H44" i="1" s="1"/>
  <c r="E46" i="1" l="1"/>
  <c r="G45" i="1"/>
  <c r="H45" i="1" s="1"/>
  <c r="E47" i="1" l="1"/>
  <c r="G46" i="1"/>
  <c r="H46" i="1" s="1"/>
  <c r="E48" i="1" l="1"/>
  <c r="G47" i="1"/>
  <c r="H47" i="1" s="1"/>
  <c r="E49" i="1" l="1"/>
  <c r="G48" i="1"/>
  <c r="H48" i="1" s="1"/>
  <c r="E50" i="1" l="1"/>
  <c r="G49" i="1"/>
  <c r="H49" i="1" s="1"/>
  <c r="E51" i="1" l="1"/>
  <c r="G50" i="1"/>
  <c r="H50" i="1" s="1"/>
  <c r="E52" i="1" l="1"/>
  <c r="G52" i="1" s="1"/>
  <c r="I52" i="1" s="1"/>
  <c r="G51" i="1"/>
  <c r="H51" i="1" s="1"/>
  <c r="K10" i="1" s="1"/>
</calcChain>
</file>

<file path=xl/sharedStrings.xml><?xml version="1.0" encoding="utf-8"?>
<sst xmlns="http://schemas.openxmlformats.org/spreadsheetml/2006/main" count="149" uniqueCount="69">
  <si>
    <t>day</t>
  </si>
  <si>
    <t>Day</t>
  </si>
  <si>
    <t>Mean</t>
  </si>
  <si>
    <t>Standard Error</t>
  </si>
  <si>
    <t>Median</t>
  </si>
  <si>
    <t>Standard Deviation</t>
  </si>
  <si>
    <t>Range</t>
  </si>
  <si>
    <t>Minimum</t>
  </si>
  <si>
    <t>Maximum</t>
  </si>
  <si>
    <t>Count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</si>
  <si>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</si>
  <si>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</si>
  <si>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</si>
  <si>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</si>
  <si>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</si>
  <si>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</si>
  <si>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</si>
  <si>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</si>
  <si>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</si>
  <si>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</si>
  <si>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</si>
  <si>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</si>
  <si>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</si>
  <si>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</si>
  <si>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</si>
  <si>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</si>
  <si>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</si>
  <si>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</si>
  <si>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</si>
  <si>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</si>
  <si>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</si>
  <si>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X Variable 1</t>
  </si>
  <si>
    <t>Coefficient of Determination</t>
  </si>
  <si>
    <t>b0</t>
  </si>
  <si>
    <t>b1</t>
  </si>
  <si>
    <t>Ft</t>
  </si>
  <si>
    <t>|E|</t>
  </si>
  <si>
    <t>MAD</t>
  </si>
  <si>
    <t>Station 1</t>
  </si>
  <si>
    <t>set1</t>
  </si>
  <si>
    <t>daily average job lead time</t>
  </si>
  <si>
    <t>Rp1=</t>
  </si>
  <si>
    <t>Rp3</t>
  </si>
  <si>
    <t>Station 3</t>
  </si>
  <si>
    <t>Input</t>
  </si>
  <si>
    <t>Output</t>
  </si>
  <si>
    <t>SUM-In</t>
  </si>
  <si>
    <t>SUM-Out</t>
  </si>
  <si>
    <t>T=</t>
  </si>
  <si>
    <t>Max</t>
  </si>
  <si>
    <t>Min</t>
  </si>
  <si>
    <t>StdDev</t>
  </si>
  <si>
    <t>CV</t>
  </si>
  <si>
    <t>Inventory</t>
  </si>
  <si>
    <t>R=</t>
  </si>
  <si>
    <t>95%CM</t>
  </si>
  <si>
    <t/>
  </si>
  <si>
    <t>U1</t>
  </si>
  <si>
    <t>t</t>
  </si>
  <si>
    <t>StdErr</t>
  </si>
  <si>
    <t>90%CI</t>
  </si>
  <si>
    <t>U2</t>
  </si>
  <si>
    <t>U3</t>
  </si>
  <si>
    <t>RT=I</t>
  </si>
  <si>
    <t>T</t>
  </si>
  <si>
    <t>Rp1</t>
  </si>
  <si>
    <t>Rp2</t>
  </si>
  <si>
    <t>Compute the average inventory, and the average flow time.</t>
  </si>
  <si>
    <t>Given the daily data in the first 3 columns.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</si>
</sst>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C00000"/>
      <name val="Book Antiqua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15" xfId="0" applyBorder="1"/>
    <xf numFmtId="0" fontId="0" fillId="0" borderId="16" xfId="0" applyBorder="1"/>
    <xf numFmtId="0" fontId="0" fillId="0" borderId="17" xfId="0" applyFill="1" applyBorder="1" applyAlignment="1"/>
    <xf numFmtId="0" fontId="0" fillId="0" borderId="12" xfId="0" applyBorder="1"/>
    <xf numFmtId="0" fontId="19" fillId="0" borderId="0" xfId="0" applyFont="1" applyFill="1" applyBorder="1" applyAlignment="1"/>
    <xf numFmtId="0" fontId="19" fillId="0" borderId="10" xfId="0" applyFont="1" applyFill="1" applyBorder="1" applyAlignment="1"/>
    <xf numFmtId="0" fontId="20" fillId="0" borderId="0" xfId="0" applyFont="1"/>
    <xf numFmtId="0" fontId="0" fillId="33" borderId="0" xfId="0" applyFill="1" applyBorder="1" applyAlignment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left"/>
    </xf>
    <xf numFmtId="0" fontId="21" fillId="38" borderId="18" xfId="0" applyFont="1" applyFill="1" applyBorder="1" applyAlignment="1">
      <alignment horizontal="center"/>
    </xf>
    <xf numFmtId="0" fontId="21" fillId="38" borderId="19" xfId="0" applyFont="1" applyFill="1" applyBorder="1" applyAlignment="1">
      <alignment horizontal="center"/>
    </xf>
    <xf numFmtId="0" fontId="21" fillId="38" borderId="17" xfId="0" applyFont="1" applyFill="1" applyBorder="1" applyAlignment="1">
      <alignment horizontal="center"/>
    </xf>
    <xf numFmtId="0" fontId="21" fillId="38" borderId="12" xfId="0" applyFont="1" applyFill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1" fillId="39" borderId="0" xfId="0" applyFont="1" applyFill="1" applyBorder="1" applyAlignment="1">
      <alignment horizontal="center"/>
    </xf>
    <xf numFmtId="0" fontId="21" fillId="37" borderId="20" xfId="0" applyFont="1" applyFill="1" applyBorder="1" applyAlignment="1">
      <alignment horizontal="center"/>
    </xf>
    <xf numFmtId="0" fontId="21" fillId="0" borderId="14" xfId="0" applyFont="1" applyBorder="1" applyAlignment="1">
      <alignment horizontal="left"/>
    </xf>
    <xf numFmtId="0" fontId="21" fillId="39" borderId="10" xfId="0" applyFont="1" applyFill="1" applyBorder="1" applyAlignment="1">
      <alignment horizontal="center"/>
    </xf>
    <xf numFmtId="0" fontId="21" fillId="37" borderId="21" xfId="0" applyFont="1" applyFill="1" applyBorder="1" applyAlignment="1">
      <alignment horizontal="center"/>
    </xf>
    <xf numFmtId="0" fontId="21" fillId="34" borderId="15" xfId="0" applyFont="1" applyFill="1" applyBorder="1" applyAlignment="1">
      <alignment horizontal="center"/>
    </xf>
    <xf numFmtId="0" fontId="21" fillId="40" borderId="15" xfId="0" applyFont="1" applyFill="1" applyBorder="1" applyAlignment="1">
      <alignment horizontal="center"/>
    </xf>
    <xf numFmtId="0" fontId="21" fillId="40" borderId="16" xfId="0" applyFont="1" applyFill="1" applyBorder="1" applyAlignment="1">
      <alignment horizontal="center"/>
    </xf>
    <xf numFmtId="0" fontId="21" fillId="38" borderId="15" xfId="0" applyFont="1" applyFill="1" applyBorder="1" applyAlignment="1">
      <alignment horizontal="center"/>
    </xf>
    <xf numFmtId="0" fontId="21" fillId="38" borderId="16" xfId="0" applyFont="1" applyFill="1" applyBorder="1" applyAlignment="1">
      <alignment horizontal="center"/>
    </xf>
    <xf numFmtId="0" fontId="21" fillId="0" borderId="17" xfId="0" applyFont="1" applyBorder="1"/>
    <xf numFmtId="0" fontId="21" fillId="34" borderId="12" xfId="0" applyFont="1" applyFill="1" applyBorder="1" applyAlignment="1">
      <alignment horizontal="center"/>
    </xf>
    <xf numFmtId="0" fontId="21" fillId="39" borderId="22" xfId="0" applyFont="1" applyFill="1" applyBorder="1" applyAlignment="1">
      <alignment horizontal="center"/>
    </xf>
    <xf numFmtId="0" fontId="21" fillId="40" borderId="12" xfId="0" applyFont="1" applyFill="1" applyBorder="1" applyAlignment="1">
      <alignment horizontal="center"/>
    </xf>
    <xf numFmtId="0" fontId="21" fillId="37" borderId="2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2" fontId="21" fillId="0" borderId="0" xfId="0" applyNumberFormat="1" applyFont="1" applyAlignment="1">
      <alignment horizontal="left"/>
    </xf>
    <xf numFmtId="164" fontId="21" fillId="0" borderId="0" xfId="0" applyNumberFormat="1" applyFont="1"/>
    <xf numFmtId="0" fontId="21" fillId="0" borderId="0" xfId="0" applyFont="1" applyAlignment="1">
      <alignment horizontal="right"/>
    </xf>
    <xf numFmtId="0" fontId="21" fillId="34" borderId="18" xfId="0" applyFont="1" applyFill="1" applyBorder="1" applyAlignment="1">
      <alignment horizontal="center"/>
    </xf>
    <xf numFmtId="0" fontId="21" fillId="34" borderId="19" xfId="0" applyFont="1" applyFill="1" applyBorder="1" applyAlignment="1">
      <alignment horizontal="center"/>
    </xf>
    <xf numFmtId="0" fontId="21" fillId="34" borderId="17" xfId="0" applyFont="1" applyFill="1" applyBorder="1" applyAlignment="1">
      <alignment horizontal="center"/>
    </xf>
    <xf numFmtId="0" fontId="21" fillId="0" borderId="17" xfId="0" applyFont="1" applyFill="1" applyBorder="1" applyAlignment="1"/>
    <xf numFmtId="0" fontId="21" fillId="0" borderId="12" xfId="0" applyFont="1" applyBorder="1"/>
    <xf numFmtId="2" fontId="21" fillId="0" borderId="0" xfId="0" applyNumberFormat="1" applyFont="1"/>
    <xf numFmtId="0" fontId="21" fillId="0" borderId="13" xfId="0" applyFont="1" applyFill="1" applyBorder="1" applyAlignment="1"/>
    <xf numFmtId="0" fontId="21" fillId="0" borderId="15" xfId="0" applyFont="1" applyBorder="1"/>
    <xf numFmtId="0" fontId="21" fillId="0" borderId="14" xfId="0" applyFont="1" applyFill="1" applyBorder="1" applyAlignment="1"/>
    <xf numFmtId="0" fontId="21" fillId="0" borderId="16" xfId="0" applyFont="1" applyBorder="1"/>
    <xf numFmtId="0" fontId="23" fillId="0" borderId="0" xfId="0" applyFont="1" applyAlignment="1">
      <alignment horizontal="left"/>
    </xf>
    <xf numFmtId="2" fontId="23" fillId="0" borderId="0" xfId="0" applyNumberFormat="1" applyFont="1" applyAlignment="1">
      <alignment horizontal="center"/>
    </xf>
    <xf numFmtId="2" fontId="21" fillId="0" borderId="0" xfId="0" applyNumberFormat="1" applyFont="1" applyFill="1" applyAlignment="1">
      <alignment horizontal="center"/>
    </xf>
    <xf numFmtId="0" fontId="0" fillId="0" borderId="0" xfId="0" quotePrefix="1"/>
    <xf numFmtId="0" fontId="21" fillId="0" borderId="18" xfId="0" applyFont="1" applyBorder="1" applyAlignment="1">
      <alignment horizontal="left"/>
    </xf>
    <xf numFmtId="0" fontId="21" fillId="34" borderId="16" xfId="0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0" fillId="0" borderId="0" xfId="0"/>
    <xf numFmtId="0" fontId="21" fillId="0" borderId="21" xfId="0" applyFont="1" applyBorder="1" applyAlignment="1">
      <alignment horizontal="center"/>
    </xf>
    <xf numFmtId="0" fontId="21" fillId="0" borderId="17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Game1Data!$A$2:$A$51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Game1Data!$B$2:$B$51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  <c:pt idx="41">
                  <c:v>6</c:v>
                </c:pt>
                <c:pt idx="42">
                  <c:v>6</c:v>
                </c:pt>
                <c:pt idx="43">
                  <c:v>4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5-45E2-A541-90973CD5A2C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Game1Data!$A$2:$A$51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Game1Data!$C$2:$C$51</c:f>
              <c:numCache>
                <c:formatCode>General</c:formatCode>
                <c:ptCount val="50"/>
                <c:pt idx="0">
                  <c:v>1.4470588235294117</c:v>
                </c:pt>
                <c:pt idx="1">
                  <c:v>1.4900360144057623</c:v>
                </c:pt>
                <c:pt idx="2">
                  <c:v>1.5330132052821128</c:v>
                </c:pt>
                <c:pt idx="3">
                  <c:v>1.5759903961584634</c:v>
                </c:pt>
                <c:pt idx="4">
                  <c:v>1.6189675870348139</c:v>
                </c:pt>
                <c:pt idx="5">
                  <c:v>1.6619447779111645</c:v>
                </c:pt>
                <c:pt idx="6">
                  <c:v>1.704921968787515</c:v>
                </c:pt>
                <c:pt idx="7">
                  <c:v>1.7478991596638656</c:v>
                </c:pt>
                <c:pt idx="8">
                  <c:v>1.7908763505402161</c:v>
                </c:pt>
                <c:pt idx="9">
                  <c:v>1.8338535414165666</c:v>
                </c:pt>
                <c:pt idx="10">
                  <c:v>1.8768307322929172</c:v>
                </c:pt>
                <c:pt idx="11">
                  <c:v>1.9198079231692677</c:v>
                </c:pt>
                <c:pt idx="12">
                  <c:v>1.9627851140456181</c:v>
                </c:pt>
                <c:pt idx="13">
                  <c:v>2.0057623049219688</c:v>
                </c:pt>
                <c:pt idx="14">
                  <c:v>2.0487394957983192</c:v>
                </c:pt>
                <c:pt idx="15">
                  <c:v>2.0917166866746699</c:v>
                </c:pt>
                <c:pt idx="16">
                  <c:v>2.1346938775510202</c:v>
                </c:pt>
                <c:pt idx="17">
                  <c:v>2.177671068427371</c:v>
                </c:pt>
                <c:pt idx="18">
                  <c:v>2.2206482593037213</c:v>
                </c:pt>
                <c:pt idx="19">
                  <c:v>2.2636254501800721</c:v>
                </c:pt>
                <c:pt idx="20">
                  <c:v>2.3066026410564224</c:v>
                </c:pt>
                <c:pt idx="21">
                  <c:v>2.3495798319327732</c:v>
                </c:pt>
                <c:pt idx="22">
                  <c:v>2.3925570228091235</c:v>
                </c:pt>
                <c:pt idx="23">
                  <c:v>2.4355342136854743</c:v>
                </c:pt>
                <c:pt idx="24">
                  <c:v>2.4785114045618246</c:v>
                </c:pt>
                <c:pt idx="25">
                  <c:v>2.5214885954381749</c:v>
                </c:pt>
                <c:pt idx="26">
                  <c:v>2.5644657863145257</c:v>
                </c:pt>
                <c:pt idx="27">
                  <c:v>2.6074429771908765</c:v>
                </c:pt>
                <c:pt idx="28">
                  <c:v>2.6504201680672268</c:v>
                </c:pt>
                <c:pt idx="29">
                  <c:v>2.6933973589435771</c:v>
                </c:pt>
                <c:pt idx="30">
                  <c:v>2.7363745498199279</c:v>
                </c:pt>
                <c:pt idx="31">
                  <c:v>2.7793517406962787</c:v>
                </c:pt>
                <c:pt idx="32">
                  <c:v>2.822328931572629</c:v>
                </c:pt>
                <c:pt idx="33">
                  <c:v>2.8653061224489793</c:v>
                </c:pt>
                <c:pt idx="34">
                  <c:v>2.9082833133253301</c:v>
                </c:pt>
                <c:pt idx="35">
                  <c:v>2.9512605042016808</c:v>
                </c:pt>
                <c:pt idx="36">
                  <c:v>2.9942376950780312</c:v>
                </c:pt>
                <c:pt idx="37">
                  <c:v>3.0372148859543815</c:v>
                </c:pt>
                <c:pt idx="38">
                  <c:v>3.0801920768307323</c:v>
                </c:pt>
                <c:pt idx="39">
                  <c:v>3.123169267707083</c:v>
                </c:pt>
                <c:pt idx="40">
                  <c:v>3.1661464585834334</c:v>
                </c:pt>
                <c:pt idx="41">
                  <c:v>3.2091236494597837</c:v>
                </c:pt>
                <c:pt idx="42">
                  <c:v>3.2521008403361344</c:v>
                </c:pt>
                <c:pt idx="43">
                  <c:v>3.2950780312124852</c:v>
                </c:pt>
                <c:pt idx="44">
                  <c:v>3.3380552220888355</c:v>
                </c:pt>
                <c:pt idx="45">
                  <c:v>3.3810324129651859</c:v>
                </c:pt>
                <c:pt idx="46">
                  <c:v>3.4240096038415366</c:v>
                </c:pt>
                <c:pt idx="47">
                  <c:v>3.466986794717887</c:v>
                </c:pt>
                <c:pt idx="48">
                  <c:v>3.5099639855942377</c:v>
                </c:pt>
                <c:pt idx="49">
                  <c:v>3.552941176470588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5-45E2-A541-90973CD5A2C3}"/>
            </c:ext>
          </c:extLst>
        </c:ser>
        <c:ser>
          <c:idx val="2"/>
          <c:order val="2"/>
          <c:tx>
            <c:v>ES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Game1Data!$A$2:$A$52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Game1Data!$E$2:$E$52</c:f>
              <c:numCache>
                <c:formatCode>General</c:formatCode>
                <c:ptCount val="5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1.9285957883927487</c:v>
                </c:pt>
                <c:pt idx="4">
                  <c:v>1.7908859266134995</c:v>
                </c:pt>
                <c:pt idx="5">
                  <c:v>1.8058175521596436</c:v>
                </c:pt>
                <c:pt idx="6">
                  <c:v>1.7482787851483992</c:v>
                </c:pt>
                <c:pt idx="7">
                  <c:v>1.6234443168251949</c:v>
                </c:pt>
                <c:pt idx="8">
                  <c:v>1.5075235552940194</c:v>
                </c:pt>
                <c:pt idx="9">
                  <c:v>1.614092659170643</c:v>
                </c:pt>
                <c:pt idx="10">
                  <c:v>1.7844564918105164</c:v>
                </c:pt>
                <c:pt idx="11">
                  <c:v>1.6570387828653452</c:v>
                </c:pt>
                <c:pt idx="12">
                  <c:v>1.6101234465794572</c:v>
                </c:pt>
                <c:pt idx="13">
                  <c:v>1.7093664861078544</c:v>
                </c:pt>
                <c:pt idx="14">
                  <c:v>1.8015231546412191</c:v>
                </c:pt>
                <c:pt idx="15">
                  <c:v>1.8156952373063573</c:v>
                </c:pt>
                <c:pt idx="16">
                  <c:v>1.7574511619747071</c:v>
                </c:pt>
                <c:pt idx="17">
                  <c:v>2.0603870169591625</c:v>
                </c:pt>
                <c:pt idx="18">
                  <c:v>1.9846709180146285</c:v>
                </c:pt>
                <c:pt idx="19">
                  <c:v>1.9857654790284569</c:v>
                </c:pt>
                <c:pt idx="20">
                  <c:v>1.9153776721687856</c:v>
                </c:pt>
                <c:pt idx="21">
                  <c:v>1.9214200627719438</c:v>
                </c:pt>
                <c:pt idx="22">
                  <c:v>1.9984352128451115</c:v>
                </c:pt>
                <c:pt idx="23">
                  <c:v>2.0699511568454905</c:v>
                </c:pt>
                <c:pt idx="24">
                  <c:v>2.1363605612471743</c:v>
                </c:pt>
                <c:pt idx="25">
                  <c:v>2.1980280544842485</c:v>
                </c:pt>
                <c:pt idx="26">
                  <c:v>2.3981006521994366</c:v>
                </c:pt>
                <c:pt idx="27">
                  <c:v>2.5124830122033055</c:v>
                </c:pt>
                <c:pt idx="28">
                  <c:v>2.4758895667548191</c:v>
                </c:pt>
                <c:pt idx="29">
                  <c:v>2.3705048358213237</c:v>
                </c:pt>
                <c:pt idx="30">
                  <c:v>2.344049230122828</c:v>
                </c:pt>
                <c:pt idx="31">
                  <c:v>2.3194826660918255</c:v>
                </c:pt>
                <c:pt idx="32">
                  <c:v>2.653691316233612</c:v>
                </c:pt>
                <c:pt idx="33">
                  <c:v>2.4642065799489421</c:v>
                </c:pt>
                <c:pt idx="34">
                  <c:v>2.5024644866920407</c:v>
                </c:pt>
                <c:pt idx="35">
                  <c:v>2.3951821945519023</c:v>
                </c:pt>
                <c:pt idx="36">
                  <c:v>2.5811771563304537</c:v>
                </c:pt>
                <c:pt idx="37">
                  <c:v>2.5396786596785335</c:v>
                </c:pt>
                <c:pt idx="38">
                  <c:v>2.3583349072484272</c:v>
                </c:pt>
                <c:pt idx="39">
                  <c:v>2.5469609205267494</c:v>
                </c:pt>
                <c:pt idx="40">
                  <c:v>2.7221182420383139</c:v>
                </c:pt>
                <c:pt idx="41">
                  <c:v>2.5277475350638516</c:v>
                </c:pt>
                <c:pt idx="42">
                  <c:v>2.7756809848239516</c:v>
                </c:pt>
                <c:pt idx="43">
                  <c:v>3.0059109420728656</c:v>
                </c:pt>
                <c:pt idx="44">
                  <c:v>3.0768930875215479</c:v>
                </c:pt>
                <c:pt idx="45">
                  <c:v>2.9999983856217729</c:v>
                </c:pt>
                <c:pt idx="46">
                  <c:v>2.9999985008951775</c:v>
                </c:pt>
                <c:pt idx="47">
                  <c:v>3.0714028195448266</c:v>
                </c:pt>
                <c:pt idx="48">
                  <c:v>2.9234959342941909</c:v>
                </c:pt>
                <c:pt idx="49">
                  <c:v>2.9289586467906634</c:v>
                </c:pt>
                <c:pt idx="50">
                  <c:v>2.9340312986080885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75-45E2-A541-90973CD5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2608"/>
        <c:axId val="785018296"/>
      </c:scatterChart>
      <c:valAx>
        <c:axId val="78502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18296"/>
        <c:crosses val="autoZero"/>
        <c:crossBetween val="midCat"/>
      </c:valAx>
      <c:valAx>
        <c:axId val="78501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ustomXml" Target="../ink/ink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6145</xdr:colOff>
      <xdr:row>0</xdr:row>
      <xdr:rowOff>190499</xdr:rowOff>
    </xdr:from>
    <xdr:to>
      <xdr:col>14</xdr:col>
      <xdr:colOff>98998</xdr:colOff>
      <xdr:row>13</xdr:row>
      <xdr:rowOff>168069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2064" y="190499"/>
          <a:ext cx="5107305" cy="263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108857</xdr:colOff>
      <xdr:row>0</xdr:row>
      <xdr:rowOff>159099</xdr:rowOff>
    </xdr:from>
    <xdr:to>
      <xdr:col>15</xdr:col>
      <xdr:colOff>191986</xdr:colOff>
      <xdr:row>15</xdr:row>
      <xdr:rowOff>25854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813" y="159099"/>
          <a:ext cx="5107305" cy="263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563880</xdr:colOff>
      <xdr:row>0</xdr:row>
      <xdr:rowOff>0</xdr:rowOff>
    </xdr:from>
    <xdr:to>
      <xdr:col>14</xdr:col>
      <xdr:colOff>573405</xdr:colOff>
      <xdr:row>40</xdr:row>
      <xdr:rowOff>70485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6420" y="0"/>
          <a:ext cx="5107305" cy="2638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259080</xdr:colOff>
      <xdr:row>0</xdr:row>
      <xdr:rowOff>99060</xdr:rowOff>
    </xdr:from>
    <xdr:to>
      <xdr:col>15</xdr:col>
      <xdr:colOff>268605</xdr:colOff>
      <xdr:row>40</xdr:row>
      <xdr:rowOff>154305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0180" y="99060"/>
          <a:ext cx="5107305" cy="263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</xdr:colOff>
      <xdr:row>0</xdr:row>
      <xdr:rowOff>121920</xdr:rowOff>
    </xdr:from>
    <xdr:to>
      <xdr:col>12</xdr:col>
      <xdr:colOff>108585</xdr:colOff>
      <xdr:row>41</xdr:row>
      <xdr:rowOff>17145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5640" y="121920"/>
          <a:ext cx="5107305" cy="2638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361950</xdr:colOff>
      <xdr:row>6</xdr:row>
      <xdr:rowOff>147637</xdr:rowOff>
    </xdr:from>
    <xdr:to>
      <xdr:col>27</xdr:col>
      <xdr:colOff>542925</xdr:colOff>
      <xdr:row>24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383715</xdr:colOff>
      <xdr:row>17</xdr:row>
      <xdr:rowOff>126675</xdr:rowOff>
    </xdr:from>
    <xdr:to>
      <xdr:col>2</xdr:col>
      <xdr:colOff>384075</xdr:colOff>
      <xdr:row>17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9" name="Ink 8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Probability/S-Regression/Game1DataForRegressionan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GaDatTavSolver"/>
      <sheetName val="GaDataRegression"/>
      <sheetName val="3a.ForcES-MAD.TS"/>
      <sheetName val="3b.ForcES-MSE"/>
      <sheetName val="3c.ForcReg"/>
    </sheetNames>
    <sheetDataSet>
      <sheetData sheetId="0"/>
      <sheetData sheetId="1"/>
      <sheetData sheetId="2">
        <row r="9">
          <cell r="C9" t="str">
            <v>Actual vs. Forecast</v>
          </cell>
        </row>
        <row r="10">
          <cell r="D10" t="str">
            <v xml:space="preserve">Tracking Signal </v>
          </cell>
        </row>
        <row r="11">
          <cell r="O11">
            <v>0</v>
          </cell>
          <cell r="P11">
            <v>-4</v>
          </cell>
          <cell r="Q11">
            <v>4</v>
          </cell>
        </row>
        <row r="12">
          <cell r="B12" t="str">
            <v>At</v>
          </cell>
          <cell r="C12" t="str">
            <v>Ft (ES)</v>
          </cell>
          <cell r="O12">
            <v>50</v>
          </cell>
          <cell r="P12">
            <v>-4</v>
          </cell>
          <cell r="Q12">
            <v>4</v>
          </cell>
        </row>
        <row r="13">
          <cell r="A13">
            <v>1</v>
          </cell>
          <cell r="B13">
            <v>2</v>
          </cell>
          <cell r="C13">
            <v>2</v>
          </cell>
          <cell r="H13">
            <v>0</v>
          </cell>
        </row>
        <row r="14">
          <cell r="A14">
            <v>2</v>
          </cell>
          <cell r="B14">
            <v>2</v>
          </cell>
          <cell r="C14">
            <v>2</v>
          </cell>
          <cell r="H14">
            <v>0</v>
          </cell>
        </row>
        <row r="15">
          <cell r="A15">
            <v>3</v>
          </cell>
          <cell r="B15">
            <v>1</v>
          </cell>
          <cell r="C15">
            <v>2</v>
          </cell>
          <cell r="H15">
            <v>-3</v>
          </cell>
        </row>
        <row r="16">
          <cell r="A16">
            <v>4</v>
          </cell>
          <cell r="B16">
            <v>0</v>
          </cell>
          <cell r="C16">
            <v>1.7</v>
          </cell>
          <cell r="H16">
            <v>-4</v>
          </cell>
        </row>
        <row r="17">
          <cell r="A17">
            <v>5</v>
          </cell>
          <cell r="B17">
            <v>2</v>
          </cell>
          <cell r="C17">
            <v>1.19</v>
          </cell>
          <cell r="H17">
            <v>-2.6923076923076921</v>
          </cell>
        </row>
        <row r="18">
          <cell r="A18">
            <v>6</v>
          </cell>
          <cell r="B18">
            <v>1</v>
          </cell>
          <cell r="C18">
            <v>1.4329999999999998</v>
          </cell>
          <cell r="H18">
            <v>-3.5348719249302558</v>
          </cell>
        </row>
        <row r="19">
          <cell r="A19">
            <v>7</v>
          </cell>
          <cell r="B19">
            <v>0</v>
          </cell>
          <cell r="C19">
            <v>1.3030999999999999</v>
          </cell>
          <cell r="H19">
            <v>-4.8383942357179617</v>
          </cell>
        </row>
        <row r="20">
          <cell r="A20">
            <v>8</v>
          </cell>
          <cell r="B20">
            <v>1</v>
          </cell>
          <cell r="C20">
            <v>0.91216999999999993</v>
          </cell>
          <cell r="H20">
            <v>-5.3068113004857578</v>
          </cell>
        </row>
        <row r="21">
          <cell r="A21">
            <v>9</v>
          </cell>
          <cell r="B21">
            <v>3</v>
          </cell>
          <cell r="C21">
            <v>0.93851899999999988</v>
          </cell>
          <cell r="H21">
            <v>-1.797209242326085</v>
          </cell>
        </row>
        <row r="22">
          <cell r="A22">
            <v>10</v>
          </cell>
          <cell r="B22">
            <v>3</v>
          </cell>
          <cell r="C22">
            <v>1.5569632999999998</v>
          </cell>
          <cell r="H22">
            <v>-3.8188040644285881E-2</v>
          </cell>
        </row>
        <row r="23">
          <cell r="A23">
            <v>11</v>
          </cell>
          <cell r="B23">
            <v>1</v>
          </cell>
          <cell r="C23">
            <v>1.9898743099999998</v>
          </cell>
          <cell r="H23">
            <v>-1.1456576919786934</v>
          </cell>
        </row>
        <row r="24">
          <cell r="A24">
            <v>12</v>
          </cell>
          <cell r="B24">
            <v>2</v>
          </cell>
          <cell r="C24">
            <v>1.6929120169999998</v>
          </cell>
          <cell r="H24">
            <v>-0.8483587274652431</v>
          </cell>
        </row>
        <row r="25">
          <cell r="A25">
            <v>13</v>
          </cell>
          <cell r="B25">
            <v>3</v>
          </cell>
          <cell r="C25">
            <v>1.7850384118999996</v>
          </cell>
          <cell r="H25">
            <v>0.5708622354786439</v>
          </cell>
        </row>
        <row r="26">
          <cell r="A26">
            <v>14</v>
          </cell>
          <cell r="B26">
            <v>2</v>
          </cell>
          <cell r="C26">
            <v>2.1495268883299996</v>
          </cell>
          <cell r="H26">
            <v>0.4247467950925421</v>
          </cell>
        </row>
        <row r="27">
          <cell r="A27">
            <v>15</v>
          </cell>
          <cell r="B27">
            <v>2</v>
          </cell>
          <cell r="C27">
            <v>2.1046688218309995</v>
          </cell>
          <cell r="H27">
            <v>0.3156868043536461</v>
          </cell>
        </row>
        <row r="28">
          <cell r="A28">
            <v>16</v>
          </cell>
          <cell r="B28">
            <v>5</v>
          </cell>
          <cell r="C28">
            <v>2.0732681752816995</v>
          </cell>
          <cell r="H28">
            <v>3.4914528154420728</v>
          </cell>
        </row>
        <row r="29">
          <cell r="A29">
            <v>17</v>
          </cell>
          <cell r="B29">
            <v>2</v>
          </cell>
          <cell r="C29">
            <v>2.9512877226971899</v>
          </cell>
          <cell r="H29">
            <v>2.4372162994144451</v>
          </cell>
        </row>
        <row r="30">
          <cell r="A30">
            <v>18</v>
          </cell>
          <cell r="B30">
            <v>2</v>
          </cell>
          <cell r="C30">
            <v>2.6659014058880328</v>
          </cell>
          <cell r="H30">
            <v>1.7319180980740556</v>
          </cell>
        </row>
        <row r="31">
          <cell r="A31">
            <v>19</v>
          </cell>
          <cell r="B31">
            <v>1</v>
          </cell>
          <cell r="C31">
            <v>2.466130984121623</v>
          </cell>
          <cell r="H31">
            <v>9.4531722453978936E-2</v>
          </cell>
        </row>
        <row r="32">
          <cell r="A32">
            <v>20</v>
          </cell>
          <cell r="B32">
            <v>2</v>
          </cell>
          <cell r="C32">
            <v>2.0262916888851361</v>
          </cell>
          <cell r="H32">
            <v>6.9551140926873076E-2</v>
          </cell>
        </row>
        <row r="33">
          <cell r="A33">
            <v>21</v>
          </cell>
          <cell r="B33">
            <v>3</v>
          </cell>
          <cell r="C33">
            <v>2.0184041822195953</v>
          </cell>
          <cell r="H33">
            <v>1.1760932746601376</v>
          </cell>
        </row>
        <row r="34">
          <cell r="A34">
            <v>22</v>
          </cell>
          <cell r="B34">
            <v>3</v>
          </cell>
          <cell r="C34">
            <v>2.3128829275537166</v>
          </cell>
          <cell r="H34">
            <v>1.9711064282388329</v>
          </cell>
        </row>
        <row r="35">
          <cell r="A35">
            <v>23</v>
          </cell>
          <cell r="B35">
            <v>3</v>
          </cell>
          <cell r="C35">
            <v>2.5190180492876015</v>
          </cell>
          <cell r="H35">
            <v>2.5696014192609091</v>
          </cell>
        </row>
        <row r="36">
          <cell r="A36">
            <v>24</v>
          </cell>
          <cell r="B36">
            <v>4</v>
          </cell>
          <cell r="C36">
            <v>2.6633126345013212</v>
          </cell>
          <cell r="H36">
            <v>4.0301190991341311</v>
          </cell>
        </row>
        <row r="37">
          <cell r="A37">
            <v>25</v>
          </cell>
          <cell r="B37">
            <v>7</v>
          </cell>
          <cell r="C37">
            <v>3.0643188441509244</v>
          </cell>
          <cell r="H37">
            <v>7.4646075050699476</v>
          </cell>
        </row>
        <row r="38">
          <cell r="A38">
            <v>26</v>
          </cell>
          <cell r="B38">
            <v>1</v>
          </cell>
          <cell r="C38">
            <v>4.2450231909056466</v>
          </cell>
          <cell r="H38">
            <v>3.8928247642886391</v>
          </cell>
        </row>
        <row r="39">
          <cell r="A39">
            <v>27</v>
          </cell>
          <cell r="B39">
            <v>2</v>
          </cell>
          <cell r="C39">
            <v>3.2715162336339523</v>
          </cell>
          <cell r="H39">
            <v>2.7081419768922541</v>
          </cell>
        </row>
        <row r="40">
          <cell r="A40">
            <v>28</v>
          </cell>
          <cell r="B40">
            <v>3</v>
          </cell>
          <cell r="C40">
            <v>2.8900613635437664</v>
          </cell>
          <cell r="H40">
            <v>2.9017266725725106</v>
          </cell>
        </row>
        <row r="41">
          <cell r="A41">
            <v>29</v>
          </cell>
          <cell r="B41">
            <v>2</v>
          </cell>
          <cell r="C41">
            <v>2.9230429544806364</v>
          </cell>
          <cell r="H41">
            <v>2.0403184816291517</v>
          </cell>
        </row>
        <row r="42">
          <cell r="A42">
            <v>30</v>
          </cell>
          <cell r="B42">
            <v>5</v>
          </cell>
          <cell r="C42">
            <v>2.6461300681364457</v>
          </cell>
          <cell r="H42">
            <v>4.1020325970903126</v>
          </cell>
        </row>
        <row r="43">
          <cell r="A43">
            <v>31</v>
          </cell>
          <cell r="B43">
            <v>2</v>
          </cell>
          <cell r="C43">
            <v>3.3522910476955117</v>
          </cell>
          <cell r="H43">
            <v>2.8502199600454885</v>
          </cell>
        </row>
        <row r="44">
          <cell r="A44">
            <v>32</v>
          </cell>
          <cell r="B44">
            <v>3</v>
          </cell>
          <cell r="C44">
            <v>2.946603733386858</v>
          </cell>
          <cell r="H44">
            <v>2.9873032837426745</v>
          </cell>
        </row>
        <row r="45">
          <cell r="A45">
            <v>33</v>
          </cell>
          <cell r="B45">
            <v>1</v>
          </cell>
          <cell r="C45">
            <v>2.9626226133708005</v>
          </cell>
          <cell r="H45">
            <v>1.1317547509168167</v>
          </cell>
        </row>
        <row r="46">
          <cell r="A46">
            <v>34</v>
          </cell>
          <cell r="B46">
            <v>5</v>
          </cell>
          <cell r="C46">
            <v>2.3738358293595598</v>
          </cell>
          <cell r="H46">
            <v>3.3792301383069567</v>
          </cell>
        </row>
        <row r="47">
          <cell r="A47">
            <v>35</v>
          </cell>
          <cell r="B47">
            <v>2</v>
          </cell>
          <cell r="C47">
            <v>3.1616850805516918</v>
          </cell>
          <cell r="H47">
            <v>2.3645308875605826</v>
          </cell>
        </row>
        <row r="48">
          <cell r="A48">
            <v>36</v>
          </cell>
          <cell r="B48">
            <v>0</v>
          </cell>
          <cell r="C48">
            <v>2.8131795563861841</v>
          </cell>
          <cell r="H48">
            <v>-8.6010404459405054E-2</v>
          </cell>
        </row>
        <row r="49">
          <cell r="A49">
            <v>37</v>
          </cell>
          <cell r="B49">
            <v>7</v>
          </cell>
          <cell r="C49">
            <v>1.9692256894703288</v>
          </cell>
          <cell r="H49">
            <v>3.8014704801380699</v>
          </cell>
        </row>
        <row r="50">
          <cell r="A50">
            <v>38</v>
          </cell>
          <cell r="B50">
            <v>3</v>
          </cell>
          <cell r="C50">
            <v>3.4784579826292301</v>
          </cell>
          <cell r="H50">
            <v>3.4903532586826587</v>
          </cell>
        </row>
        <row r="51">
          <cell r="A51">
            <v>39</v>
          </cell>
          <cell r="B51">
            <v>5</v>
          </cell>
          <cell r="C51">
            <v>3.3349205878404606</v>
          </cell>
          <cell r="H51">
            <v>4.7590839937982086</v>
          </cell>
        </row>
        <row r="52">
          <cell r="A52">
            <v>40</v>
          </cell>
          <cell r="B52">
            <v>3</v>
          </cell>
          <cell r="C52">
            <v>3.8344444114883225</v>
          </cell>
          <cell r="H52">
            <v>4.1459819460308145</v>
          </cell>
        </row>
        <row r="53">
          <cell r="A53">
            <v>41</v>
          </cell>
          <cell r="B53">
            <v>7</v>
          </cell>
          <cell r="C53">
            <v>3.5841110880418254</v>
          </cell>
          <cell r="H53">
            <v>6.5589466226615007</v>
          </cell>
        </row>
        <row r="54">
          <cell r="A54">
            <v>42</v>
          </cell>
          <cell r="H54">
            <v>5.3184586943487027</v>
          </cell>
        </row>
      </sheetData>
      <sheetData sheetId="3">
        <row r="7">
          <cell r="C7" t="str">
            <v>Actual vs. Forecast</v>
          </cell>
        </row>
        <row r="10">
          <cell r="B10" t="str">
            <v>At</v>
          </cell>
          <cell r="C10" t="str">
            <v>Ft (ES)</v>
          </cell>
        </row>
        <row r="11">
          <cell r="A11">
            <v>1</v>
          </cell>
          <cell r="B11">
            <v>2</v>
          </cell>
          <cell r="C11">
            <v>2</v>
          </cell>
        </row>
        <row r="12">
          <cell r="A12">
            <v>2</v>
          </cell>
          <cell r="B12">
            <v>2</v>
          </cell>
          <cell r="C12">
            <v>2</v>
          </cell>
        </row>
        <row r="13">
          <cell r="A13">
            <v>3</v>
          </cell>
          <cell r="B13">
            <v>1</v>
          </cell>
          <cell r="C13">
            <v>2</v>
          </cell>
        </row>
        <row r="14">
          <cell r="A14">
            <v>4</v>
          </cell>
          <cell r="B14">
            <v>0</v>
          </cell>
          <cell r="C14">
            <v>1.7</v>
          </cell>
        </row>
        <row r="15">
          <cell r="A15">
            <v>5</v>
          </cell>
          <cell r="B15">
            <v>2</v>
          </cell>
          <cell r="C15">
            <v>1.19</v>
          </cell>
        </row>
        <row r="16">
          <cell r="A16">
            <v>6</v>
          </cell>
          <cell r="B16">
            <v>1</v>
          </cell>
          <cell r="C16">
            <v>1.4329999999999998</v>
          </cell>
        </row>
        <row r="17">
          <cell r="A17">
            <v>7</v>
          </cell>
          <cell r="B17">
            <v>0</v>
          </cell>
          <cell r="C17">
            <v>1.3030999999999999</v>
          </cell>
        </row>
        <row r="18">
          <cell r="A18">
            <v>8</v>
          </cell>
          <cell r="B18">
            <v>1</v>
          </cell>
          <cell r="C18">
            <v>0.91216999999999993</v>
          </cell>
        </row>
        <row r="19">
          <cell r="A19">
            <v>9</v>
          </cell>
          <cell r="B19">
            <v>3</v>
          </cell>
          <cell r="C19">
            <v>0.93851899999999988</v>
          </cell>
        </row>
        <row r="20">
          <cell r="A20">
            <v>10</v>
          </cell>
          <cell r="B20">
            <v>3</v>
          </cell>
          <cell r="C20">
            <v>1.5569632999999998</v>
          </cell>
        </row>
        <row r="21">
          <cell r="A21">
            <v>11</v>
          </cell>
          <cell r="B21">
            <v>1</v>
          </cell>
          <cell r="C21">
            <v>1.9898743099999998</v>
          </cell>
        </row>
        <row r="22">
          <cell r="A22">
            <v>12</v>
          </cell>
          <cell r="B22">
            <v>2</v>
          </cell>
          <cell r="C22">
            <v>1.6929120169999998</v>
          </cell>
        </row>
        <row r="23">
          <cell r="A23">
            <v>13</v>
          </cell>
          <cell r="B23">
            <v>3</v>
          </cell>
          <cell r="C23">
            <v>1.7850384118999996</v>
          </cell>
        </row>
        <row r="24">
          <cell r="A24">
            <v>14</v>
          </cell>
          <cell r="B24">
            <v>2</v>
          </cell>
          <cell r="C24">
            <v>2.1495268883299996</v>
          </cell>
        </row>
        <row r="25">
          <cell r="A25">
            <v>15</v>
          </cell>
          <cell r="B25">
            <v>2</v>
          </cell>
          <cell r="C25">
            <v>2.1046688218309995</v>
          </cell>
        </row>
        <row r="26">
          <cell r="A26">
            <v>16</v>
          </cell>
          <cell r="B26">
            <v>5</v>
          </cell>
          <cell r="C26">
            <v>2.0732681752816995</v>
          </cell>
        </row>
        <row r="27">
          <cell r="A27">
            <v>17</v>
          </cell>
          <cell r="B27">
            <v>2</v>
          </cell>
          <cell r="C27">
            <v>2.9512877226971899</v>
          </cell>
        </row>
        <row r="28">
          <cell r="A28">
            <v>18</v>
          </cell>
          <cell r="B28">
            <v>2</v>
          </cell>
          <cell r="C28">
            <v>2.6659014058880328</v>
          </cell>
        </row>
        <row r="29">
          <cell r="A29">
            <v>19</v>
          </cell>
          <cell r="B29">
            <v>1</v>
          </cell>
          <cell r="C29">
            <v>2.466130984121623</v>
          </cell>
        </row>
        <row r="30">
          <cell r="A30">
            <v>20</v>
          </cell>
          <cell r="B30">
            <v>2</v>
          </cell>
          <cell r="C30">
            <v>2.0262916888851361</v>
          </cell>
        </row>
        <row r="31">
          <cell r="A31">
            <v>21</v>
          </cell>
          <cell r="B31">
            <v>3</v>
          </cell>
          <cell r="C31">
            <v>2.0184041822195953</v>
          </cell>
        </row>
        <row r="32">
          <cell r="A32">
            <v>22</v>
          </cell>
          <cell r="B32">
            <v>3</v>
          </cell>
          <cell r="C32">
            <v>2.3128829275537166</v>
          </cell>
        </row>
        <row r="33">
          <cell r="A33">
            <v>23</v>
          </cell>
          <cell r="B33">
            <v>3</v>
          </cell>
          <cell r="C33">
            <v>2.5190180492876015</v>
          </cell>
        </row>
        <row r="34">
          <cell r="A34">
            <v>24</v>
          </cell>
          <cell r="B34">
            <v>4</v>
          </cell>
          <cell r="C34">
            <v>2.6633126345013212</v>
          </cell>
        </row>
        <row r="35">
          <cell r="A35">
            <v>25</v>
          </cell>
          <cell r="B35">
            <v>7</v>
          </cell>
          <cell r="C35">
            <v>3.0643188441509244</v>
          </cell>
        </row>
        <row r="36">
          <cell r="A36">
            <v>26</v>
          </cell>
          <cell r="B36">
            <v>1</v>
          </cell>
          <cell r="C36">
            <v>4.2450231909056466</v>
          </cell>
        </row>
        <row r="37">
          <cell r="A37">
            <v>27</v>
          </cell>
          <cell r="B37">
            <v>2</v>
          </cell>
          <cell r="C37">
            <v>3.2715162336339523</v>
          </cell>
        </row>
        <row r="38">
          <cell r="A38">
            <v>28</v>
          </cell>
          <cell r="B38">
            <v>3</v>
          </cell>
          <cell r="C38">
            <v>2.8900613635437664</v>
          </cell>
        </row>
        <row r="39">
          <cell r="A39">
            <v>29</v>
          </cell>
          <cell r="B39">
            <v>2</v>
          </cell>
          <cell r="C39">
            <v>2.9230429544806364</v>
          </cell>
        </row>
        <row r="40">
          <cell r="A40">
            <v>30</v>
          </cell>
          <cell r="B40">
            <v>5</v>
          </cell>
          <cell r="C40">
            <v>2.6461300681364457</v>
          </cell>
        </row>
        <row r="41">
          <cell r="A41">
            <v>31</v>
          </cell>
          <cell r="B41">
            <v>2</v>
          </cell>
          <cell r="C41">
            <v>3.3522910476955117</v>
          </cell>
        </row>
        <row r="42">
          <cell r="A42">
            <v>32</v>
          </cell>
          <cell r="B42">
            <v>3</v>
          </cell>
          <cell r="C42">
            <v>2.946603733386858</v>
          </cell>
        </row>
        <row r="43">
          <cell r="A43">
            <v>33</v>
          </cell>
          <cell r="B43">
            <v>1</v>
          </cell>
          <cell r="C43">
            <v>2.9626226133708005</v>
          </cell>
        </row>
        <row r="44">
          <cell r="A44">
            <v>34</v>
          </cell>
          <cell r="B44">
            <v>5</v>
          </cell>
          <cell r="C44">
            <v>2.3738358293595598</v>
          </cell>
        </row>
        <row r="45">
          <cell r="A45">
            <v>35</v>
          </cell>
          <cell r="B45">
            <v>2</v>
          </cell>
          <cell r="C45">
            <v>3.1616850805516918</v>
          </cell>
        </row>
        <row r="46">
          <cell r="A46">
            <v>36</v>
          </cell>
          <cell r="B46">
            <v>0</v>
          </cell>
          <cell r="C46">
            <v>2.8131795563861841</v>
          </cell>
        </row>
        <row r="47">
          <cell r="A47">
            <v>37</v>
          </cell>
          <cell r="B47">
            <v>7</v>
          </cell>
          <cell r="C47">
            <v>1.9692256894703288</v>
          </cell>
        </row>
        <row r="48">
          <cell r="A48">
            <v>38</v>
          </cell>
          <cell r="B48">
            <v>3</v>
          </cell>
          <cell r="C48">
            <v>3.4784579826292301</v>
          </cell>
        </row>
        <row r="49">
          <cell r="A49">
            <v>39</v>
          </cell>
          <cell r="B49">
            <v>5</v>
          </cell>
          <cell r="C49">
            <v>3.3349205878404606</v>
          </cell>
        </row>
        <row r="50">
          <cell r="A50">
            <v>40</v>
          </cell>
          <cell r="B50">
            <v>3</v>
          </cell>
          <cell r="C50">
            <v>3.8344444114883225</v>
          </cell>
        </row>
        <row r="51">
          <cell r="A51">
            <v>41</v>
          </cell>
          <cell r="B51">
            <v>7</v>
          </cell>
          <cell r="C51">
            <v>3.5841110880418254</v>
          </cell>
        </row>
      </sheetData>
      <sheetData sheetId="4">
        <row r="6">
          <cell r="B6" t="str">
            <v>At</v>
          </cell>
          <cell r="C6" t="str">
            <v>Yhat (Reg)</v>
          </cell>
        </row>
        <row r="7">
          <cell r="A7">
            <v>1</v>
          </cell>
          <cell r="B7">
            <v>2</v>
          </cell>
          <cell r="C7">
            <v>1.2558139534883719</v>
          </cell>
        </row>
        <row r="8">
          <cell r="A8">
            <v>2</v>
          </cell>
          <cell r="B8">
            <v>2</v>
          </cell>
          <cell r="C8">
            <v>1.3234745968722144</v>
          </cell>
        </row>
        <row r="9">
          <cell r="A9">
            <v>3</v>
          </cell>
          <cell r="B9">
            <v>1</v>
          </cell>
          <cell r="C9">
            <v>1.3911352402560568</v>
          </cell>
        </row>
        <row r="10">
          <cell r="A10">
            <v>4</v>
          </cell>
          <cell r="B10">
            <v>0</v>
          </cell>
          <cell r="C10">
            <v>1.4587958836398993</v>
          </cell>
        </row>
        <row r="11">
          <cell r="A11">
            <v>5</v>
          </cell>
          <cell r="B11">
            <v>2</v>
          </cell>
          <cell r="C11">
            <v>1.5264565270237418</v>
          </cell>
        </row>
        <row r="12">
          <cell r="A12">
            <v>6</v>
          </cell>
          <cell r="B12">
            <v>1</v>
          </cell>
          <cell r="C12">
            <v>1.5941171704075843</v>
          </cell>
        </row>
        <row r="13">
          <cell r="A13">
            <v>7</v>
          </cell>
          <cell r="B13">
            <v>0</v>
          </cell>
          <cell r="C13">
            <v>1.6617778137914268</v>
          </cell>
        </row>
        <row r="14">
          <cell r="A14">
            <v>8</v>
          </cell>
          <cell r="B14">
            <v>1</v>
          </cell>
          <cell r="C14">
            <v>1.7294384571752692</v>
          </cell>
        </row>
        <row r="15">
          <cell r="A15">
            <v>9</v>
          </cell>
          <cell r="B15">
            <v>3</v>
          </cell>
          <cell r="C15">
            <v>1.7970991005591117</v>
          </cell>
        </row>
        <row r="16">
          <cell r="A16">
            <v>10</v>
          </cell>
          <cell r="B16">
            <v>3</v>
          </cell>
          <cell r="C16">
            <v>1.8647597439429542</v>
          </cell>
        </row>
        <row r="17">
          <cell r="A17">
            <v>11</v>
          </cell>
          <cell r="B17">
            <v>1</v>
          </cell>
          <cell r="C17">
            <v>1.9324203873267967</v>
          </cell>
        </row>
        <row r="18">
          <cell r="A18">
            <v>12</v>
          </cell>
          <cell r="B18">
            <v>2</v>
          </cell>
          <cell r="C18">
            <v>2.0000810307106391</v>
          </cell>
        </row>
        <row r="19">
          <cell r="A19">
            <v>13</v>
          </cell>
          <cell r="B19">
            <v>3</v>
          </cell>
          <cell r="C19">
            <v>2.0677416740944814</v>
          </cell>
        </row>
        <row r="20">
          <cell r="A20">
            <v>14</v>
          </cell>
          <cell r="B20">
            <v>2</v>
          </cell>
          <cell r="C20">
            <v>2.1354023174783241</v>
          </cell>
        </row>
        <row r="21">
          <cell r="A21">
            <v>15</v>
          </cell>
          <cell r="B21">
            <v>2</v>
          </cell>
          <cell r="C21">
            <v>2.2030629608621668</v>
          </cell>
        </row>
        <row r="22">
          <cell r="A22">
            <v>16</v>
          </cell>
          <cell r="B22">
            <v>5</v>
          </cell>
          <cell r="C22">
            <v>2.2707236042460091</v>
          </cell>
        </row>
        <row r="23">
          <cell r="A23">
            <v>17</v>
          </cell>
          <cell r="B23">
            <v>2</v>
          </cell>
          <cell r="C23">
            <v>2.3383842476298513</v>
          </cell>
        </row>
        <row r="24">
          <cell r="A24">
            <v>18</v>
          </cell>
          <cell r="B24">
            <v>2</v>
          </cell>
          <cell r="C24">
            <v>2.406044891013694</v>
          </cell>
        </row>
        <row r="25">
          <cell r="A25">
            <v>19</v>
          </cell>
          <cell r="B25">
            <v>1</v>
          </cell>
          <cell r="C25">
            <v>2.4737055343975367</v>
          </cell>
        </row>
        <row r="26">
          <cell r="A26">
            <v>20</v>
          </cell>
          <cell r="B26">
            <v>2</v>
          </cell>
          <cell r="C26">
            <v>2.541366177781379</v>
          </cell>
        </row>
        <row r="27">
          <cell r="A27">
            <v>21</v>
          </cell>
          <cell r="B27">
            <v>3</v>
          </cell>
          <cell r="C27">
            <v>2.6090268211652212</v>
          </cell>
        </row>
        <row r="28">
          <cell r="A28">
            <v>22</v>
          </cell>
          <cell r="B28">
            <v>3</v>
          </cell>
          <cell r="C28">
            <v>2.6766874645490639</v>
          </cell>
        </row>
        <row r="29">
          <cell r="A29">
            <v>23</v>
          </cell>
          <cell r="B29">
            <v>3</v>
          </cell>
          <cell r="C29">
            <v>2.7443481079329066</v>
          </cell>
        </row>
        <row r="30">
          <cell r="A30">
            <v>24</v>
          </cell>
          <cell r="B30">
            <v>4</v>
          </cell>
          <cell r="C30">
            <v>2.8120087513167489</v>
          </cell>
        </row>
        <row r="31">
          <cell r="A31">
            <v>25</v>
          </cell>
          <cell r="B31">
            <v>7</v>
          </cell>
          <cell r="C31">
            <v>2.8796693947005911</v>
          </cell>
        </row>
        <row r="32">
          <cell r="A32">
            <v>26</v>
          </cell>
          <cell r="B32">
            <v>1</v>
          </cell>
          <cell r="C32">
            <v>2.9473300380844338</v>
          </cell>
        </row>
        <row r="33">
          <cell r="A33">
            <v>27</v>
          </cell>
          <cell r="B33">
            <v>2</v>
          </cell>
          <cell r="C33">
            <v>3.0149906814682765</v>
          </cell>
        </row>
        <row r="34">
          <cell r="A34">
            <v>28</v>
          </cell>
          <cell r="B34">
            <v>3</v>
          </cell>
          <cell r="C34">
            <v>3.0826513248521188</v>
          </cell>
        </row>
        <row r="35">
          <cell r="A35">
            <v>29</v>
          </cell>
          <cell r="B35">
            <v>2</v>
          </cell>
          <cell r="C35">
            <v>3.150311968235961</v>
          </cell>
        </row>
        <row r="36">
          <cell r="A36">
            <v>30</v>
          </cell>
          <cell r="B36">
            <v>5</v>
          </cell>
          <cell r="C36">
            <v>3.2179726116198037</v>
          </cell>
        </row>
        <row r="37">
          <cell r="A37">
            <v>31</v>
          </cell>
          <cell r="B37">
            <v>2</v>
          </cell>
          <cell r="C37">
            <v>3.2856332550036464</v>
          </cell>
        </row>
        <row r="38">
          <cell r="A38">
            <v>32</v>
          </cell>
          <cell r="B38">
            <v>3</v>
          </cell>
          <cell r="C38">
            <v>3.3532938983874887</v>
          </cell>
        </row>
        <row r="39">
          <cell r="A39">
            <v>33</v>
          </cell>
          <cell r="B39">
            <v>1</v>
          </cell>
          <cell r="C39">
            <v>3.420954541771331</v>
          </cell>
        </row>
        <row r="40">
          <cell r="A40">
            <v>34</v>
          </cell>
          <cell r="B40">
            <v>5</v>
          </cell>
          <cell r="C40">
            <v>3.4886151851551737</v>
          </cell>
        </row>
        <row r="41">
          <cell r="A41">
            <v>35</v>
          </cell>
          <cell r="B41">
            <v>2</v>
          </cell>
          <cell r="C41">
            <v>3.5562758285390164</v>
          </cell>
        </row>
        <row r="42">
          <cell r="A42">
            <v>36</v>
          </cell>
          <cell r="B42">
            <v>0</v>
          </cell>
          <cell r="C42">
            <v>3.6239364719228586</v>
          </cell>
        </row>
        <row r="43">
          <cell r="A43">
            <v>37</v>
          </cell>
          <cell r="B43">
            <v>7</v>
          </cell>
          <cell r="C43">
            <v>3.6915971153067009</v>
          </cell>
        </row>
        <row r="44">
          <cell r="A44">
            <v>38</v>
          </cell>
          <cell r="B44">
            <v>3</v>
          </cell>
          <cell r="C44">
            <v>3.7592577586905436</v>
          </cell>
        </row>
        <row r="45">
          <cell r="A45">
            <v>39</v>
          </cell>
          <cell r="B45">
            <v>5</v>
          </cell>
          <cell r="C45">
            <v>3.8269184020743863</v>
          </cell>
        </row>
        <row r="46">
          <cell r="A46">
            <v>40</v>
          </cell>
          <cell r="B46">
            <v>3</v>
          </cell>
          <cell r="C46">
            <v>3.8945790454582285</v>
          </cell>
        </row>
        <row r="47">
          <cell r="A47">
            <v>41</v>
          </cell>
          <cell r="B47">
            <v>7</v>
          </cell>
          <cell r="C47">
            <v>3.9622396888420708</v>
          </cell>
        </row>
        <row r="48">
          <cell r="A48">
            <v>42</v>
          </cell>
          <cell r="B48">
            <v>3</v>
          </cell>
          <cell r="C48">
            <v>4.0299003322259139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3-10T03:11:45.786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69087153-CB17-4648-838D-5917D5430BBD}" emma:medium="tactile" emma:mode="ink">
          <msink:context xmlns:msink="http://schemas.microsoft.com/ink/2010/main" type="writingRegion" rotatedBoundingBox="4437,9532 4452,9532 4452,9550 4437,9550"/>
        </emma:interpretation>
      </emma:emma>
    </inkml:annotationXML>
    <inkml:traceGroup>
      <inkml:annotationXML>
        <emma:emma xmlns:emma="http://www.w3.org/2003/04/emma" version="1.0">
          <emma:interpretation id="{136E3CBD-EE7D-478D-8EA2-105BEA423EC7}" emma:medium="tactile" emma:mode="ink">
            <msink:context xmlns:msink="http://schemas.microsoft.com/ink/2010/main" type="paragraph" rotatedBoundingBox="4437,9532 4452,9532 4452,9550 4437,9550" alignmentLevel="1"/>
          </emma:interpretation>
        </emma:emma>
      </inkml:annotationXML>
      <inkml:traceGroup>
        <inkml:annotationXML>
          <emma:emma xmlns:emma="http://www.w3.org/2003/04/emma" version="1.0">
            <emma:interpretation id="{83B4D263-8520-4A19-8528-25CA46381734}" emma:medium="tactile" emma:mode="ink">
              <msink:context xmlns:msink="http://schemas.microsoft.com/ink/2010/main" type="line" rotatedBoundingBox="4437,9532 4452,9532 4452,9550 4437,9550"/>
            </emma:interpretation>
          </emma:emma>
        </inkml:annotationXML>
        <inkml:traceGroup>
          <inkml:annotationXML>
            <emma:emma xmlns:emma="http://www.w3.org/2003/04/emma" version="1.0">
              <emma:interpretation id="{C79D306B-5045-495F-8A4E-B0DA14E30372}" emma:medium="tactile" emma:mode="ink">
                <msink:context xmlns:msink="http://schemas.microsoft.com/ink/2010/main" type="inkWord" rotatedBoundingBox="4437,9532 4452,9532 4452,9550 4437,9550"/>
              </emma:interpretation>
              <emma:one-of disjunction-type="recognition" id="oneOf0">
                <emma:interpretation id="interp0" emma:lang="en-US" emma:confidence="1">
                  <emma:literal>|</emma:literal>
                </emma:interpretation>
                <emma:interpretation id="interp1" emma:lang="en-US" emma:confidence="0">
                  <emma:literal>I</emma:literal>
                </emma:interpretation>
                <emma:interpretation id="interp2" emma:lang="en-US" emma:confidence="0">
                  <emma:literal>'</emma:literal>
                </emma:interpretation>
                <emma:interpretation id="interp3" emma:lang="en-US" emma:confidence="0">
                  <emma:literal>l</emma:literal>
                </emma:interpretation>
                <emma:interpretation id="interp4" emma:lang="en-US" emma:confidence="0">
                  <emma:literal>1</emma:literal>
                </emma:interpretation>
              </emma:one-of>
            </emma:emma>
          </inkml:annotationXML>
          <inkml:trace contextRef="#ctx0" brushRef="#br0">-442 1490 0,'0'0'0,"0"0"0,0 0 0,0 0 0,0 0 0,0 0 0,0 9 0,0-9 0,0 0 0,0 0 0,0 9 0,0-9 0,0 0 0,0 0 0,0 0 0,0 0 0,0 0 0,0 0 0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8"/>
  <sheetViews>
    <sheetView zoomScale="124" zoomScaleNormal="124" workbookViewId="0">
      <selection activeCell="K19" sqref="K19"/>
    </sheetView>
  </sheetViews>
  <sheetFormatPr defaultColWidth="9.109375" defaultRowHeight="14.4" x14ac:dyDescent="0.3"/>
  <cols>
    <col min="1" max="1" width="8.6640625" style="18" bestFit="1" customWidth="1"/>
    <col min="2" max="2" width="8.33203125" style="18" bestFit="1" customWidth="1"/>
    <col min="3" max="3" width="8.88671875" style="18" customWidth="1"/>
    <col min="4" max="4" width="9.5546875" style="18" bestFit="1" customWidth="1"/>
    <col min="5" max="5" width="13.33203125" style="18" bestFit="1" customWidth="1"/>
    <col min="6" max="16384" width="9.109375" style="18"/>
  </cols>
  <sheetData>
    <row r="1" spans="1:5" ht="16.5" x14ac:dyDescent="0.3">
      <c r="A1" s="18" t="s">
        <v>68</v>
      </c>
    </row>
    <row r="2" spans="1:5" ht="17.25" thickBot="1" x14ac:dyDescent="0.35">
      <c r="A2" s="18" t="s">
        <v>67</v>
      </c>
    </row>
    <row r="3" spans="1:5" ht="17.25" thickBot="1" x14ac:dyDescent="0.35">
      <c r="A3" s="36" t="s">
        <v>1</v>
      </c>
      <c r="B3" s="24" t="s">
        <v>44</v>
      </c>
      <c r="C3" s="37" t="s">
        <v>45</v>
      </c>
      <c r="D3" s="40" t="s">
        <v>53</v>
      </c>
      <c r="E3"/>
    </row>
    <row r="4" spans="1:5" ht="16.5" x14ac:dyDescent="0.3">
      <c r="A4" s="25">
        <v>1</v>
      </c>
      <c r="B4" s="34">
        <v>2</v>
      </c>
      <c r="C4" s="31">
        <v>1</v>
      </c>
      <c r="D4" s="27"/>
      <c r="E4"/>
    </row>
    <row r="5" spans="1:5" ht="16.5" x14ac:dyDescent="0.3">
      <c r="A5" s="25">
        <v>2</v>
      </c>
      <c r="B5" s="34">
        <v>2</v>
      </c>
      <c r="C5" s="31">
        <v>2</v>
      </c>
      <c r="D5" s="27"/>
      <c r="E5"/>
    </row>
    <row r="6" spans="1:5" ht="16.5" x14ac:dyDescent="0.3">
      <c r="A6" s="25">
        <v>3</v>
      </c>
      <c r="B6" s="34">
        <v>1</v>
      </c>
      <c r="C6" s="31">
        <v>1</v>
      </c>
      <c r="D6" s="27"/>
      <c r="E6"/>
    </row>
    <row r="7" spans="1:5" ht="16.5" x14ac:dyDescent="0.3">
      <c r="A7" s="25">
        <v>4</v>
      </c>
      <c r="B7" s="34">
        <v>0</v>
      </c>
      <c r="C7" s="31">
        <v>1</v>
      </c>
      <c r="D7" s="27"/>
      <c r="E7"/>
    </row>
    <row r="8" spans="1:5" ht="16.5" x14ac:dyDescent="0.3">
      <c r="A8" s="25">
        <v>5</v>
      </c>
      <c r="B8" s="34">
        <v>2</v>
      </c>
      <c r="C8" s="31">
        <v>1</v>
      </c>
      <c r="D8" s="27"/>
      <c r="E8"/>
    </row>
    <row r="9" spans="1:5" ht="16.5" x14ac:dyDescent="0.3">
      <c r="A9" s="25">
        <v>6</v>
      </c>
      <c r="B9" s="34">
        <v>1</v>
      </c>
      <c r="C9" s="31">
        <v>2</v>
      </c>
      <c r="D9" s="27"/>
      <c r="E9"/>
    </row>
    <row r="10" spans="1:5" ht="16.5" x14ac:dyDescent="0.3">
      <c r="A10" s="25">
        <v>7</v>
      </c>
      <c r="B10" s="34">
        <v>0</v>
      </c>
      <c r="C10" s="31">
        <v>0</v>
      </c>
      <c r="D10" s="27"/>
      <c r="E10"/>
    </row>
    <row r="11" spans="1:5" ht="16.5" x14ac:dyDescent="0.3">
      <c r="A11" s="25">
        <v>8</v>
      </c>
      <c r="B11" s="34">
        <v>1</v>
      </c>
      <c r="C11" s="31">
        <v>0</v>
      </c>
      <c r="D11" s="27"/>
      <c r="E11"/>
    </row>
    <row r="12" spans="1:5" ht="16.5" x14ac:dyDescent="0.3">
      <c r="A12" s="25">
        <v>9</v>
      </c>
      <c r="B12" s="34">
        <v>3</v>
      </c>
      <c r="C12" s="31">
        <v>3</v>
      </c>
      <c r="D12" s="27"/>
      <c r="E12"/>
    </row>
    <row r="13" spans="1:5" ht="16.5" x14ac:dyDescent="0.3">
      <c r="A13" s="25">
        <v>10</v>
      </c>
      <c r="B13" s="34">
        <v>3</v>
      </c>
      <c r="C13" s="31">
        <v>3</v>
      </c>
      <c r="D13" s="27"/>
      <c r="E13"/>
    </row>
    <row r="14" spans="1:5" ht="16.5" x14ac:dyDescent="0.3">
      <c r="A14" s="25">
        <v>11</v>
      </c>
      <c r="B14" s="34">
        <v>1</v>
      </c>
      <c r="C14" s="31">
        <v>1</v>
      </c>
      <c r="D14" s="27"/>
      <c r="E14"/>
    </row>
    <row r="15" spans="1:5" ht="16.5" x14ac:dyDescent="0.3">
      <c r="A15" s="25">
        <v>12</v>
      </c>
      <c r="B15" s="34">
        <v>2</v>
      </c>
      <c r="C15" s="31">
        <v>2</v>
      </c>
      <c r="D15" s="27"/>
      <c r="E15"/>
    </row>
    <row r="16" spans="1:5" ht="16.5" x14ac:dyDescent="0.3">
      <c r="A16" s="25">
        <v>13</v>
      </c>
      <c r="B16" s="34">
        <v>3</v>
      </c>
      <c r="C16" s="31">
        <v>3</v>
      </c>
      <c r="D16" s="27"/>
      <c r="E16"/>
    </row>
    <row r="17" spans="1:5" ht="16.5" x14ac:dyDescent="0.3">
      <c r="A17" s="25">
        <v>14</v>
      </c>
      <c r="B17" s="34">
        <v>2</v>
      </c>
      <c r="C17" s="31">
        <v>2</v>
      </c>
      <c r="D17" s="27"/>
      <c r="E17"/>
    </row>
    <row r="18" spans="1:5" ht="16.5" x14ac:dyDescent="0.3">
      <c r="A18" s="25">
        <v>15</v>
      </c>
      <c r="B18" s="34">
        <v>2</v>
      </c>
      <c r="C18" s="31">
        <v>2</v>
      </c>
      <c r="D18" s="27"/>
      <c r="E18"/>
    </row>
    <row r="19" spans="1:5" ht="16.5" x14ac:dyDescent="0.3">
      <c r="A19" s="25">
        <v>16</v>
      </c>
      <c r="B19" s="34">
        <v>5</v>
      </c>
      <c r="C19" s="31">
        <v>3</v>
      </c>
      <c r="D19" s="27"/>
      <c r="E19"/>
    </row>
    <row r="20" spans="1:5" x14ac:dyDescent="0.3">
      <c r="A20" s="25">
        <v>17</v>
      </c>
      <c r="B20" s="34">
        <v>2</v>
      </c>
      <c r="C20" s="31">
        <v>4</v>
      </c>
      <c r="D20" s="27"/>
      <c r="E20"/>
    </row>
    <row r="21" spans="1:5" x14ac:dyDescent="0.3">
      <c r="A21" s="25">
        <v>18</v>
      </c>
      <c r="B21" s="34">
        <v>2</v>
      </c>
      <c r="C21" s="31">
        <v>2</v>
      </c>
      <c r="D21" s="27"/>
      <c r="E21"/>
    </row>
    <row r="22" spans="1:5" x14ac:dyDescent="0.3">
      <c r="A22" s="25">
        <v>19</v>
      </c>
      <c r="B22" s="34">
        <v>1</v>
      </c>
      <c r="C22" s="31">
        <v>1</v>
      </c>
      <c r="D22" s="27"/>
      <c r="E22"/>
    </row>
    <row r="23" spans="1:5" x14ac:dyDescent="0.3">
      <c r="A23" s="25">
        <v>20</v>
      </c>
      <c r="B23" s="34">
        <v>2</v>
      </c>
      <c r="C23" s="31">
        <v>3</v>
      </c>
      <c r="D23" s="27"/>
      <c r="E23"/>
    </row>
    <row r="24" spans="1:5" x14ac:dyDescent="0.3">
      <c r="A24" s="25">
        <v>21</v>
      </c>
      <c r="B24" s="34">
        <v>3</v>
      </c>
      <c r="C24" s="31">
        <v>1</v>
      </c>
      <c r="D24" s="27"/>
      <c r="E24"/>
    </row>
    <row r="25" spans="1:5" x14ac:dyDescent="0.3">
      <c r="A25" s="25">
        <v>22</v>
      </c>
      <c r="B25" s="34">
        <v>3</v>
      </c>
      <c r="C25" s="31">
        <v>3</v>
      </c>
      <c r="D25" s="27"/>
      <c r="E25"/>
    </row>
    <row r="26" spans="1:5" x14ac:dyDescent="0.3">
      <c r="A26" s="25">
        <v>23</v>
      </c>
      <c r="B26" s="34">
        <v>3</v>
      </c>
      <c r="C26" s="31">
        <v>3</v>
      </c>
      <c r="D26" s="27"/>
      <c r="E26"/>
    </row>
    <row r="27" spans="1:5" x14ac:dyDescent="0.3">
      <c r="A27" s="25">
        <v>24</v>
      </c>
      <c r="B27" s="34">
        <v>4</v>
      </c>
      <c r="C27" s="31">
        <v>5</v>
      </c>
      <c r="D27" s="27"/>
      <c r="E27"/>
    </row>
    <row r="28" spans="1:5" x14ac:dyDescent="0.3">
      <c r="A28" s="25">
        <v>25</v>
      </c>
      <c r="B28" s="34">
        <v>7</v>
      </c>
      <c r="C28" s="31">
        <v>1</v>
      </c>
      <c r="D28" s="27"/>
      <c r="E28"/>
    </row>
    <row r="29" spans="1:5" x14ac:dyDescent="0.3">
      <c r="A29" s="25">
        <v>26</v>
      </c>
      <c r="B29" s="34">
        <v>1</v>
      </c>
      <c r="C29" s="31">
        <v>7</v>
      </c>
      <c r="D29" s="27"/>
      <c r="E29"/>
    </row>
    <row r="30" spans="1:5" x14ac:dyDescent="0.3">
      <c r="A30" s="25">
        <v>27</v>
      </c>
      <c r="B30" s="34">
        <v>2</v>
      </c>
      <c r="C30" s="31">
        <v>3</v>
      </c>
      <c r="D30" s="27"/>
      <c r="E30"/>
    </row>
    <row r="31" spans="1:5" x14ac:dyDescent="0.3">
      <c r="A31" s="25">
        <v>28</v>
      </c>
      <c r="B31" s="34">
        <v>3</v>
      </c>
      <c r="C31" s="31">
        <v>1</v>
      </c>
      <c r="D31" s="27"/>
      <c r="E31"/>
    </row>
    <row r="32" spans="1:5" x14ac:dyDescent="0.3">
      <c r="A32" s="25">
        <v>29</v>
      </c>
      <c r="B32" s="34">
        <v>2</v>
      </c>
      <c r="C32" s="31">
        <v>3</v>
      </c>
      <c r="D32" s="27"/>
      <c r="E32"/>
    </row>
    <row r="33" spans="1:5" x14ac:dyDescent="0.3">
      <c r="A33" s="25">
        <v>30</v>
      </c>
      <c r="B33" s="34">
        <v>5</v>
      </c>
      <c r="C33" s="31">
        <v>1</v>
      </c>
      <c r="D33" s="27"/>
      <c r="E33"/>
    </row>
    <row r="34" spans="1:5" x14ac:dyDescent="0.3">
      <c r="A34" s="25">
        <v>31</v>
      </c>
      <c r="B34" s="34">
        <v>2</v>
      </c>
      <c r="C34" s="31">
        <v>6</v>
      </c>
      <c r="D34" s="27"/>
      <c r="E34"/>
    </row>
    <row r="35" spans="1:5" x14ac:dyDescent="0.3">
      <c r="A35" s="25">
        <v>32</v>
      </c>
      <c r="B35" s="34">
        <v>3</v>
      </c>
      <c r="C35" s="31">
        <v>3</v>
      </c>
      <c r="D35" s="27"/>
      <c r="E35"/>
    </row>
    <row r="36" spans="1:5" x14ac:dyDescent="0.3">
      <c r="A36" s="25">
        <v>33</v>
      </c>
      <c r="B36" s="34">
        <v>1</v>
      </c>
      <c r="C36" s="31">
        <v>2</v>
      </c>
      <c r="D36" s="27"/>
      <c r="E36"/>
    </row>
    <row r="37" spans="1:5" x14ac:dyDescent="0.3">
      <c r="A37" s="25">
        <v>34</v>
      </c>
      <c r="B37" s="34">
        <v>5</v>
      </c>
      <c r="C37" s="31">
        <v>2</v>
      </c>
      <c r="D37" s="27"/>
      <c r="E37"/>
    </row>
    <row r="38" spans="1:5" x14ac:dyDescent="0.3">
      <c r="A38" s="25">
        <v>35</v>
      </c>
      <c r="B38" s="34">
        <v>2</v>
      </c>
      <c r="C38" s="31">
        <v>5</v>
      </c>
      <c r="D38" s="27"/>
      <c r="E38"/>
    </row>
    <row r="39" spans="1:5" x14ac:dyDescent="0.3">
      <c r="A39" s="25">
        <v>36</v>
      </c>
      <c r="B39" s="34">
        <v>0</v>
      </c>
      <c r="C39" s="31">
        <v>0</v>
      </c>
      <c r="D39" s="27"/>
      <c r="E39"/>
    </row>
    <row r="40" spans="1:5" x14ac:dyDescent="0.3">
      <c r="A40" s="25">
        <v>37</v>
      </c>
      <c r="B40" s="34">
        <v>7</v>
      </c>
      <c r="C40" s="31">
        <v>2</v>
      </c>
      <c r="D40" s="27"/>
      <c r="E40"/>
    </row>
    <row r="41" spans="1:5" x14ac:dyDescent="0.3">
      <c r="A41" s="25">
        <v>38</v>
      </c>
      <c r="B41" s="34">
        <v>3</v>
      </c>
      <c r="C41" s="31">
        <v>6</v>
      </c>
      <c r="D41" s="27"/>
      <c r="E41"/>
    </row>
    <row r="42" spans="1:5" x14ac:dyDescent="0.3">
      <c r="A42" s="25">
        <v>39</v>
      </c>
      <c r="B42" s="34">
        <v>5</v>
      </c>
      <c r="C42" s="31">
        <v>2</v>
      </c>
      <c r="D42" s="27"/>
      <c r="E42"/>
    </row>
    <row r="43" spans="1:5" x14ac:dyDescent="0.3">
      <c r="A43" s="25">
        <v>40</v>
      </c>
      <c r="B43" s="34">
        <v>3</v>
      </c>
      <c r="C43" s="31">
        <v>6</v>
      </c>
      <c r="D43" s="27"/>
      <c r="E43"/>
    </row>
    <row r="44" spans="1:5" x14ac:dyDescent="0.3">
      <c r="A44" s="25">
        <v>41</v>
      </c>
      <c r="B44" s="34">
        <v>7</v>
      </c>
      <c r="C44" s="31">
        <v>6</v>
      </c>
      <c r="D44" s="27"/>
      <c r="E44"/>
    </row>
    <row r="45" spans="1:5" ht="15" thickBot="1" x14ac:dyDescent="0.35">
      <c r="A45" s="28">
        <v>42</v>
      </c>
      <c r="B45" s="35">
        <v>3</v>
      </c>
      <c r="C45" s="60">
        <v>5</v>
      </c>
      <c r="D45" s="30"/>
      <c r="E45"/>
    </row>
    <row r="46" spans="1:5" x14ac:dyDescent="0.3">
      <c r="A46"/>
      <c r="B46"/>
      <c r="C46"/>
      <c r="D46"/>
      <c r="E46"/>
    </row>
    <row r="47" spans="1:5" x14ac:dyDescent="0.3">
      <c r="A47"/>
      <c r="B47" s="20" t="str">
        <f>B3</f>
        <v>Input</v>
      </c>
      <c r="C47" s="20" t="str">
        <f t="shared" ref="C47:D47" si="0">C3</f>
        <v>Output</v>
      </c>
      <c r="D47" s="20" t="str">
        <f t="shared" si="0"/>
        <v>Inventory</v>
      </c>
    </row>
    <row r="48" spans="1:5" x14ac:dyDescent="0.3">
      <c r="A48" s="20" t="s">
        <v>2</v>
      </c>
      <c r="B48" s="42"/>
      <c r="C48" s="42"/>
      <c r="D48" s="42"/>
    </row>
    <row r="49" spans="1:5" x14ac:dyDescent="0.3">
      <c r="A49" s="20" t="s">
        <v>4</v>
      </c>
      <c r="B49" s="42"/>
      <c r="C49" s="42"/>
      <c r="D49" s="42"/>
    </row>
    <row r="50" spans="1:5" x14ac:dyDescent="0.3">
      <c r="A50" s="20" t="s">
        <v>49</v>
      </c>
      <c r="B50" s="42"/>
      <c r="C50" s="42"/>
      <c r="D50" s="42"/>
    </row>
    <row r="51" spans="1:5" x14ac:dyDescent="0.3">
      <c r="A51" s="20" t="s">
        <v>50</v>
      </c>
      <c r="B51" s="42"/>
      <c r="C51" s="42"/>
      <c r="D51" s="42"/>
    </row>
    <row r="52" spans="1:5" x14ac:dyDescent="0.3">
      <c r="A52" s="20" t="s">
        <v>51</v>
      </c>
      <c r="B52" s="42"/>
      <c r="C52" s="42"/>
      <c r="D52" s="42"/>
    </row>
    <row r="53" spans="1:5" x14ac:dyDescent="0.3">
      <c r="A53" s="20" t="s">
        <v>52</v>
      </c>
      <c r="B53" s="42"/>
      <c r="C53" s="42"/>
      <c r="D53" s="42"/>
    </row>
    <row r="54" spans="1:5" x14ac:dyDescent="0.3">
      <c r="A54" s="20" t="s">
        <v>9</v>
      </c>
      <c r="B54" s="42"/>
      <c r="C54" s="42"/>
      <c r="D54" s="42"/>
    </row>
    <row r="55" spans="1:5" x14ac:dyDescent="0.3">
      <c r="A55" s="20" t="s">
        <v>55</v>
      </c>
      <c r="B55" s="42"/>
      <c r="C55" s="42"/>
      <c r="D55" s="42"/>
    </row>
    <row r="56" spans="1:5" x14ac:dyDescent="0.3">
      <c r="A56" s="18" t="s">
        <v>63</v>
      </c>
      <c r="E56" s="42"/>
    </row>
    <row r="57" spans="1:5" x14ac:dyDescent="0.3">
      <c r="A57" s="18" t="s">
        <v>64</v>
      </c>
      <c r="E57" s="42"/>
    </row>
    <row r="58" spans="1:5" x14ac:dyDescent="0.3">
      <c r="E58" s="42"/>
    </row>
  </sheetData>
  <conditionalFormatting sqref="C4:C45">
    <cfRule type="cellIs" dxfId="6" priority="4" operator="equal">
      <formula>#REF!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zoomScale="91" zoomScaleNormal="91" workbookViewId="0">
      <selection activeCell="G26" sqref="G26"/>
    </sheetView>
  </sheetViews>
  <sheetFormatPr defaultColWidth="9.109375" defaultRowHeight="14.4" x14ac:dyDescent="0.3"/>
  <cols>
    <col min="1" max="1" width="8.6640625" style="18" bestFit="1" customWidth="1"/>
    <col min="2" max="2" width="6.33203125" style="18" bestFit="1" customWidth="1"/>
    <col min="3" max="3" width="8.88671875" style="18" customWidth="1"/>
    <col min="4" max="4" width="6.6640625" style="18" bestFit="1" customWidth="1"/>
    <col min="5" max="5" width="9.6640625" style="18" bestFit="1" customWidth="1"/>
    <col min="6" max="6" width="9.109375" style="18"/>
    <col min="7" max="7" width="10" style="18" bestFit="1" customWidth="1"/>
    <col min="8" max="16384" width="9.109375" style="18"/>
  </cols>
  <sheetData>
    <row r="1" spans="1:6" ht="15" thickBot="1" x14ac:dyDescent="0.35">
      <c r="A1" s="36" t="s">
        <v>1</v>
      </c>
      <c r="B1" s="24" t="s">
        <v>44</v>
      </c>
      <c r="C1" s="37" t="s">
        <v>45</v>
      </c>
      <c r="D1" s="73" t="s">
        <v>57</v>
      </c>
      <c r="E1" s="68" t="s">
        <v>61</v>
      </c>
      <c r="F1" s="66" t="s">
        <v>62</v>
      </c>
    </row>
    <row r="2" spans="1:6" x14ac:dyDescent="0.3">
      <c r="A2" s="59">
        <v>1</v>
      </c>
      <c r="B2" s="22">
        <f>'1. AveInvFlow'!B4</f>
        <v>2</v>
      </c>
      <c r="C2" s="46">
        <f>'1. AveInvFlow'!C4</f>
        <v>1</v>
      </c>
      <c r="D2" s="64">
        <v>0.37</v>
      </c>
      <c r="E2" s="62">
        <v>0.09</v>
      </c>
      <c r="F2" s="70">
        <v>7.0000000000000007E-2</v>
      </c>
    </row>
    <row r="3" spans="1:6" x14ac:dyDescent="0.3">
      <c r="A3" s="25">
        <v>2</v>
      </c>
      <c r="B3" s="34">
        <f>'1. AveInvFlow'!B5</f>
        <v>2</v>
      </c>
      <c r="C3" s="31">
        <f>'1. AveInvFlow'!C5</f>
        <v>2</v>
      </c>
      <c r="D3" s="69">
        <v>0.24</v>
      </c>
      <c r="E3" s="67">
        <v>0.13</v>
      </c>
      <c r="F3" s="65">
        <v>0.13</v>
      </c>
    </row>
    <row r="4" spans="1:6" x14ac:dyDescent="0.3">
      <c r="A4" s="25">
        <v>3</v>
      </c>
      <c r="B4" s="34">
        <f>'1. AveInvFlow'!B6</f>
        <v>1</v>
      </c>
      <c r="C4" s="31">
        <f>'1. AveInvFlow'!C6</f>
        <v>1</v>
      </c>
      <c r="D4" s="69">
        <v>0.31</v>
      </c>
      <c r="E4" s="67">
        <v>0.25</v>
      </c>
      <c r="F4" s="65">
        <v>0.13</v>
      </c>
    </row>
    <row r="5" spans="1:6" x14ac:dyDescent="0.3">
      <c r="A5" s="25">
        <v>4</v>
      </c>
      <c r="B5" s="34">
        <f>'1. AveInvFlow'!B7</f>
        <v>0</v>
      </c>
      <c r="C5" s="31">
        <f>'1. AveInvFlow'!C7</f>
        <v>1</v>
      </c>
      <c r="D5" s="69">
        <v>0</v>
      </c>
      <c r="E5" s="67">
        <v>0.03</v>
      </c>
      <c r="F5" s="65">
        <v>0</v>
      </c>
    </row>
    <row r="6" spans="1:6" x14ac:dyDescent="0.3">
      <c r="A6" s="25">
        <v>5</v>
      </c>
      <c r="B6" s="34">
        <f>'1. AveInvFlow'!B8</f>
        <v>2</v>
      </c>
      <c r="C6" s="31">
        <f>'1. AveInvFlow'!C8</f>
        <v>1</v>
      </c>
      <c r="D6" s="69">
        <v>0.37</v>
      </c>
      <c r="E6" s="67">
        <v>0.17</v>
      </c>
      <c r="F6" s="65">
        <v>7.0000000000000007E-2</v>
      </c>
    </row>
    <row r="7" spans="1:6" x14ac:dyDescent="0.3">
      <c r="A7" s="25">
        <v>6</v>
      </c>
      <c r="B7" s="34">
        <f>'1. AveInvFlow'!B9</f>
        <v>1</v>
      </c>
      <c r="C7" s="31">
        <f>'1. AveInvFlow'!C9</f>
        <v>2</v>
      </c>
      <c r="D7" s="69">
        <v>0.18</v>
      </c>
      <c r="E7" s="67">
        <v>0.21</v>
      </c>
      <c r="F7" s="65">
        <v>0.13</v>
      </c>
    </row>
    <row r="8" spans="1:6" x14ac:dyDescent="0.3">
      <c r="A8" s="25">
        <v>7</v>
      </c>
      <c r="B8" s="34">
        <f>'1. AveInvFlow'!B10</f>
        <v>0</v>
      </c>
      <c r="C8" s="31">
        <f>'1. AveInvFlow'!C10</f>
        <v>0</v>
      </c>
      <c r="D8" s="69">
        <v>0</v>
      </c>
      <c r="E8" s="67">
        <v>0</v>
      </c>
      <c r="F8" s="65">
        <v>0</v>
      </c>
    </row>
    <row r="9" spans="1:6" x14ac:dyDescent="0.3">
      <c r="A9" s="25">
        <v>8</v>
      </c>
      <c r="B9" s="34">
        <f>'1. AveInvFlow'!B11</f>
        <v>1</v>
      </c>
      <c r="C9" s="31">
        <f>'1. AveInvFlow'!C11</f>
        <v>0</v>
      </c>
      <c r="D9" s="69">
        <v>0.04</v>
      </c>
      <c r="E9" s="67">
        <v>0</v>
      </c>
      <c r="F9" s="65">
        <v>0</v>
      </c>
    </row>
    <row r="10" spans="1:6" x14ac:dyDescent="0.3">
      <c r="A10" s="25">
        <v>9</v>
      </c>
      <c r="B10" s="34">
        <f>'1. AveInvFlow'!B12</f>
        <v>3</v>
      </c>
      <c r="C10" s="31">
        <f>'1. AveInvFlow'!C12</f>
        <v>3</v>
      </c>
      <c r="D10" s="69">
        <v>0.57999999999999996</v>
      </c>
      <c r="E10" s="67">
        <v>0.38</v>
      </c>
      <c r="F10" s="65">
        <v>0.2</v>
      </c>
    </row>
    <row r="11" spans="1:6" x14ac:dyDescent="0.3">
      <c r="A11" s="25">
        <v>10</v>
      </c>
      <c r="B11" s="34">
        <f>'1. AveInvFlow'!B13</f>
        <v>3</v>
      </c>
      <c r="C11" s="31">
        <f>'1. AveInvFlow'!C13</f>
        <v>3</v>
      </c>
      <c r="D11" s="69">
        <v>0.66</v>
      </c>
      <c r="E11" s="67">
        <v>0.33</v>
      </c>
      <c r="F11" s="65">
        <v>0.24</v>
      </c>
    </row>
    <row r="12" spans="1:6" x14ac:dyDescent="0.3">
      <c r="A12" s="25">
        <v>11</v>
      </c>
      <c r="B12" s="34">
        <f>'1. AveInvFlow'!B14</f>
        <v>1</v>
      </c>
      <c r="C12" s="31">
        <f>'1. AveInvFlow'!C14</f>
        <v>1</v>
      </c>
      <c r="D12" s="69">
        <v>0.09</v>
      </c>
      <c r="E12" s="67">
        <v>0.04</v>
      </c>
      <c r="F12" s="65">
        <v>0.02</v>
      </c>
    </row>
    <row r="13" spans="1:6" x14ac:dyDescent="0.3">
      <c r="A13" s="25">
        <v>12</v>
      </c>
      <c r="B13" s="34">
        <f>'1. AveInvFlow'!B15</f>
        <v>2</v>
      </c>
      <c r="C13" s="31">
        <f>'1. AveInvFlow'!C15</f>
        <v>2</v>
      </c>
      <c r="D13" s="69">
        <v>0.46</v>
      </c>
      <c r="E13" s="67">
        <v>0.19</v>
      </c>
      <c r="F13" s="65">
        <v>0.13</v>
      </c>
    </row>
    <row r="14" spans="1:6" x14ac:dyDescent="0.3">
      <c r="A14" s="25">
        <v>13</v>
      </c>
      <c r="B14" s="34">
        <f>'1. AveInvFlow'!B16</f>
        <v>3</v>
      </c>
      <c r="C14" s="31">
        <f>'1. AveInvFlow'!C16</f>
        <v>3</v>
      </c>
      <c r="D14" s="69">
        <v>0.47</v>
      </c>
      <c r="E14" s="67">
        <v>0.53</v>
      </c>
      <c r="F14" s="65">
        <v>0.2</v>
      </c>
    </row>
    <row r="15" spans="1:6" x14ac:dyDescent="0.3">
      <c r="A15" s="25">
        <v>14</v>
      </c>
      <c r="B15" s="34">
        <f>'1. AveInvFlow'!B17</f>
        <v>2</v>
      </c>
      <c r="C15" s="31">
        <f>'1. AveInvFlow'!C17</f>
        <v>2</v>
      </c>
      <c r="D15" s="69">
        <v>0.45</v>
      </c>
      <c r="E15" s="67">
        <v>0.22</v>
      </c>
      <c r="F15" s="65">
        <v>0.2</v>
      </c>
    </row>
    <row r="16" spans="1:6" x14ac:dyDescent="0.3">
      <c r="A16" s="25">
        <v>15</v>
      </c>
      <c r="B16" s="34">
        <f>'1. AveInvFlow'!B18</f>
        <v>2</v>
      </c>
      <c r="C16" s="31">
        <f>'1. AveInvFlow'!C18</f>
        <v>2</v>
      </c>
      <c r="D16" s="69">
        <v>0.33</v>
      </c>
      <c r="E16" s="67">
        <v>0.17</v>
      </c>
      <c r="F16" s="65">
        <v>7.0000000000000007E-2</v>
      </c>
    </row>
    <row r="17" spans="1:6" x14ac:dyDescent="0.3">
      <c r="A17" s="25">
        <v>16</v>
      </c>
      <c r="B17" s="34">
        <f>'1. AveInvFlow'!B19</f>
        <v>5</v>
      </c>
      <c r="C17" s="31">
        <f>'1. AveInvFlow'!C19</f>
        <v>3</v>
      </c>
      <c r="D17" s="69">
        <v>0.62</v>
      </c>
      <c r="E17" s="67">
        <v>0.31</v>
      </c>
      <c r="F17" s="65">
        <v>0.22</v>
      </c>
    </row>
    <row r="18" spans="1:6" x14ac:dyDescent="0.3">
      <c r="A18" s="25">
        <v>17</v>
      </c>
      <c r="B18" s="34">
        <f>'1. AveInvFlow'!B20</f>
        <v>2</v>
      </c>
      <c r="C18" s="31">
        <f>'1. AveInvFlow'!C20</f>
        <v>4</v>
      </c>
      <c r="D18" s="69">
        <v>0.71</v>
      </c>
      <c r="E18" s="67">
        <v>0.56000000000000005</v>
      </c>
      <c r="F18" s="65">
        <v>0.31</v>
      </c>
    </row>
    <row r="19" spans="1:6" x14ac:dyDescent="0.3">
      <c r="A19" s="25">
        <v>18</v>
      </c>
      <c r="B19" s="34">
        <f>'1. AveInvFlow'!B21</f>
        <v>2</v>
      </c>
      <c r="C19" s="31">
        <f>'1. AveInvFlow'!C21</f>
        <v>2</v>
      </c>
      <c r="D19" s="69">
        <v>0.34</v>
      </c>
      <c r="E19" s="67">
        <v>0.11</v>
      </c>
      <c r="F19" s="65">
        <v>7.0000000000000007E-2</v>
      </c>
    </row>
    <row r="20" spans="1:6" x14ac:dyDescent="0.3">
      <c r="A20" s="25">
        <v>19</v>
      </c>
      <c r="B20" s="34">
        <f>'1. AveInvFlow'!B22</f>
        <v>1</v>
      </c>
      <c r="C20" s="31">
        <f>'1. AveInvFlow'!C22</f>
        <v>1</v>
      </c>
      <c r="D20" s="69">
        <v>0.21</v>
      </c>
      <c r="E20" s="67">
        <v>0.17</v>
      </c>
      <c r="F20" s="65">
        <v>0.11</v>
      </c>
    </row>
    <row r="21" spans="1:6" x14ac:dyDescent="0.3">
      <c r="A21" s="25">
        <v>20</v>
      </c>
      <c r="B21" s="34">
        <f>'1. AveInvFlow'!B23</f>
        <v>2</v>
      </c>
      <c r="C21" s="31">
        <f>'1. AveInvFlow'!C23</f>
        <v>3</v>
      </c>
      <c r="D21" s="69">
        <v>0.37</v>
      </c>
      <c r="E21" s="67">
        <v>0.26</v>
      </c>
      <c r="F21" s="65">
        <v>0.16</v>
      </c>
    </row>
    <row r="22" spans="1:6" x14ac:dyDescent="0.3">
      <c r="A22" s="25">
        <v>21</v>
      </c>
      <c r="B22" s="34">
        <f>'1. AveInvFlow'!B24</f>
        <v>3</v>
      </c>
      <c r="C22" s="31">
        <f>'1. AveInvFlow'!C24</f>
        <v>1</v>
      </c>
      <c r="D22" s="69">
        <v>0.55000000000000004</v>
      </c>
      <c r="E22" s="67">
        <v>0.45</v>
      </c>
      <c r="F22" s="65">
        <v>0.2</v>
      </c>
    </row>
    <row r="23" spans="1:6" x14ac:dyDescent="0.3">
      <c r="A23" s="25">
        <v>22</v>
      </c>
      <c r="B23" s="34">
        <f>'1. AveInvFlow'!B25</f>
        <v>3</v>
      </c>
      <c r="C23" s="31">
        <f>'1. AveInvFlow'!C25</f>
        <v>3</v>
      </c>
      <c r="D23" s="69">
        <v>0.45</v>
      </c>
      <c r="E23" s="67">
        <v>0.5</v>
      </c>
      <c r="F23" s="65">
        <v>0.11</v>
      </c>
    </row>
    <row r="24" spans="1:6" x14ac:dyDescent="0.3">
      <c r="A24" s="25">
        <v>23</v>
      </c>
      <c r="B24" s="34">
        <f>'1. AveInvFlow'!B26</f>
        <v>3</v>
      </c>
      <c r="C24" s="31">
        <f>'1. AveInvFlow'!C26</f>
        <v>3</v>
      </c>
      <c r="D24" s="69">
        <v>0.66</v>
      </c>
      <c r="E24" s="67">
        <v>0.6</v>
      </c>
      <c r="F24" s="65">
        <v>0.22</v>
      </c>
    </row>
    <row r="25" spans="1:6" x14ac:dyDescent="0.3">
      <c r="A25" s="25">
        <v>24</v>
      </c>
      <c r="B25" s="34">
        <f>'1. AveInvFlow'!B27</f>
        <v>4</v>
      </c>
      <c r="C25" s="31">
        <f>'1. AveInvFlow'!C27</f>
        <v>5</v>
      </c>
      <c r="D25" s="69">
        <v>0.73</v>
      </c>
      <c r="E25" s="67">
        <v>0.57999999999999996</v>
      </c>
      <c r="F25" s="65">
        <v>0.28999999999999998</v>
      </c>
    </row>
    <row r="26" spans="1:6" x14ac:dyDescent="0.3">
      <c r="A26" s="25">
        <v>25</v>
      </c>
      <c r="B26" s="34">
        <f>'1. AveInvFlow'!B28</f>
        <v>7</v>
      </c>
      <c r="C26" s="31">
        <f>'1. AveInvFlow'!C28</f>
        <v>1</v>
      </c>
      <c r="D26" s="69">
        <v>0.74</v>
      </c>
      <c r="E26" s="67">
        <v>0.55000000000000004</v>
      </c>
      <c r="F26" s="65">
        <v>0.11</v>
      </c>
    </row>
    <row r="27" spans="1:6" x14ac:dyDescent="0.3">
      <c r="A27" s="25">
        <v>26</v>
      </c>
      <c r="B27" s="34">
        <f>'1. AveInvFlow'!B29</f>
        <v>1</v>
      </c>
      <c r="C27" s="31">
        <f>'1. AveInvFlow'!C29</f>
        <v>7</v>
      </c>
      <c r="D27" s="69">
        <v>0.72</v>
      </c>
      <c r="E27" s="67">
        <v>0.94</v>
      </c>
      <c r="F27" s="65">
        <v>0.47</v>
      </c>
    </row>
    <row r="28" spans="1:6" x14ac:dyDescent="0.3">
      <c r="A28" s="25">
        <v>27</v>
      </c>
      <c r="B28" s="34">
        <f>'1. AveInvFlow'!B30</f>
        <v>2</v>
      </c>
      <c r="C28" s="31">
        <f>'1. AveInvFlow'!C30</f>
        <v>3</v>
      </c>
      <c r="D28" s="69">
        <v>0.37</v>
      </c>
      <c r="E28" s="67">
        <v>0.2</v>
      </c>
      <c r="F28" s="65">
        <v>0.13</v>
      </c>
    </row>
    <row r="29" spans="1:6" x14ac:dyDescent="0.3">
      <c r="A29" s="25">
        <v>28</v>
      </c>
      <c r="B29" s="34">
        <f>'1. AveInvFlow'!B31</f>
        <v>3</v>
      </c>
      <c r="C29" s="31">
        <f>'1. AveInvFlow'!C31</f>
        <v>1</v>
      </c>
      <c r="D29" s="69">
        <v>0.22</v>
      </c>
      <c r="E29" s="67">
        <v>0.01</v>
      </c>
      <c r="F29" s="65">
        <v>7.0000000000000007E-2</v>
      </c>
    </row>
    <row r="30" spans="1:6" x14ac:dyDescent="0.3">
      <c r="A30" s="25">
        <v>29</v>
      </c>
      <c r="B30" s="34">
        <f>'1. AveInvFlow'!B32</f>
        <v>2</v>
      </c>
      <c r="C30" s="31">
        <f>'1. AveInvFlow'!C32</f>
        <v>3</v>
      </c>
      <c r="D30" s="69">
        <v>0.69</v>
      </c>
      <c r="E30" s="67">
        <v>0.45</v>
      </c>
      <c r="F30" s="65">
        <v>0.24</v>
      </c>
    </row>
    <row r="31" spans="1:6" x14ac:dyDescent="0.3">
      <c r="A31" s="25">
        <v>30</v>
      </c>
      <c r="B31" s="34">
        <f>'1. AveInvFlow'!B33</f>
        <v>5</v>
      </c>
      <c r="C31" s="31">
        <f>'1. AveInvFlow'!C33</f>
        <v>1</v>
      </c>
      <c r="D31" s="69">
        <v>0.42</v>
      </c>
      <c r="E31" s="67">
        <v>0.41</v>
      </c>
      <c r="F31" s="65">
        <v>0.08</v>
      </c>
    </row>
    <row r="32" spans="1:6" x14ac:dyDescent="0.3">
      <c r="A32" s="25">
        <v>31</v>
      </c>
      <c r="B32" s="34">
        <f>'1. AveInvFlow'!B34</f>
        <v>2</v>
      </c>
      <c r="C32" s="31">
        <f>'1. AveInvFlow'!C34</f>
        <v>6</v>
      </c>
      <c r="D32" s="69">
        <v>0.86</v>
      </c>
      <c r="E32" s="67">
        <v>0.51</v>
      </c>
      <c r="F32" s="65">
        <v>0.4</v>
      </c>
    </row>
    <row r="33" spans="1:9" x14ac:dyDescent="0.3">
      <c r="A33" s="25">
        <v>32</v>
      </c>
      <c r="B33" s="34">
        <f>'1. AveInvFlow'!B35</f>
        <v>3</v>
      </c>
      <c r="C33" s="31">
        <f>'1. AveInvFlow'!C35</f>
        <v>3</v>
      </c>
      <c r="D33" s="69">
        <v>0.55000000000000004</v>
      </c>
      <c r="E33" s="67">
        <v>0.57999999999999996</v>
      </c>
      <c r="F33" s="65">
        <v>0.21</v>
      </c>
    </row>
    <row r="34" spans="1:9" x14ac:dyDescent="0.3">
      <c r="A34" s="25">
        <v>33</v>
      </c>
      <c r="B34" s="34">
        <f>'1. AveInvFlow'!B36</f>
        <v>1</v>
      </c>
      <c r="C34" s="31">
        <f>'1. AveInvFlow'!C36</f>
        <v>2</v>
      </c>
      <c r="D34" s="69">
        <v>0.18</v>
      </c>
      <c r="E34" s="67">
        <v>0.12</v>
      </c>
      <c r="F34" s="65">
        <v>7.0000000000000007E-2</v>
      </c>
    </row>
    <row r="35" spans="1:9" x14ac:dyDescent="0.3">
      <c r="A35" s="25">
        <v>34</v>
      </c>
      <c r="B35" s="34">
        <f>'1. AveInvFlow'!B37</f>
        <v>5</v>
      </c>
      <c r="C35" s="31">
        <f>'1. AveInvFlow'!C37</f>
        <v>2</v>
      </c>
      <c r="D35" s="69">
        <v>0.64</v>
      </c>
      <c r="E35" s="67">
        <v>0.24</v>
      </c>
      <c r="F35" s="65">
        <v>0.18</v>
      </c>
    </row>
    <row r="36" spans="1:9" x14ac:dyDescent="0.3">
      <c r="A36" s="25">
        <v>35</v>
      </c>
      <c r="B36" s="34">
        <f>'1. AveInvFlow'!B38</f>
        <v>2</v>
      </c>
      <c r="C36" s="31">
        <f>'1. AveInvFlow'!C38</f>
        <v>5</v>
      </c>
      <c r="D36" s="69">
        <v>0.64</v>
      </c>
      <c r="E36" s="67">
        <v>0.48</v>
      </c>
      <c r="F36" s="65">
        <v>0.28999999999999998</v>
      </c>
    </row>
    <row r="37" spans="1:9" x14ac:dyDescent="0.3">
      <c r="A37" s="25">
        <v>36</v>
      </c>
      <c r="B37" s="34">
        <f>'1. AveInvFlow'!B39</f>
        <v>0</v>
      </c>
      <c r="C37" s="31">
        <f>'1. AveInvFlow'!C39</f>
        <v>0</v>
      </c>
      <c r="D37" s="69">
        <v>0</v>
      </c>
      <c r="E37" s="67">
        <v>0</v>
      </c>
      <c r="F37" s="65">
        <v>0</v>
      </c>
    </row>
    <row r="38" spans="1:9" x14ac:dyDescent="0.3">
      <c r="A38" s="25">
        <v>37</v>
      </c>
      <c r="B38" s="34">
        <f>'1. AveInvFlow'!B40</f>
        <v>7</v>
      </c>
      <c r="C38" s="31">
        <f>'1. AveInvFlow'!C40</f>
        <v>2</v>
      </c>
      <c r="D38" s="69">
        <v>0.71</v>
      </c>
      <c r="E38" s="67">
        <v>0.33</v>
      </c>
      <c r="F38" s="65">
        <v>0.2</v>
      </c>
    </row>
    <row r="39" spans="1:9" x14ac:dyDescent="0.3">
      <c r="A39" s="25">
        <v>38</v>
      </c>
      <c r="B39" s="34">
        <f>'1. AveInvFlow'!B41</f>
        <v>3</v>
      </c>
      <c r="C39" s="31">
        <f>'1. AveInvFlow'!C41</f>
        <v>6</v>
      </c>
      <c r="D39" s="69">
        <v>1</v>
      </c>
      <c r="E39" s="67">
        <v>0.48</v>
      </c>
      <c r="F39" s="65">
        <v>0.38</v>
      </c>
    </row>
    <row r="40" spans="1:9" x14ac:dyDescent="0.3">
      <c r="A40" s="25">
        <v>39</v>
      </c>
      <c r="B40" s="34">
        <f>'1. AveInvFlow'!B42</f>
        <v>5</v>
      </c>
      <c r="C40" s="31">
        <f>'1. AveInvFlow'!C42</f>
        <v>2</v>
      </c>
      <c r="D40" s="69">
        <v>0.57999999999999996</v>
      </c>
      <c r="E40" s="67">
        <v>0.36</v>
      </c>
      <c r="F40" s="65">
        <v>0.15</v>
      </c>
    </row>
    <row r="41" spans="1:9" x14ac:dyDescent="0.3">
      <c r="A41" s="25">
        <v>40</v>
      </c>
      <c r="B41" s="34">
        <f>'1. AveInvFlow'!B43</f>
        <v>3</v>
      </c>
      <c r="C41" s="31">
        <f>'1. AveInvFlow'!C43</f>
        <v>6</v>
      </c>
      <c r="D41" s="69">
        <v>1</v>
      </c>
      <c r="E41" s="67">
        <v>0.51</v>
      </c>
      <c r="F41" s="65">
        <v>0.4</v>
      </c>
    </row>
    <row r="42" spans="1:9" x14ac:dyDescent="0.3">
      <c r="A42" s="25">
        <v>41</v>
      </c>
      <c r="B42" s="34">
        <f>'1. AveInvFlow'!B44</f>
        <v>7</v>
      </c>
      <c r="C42" s="31">
        <f>'1. AveInvFlow'!C44</f>
        <v>6</v>
      </c>
      <c r="D42" s="69">
        <v>0.91</v>
      </c>
      <c r="E42" s="67">
        <v>0.68</v>
      </c>
      <c r="F42" s="65">
        <v>0.33</v>
      </c>
    </row>
    <row r="43" spans="1:9" ht="15" thickBot="1" x14ac:dyDescent="0.35">
      <c r="A43" s="28">
        <v>42</v>
      </c>
      <c r="B43" s="35">
        <f>'1. AveInvFlow'!B45</f>
        <v>3</v>
      </c>
      <c r="C43" s="60">
        <f>'1. AveInvFlow'!C45</f>
        <v>5</v>
      </c>
      <c r="D43" s="63">
        <v>0.94</v>
      </c>
      <c r="E43" s="61">
        <v>0.43</v>
      </c>
      <c r="F43" s="72">
        <v>0.35</v>
      </c>
    </row>
    <row r="45" spans="1:9" x14ac:dyDescent="0.3">
      <c r="A45" s="71"/>
      <c r="B45" s="20" t="str">
        <f>B1</f>
        <v>Input</v>
      </c>
      <c r="C45" s="20" t="str">
        <f t="shared" ref="C45:F45" si="0">C1</f>
        <v>Output</v>
      </c>
      <c r="D45" s="20" t="str">
        <f t="shared" si="0"/>
        <v>U1</v>
      </c>
      <c r="E45" s="20" t="str">
        <f t="shared" si="0"/>
        <v>U2</v>
      </c>
      <c r="F45" s="20" t="str">
        <f t="shared" si="0"/>
        <v>U3</v>
      </c>
      <c r="G45" s="18" t="s">
        <v>65</v>
      </c>
      <c r="H45" s="18" t="s">
        <v>66</v>
      </c>
      <c r="I45" s="18" t="s">
        <v>42</v>
      </c>
    </row>
    <row r="46" spans="1:9" x14ac:dyDescent="0.3">
      <c r="A46" s="20" t="s">
        <v>2</v>
      </c>
      <c r="B46" s="42">
        <f>AVERAGE(B$2:B$43)</f>
        <v>2.6428571428571428</v>
      </c>
      <c r="C46" s="42">
        <f t="shared" ref="C46:F46" si="1">AVERAGE(C$2:C$43)</f>
        <v>2.6190476190476191</v>
      </c>
      <c r="D46" s="42">
        <f t="shared" si="1"/>
        <v>0.48476190476190473</v>
      </c>
      <c r="E46" s="42">
        <f t="shared" si="1"/>
        <v>0.32285714285714284</v>
      </c>
      <c r="F46" s="42">
        <f t="shared" si="1"/>
        <v>0.17476190476190481</v>
      </c>
      <c r="G46" s="18">
        <f>$C$46/D46</f>
        <v>5.4027504911591357</v>
      </c>
      <c r="I46" s="18">
        <f>$C$46/F46</f>
        <v>14.98637602179836</v>
      </c>
    </row>
    <row r="47" spans="1:9" x14ac:dyDescent="0.3">
      <c r="A47" s="20" t="s">
        <v>4</v>
      </c>
      <c r="B47" s="42">
        <f>MEDIAN(B$2:B$43)</f>
        <v>2</v>
      </c>
      <c r="C47" s="42">
        <f t="shared" ref="C47:F47" si="2">MEDIAN(C$2:C$43)</f>
        <v>2</v>
      </c>
      <c r="D47" s="42">
        <f t="shared" si="2"/>
        <v>0.46499999999999997</v>
      </c>
      <c r="E47" s="42">
        <f t="shared" si="2"/>
        <v>0.32</v>
      </c>
      <c r="F47" s="42">
        <f t="shared" si="2"/>
        <v>0.155</v>
      </c>
    </row>
    <row r="48" spans="1:9" x14ac:dyDescent="0.3">
      <c r="A48" s="20" t="s">
        <v>49</v>
      </c>
      <c r="B48" s="42">
        <f>MAX(B$2:B$43)</f>
        <v>7</v>
      </c>
      <c r="C48" s="42">
        <f t="shared" ref="C48:F48" si="3">MAX(C$2:C$43)</f>
        <v>7</v>
      </c>
      <c r="D48" s="42">
        <f t="shared" si="3"/>
        <v>1</v>
      </c>
      <c r="E48" s="42">
        <f t="shared" si="3"/>
        <v>0.94</v>
      </c>
      <c r="F48" s="42">
        <f t="shared" si="3"/>
        <v>0.47</v>
      </c>
    </row>
    <row r="49" spans="1:6" x14ac:dyDescent="0.3">
      <c r="A49" s="20" t="s">
        <v>50</v>
      </c>
      <c r="B49" s="42">
        <f>MIN(B$2:B$43)</f>
        <v>0</v>
      </c>
      <c r="C49" s="42">
        <f t="shared" ref="C49:F49" si="4">MIN(C$2:C$43)</f>
        <v>0</v>
      </c>
      <c r="D49" s="42">
        <f t="shared" si="4"/>
        <v>0</v>
      </c>
      <c r="E49" s="42">
        <f t="shared" si="4"/>
        <v>0</v>
      </c>
      <c r="F49" s="42">
        <f t="shared" si="4"/>
        <v>0</v>
      </c>
    </row>
    <row r="50" spans="1:6" x14ac:dyDescent="0.3">
      <c r="A50" s="20" t="s">
        <v>51</v>
      </c>
      <c r="B50" s="42">
        <f>_xlfn.STDEV.S(B$2:B$43)</f>
        <v>1.764437705933102</v>
      </c>
      <c r="C50" s="42">
        <f t="shared" ref="C50:F50" si="5">_xlfn.STDEV.S(C$2:C$43)</f>
        <v>1.8206455696702879</v>
      </c>
      <c r="D50" s="42">
        <f t="shared" si="5"/>
        <v>0.2760367428285686</v>
      </c>
      <c r="E50" s="42">
        <f t="shared" si="5"/>
        <v>0.21930361751474209</v>
      </c>
      <c r="F50" s="42">
        <f t="shared" si="5"/>
        <v>0.12014702568790139</v>
      </c>
    </row>
    <row r="51" spans="1:6" x14ac:dyDescent="0.3">
      <c r="A51" s="20" t="s">
        <v>52</v>
      </c>
      <c r="B51" s="42">
        <f>B50/B46</f>
        <v>0.66762507792063319</v>
      </c>
      <c r="C51" s="42">
        <f t="shared" ref="C51:F51" si="6">C50/C46</f>
        <v>0.69515558114683718</v>
      </c>
      <c r="D51" s="42">
        <f t="shared" si="6"/>
        <v>0.56942746555991564</v>
      </c>
      <c r="E51" s="42">
        <f t="shared" si="6"/>
        <v>0.67925899230229858</v>
      </c>
      <c r="F51" s="42">
        <f t="shared" si="6"/>
        <v>0.68748979276455813</v>
      </c>
    </row>
    <row r="52" spans="1:6" x14ac:dyDescent="0.3">
      <c r="A52" s="20" t="s">
        <v>9</v>
      </c>
      <c r="B52" s="42">
        <f>COUNT(B$2:B$43)</f>
        <v>42</v>
      </c>
      <c r="C52" s="42">
        <f t="shared" ref="C52:F52" si="7">COUNT(C$2:C$43)</f>
        <v>42</v>
      </c>
      <c r="D52" s="42">
        <f t="shared" si="7"/>
        <v>42</v>
      </c>
      <c r="E52" s="42">
        <f t="shared" si="7"/>
        <v>42</v>
      </c>
      <c r="F52" s="42">
        <f t="shared" si="7"/>
        <v>42</v>
      </c>
    </row>
    <row r="53" spans="1:6" x14ac:dyDescent="0.3">
      <c r="A53" s="20" t="s">
        <v>55</v>
      </c>
      <c r="B53" s="42">
        <f>_xlfn.CONFIDENCE.NORM(0.05,B50,B52)</f>
        <v>0.53361714617635403</v>
      </c>
      <c r="C53" s="42">
        <f t="shared" ref="C53:F53" si="8">_xlfn.CONFIDENCE.NORM(0.05,C50,C52)</f>
        <v>0.55061603468301568</v>
      </c>
      <c r="D53" s="42">
        <f t="shared" si="8"/>
        <v>8.3481518476221955E-2</v>
      </c>
      <c r="E53" s="42">
        <f t="shared" si="8"/>
        <v>6.6323775631671009E-2</v>
      </c>
      <c r="F53" s="42">
        <f t="shared" si="8"/>
        <v>3.6335945867383229E-2</v>
      </c>
    </row>
  </sheetData>
  <conditionalFormatting sqref="C2:C43">
    <cfRule type="cellIs" dxfId="5" priority="6" operator="equal">
      <formula>#REF!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6"/>
  <sheetViews>
    <sheetView workbookViewId="0">
      <selection activeCell="L41" sqref="L41"/>
    </sheetView>
  </sheetViews>
  <sheetFormatPr defaultColWidth="9.109375" defaultRowHeight="14.4" x14ac:dyDescent="0.3"/>
  <cols>
    <col min="1" max="1" width="19.5546875" style="18" customWidth="1"/>
    <col min="2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7" ht="15" thickBot="1" x14ac:dyDescent="0.35">
      <c r="A1" s="18" t="s">
        <v>58</v>
      </c>
      <c r="B1" s="18" t="s">
        <v>57</v>
      </c>
      <c r="C1" s="37" t="s">
        <v>45</v>
      </c>
    </row>
    <row r="2" spans="1:7" x14ac:dyDescent="0.3">
      <c r="A2" s="18">
        <v>1</v>
      </c>
      <c r="B2" s="18">
        <v>0.433</v>
      </c>
      <c r="C2" s="31">
        <v>1</v>
      </c>
      <c r="F2" s="44" t="s">
        <v>41</v>
      </c>
      <c r="G2" s="50">
        <f>'2. Capacity'!$B$46/'2a.UStation1'!B47</f>
        <v>5.1548785584916192</v>
      </c>
    </row>
    <row r="3" spans="1:7" x14ac:dyDescent="0.3">
      <c r="A3" s="18">
        <v>2</v>
      </c>
      <c r="B3" s="18">
        <v>0.27200000000000002</v>
      </c>
      <c r="C3" s="31">
        <v>2</v>
      </c>
    </row>
    <row r="4" spans="1:7" x14ac:dyDescent="0.3">
      <c r="A4" s="18">
        <v>3</v>
      </c>
      <c r="B4" s="18">
        <v>0.39800000000000002</v>
      </c>
      <c r="C4" s="31">
        <v>1</v>
      </c>
    </row>
    <row r="5" spans="1:7" x14ac:dyDescent="0.3">
      <c r="A5" s="18">
        <v>4</v>
      </c>
      <c r="B5" s="18">
        <v>0</v>
      </c>
      <c r="C5" s="31">
        <v>1</v>
      </c>
    </row>
    <row r="6" spans="1:7" x14ac:dyDescent="0.3">
      <c r="A6" s="18">
        <v>5</v>
      </c>
      <c r="B6" s="18">
        <v>0.33</v>
      </c>
      <c r="C6" s="31">
        <v>1</v>
      </c>
    </row>
    <row r="7" spans="1:7" x14ac:dyDescent="0.3">
      <c r="A7" s="18">
        <v>6</v>
      </c>
      <c r="B7" s="18">
        <v>0.33200000000000002</v>
      </c>
      <c r="C7" s="31">
        <v>2</v>
      </c>
    </row>
    <row r="8" spans="1:7" x14ac:dyDescent="0.3">
      <c r="A8" s="18">
        <v>7</v>
      </c>
      <c r="B8" s="18">
        <v>0</v>
      </c>
      <c r="C8" s="31">
        <v>0</v>
      </c>
    </row>
    <row r="9" spans="1:7" x14ac:dyDescent="0.3">
      <c r="A9" s="18">
        <v>8</v>
      </c>
      <c r="B9" s="18">
        <v>0</v>
      </c>
      <c r="C9" s="31">
        <v>0</v>
      </c>
    </row>
    <row r="10" spans="1:7" x14ac:dyDescent="0.3">
      <c r="A10" s="18">
        <v>9</v>
      </c>
      <c r="B10" s="18">
        <v>0.66200000000000003</v>
      </c>
      <c r="C10" s="31">
        <v>3</v>
      </c>
    </row>
    <row r="11" spans="1:7" x14ac:dyDescent="0.3">
      <c r="A11" s="18">
        <v>10</v>
      </c>
      <c r="B11" s="18">
        <v>0.57499999999999996</v>
      </c>
      <c r="C11" s="31">
        <v>2</v>
      </c>
    </row>
    <row r="12" spans="1:7" x14ac:dyDescent="0.3">
      <c r="A12" s="18">
        <v>11</v>
      </c>
      <c r="B12" s="18">
        <v>0.308</v>
      </c>
      <c r="C12" s="31">
        <v>2</v>
      </c>
    </row>
    <row r="13" spans="1:7" x14ac:dyDescent="0.3">
      <c r="A13" s="18">
        <v>12</v>
      </c>
      <c r="B13" s="18">
        <v>0.221</v>
      </c>
      <c r="C13" s="31">
        <v>1</v>
      </c>
    </row>
    <row r="14" spans="1:7" hidden="1" x14ac:dyDescent="0.3">
      <c r="A14" s="18">
        <v>13</v>
      </c>
      <c r="B14" s="18">
        <v>0.66200000000000003</v>
      </c>
      <c r="C14" s="31">
        <v>3</v>
      </c>
    </row>
    <row r="15" spans="1:7" hidden="1" x14ac:dyDescent="0.3">
      <c r="A15" s="18">
        <v>14</v>
      </c>
      <c r="B15" s="18">
        <v>0.66200000000000003</v>
      </c>
      <c r="C15" s="31">
        <v>1</v>
      </c>
    </row>
    <row r="16" spans="1:7" hidden="1" x14ac:dyDescent="0.3">
      <c r="A16" s="18">
        <v>15</v>
      </c>
      <c r="B16" s="18">
        <v>0.34499999999999997</v>
      </c>
      <c r="C16" s="31">
        <v>3</v>
      </c>
    </row>
    <row r="17" spans="1:3" hidden="1" x14ac:dyDescent="0.3">
      <c r="A17" s="18">
        <v>16</v>
      </c>
      <c r="B17" s="18">
        <v>0.318</v>
      </c>
      <c r="C17" s="31">
        <v>2</v>
      </c>
    </row>
    <row r="18" spans="1:3" hidden="1" x14ac:dyDescent="0.3">
      <c r="A18" s="18">
        <v>17</v>
      </c>
      <c r="B18" s="18">
        <v>0.91</v>
      </c>
      <c r="C18" s="31">
        <v>3</v>
      </c>
    </row>
    <row r="19" spans="1:3" hidden="1" x14ac:dyDescent="0.3">
      <c r="A19" s="18">
        <v>18</v>
      </c>
      <c r="B19" s="18">
        <v>0.63500000000000001</v>
      </c>
      <c r="C19" s="31">
        <v>4</v>
      </c>
    </row>
    <row r="20" spans="1:3" hidden="1" x14ac:dyDescent="0.3">
      <c r="A20" s="18">
        <v>19</v>
      </c>
      <c r="B20" s="18">
        <v>0.442</v>
      </c>
      <c r="C20" s="31">
        <v>1</v>
      </c>
    </row>
    <row r="21" spans="1:3" hidden="1" x14ac:dyDescent="0.3">
      <c r="A21" s="18">
        <v>20</v>
      </c>
      <c r="B21" s="18">
        <v>0.221</v>
      </c>
      <c r="C21" s="31">
        <v>1</v>
      </c>
    </row>
    <row r="22" spans="1:3" hidden="1" x14ac:dyDescent="0.3">
      <c r="A22" s="18">
        <v>21</v>
      </c>
      <c r="B22" s="18">
        <v>0.442</v>
      </c>
      <c r="C22" s="31">
        <v>3</v>
      </c>
    </row>
    <row r="23" spans="1:3" hidden="1" x14ac:dyDescent="0.3">
      <c r="A23" s="18">
        <v>22</v>
      </c>
      <c r="B23" s="18">
        <v>0.66200000000000003</v>
      </c>
      <c r="C23" s="31">
        <v>2</v>
      </c>
    </row>
    <row r="24" spans="1:3" hidden="1" x14ac:dyDescent="0.3">
      <c r="A24" s="18">
        <v>23</v>
      </c>
      <c r="B24" s="18">
        <v>0.33700000000000002</v>
      </c>
      <c r="C24" s="31">
        <v>2</v>
      </c>
    </row>
    <row r="25" spans="1:3" hidden="1" x14ac:dyDescent="0.3">
      <c r="A25" s="18">
        <v>24</v>
      </c>
      <c r="B25" s="18">
        <v>0.84099999999999997</v>
      </c>
      <c r="C25" s="31">
        <v>2</v>
      </c>
    </row>
    <row r="26" spans="1:3" hidden="1" x14ac:dyDescent="0.3">
      <c r="A26" s="18">
        <v>25</v>
      </c>
      <c r="B26" s="18">
        <v>0.80700000000000005</v>
      </c>
      <c r="C26" s="31">
        <v>4</v>
      </c>
    </row>
    <row r="27" spans="1:3" hidden="1" x14ac:dyDescent="0.3">
      <c r="A27" s="18">
        <v>26</v>
      </c>
      <c r="B27" s="18">
        <v>0.63400000000000001</v>
      </c>
      <c r="C27" s="31">
        <v>4</v>
      </c>
    </row>
    <row r="28" spans="1:3" hidden="1" x14ac:dyDescent="0.3">
      <c r="A28" s="18">
        <v>27</v>
      </c>
      <c r="B28" s="18">
        <v>1</v>
      </c>
      <c r="C28" s="31">
        <v>4</v>
      </c>
    </row>
    <row r="29" spans="1:3" hidden="1" x14ac:dyDescent="0.3">
      <c r="A29" s="18">
        <v>28</v>
      </c>
      <c r="B29" s="18">
        <v>0.79800000000000004</v>
      </c>
      <c r="C29" s="31">
        <v>3</v>
      </c>
    </row>
    <row r="30" spans="1:3" hidden="1" x14ac:dyDescent="0.3">
      <c r="A30" s="18">
        <v>29</v>
      </c>
      <c r="B30" s="18">
        <v>0.221</v>
      </c>
      <c r="C30" s="31">
        <v>2</v>
      </c>
    </row>
    <row r="31" spans="1:3" hidden="1" x14ac:dyDescent="0.3">
      <c r="A31" s="18">
        <v>30</v>
      </c>
      <c r="B31" s="18">
        <v>0.42</v>
      </c>
      <c r="C31" s="31">
        <v>1</v>
      </c>
    </row>
    <row r="32" spans="1:3" hidden="1" x14ac:dyDescent="0.3">
      <c r="A32" s="18">
        <v>31</v>
      </c>
      <c r="B32" s="18">
        <v>0.46300000000000002</v>
      </c>
      <c r="C32" s="31">
        <v>4</v>
      </c>
    </row>
    <row r="33" spans="1:3" hidden="1" x14ac:dyDescent="0.3">
      <c r="A33" s="18">
        <v>32</v>
      </c>
      <c r="B33" s="18">
        <v>0.67600000000000005</v>
      </c>
      <c r="C33" s="31">
        <v>2</v>
      </c>
    </row>
    <row r="34" spans="1:3" hidden="1" x14ac:dyDescent="0.3">
      <c r="A34" s="18">
        <v>33</v>
      </c>
      <c r="B34" s="18">
        <v>0.87</v>
      </c>
      <c r="C34" s="31">
        <v>4</v>
      </c>
    </row>
    <row r="35" spans="1:3" hidden="1" x14ac:dyDescent="0.3">
      <c r="A35" s="18">
        <v>34</v>
      </c>
      <c r="B35" s="18">
        <v>0.66200000000000003</v>
      </c>
      <c r="C35" s="31">
        <v>4</v>
      </c>
    </row>
    <row r="36" spans="1:3" hidden="1" x14ac:dyDescent="0.3">
      <c r="A36" s="18">
        <v>35</v>
      </c>
      <c r="B36" s="18">
        <v>0.221</v>
      </c>
      <c r="C36" s="31">
        <v>1</v>
      </c>
    </row>
    <row r="37" spans="1:3" hidden="1" x14ac:dyDescent="0.3">
      <c r="A37" s="18">
        <v>36</v>
      </c>
      <c r="B37" s="18">
        <v>0.64700000000000002</v>
      </c>
      <c r="C37" s="31">
        <v>2</v>
      </c>
    </row>
    <row r="38" spans="1:3" hidden="1" x14ac:dyDescent="0.3">
      <c r="A38" s="18">
        <v>37</v>
      </c>
      <c r="B38" s="18">
        <v>0.89800000000000002</v>
      </c>
      <c r="C38" s="31">
        <v>4</v>
      </c>
    </row>
    <row r="39" spans="1:3" hidden="1" x14ac:dyDescent="0.3">
      <c r="A39" s="18">
        <v>38</v>
      </c>
      <c r="B39" s="18">
        <v>0</v>
      </c>
      <c r="C39" s="31">
        <v>1</v>
      </c>
    </row>
    <row r="40" spans="1:3" x14ac:dyDescent="0.3">
      <c r="A40" s="18">
        <v>39</v>
      </c>
      <c r="B40" s="18">
        <v>0.436</v>
      </c>
      <c r="C40" s="31">
        <v>1</v>
      </c>
    </row>
    <row r="41" spans="1:3" x14ac:dyDescent="0.3">
      <c r="A41" s="18">
        <v>40</v>
      </c>
      <c r="B41" s="18">
        <v>1</v>
      </c>
      <c r="C41" s="31">
        <v>4</v>
      </c>
    </row>
    <row r="42" spans="1:3" x14ac:dyDescent="0.3">
      <c r="A42" s="18">
        <v>41</v>
      </c>
      <c r="B42" s="18">
        <v>0.77200000000000002</v>
      </c>
      <c r="C42" s="31">
        <v>4</v>
      </c>
    </row>
    <row r="43" spans="1:3" x14ac:dyDescent="0.3">
      <c r="A43" s="18">
        <v>42</v>
      </c>
      <c r="B43" s="18">
        <v>1</v>
      </c>
      <c r="C43" s="31">
        <v>5</v>
      </c>
    </row>
    <row r="44" spans="1:3" x14ac:dyDescent="0.3">
      <c r="B44" s="18">
        <f>SUM(B2:B43)</f>
        <v>21.532999999999994</v>
      </c>
      <c r="C44" s="18">
        <f>SUM(C2:C43)</f>
        <v>97</v>
      </c>
    </row>
    <row r="45" spans="1:3" x14ac:dyDescent="0.3">
      <c r="C45" s="18">
        <f>C44/B44</f>
        <v>4.5047136952584417</v>
      </c>
    </row>
    <row r="46" spans="1:3" ht="15" thickBot="1" x14ac:dyDescent="0.35">
      <c r="A46" s="18" t="s">
        <v>38</v>
      </c>
    </row>
    <row r="47" spans="1:3" ht="15" thickBot="1" x14ac:dyDescent="0.35">
      <c r="A47" s="48" t="s">
        <v>2</v>
      </c>
      <c r="B47" s="49">
        <f>AVERAGE($B$2:$B$43)</f>
        <v>0.51269047619047603</v>
      </c>
    </row>
    <row r="48" spans="1:3" x14ac:dyDescent="0.3">
      <c r="A48" s="51" t="s">
        <v>59</v>
      </c>
      <c r="B48" s="52">
        <f>B50/SQRT(B55)</f>
        <v>4.4304595683934266E-2</v>
      </c>
    </row>
    <row r="49" spans="1:2" x14ac:dyDescent="0.3">
      <c r="A49" s="51" t="s">
        <v>4</v>
      </c>
      <c r="B49" s="52">
        <f>MEDIAN($B$2:$B$43)</f>
        <v>0.45250000000000001</v>
      </c>
    </row>
    <row r="50" spans="1:2" x14ac:dyDescent="0.3">
      <c r="A50" s="51" t="s">
        <v>51</v>
      </c>
      <c r="B50" s="52">
        <f>_xlfn.STDEV.S($B$2:$B$43)</f>
        <v>0.28712659637537802</v>
      </c>
    </row>
    <row r="51" spans="1:2" x14ac:dyDescent="0.3">
      <c r="A51" s="51" t="s">
        <v>6</v>
      </c>
      <c r="B51" s="52">
        <f>B53-B52</f>
        <v>1</v>
      </c>
    </row>
    <row r="52" spans="1:2" x14ac:dyDescent="0.3">
      <c r="A52" s="51" t="s">
        <v>50</v>
      </c>
      <c r="B52" s="52">
        <f>MIN($B$2:$B$43)</f>
        <v>0</v>
      </c>
    </row>
    <row r="53" spans="1:2" x14ac:dyDescent="0.3">
      <c r="A53" s="51" t="s">
        <v>49</v>
      </c>
      <c r="B53" s="52">
        <f>MAX($B$2:$B$43)</f>
        <v>1</v>
      </c>
    </row>
    <row r="54" spans="1:2" x14ac:dyDescent="0.3">
      <c r="A54" s="18" t="s">
        <v>52</v>
      </c>
      <c r="B54" s="18">
        <f>B50/B47</f>
        <v>0.56003887278901598</v>
      </c>
    </row>
    <row r="55" spans="1:2" ht="15" thickBot="1" x14ac:dyDescent="0.35">
      <c r="A55" s="53" t="s">
        <v>9</v>
      </c>
      <c r="B55" s="54">
        <f>COUNT($B$2:$B$43)</f>
        <v>42</v>
      </c>
    </row>
    <row r="56" spans="1:2" x14ac:dyDescent="0.3">
      <c r="A56" s="18" t="s">
        <v>60</v>
      </c>
      <c r="B56" s="18">
        <f>_xlfn.CONFIDENCE.NORM(0.1,1,1)</f>
        <v>1.6448536269514715</v>
      </c>
    </row>
  </sheetData>
  <conditionalFormatting sqref="C2:C43">
    <cfRule type="cellIs" dxfId="4" priority="1" operator="equal">
      <formula>$I$2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6"/>
  <sheetViews>
    <sheetView workbookViewId="0">
      <selection activeCell="E52" sqref="E52"/>
    </sheetView>
  </sheetViews>
  <sheetFormatPr defaultColWidth="9.109375" defaultRowHeight="14.4" x14ac:dyDescent="0.3"/>
  <cols>
    <col min="1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7" ht="15" thickBot="1" x14ac:dyDescent="0.35">
      <c r="A1" s="18" t="s">
        <v>58</v>
      </c>
      <c r="B1" s="18" t="s">
        <v>62</v>
      </c>
      <c r="C1" s="37" t="s">
        <v>45</v>
      </c>
      <c r="D1" s="18" t="s">
        <v>43</v>
      </c>
    </row>
    <row r="2" spans="1:7" ht="15" thickBot="1" x14ac:dyDescent="0.35">
      <c r="A2" s="18">
        <v>1</v>
      </c>
      <c r="B2" s="18">
        <v>1.9E-2</v>
      </c>
      <c r="C2" s="31">
        <v>1</v>
      </c>
      <c r="D2" s="48" t="s">
        <v>2</v>
      </c>
      <c r="E2" s="49">
        <f>AVERAGE($B$2:$B$43)</f>
        <v>0.20619047619047615</v>
      </c>
      <c r="F2" s="44" t="s">
        <v>42</v>
      </c>
      <c r="G2" s="50">
        <f>'2. Capacity'!$B$46/E2</f>
        <v>12.817551963048501</v>
      </c>
    </row>
    <row r="3" spans="1:7" x14ac:dyDescent="0.3">
      <c r="A3" s="18">
        <v>2</v>
      </c>
      <c r="B3" s="18">
        <v>0.108</v>
      </c>
      <c r="C3" s="31">
        <v>2</v>
      </c>
      <c r="D3" s="51" t="s">
        <v>3</v>
      </c>
      <c r="E3" s="52">
        <f>E5/SQRT(E9)</f>
        <v>2.4731502152454989E-2</v>
      </c>
    </row>
    <row r="4" spans="1:7" x14ac:dyDescent="0.3">
      <c r="A4" s="18">
        <v>3</v>
      </c>
      <c r="B4" s="18">
        <v>0.16500000000000001</v>
      </c>
      <c r="C4" s="31">
        <v>1</v>
      </c>
      <c r="D4" s="51" t="s">
        <v>4</v>
      </c>
      <c r="E4" s="52">
        <f>MEDIAN($B$2:$B$43)</f>
        <v>0.15200000000000002</v>
      </c>
    </row>
    <row r="5" spans="1:7" x14ac:dyDescent="0.3">
      <c r="A5" s="18">
        <v>4</v>
      </c>
      <c r="B5" s="18">
        <v>0</v>
      </c>
      <c r="C5" s="31">
        <v>1</v>
      </c>
      <c r="D5" s="51" t="s">
        <v>5</v>
      </c>
      <c r="E5" s="52">
        <f>_xlfn.STDEV.S($B$2:$B$43)</f>
        <v>0.16027845253217665</v>
      </c>
    </row>
    <row r="6" spans="1:7" x14ac:dyDescent="0.3">
      <c r="A6" s="18">
        <v>5</v>
      </c>
      <c r="B6" s="18">
        <v>0.06</v>
      </c>
      <c r="C6" s="31">
        <v>1</v>
      </c>
      <c r="D6" s="51" t="s">
        <v>6</v>
      </c>
      <c r="E6" s="52">
        <f>E8-E7</f>
        <v>0.69899999999999995</v>
      </c>
    </row>
    <row r="7" spans="1:7" x14ac:dyDescent="0.3">
      <c r="A7" s="18">
        <v>6</v>
      </c>
      <c r="B7" s="18">
        <v>1.2999999999999999E-2</v>
      </c>
      <c r="C7" s="31">
        <v>2</v>
      </c>
      <c r="D7" s="51" t="s">
        <v>7</v>
      </c>
      <c r="E7" s="52">
        <f>MIN($B$2:$B$43)</f>
        <v>0</v>
      </c>
    </row>
    <row r="8" spans="1:7" x14ac:dyDescent="0.3">
      <c r="A8" s="18">
        <v>7</v>
      </c>
      <c r="B8" s="18">
        <v>0</v>
      </c>
      <c r="C8" s="31">
        <v>0</v>
      </c>
      <c r="D8" s="51" t="s">
        <v>8</v>
      </c>
      <c r="E8" s="52">
        <f>MAX($B$2:$B$43)</f>
        <v>0.69899999999999995</v>
      </c>
    </row>
    <row r="9" spans="1:7" ht="15" thickBot="1" x14ac:dyDescent="0.35">
      <c r="A9" s="18">
        <v>8</v>
      </c>
      <c r="B9" s="18">
        <v>0</v>
      </c>
      <c r="C9" s="31">
        <v>0</v>
      </c>
      <c r="D9" s="53" t="s">
        <v>9</v>
      </c>
      <c r="E9" s="54">
        <f>COUNT($B$2:$B$43)</f>
        <v>42</v>
      </c>
    </row>
    <row r="10" spans="1:7" x14ac:dyDescent="0.3">
      <c r="A10" s="18">
        <v>9</v>
      </c>
      <c r="B10" s="18">
        <v>0.36799999999999999</v>
      </c>
      <c r="C10" s="31">
        <v>3</v>
      </c>
    </row>
    <row r="11" spans="1:7" x14ac:dyDescent="0.3">
      <c r="A11" s="18">
        <v>10</v>
      </c>
      <c r="B11" s="18">
        <v>0.11899999999999999</v>
      </c>
      <c r="C11" s="31">
        <v>2</v>
      </c>
    </row>
    <row r="12" spans="1:7" x14ac:dyDescent="0.3">
      <c r="A12" s="18">
        <v>11</v>
      </c>
      <c r="B12" s="18">
        <v>4.8000000000000001E-2</v>
      </c>
      <c r="C12" s="31">
        <v>2</v>
      </c>
    </row>
    <row r="13" spans="1:7" x14ac:dyDescent="0.3">
      <c r="A13" s="18">
        <v>12</v>
      </c>
      <c r="B13" s="18">
        <v>0.03</v>
      </c>
      <c r="C13" s="31">
        <v>1</v>
      </c>
    </row>
    <row r="14" spans="1:7" hidden="1" x14ac:dyDescent="0.3">
      <c r="A14" s="18">
        <v>13</v>
      </c>
      <c r="B14" s="18">
        <v>0.29599999999999999</v>
      </c>
      <c r="C14" s="31">
        <v>3</v>
      </c>
    </row>
    <row r="15" spans="1:7" hidden="1" x14ac:dyDescent="0.3">
      <c r="A15" s="18">
        <v>14</v>
      </c>
      <c r="B15" s="18">
        <v>0.45400000000000001</v>
      </c>
      <c r="C15" s="31">
        <v>1</v>
      </c>
    </row>
    <row r="16" spans="1:7" hidden="1" x14ac:dyDescent="0.3">
      <c r="A16" s="18">
        <v>15</v>
      </c>
      <c r="B16" s="18">
        <v>0.24</v>
      </c>
      <c r="C16" s="31">
        <v>3</v>
      </c>
    </row>
    <row r="17" spans="1:3" hidden="1" x14ac:dyDescent="0.3">
      <c r="A17" s="18">
        <v>16</v>
      </c>
      <c r="B17" s="18">
        <v>0.13100000000000001</v>
      </c>
      <c r="C17" s="31">
        <v>2</v>
      </c>
    </row>
    <row r="18" spans="1:3" hidden="1" x14ac:dyDescent="0.3">
      <c r="A18" s="18">
        <v>17</v>
      </c>
      <c r="B18" s="18">
        <v>0.42699999999999999</v>
      </c>
      <c r="C18" s="31">
        <v>3</v>
      </c>
    </row>
    <row r="19" spans="1:3" hidden="1" x14ac:dyDescent="0.3">
      <c r="A19" s="18">
        <v>18</v>
      </c>
      <c r="B19" s="18">
        <v>0.254</v>
      </c>
      <c r="C19" s="31">
        <v>4</v>
      </c>
    </row>
    <row r="20" spans="1:3" hidden="1" x14ac:dyDescent="0.3">
      <c r="A20" s="18">
        <v>19</v>
      </c>
      <c r="B20" s="18">
        <v>8.2000000000000003E-2</v>
      </c>
      <c r="C20" s="31">
        <v>1</v>
      </c>
    </row>
    <row r="21" spans="1:3" hidden="1" x14ac:dyDescent="0.3">
      <c r="A21" s="18">
        <v>20</v>
      </c>
      <c r="B21" s="18">
        <v>7.9000000000000001E-2</v>
      </c>
      <c r="C21" s="31">
        <v>1</v>
      </c>
    </row>
    <row r="22" spans="1:3" hidden="1" x14ac:dyDescent="0.3">
      <c r="A22" s="18">
        <v>21</v>
      </c>
      <c r="B22" s="18">
        <v>9.6000000000000002E-2</v>
      </c>
      <c r="C22" s="31">
        <v>3</v>
      </c>
    </row>
    <row r="23" spans="1:3" hidden="1" x14ac:dyDescent="0.3">
      <c r="A23" s="18">
        <v>22</v>
      </c>
      <c r="B23" s="18">
        <v>0.13</v>
      </c>
      <c r="C23" s="31">
        <v>2</v>
      </c>
    </row>
    <row r="24" spans="1:3" hidden="1" x14ac:dyDescent="0.3">
      <c r="A24" s="18">
        <v>23</v>
      </c>
      <c r="B24" s="18">
        <v>0.17399999999999999</v>
      </c>
      <c r="C24" s="31">
        <v>2</v>
      </c>
    </row>
    <row r="25" spans="1:3" hidden="1" x14ac:dyDescent="0.3">
      <c r="A25" s="18">
        <v>24</v>
      </c>
      <c r="B25" s="18">
        <v>0.30599999999999999</v>
      </c>
      <c r="C25" s="31">
        <v>2</v>
      </c>
    </row>
    <row r="26" spans="1:3" hidden="1" x14ac:dyDescent="0.3">
      <c r="A26" s="18">
        <v>25</v>
      </c>
      <c r="B26" s="18">
        <v>0.22</v>
      </c>
      <c r="C26" s="31">
        <v>4</v>
      </c>
    </row>
    <row r="27" spans="1:3" hidden="1" x14ac:dyDescent="0.3">
      <c r="A27" s="18">
        <v>26</v>
      </c>
      <c r="B27" s="18">
        <v>0.38900000000000001</v>
      </c>
      <c r="C27" s="31">
        <v>4</v>
      </c>
    </row>
    <row r="28" spans="1:3" hidden="1" x14ac:dyDescent="0.3">
      <c r="A28" s="18">
        <v>27</v>
      </c>
      <c r="B28" s="18">
        <v>0.35599999999999998</v>
      </c>
      <c r="C28" s="31">
        <v>4</v>
      </c>
    </row>
    <row r="29" spans="1:3" hidden="1" x14ac:dyDescent="0.3">
      <c r="A29" s="18">
        <v>28</v>
      </c>
      <c r="B29" s="18">
        <v>0.69899999999999995</v>
      </c>
      <c r="C29" s="31">
        <v>3</v>
      </c>
    </row>
    <row r="30" spans="1:3" hidden="1" x14ac:dyDescent="0.3">
      <c r="A30" s="18">
        <v>29</v>
      </c>
      <c r="B30" s="18">
        <v>7.6999999999999999E-2</v>
      </c>
      <c r="C30" s="31">
        <v>2</v>
      </c>
    </row>
    <row r="31" spans="1:3" hidden="1" x14ac:dyDescent="0.3">
      <c r="A31" s="18">
        <v>30</v>
      </c>
      <c r="B31" s="18">
        <v>0.192</v>
      </c>
      <c r="C31" s="31">
        <v>1</v>
      </c>
    </row>
    <row r="32" spans="1:3" hidden="1" x14ac:dyDescent="0.3">
      <c r="A32" s="18">
        <v>31</v>
      </c>
      <c r="B32" s="18">
        <v>0.105</v>
      </c>
      <c r="C32" s="31">
        <v>4</v>
      </c>
    </row>
    <row r="33" spans="1:3" hidden="1" x14ac:dyDescent="0.3">
      <c r="A33" s="18">
        <v>32</v>
      </c>
      <c r="B33" s="18">
        <v>0.35399999999999998</v>
      </c>
      <c r="C33" s="31">
        <v>2</v>
      </c>
    </row>
    <row r="34" spans="1:3" hidden="1" x14ac:dyDescent="0.3">
      <c r="A34" s="18">
        <v>33</v>
      </c>
      <c r="B34" s="18">
        <v>0.36199999999999999</v>
      </c>
      <c r="C34" s="31">
        <v>4</v>
      </c>
    </row>
    <row r="35" spans="1:3" hidden="1" x14ac:dyDescent="0.3">
      <c r="A35" s="18">
        <v>34</v>
      </c>
      <c r="B35" s="18">
        <v>0.35199999999999998</v>
      </c>
      <c r="C35" s="31">
        <v>4</v>
      </c>
    </row>
    <row r="36" spans="1:3" hidden="1" x14ac:dyDescent="0.3">
      <c r="A36" s="18">
        <v>35</v>
      </c>
      <c r="B36" s="18">
        <v>9.8000000000000004E-2</v>
      </c>
      <c r="C36" s="31">
        <v>1</v>
      </c>
    </row>
    <row r="37" spans="1:3" hidden="1" x14ac:dyDescent="0.3">
      <c r="A37" s="18">
        <v>36</v>
      </c>
      <c r="B37" s="18">
        <v>0.41199999999999998</v>
      </c>
      <c r="C37" s="31">
        <v>2</v>
      </c>
    </row>
    <row r="38" spans="1:3" hidden="1" x14ac:dyDescent="0.3">
      <c r="A38" s="18">
        <v>37</v>
      </c>
      <c r="B38" s="18">
        <v>0.35299999999999998</v>
      </c>
      <c r="C38" s="31">
        <v>4</v>
      </c>
    </row>
    <row r="39" spans="1:3" hidden="1" x14ac:dyDescent="0.3">
      <c r="A39" s="18">
        <v>38</v>
      </c>
      <c r="B39" s="18">
        <v>0.104</v>
      </c>
      <c r="C39" s="31">
        <v>1</v>
      </c>
    </row>
    <row r="40" spans="1:3" x14ac:dyDescent="0.3">
      <c r="A40" s="18">
        <v>39</v>
      </c>
      <c r="B40" s="18">
        <v>0.11899999999999999</v>
      </c>
      <c r="C40" s="31">
        <v>1</v>
      </c>
    </row>
    <row r="41" spans="1:3" x14ac:dyDescent="0.3">
      <c r="A41" s="18">
        <v>40</v>
      </c>
      <c r="B41" s="18">
        <v>0.34399999999999997</v>
      </c>
      <c r="C41" s="31">
        <v>4</v>
      </c>
    </row>
    <row r="42" spans="1:3" x14ac:dyDescent="0.3">
      <c r="A42" s="18">
        <v>41</v>
      </c>
      <c r="B42" s="18">
        <v>0.38600000000000001</v>
      </c>
      <c r="C42" s="31">
        <v>4</v>
      </c>
    </row>
    <row r="43" spans="1:3" x14ac:dyDescent="0.3">
      <c r="A43" s="18">
        <v>42</v>
      </c>
      <c r="B43" s="18">
        <v>0.13900000000000001</v>
      </c>
      <c r="C43" s="31">
        <v>5</v>
      </c>
    </row>
    <row r="44" spans="1:3" x14ac:dyDescent="0.3">
      <c r="B44" s="18">
        <f>SUM(B2:B43)</f>
        <v>8.6599999999999984</v>
      </c>
      <c r="C44" s="18">
        <f>SUM(C2:C43)</f>
        <v>97</v>
      </c>
    </row>
    <row r="45" spans="1:3" x14ac:dyDescent="0.3">
      <c r="C45" s="18">
        <f>C44/B44</f>
        <v>11.20092378752887</v>
      </c>
    </row>
    <row r="46" spans="1:3" ht="15" thickBot="1" x14ac:dyDescent="0.35">
      <c r="A46" s="18" t="s">
        <v>38</v>
      </c>
    </row>
    <row r="47" spans="1:3" ht="15" thickBot="1" x14ac:dyDescent="0.35">
      <c r="A47" s="48" t="s">
        <v>2</v>
      </c>
      <c r="B47" s="49">
        <f>AVERAGE($B$2:$B$43)</f>
        <v>0.20619047619047615</v>
      </c>
    </row>
    <row r="48" spans="1:3" x14ac:dyDescent="0.3">
      <c r="A48" s="51" t="s">
        <v>59</v>
      </c>
      <c r="B48" s="52">
        <f>B50/SQRT(B55)</f>
        <v>2.4731502152454989E-2</v>
      </c>
    </row>
    <row r="49" spans="1:2" x14ac:dyDescent="0.3">
      <c r="A49" s="51" t="s">
        <v>4</v>
      </c>
      <c r="B49" s="52">
        <f>MEDIAN($B$2:$B$43)</f>
        <v>0.15200000000000002</v>
      </c>
    </row>
    <row r="50" spans="1:2" x14ac:dyDescent="0.3">
      <c r="A50" s="51" t="s">
        <v>51</v>
      </c>
      <c r="B50" s="52">
        <f>_xlfn.STDEV.S($B$2:$B$43)</f>
        <v>0.16027845253217665</v>
      </c>
    </row>
    <row r="51" spans="1:2" x14ac:dyDescent="0.3">
      <c r="A51" s="51" t="s">
        <v>6</v>
      </c>
      <c r="B51" s="52">
        <f>B53-B52</f>
        <v>0.69899999999999995</v>
      </c>
    </row>
    <row r="52" spans="1:2" x14ac:dyDescent="0.3">
      <c r="A52" s="51" t="s">
        <v>50</v>
      </c>
      <c r="B52" s="52">
        <f>MIN($B$2:$B$43)</f>
        <v>0</v>
      </c>
    </row>
    <row r="53" spans="1:2" x14ac:dyDescent="0.3">
      <c r="A53" s="51" t="s">
        <v>49</v>
      </c>
      <c r="B53" s="52">
        <f>MAX($B$2:$B$43)</f>
        <v>0.69899999999999995</v>
      </c>
    </row>
    <row r="54" spans="1:2" x14ac:dyDescent="0.3">
      <c r="A54" s="18" t="s">
        <v>52</v>
      </c>
      <c r="B54" s="18">
        <f>B50/B47</f>
        <v>0.77733198687660754</v>
      </c>
    </row>
    <row r="55" spans="1:2" ht="15" thickBot="1" x14ac:dyDescent="0.35">
      <c r="A55" s="53" t="s">
        <v>9</v>
      </c>
      <c r="B55" s="54">
        <f>COUNT($B$2:$B$43)</f>
        <v>42</v>
      </c>
    </row>
    <row r="56" spans="1:2" x14ac:dyDescent="0.3">
      <c r="A56" s="18" t="s">
        <v>60</v>
      </c>
      <c r="B56" s="18">
        <f>_xlfn.CONFIDENCE.NORM(0.1,1,1)</f>
        <v>1.6448536269514715</v>
      </c>
    </row>
  </sheetData>
  <conditionalFormatting sqref="C2:C43">
    <cfRule type="cellIs" dxfId="3" priority="1" operator="equal">
      <formula>$I$2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6"/>
  <sheetViews>
    <sheetView tabSelected="1" workbookViewId="0">
      <selection activeCell="G52" sqref="G52"/>
    </sheetView>
  </sheetViews>
  <sheetFormatPr defaultColWidth="9.109375" defaultRowHeight="14.4" x14ac:dyDescent="0.3"/>
  <cols>
    <col min="1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9" x14ac:dyDescent="0.3">
      <c r="A1" s="18" t="s">
        <v>58</v>
      </c>
      <c r="B1" s="18" t="s">
        <v>61</v>
      </c>
      <c r="D1"/>
      <c r="E1"/>
      <c r="F1"/>
      <c r="G1"/>
      <c r="H1"/>
      <c r="I1"/>
    </row>
    <row r="2" spans="1:9" x14ac:dyDescent="0.3">
      <c r="A2" s="18">
        <v>1</v>
      </c>
      <c r="B2" s="18">
        <v>7.9000000000000001E-2</v>
      </c>
      <c r="D2"/>
      <c r="E2"/>
      <c r="F2"/>
      <c r="G2"/>
      <c r="H2"/>
      <c r="I2"/>
    </row>
    <row r="3" spans="1:9" x14ac:dyDescent="0.3">
      <c r="A3" s="18">
        <v>2</v>
      </c>
      <c r="B3" s="18">
        <v>0.158</v>
      </c>
      <c r="D3"/>
      <c r="E3"/>
      <c r="F3"/>
      <c r="G3"/>
      <c r="H3"/>
      <c r="I3"/>
    </row>
    <row r="4" spans="1:9" x14ac:dyDescent="0.3">
      <c r="A4" s="18">
        <v>3</v>
      </c>
      <c r="B4" s="18">
        <v>0.106</v>
      </c>
      <c r="D4"/>
      <c r="E4"/>
      <c r="F4"/>
      <c r="G4"/>
      <c r="H4"/>
      <c r="I4"/>
    </row>
    <row r="5" spans="1:9" x14ac:dyDescent="0.3">
      <c r="A5" s="18">
        <v>4</v>
      </c>
      <c r="B5" s="18">
        <v>5.1999999999999998E-2</v>
      </c>
      <c r="D5"/>
      <c r="E5"/>
      <c r="F5"/>
      <c r="G5"/>
      <c r="H5"/>
      <c r="I5"/>
    </row>
    <row r="6" spans="1:9" x14ac:dyDescent="0.3">
      <c r="A6" s="18">
        <v>5</v>
      </c>
      <c r="B6" s="18">
        <v>7.9000000000000001E-2</v>
      </c>
      <c r="D6"/>
      <c r="E6"/>
      <c r="F6"/>
      <c r="G6"/>
      <c r="H6"/>
      <c r="I6"/>
    </row>
    <row r="7" spans="1:9" x14ac:dyDescent="0.3">
      <c r="A7" s="18">
        <v>6</v>
      </c>
      <c r="B7" s="18">
        <v>0.158</v>
      </c>
      <c r="D7"/>
      <c r="E7"/>
      <c r="F7"/>
      <c r="G7"/>
      <c r="H7"/>
      <c r="I7"/>
    </row>
    <row r="8" spans="1:9" x14ac:dyDescent="0.3">
      <c r="A8" s="18">
        <v>7</v>
      </c>
      <c r="B8" s="18">
        <v>0</v>
      </c>
      <c r="D8"/>
      <c r="E8"/>
      <c r="F8"/>
      <c r="G8"/>
      <c r="H8"/>
      <c r="I8"/>
    </row>
    <row r="9" spans="1:9" x14ac:dyDescent="0.3">
      <c r="A9" s="18">
        <v>8</v>
      </c>
      <c r="B9" s="18">
        <v>0</v>
      </c>
      <c r="D9"/>
      <c r="E9"/>
      <c r="F9"/>
      <c r="G9"/>
      <c r="H9"/>
      <c r="I9"/>
    </row>
    <row r="10" spans="1:9" x14ac:dyDescent="0.3">
      <c r="A10" s="18">
        <v>9</v>
      </c>
      <c r="B10" s="18">
        <v>0.23799999999999999</v>
      </c>
      <c r="D10"/>
      <c r="E10"/>
      <c r="F10"/>
      <c r="G10"/>
      <c r="H10"/>
      <c r="I10"/>
    </row>
    <row r="11" spans="1:9" x14ac:dyDescent="0.3">
      <c r="A11" s="18">
        <v>10</v>
      </c>
      <c r="B11" s="18">
        <v>0.158</v>
      </c>
      <c r="D11"/>
      <c r="E11"/>
      <c r="F11"/>
      <c r="G11"/>
      <c r="H11"/>
      <c r="I11"/>
    </row>
    <row r="12" spans="1:9" x14ac:dyDescent="0.3">
      <c r="A12" s="18">
        <v>11</v>
      </c>
      <c r="B12" s="18">
        <v>0.158</v>
      </c>
      <c r="D12"/>
      <c r="E12"/>
      <c r="F12"/>
      <c r="G12"/>
      <c r="H12"/>
      <c r="I12"/>
    </row>
    <row r="13" spans="1:9" x14ac:dyDescent="0.3">
      <c r="A13" s="18">
        <v>12</v>
      </c>
      <c r="B13" s="18">
        <v>7.9000000000000001E-2</v>
      </c>
    </row>
    <row r="14" spans="1:9" hidden="1" x14ac:dyDescent="0.3">
      <c r="A14" s="18">
        <v>13</v>
      </c>
      <c r="B14" s="18">
        <v>0.23799999999999999</v>
      </c>
    </row>
    <row r="15" spans="1:9" hidden="1" x14ac:dyDescent="0.3">
      <c r="A15" s="18">
        <v>14</v>
      </c>
      <c r="B15" s="18">
        <v>0.1</v>
      </c>
    </row>
    <row r="16" spans="1:9" hidden="1" x14ac:dyDescent="0.3">
      <c r="A16" s="18">
        <v>15</v>
      </c>
      <c r="B16" s="18">
        <v>0.217</v>
      </c>
    </row>
    <row r="17" spans="1:2" hidden="1" x14ac:dyDescent="0.3">
      <c r="A17" s="18">
        <v>16</v>
      </c>
      <c r="B17" s="18">
        <v>0.158</v>
      </c>
    </row>
    <row r="18" spans="1:2" hidden="1" x14ac:dyDescent="0.3">
      <c r="A18" s="18">
        <v>17</v>
      </c>
      <c r="B18" s="18">
        <v>0.25800000000000001</v>
      </c>
    </row>
    <row r="19" spans="1:2" hidden="1" x14ac:dyDescent="0.3">
      <c r="A19" s="18">
        <v>18</v>
      </c>
      <c r="B19" s="18">
        <v>0.29599999999999999</v>
      </c>
    </row>
    <row r="20" spans="1:2" hidden="1" x14ac:dyDescent="0.3">
      <c r="A20" s="18">
        <v>19</v>
      </c>
      <c r="B20" s="18">
        <v>0.115</v>
      </c>
    </row>
    <row r="21" spans="1:2" hidden="1" x14ac:dyDescent="0.3">
      <c r="A21" s="18">
        <v>20</v>
      </c>
      <c r="B21" s="18">
        <v>8.5999999999999993E-2</v>
      </c>
    </row>
    <row r="22" spans="1:2" hidden="1" x14ac:dyDescent="0.3">
      <c r="A22" s="18">
        <v>21</v>
      </c>
      <c r="B22" s="18">
        <v>0.19400000000000001</v>
      </c>
    </row>
    <row r="23" spans="1:2" hidden="1" x14ac:dyDescent="0.3">
      <c r="A23" s="18">
        <v>22</v>
      </c>
      <c r="B23" s="18">
        <v>0.17399999999999999</v>
      </c>
    </row>
    <row r="24" spans="1:2" hidden="1" x14ac:dyDescent="0.3">
      <c r="A24" s="18">
        <v>23</v>
      </c>
      <c r="B24" s="18">
        <v>0.14299999999999999</v>
      </c>
    </row>
    <row r="25" spans="1:2" hidden="1" x14ac:dyDescent="0.3">
      <c r="A25" s="18">
        <v>24</v>
      </c>
      <c r="B25" s="18">
        <v>0.24099999999999999</v>
      </c>
    </row>
    <row r="26" spans="1:2" hidden="1" x14ac:dyDescent="0.3">
      <c r="A26" s="18">
        <v>25</v>
      </c>
      <c r="B26" s="18">
        <v>0.255</v>
      </c>
    </row>
    <row r="27" spans="1:2" hidden="1" x14ac:dyDescent="0.3">
      <c r="A27" s="18">
        <v>26</v>
      </c>
      <c r="B27" s="18">
        <v>0.29599999999999999</v>
      </c>
    </row>
    <row r="28" spans="1:2" hidden="1" x14ac:dyDescent="0.3">
      <c r="A28" s="18">
        <v>27</v>
      </c>
      <c r="B28" s="18">
        <v>0.33700000000000002</v>
      </c>
    </row>
    <row r="29" spans="1:2" hidden="1" x14ac:dyDescent="0.3">
      <c r="A29" s="18">
        <v>28</v>
      </c>
      <c r="B29" s="18">
        <v>0.27300000000000002</v>
      </c>
    </row>
    <row r="30" spans="1:2" hidden="1" x14ac:dyDescent="0.3">
      <c r="A30" s="18">
        <v>29</v>
      </c>
      <c r="B30" s="18">
        <v>0.123</v>
      </c>
    </row>
    <row r="31" spans="1:2" hidden="1" x14ac:dyDescent="0.3">
      <c r="A31" s="18">
        <v>30</v>
      </c>
      <c r="B31" s="18">
        <v>7.9000000000000001E-2</v>
      </c>
    </row>
    <row r="32" spans="1:2" hidden="1" x14ac:dyDescent="0.3">
      <c r="A32" s="18">
        <v>31</v>
      </c>
      <c r="B32" s="18">
        <v>0.29599999999999999</v>
      </c>
    </row>
    <row r="33" spans="1:2" hidden="1" x14ac:dyDescent="0.3">
      <c r="A33" s="18">
        <v>32</v>
      </c>
      <c r="B33" s="18">
        <v>0.17199999999999999</v>
      </c>
    </row>
    <row r="34" spans="1:2" hidden="1" x14ac:dyDescent="0.3">
      <c r="A34" s="18">
        <v>33</v>
      </c>
      <c r="B34" s="18">
        <v>0.34699999999999998</v>
      </c>
    </row>
    <row r="35" spans="1:2" hidden="1" x14ac:dyDescent="0.3">
      <c r="A35" s="18">
        <v>34</v>
      </c>
      <c r="B35" s="18">
        <v>0.27300000000000002</v>
      </c>
    </row>
    <row r="36" spans="1:2" hidden="1" x14ac:dyDescent="0.3">
      <c r="A36" s="18">
        <v>35</v>
      </c>
      <c r="B36" s="18">
        <v>7.9000000000000001E-2</v>
      </c>
    </row>
    <row r="37" spans="1:2" hidden="1" x14ac:dyDescent="0.3">
      <c r="A37" s="18">
        <v>36</v>
      </c>
      <c r="B37" s="18">
        <v>0.158</v>
      </c>
    </row>
    <row r="38" spans="1:2" hidden="1" x14ac:dyDescent="0.3">
      <c r="A38" s="18">
        <v>37</v>
      </c>
      <c r="B38" s="18">
        <v>0.33800000000000002</v>
      </c>
    </row>
    <row r="39" spans="1:2" hidden="1" x14ac:dyDescent="0.3">
      <c r="A39" s="18">
        <v>38</v>
      </c>
      <c r="B39" s="18">
        <v>5.8000000000000003E-2</v>
      </c>
    </row>
    <row r="40" spans="1:2" x14ac:dyDescent="0.3">
      <c r="A40" s="18">
        <v>39</v>
      </c>
      <c r="B40" s="18">
        <v>7.9000000000000001E-2</v>
      </c>
    </row>
    <row r="41" spans="1:2" x14ac:dyDescent="0.3">
      <c r="A41" s="18">
        <v>40</v>
      </c>
      <c r="B41" s="18">
        <v>0.38500000000000001</v>
      </c>
    </row>
    <row r="42" spans="1:2" x14ac:dyDescent="0.3">
      <c r="A42" s="18">
        <v>41</v>
      </c>
      <c r="B42" s="18">
        <v>0.26900000000000002</v>
      </c>
    </row>
    <row r="43" spans="1:2" x14ac:dyDescent="0.3">
      <c r="A43" s="18">
        <v>42</v>
      </c>
      <c r="B43" s="18">
        <v>0.375</v>
      </c>
    </row>
    <row r="44" spans="1:2" x14ac:dyDescent="0.3">
      <c r="B44" s="18">
        <f>SUM(B2:B43)</f>
        <v>7.6769999999999978</v>
      </c>
    </row>
    <row r="46" spans="1:2" ht="15" thickBot="1" x14ac:dyDescent="0.35">
      <c r="A46" s="18" t="s">
        <v>38</v>
      </c>
    </row>
    <row r="47" spans="1:2" ht="15" thickBot="1" x14ac:dyDescent="0.35">
      <c r="A47" s="48" t="s">
        <v>2</v>
      </c>
      <c r="B47" s="49">
        <f>AVERAGE($B$2:$B$43)</f>
        <v>0.18278571428571425</v>
      </c>
    </row>
    <row r="48" spans="1:2" x14ac:dyDescent="0.3">
      <c r="A48" s="51" t="s">
        <v>59</v>
      </c>
      <c r="B48" s="52">
        <f>B50/SQRT(B55)</f>
        <v>1.5918802960817324E-2</v>
      </c>
    </row>
    <row r="49" spans="1:2" x14ac:dyDescent="0.3">
      <c r="A49" s="51" t="s">
        <v>4</v>
      </c>
      <c r="B49" s="52">
        <f>MEDIAN($B$2:$B$43)</f>
        <v>0.158</v>
      </c>
    </row>
    <row r="50" spans="1:2" x14ac:dyDescent="0.3">
      <c r="A50" s="51" t="s">
        <v>51</v>
      </c>
      <c r="B50" s="52">
        <f>_xlfn.STDEV.S($B$2:$B$43)</f>
        <v>0.10316563421810437</v>
      </c>
    </row>
    <row r="51" spans="1:2" x14ac:dyDescent="0.3">
      <c r="A51" s="51" t="s">
        <v>6</v>
      </c>
      <c r="B51" s="52">
        <f>B53-B52</f>
        <v>0.38500000000000001</v>
      </c>
    </row>
    <row r="52" spans="1:2" x14ac:dyDescent="0.3">
      <c r="A52" s="51" t="s">
        <v>50</v>
      </c>
      <c r="B52" s="52">
        <f>MIN($B$2:$B$43)</f>
        <v>0</v>
      </c>
    </row>
    <row r="53" spans="1:2" x14ac:dyDescent="0.3">
      <c r="A53" s="51" t="s">
        <v>49</v>
      </c>
      <c r="B53" s="52">
        <f>MAX($B$2:$B$43)</f>
        <v>0.38500000000000001</v>
      </c>
    </row>
    <row r="54" spans="1:2" x14ac:dyDescent="0.3">
      <c r="A54" s="18" t="s">
        <v>52</v>
      </c>
      <c r="B54" s="18">
        <f>B50/B47</f>
        <v>0.56440753382315811</v>
      </c>
    </row>
    <row r="55" spans="1:2" ht="15" thickBot="1" x14ac:dyDescent="0.35">
      <c r="A55" s="53" t="s">
        <v>9</v>
      </c>
      <c r="B55" s="54">
        <f>COUNT($B$2:$B$43)</f>
        <v>42</v>
      </c>
    </row>
    <row r="56" spans="1:2" x14ac:dyDescent="0.3">
      <c r="A56" s="18" t="s">
        <v>60</v>
      </c>
      <c r="B56" s="18">
        <f>_xlfn.CONFIDENCE.NORM(0.1,1,1)</f>
        <v>1.6448536269514715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I43" sqref="I43"/>
    </sheetView>
  </sheetViews>
  <sheetFormatPr defaultColWidth="9.109375" defaultRowHeight="14.4" x14ac:dyDescent="0.3"/>
  <cols>
    <col min="1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7" ht="15" thickBot="1" x14ac:dyDescent="0.35">
      <c r="A1" s="18" t="s">
        <v>40</v>
      </c>
    </row>
    <row r="2" spans="1:7" ht="15" thickBot="1" x14ac:dyDescent="0.35">
      <c r="A2" s="18" t="s">
        <v>0</v>
      </c>
      <c r="B2" s="18" t="s">
        <v>39</v>
      </c>
      <c r="D2" s="48"/>
      <c r="E2" s="49"/>
      <c r="F2" s="44"/>
      <c r="G2" s="50"/>
    </row>
    <row r="3" spans="1:7" x14ac:dyDescent="0.3">
      <c r="A3" s="18">
        <v>1</v>
      </c>
      <c r="B3" s="18">
        <v>0.31900000000000001</v>
      </c>
      <c r="D3" s="51">
        <f>AVERAGE(B3:B52)</f>
        <v>0.48630000000000012</v>
      </c>
      <c r="E3" s="52"/>
    </row>
    <row r="4" spans="1:7" x14ac:dyDescent="0.3">
      <c r="A4" s="18">
        <v>2</v>
      </c>
      <c r="B4" s="18">
        <v>0.35399999999999998</v>
      </c>
      <c r="D4" s="51"/>
      <c r="E4" s="52"/>
    </row>
    <row r="5" spans="1:7" x14ac:dyDescent="0.3">
      <c r="A5" s="18">
        <v>3</v>
      </c>
      <c r="B5" s="18">
        <v>0.442</v>
      </c>
      <c r="D5" s="51"/>
      <c r="E5" s="52"/>
    </row>
    <row r="6" spans="1:7" x14ac:dyDescent="0.3">
      <c r="A6" s="18">
        <v>4</v>
      </c>
      <c r="B6" s="18">
        <v>0.32300000000000001</v>
      </c>
      <c r="D6" s="51"/>
      <c r="E6" s="52"/>
    </row>
    <row r="7" spans="1:7" x14ac:dyDescent="0.3">
      <c r="A7" s="18">
        <v>5</v>
      </c>
      <c r="B7" s="18">
        <v>0.36</v>
      </c>
      <c r="D7" s="51"/>
      <c r="E7" s="52"/>
    </row>
    <row r="8" spans="1:7" x14ac:dyDescent="0.3">
      <c r="A8" s="18">
        <v>6</v>
      </c>
      <c r="B8" s="18">
        <v>0.30599999999999999</v>
      </c>
      <c r="D8" s="51"/>
      <c r="E8" s="52"/>
    </row>
    <row r="9" spans="1:7" ht="15" thickBot="1" x14ac:dyDescent="0.35">
      <c r="A9" s="18">
        <v>7</v>
      </c>
      <c r="B9" s="18">
        <v>0</v>
      </c>
      <c r="D9" s="53"/>
      <c r="E9" s="54"/>
    </row>
    <row r="10" spans="1:7" x14ac:dyDescent="0.3">
      <c r="A10" s="18">
        <v>8</v>
      </c>
      <c r="B10" s="18">
        <v>0</v>
      </c>
    </row>
    <row r="11" spans="1:7" x14ac:dyDescent="0.3">
      <c r="A11" s="18">
        <v>9</v>
      </c>
      <c r="B11" s="18">
        <v>0.51200000000000001</v>
      </c>
    </row>
    <row r="12" spans="1:7" x14ac:dyDescent="0.3">
      <c r="A12" s="18">
        <v>10</v>
      </c>
      <c r="B12" s="18">
        <v>0.35899999999999999</v>
      </c>
    </row>
    <row r="13" spans="1:7" x14ac:dyDescent="0.3">
      <c r="A13" s="18">
        <v>11</v>
      </c>
      <c r="B13" s="18">
        <v>0.41699999999999998</v>
      </c>
    </row>
    <row r="14" spans="1:7" hidden="1" x14ac:dyDescent="0.3">
      <c r="A14" s="18">
        <v>12</v>
      </c>
      <c r="B14" s="18">
        <v>0.33</v>
      </c>
    </row>
    <row r="15" spans="1:7" hidden="1" x14ac:dyDescent="0.3">
      <c r="A15" s="18">
        <v>13</v>
      </c>
      <c r="B15" s="18">
        <v>0.45200000000000001</v>
      </c>
    </row>
    <row r="16" spans="1:7" hidden="1" x14ac:dyDescent="0.3">
      <c r="A16" s="18">
        <v>14</v>
      </c>
      <c r="B16" s="18">
        <v>0.44800000000000001</v>
      </c>
    </row>
    <row r="17" spans="1:2" hidden="1" x14ac:dyDescent="0.3">
      <c r="A17" s="18">
        <v>15</v>
      </c>
      <c r="B17" s="18">
        <v>0.50900000000000001</v>
      </c>
    </row>
    <row r="18" spans="1:2" hidden="1" x14ac:dyDescent="0.3">
      <c r="A18" s="18">
        <v>16</v>
      </c>
      <c r="B18" s="18">
        <v>0.36499999999999999</v>
      </c>
    </row>
    <row r="19" spans="1:2" hidden="1" x14ac:dyDescent="0.3">
      <c r="A19" s="18">
        <v>17</v>
      </c>
      <c r="B19" s="18">
        <v>0.48499999999999999</v>
      </c>
    </row>
    <row r="20" spans="1:2" hidden="1" x14ac:dyDescent="0.3">
      <c r="A20" s="18">
        <v>18</v>
      </c>
      <c r="B20" s="18">
        <v>0.63</v>
      </c>
    </row>
    <row r="21" spans="1:2" hidden="1" x14ac:dyDescent="0.3">
      <c r="A21" s="18">
        <v>19</v>
      </c>
      <c r="B21" s="18">
        <v>0.34100000000000003</v>
      </c>
    </row>
    <row r="22" spans="1:2" hidden="1" x14ac:dyDescent="0.3">
      <c r="A22" s="18">
        <v>20</v>
      </c>
      <c r="B22" s="18">
        <v>0.34100000000000003</v>
      </c>
    </row>
    <row r="23" spans="1:2" hidden="1" x14ac:dyDescent="0.3">
      <c r="A23" s="18">
        <v>21</v>
      </c>
      <c r="B23" s="18">
        <v>0.35799999999999998</v>
      </c>
    </row>
    <row r="24" spans="1:2" hidden="1" x14ac:dyDescent="0.3">
      <c r="A24" s="18">
        <v>22</v>
      </c>
      <c r="B24" s="18">
        <v>0.36499999999999999</v>
      </c>
    </row>
    <row r="25" spans="1:2" hidden="1" x14ac:dyDescent="0.3">
      <c r="A25" s="18">
        <v>23</v>
      </c>
      <c r="B25" s="18">
        <v>0.41099999999999998</v>
      </c>
    </row>
    <row r="26" spans="1:2" hidden="1" x14ac:dyDescent="0.3">
      <c r="A26" s="18">
        <v>24</v>
      </c>
      <c r="B26" s="18">
        <v>0.38800000000000001</v>
      </c>
    </row>
    <row r="27" spans="1:2" hidden="1" x14ac:dyDescent="0.3">
      <c r="A27" s="18">
        <v>25</v>
      </c>
      <c r="B27" s="18">
        <v>0.41299999999999998</v>
      </c>
    </row>
    <row r="28" spans="1:2" hidden="1" x14ac:dyDescent="0.3">
      <c r="A28" s="18">
        <v>26</v>
      </c>
      <c r="B28" s="18">
        <v>0.55600000000000005</v>
      </c>
    </row>
    <row r="29" spans="1:2" hidden="1" x14ac:dyDescent="0.3">
      <c r="A29" s="18">
        <v>27</v>
      </c>
      <c r="B29" s="18">
        <v>0.65300000000000002</v>
      </c>
    </row>
    <row r="30" spans="1:2" hidden="1" x14ac:dyDescent="0.3">
      <c r="A30" s="18">
        <v>28</v>
      </c>
      <c r="B30" s="18">
        <v>1.0900000000000001</v>
      </c>
    </row>
    <row r="31" spans="1:2" hidden="1" x14ac:dyDescent="0.3">
      <c r="A31" s="18">
        <v>29</v>
      </c>
      <c r="B31" s="18">
        <v>0.46500000000000002</v>
      </c>
    </row>
    <row r="32" spans="1:2" hidden="1" x14ac:dyDescent="0.3">
      <c r="A32" s="18">
        <v>30</v>
      </c>
      <c r="B32" s="18">
        <v>0.34</v>
      </c>
    </row>
    <row r="33" spans="1:2" hidden="1" x14ac:dyDescent="0.3">
      <c r="A33" s="18">
        <v>31</v>
      </c>
      <c r="B33" s="18">
        <v>0.47299999999999998</v>
      </c>
    </row>
    <row r="34" spans="1:2" hidden="1" x14ac:dyDescent="0.3">
      <c r="A34" s="18">
        <v>32</v>
      </c>
      <c r="B34" s="18">
        <v>0.61599999999999999</v>
      </c>
    </row>
    <row r="35" spans="1:2" hidden="1" x14ac:dyDescent="0.3">
      <c r="A35" s="18">
        <v>33</v>
      </c>
      <c r="B35" s="18">
        <v>0.77100000000000002</v>
      </c>
    </row>
    <row r="36" spans="1:2" hidden="1" x14ac:dyDescent="0.3">
      <c r="A36" s="18">
        <v>34</v>
      </c>
      <c r="B36" s="18">
        <v>0.67400000000000004</v>
      </c>
    </row>
    <row r="37" spans="1:2" hidden="1" x14ac:dyDescent="0.3">
      <c r="A37" s="18">
        <v>35</v>
      </c>
      <c r="B37" s="18">
        <v>0.39800000000000002</v>
      </c>
    </row>
    <row r="38" spans="1:2" hidden="1" x14ac:dyDescent="0.3">
      <c r="A38" s="18">
        <v>36</v>
      </c>
      <c r="B38" s="18">
        <v>0.50700000000000001</v>
      </c>
    </row>
    <row r="39" spans="1:2" hidden="1" x14ac:dyDescent="0.3">
      <c r="A39" s="18">
        <v>37</v>
      </c>
      <c r="B39" s="18">
        <v>0.45400000000000001</v>
      </c>
    </row>
    <row r="40" spans="1:2" x14ac:dyDescent="0.3">
      <c r="A40" s="18">
        <v>38</v>
      </c>
      <c r="B40" s="18">
        <v>0.443</v>
      </c>
    </row>
    <row r="41" spans="1:2" x14ac:dyDescent="0.3">
      <c r="A41" s="18">
        <v>39</v>
      </c>
      <c r="B41" s="18">
        <v>0.41899999999999998</v>
      </c>
    </row>
    <row r="42" spans="1:2" x14ac:dyDescent="0.3">
      <c r="A42" s="18">
        <v>40</v>
      </c>
      <c r="B42" s="18">
        <v>0.63700000000000001</v>
      </c>
    </row>
    <row r="43" spans="1:2" x14ac:dyDescent="0.3">
      <c r="A43" s="18">
        <v>41</v>
      </c>
      <c r="B43" s="18">
        <v>0.97399999999999998</v>
      </c>
    </row>
    <row r="44" spans="1:2" x14ac:dyDescent="0.3">
      <c r="A44" s="18">
        <v>42</v>
      </c>
      <c r="B44" s="18">
        <v>0.60499999999999998</v>
      </c>
    </row>
    <row r="45" spans="1:2" x14ac:dyDescent="0.3">
      <c r="A45" s="18">
        <v>43</v>
      </c>
      <c r="B45" s="18">
        <v>0.73899999999999999</v>
      </c>
    </row>
    <row r="46" spans="1:2" x14ac:dyDescent="0.3">
      <c r="A46" s="18">
        <v>44</v>
      </c>
      <c r="B46" s="18">
        <v>0.67</v>
      </c>
    </row>
    <row r="47" spans="1:2" x14ac:dyDescent="0.3">
      <c r="A47" s="18">
        <v>45</v>
      </c>
      <c r="B47" s="18">
        <v>0.90200000000000002</v>
      </c>
    </row>
    <row r="48" spans="1:2" x14ac:dyDescent="0.3">
      <c r="A48" s="18">
        <v>46</v>
      </c>
      <c r="B48" s="18">
        <v>0.59</v>
      </c>
    </row>
    <row r="49" spans="1:2" x14ac:dyDescent="0.3">
      <c r="A49" s="18">
        <v>47</v>
      </c>
      <c r="B49" s="18">
        <v>0.53400000000000003</v>
      </c>
    </row>
    <row r="50" spans="1:2" x14ac:dyDescent="0.3">
      <c r="A50" s="18">
        <v>48</v>
      </c>
      <c r="B50" s="18">
        <v>0.86599999999999999</v>
      </c>
    </row>
    <row r="51" spans="1:2" x14ac:dyDescent="0.3">
      <c r="A51" s="18">
        <v>49</v>
      </c>
      <c r="B51" s="18">
        <v>0.33300000000000002</v>
      </c>
    </row>
    <row r="52" spans="1:2" x14ac:dyDescent="0.3">
      <c r="A52" s="18">
        <v>50</v>
      </c>
      <c r="B52" s="18">
        <v>0.378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B2" sqref="B2:B43"/>
    </sheetView>
  </sheetViews>
  <sheetFormatPr defaultRowHeight="14.4" x14ac:dyDescent="0.3"/>
  <cols>
    <col min="11" max="11" width="18.109375" bestFit="1" customWidth="1"/>
    <col min="13" max="13" width="26" customWidth="1"/>
    <col min="14" max="14" width="18.33203125" customWidth="1"/>
    <col min="15" max="15" width="9" customWidth="1"/>
    <col min="19" max="19" width="10.33203125" customWidth="1"/>
    <col min="20" max="20" width="12" bestFit="1" customWidth="1"/>
  </cols>
  <sheetData>
    <row r="1" spans="1:19" ht="15" thickBot="1" x14ac:dyDescent="0.35">
      <c r="A1" t="s">
        <v>1</v>
      </c>
      <c r="B1" s="58" t="s">
        <v>56</v>
      </c>
      <c r="C1" s="13">
        <f>INTERCEPT($B$2:$B$51,$A$2:$A$51)</f>
        <v>1.4040816326530612</v>
      </c>
      <c r="D1" s="13">
        <f>SLOPE($B$2:$B$51,$A$2:$A$51)</f>
        <v>4.2977190876350539E-2</v>
      </c>
      <c r="E1" t="s">
        <v>35</v>
      </c>
      <c r="F1" s="16">
        <v>7.1404211607251175E-2</v>
      </c>
      <c r="G1" t="s">
        <v>36</v>
      </c>
      <c r="H1" t="s">
        <v>37</v>
      </c>
      <c r="K1" s="9" t="s">
        <v>2</v>
      </c>
      <c r="L1" s="10">
        <f>AVERAGE($B$2:$B$51)</f>
        <v>2.5</v>
      </c>
    </row>
    <row r="2" spans="1:19" x14ac:dyDescent="0.3">
      <c r="A2">
        <v>1</v>
      </c>
      <c r="B2" s="15">
        <v>2</v>
      </c>
      <c r="C2">
        <f>$C$1+$D$1*A2</f>
        <v>1.4470588235294117</v>
      </c>
      <c r="E2" s="17">
        <v>2</v>
      </c>
      <c r="G2">
        <f>ABS(B2-E2)</f>
        <v>0</v>
      </c>
      <c r="H2">
        <f>AVERAGE($G$2:G2)</f>
        <v>0</v>
      </c>
      <c r="K2" s="5" t="s">
        <v>3</v>
      </c>
      <c r="L2" s="7">
        <f>L4/SQRT(L8)</f>
        <v>0.25594961238812741</v>
      </c>
      <c r="N2" t="s">
        <v>10</v>
      </c>
    </row>
    <row r="3" spans="1:19" ht="15" thickBot="1" x14ac:dyDescent="0.35">
      <c r="A3">
        <v>2</v>
      </c>
      <c r="B3">
        <v>2</v>
      </c>
      <c r="C3">
        <f t="shared" ref="C3:C52" si="0">$C$1+$D$1*A3</f>
        <v>1.4900360144057623</v>
      </c>
      <c r="E3">
        <f>(1-$F$1)*E2+$F$1*B2</f>
        <v>2</v>
      </c>
      <c r="G3">
        <f t="shared" ref="G3:G52" si="1">ABS(B3-E3)</f>
        <v>0</v>
      </c>
      <c r="H3">
        <f>AVERAGE($G$2:G3)</f>
        <v>0</v>
      </c>
      <c r="K3" s="5" t="s">
        <v>4</v>
      </c>
      <c r="L3" s="7">
        <f>MEDIAN($B$2:$B$51)</f>
        <v>2</v>
      </c>
    </row>
    <row r="4" spans="1:19" x14ac:dyDescent="0.3">
      <c r="A4">
        <v>3</v>
      </c>
      <c r="B4">
        <v>1</v>
      </c>
      <c r="C4">
        <f t="shared" si="0"/>
        <v>1.5330132052821128</v>
      </c>
      <c r="E4">
        <f t="shared" ref="E4:E52" si="2">(1-$F$1)*E3+$F$1*B3</f>
        <v>2</v>
      </c>
      <c r="G4">
        <f t="shared" si="1"/>
        <v>1</v>
      </c>
      <c r="H4">
        <f>AVERAGE($G$2:G4)</f>
        <v>0.33333333333333331</v>
      </c>
      <c r="K4" s="5" t="s">
        <v>5</v>
      </c>
      <c r="L4" s="7">
        <f>_xlfn.STDEV.S($B$2:$B$51)</f>
        <v>1.8098370656171325</v>
      </c>
      <c r="N4" s="4" t="s">
        <v>11</v>
      </c>
      <c r="O4" s="4"/>
    </row>
    <row r="5" spans="1:19" x14ac:dyDescent="0.3">
      <c r="A5">
        <v>4</v>
      </c>
      <c r="B5">
        <v>0</v>
      </c>
      <c r="C5">
        <f t="shared" si="0"/>
        <v>1.5759903961584634</v>
      </c>
      <c r="E5">
        <f t="shared" si="2"/>
        <v>1.9285957883927487</v>
      </c>
      <c r="G5">
        <f t="shared" si="1"/>
        <v>1.9285957883927487</v>
      </c>
      <c r="H5">
        <f>AVERAGE($G$2:G5)</f>
        <v>0.73214894709818723</v>
      </c>
      <c r="K5" s="5" t="s">
        <v>6</v>
      </c>
      <c r="L5" s="7">
        <f>L7-L6</f>
        <v>7</v>
      </c>
      <c r="N5" s="1" t="s">
        <v>12</v>
      </c>
      <c r="O5" s="1">
        <v>0.34616090218338719</v>
      </c>
    </row>
    <row r="6" spans="1:19" x14ac:dyDescent="0.3">
      <c r="A6">
        <v>5</v>
      </c>
      <c r="B6">
        <v>2</v>
      </c>
      <c r="C6">
        <f t="shared" si="0"/>
        <v>1.6189675870348139</v>
      </c>
      <c r="E6">
        <f t="shared" si="2"/>
        <v>1.7908859266134995</v>
      </c>
      <c r="G6">
        <f t="shared" si="1"/>
        <v>0.20911407338650045</v>
      </c>
      <c r="H6">
        <f>AVERAGE($G$2:G6)</f>
        <v>0.62754197235584985</v>
      </c>
      <c r="K6" s="5" t="s">
        <v>7</v>
      </c>
      <c r="L6" s="7">
        <f>MIN($B$2:$B$51)</f>
        <v>0</v>
      </c>
      <c r="M6" t="s">
        <v>32</v>
      </c>
      <c r="N6" s="11" t="s">
        <v>13</v>
      </c>
      <c r="O6" s="11">
        <v>0.11982737020041656</v>
      </c>
    </row>
    <row r="7" spans="1:19" x14ac:dyDescent="0.3">
      <c r="A7">
        <v>6</v>
      </c>
      <c r="B7">
        <v>1</v>
      </c>
      <c r="C7">
        <f t="shared" si="0"/>
        <v>1.6619447779111645</v>
      </c>
      <c r="E7">
        <f t="shared" si="2"/>
        <v>1.8058175521596436</v>
      </c>
      <c r="G7">
        <f t="shared" si="1"/>
        <v>0.80581755215964357</v>
      </c>
      <c r="H7">
        <f>AVERAGE($G$2:G7)</f>
        <v>0.65725456898981549</v>
      </c>
      <c r="K7" s="5" t="s">
        <v>8</v>
      </c>
      <c r="L7" s="7">
        <f>MAX($B$2:$B$51)</f>
        <v>7</v>
      </c>
      <c r="N7" s="1" t="s">
        <v>14</v>
      </c>
      <c r="O7" s="1">
        <v>0.10149044041292525</v>
      </c>
    </row>
    <row r="8" spans="1:19" ht="15" thickBot="1" x14ac:dyDescent="0.35">
      <c r="A8">
        <v>7</v>
      </c>
      <c r="B8">
        <v>0</v>
      </c>
      <c r="C8">
        <f t="shared" si="0"/>
        <v>1.704921968787515</v>
      </c>
      <c r="E8">
        <f t="shared" si="2"/>
        <v>1.7482787851483992</v>
      </c>
      <c r="G8">
        <f t="shared" si="1"/>
        <v>1.7482787851483992</v>
      </c>
      <c r="H8">
        <f>AVERAGE($G$2:G8)</f>
        <v>0.81311517129818456</v>
      </c>
      <c r="K8" s="6" t="s">
        <v>9</v>
      </c>
      <c r="L8" s="8">
        <f>COUNT($B$2:$B$51)</f>
        <v>50</v>
      </c>
      <c r="M8">
        <v>3.6</v>
      </c>
      <c r="N8" s="14" t="s">
        <v>3</v>
      </c>
      <c r="O8" s="14">
        <v>1.7155399240158642</v>
      </c>
      <c r="P8">
        <f>2*O8</f>
        <v>3.4310798480317284</v>
      </c>
      <c r="Q8">
        <f>O8*3</f>
        <v>5.1466197720475924</v>
      </c>
    </row>
    <row r="9" spans="1:19" ht="15" thickBot="1" x14ac:dyDescent="0.35">
      <c r="A9">
        <v>8</v>
      </c>
      <c r="B9">
        <v>0</v>
      </c>
      <c r="C9">
        <f t="shared" si="0"/>
        <v>1.7478991596638656</v>
      </c>
      <c r="E9">
        <f t="shared" si="2"/>
        <v>1.6234443168251949</v>
      </c>
      <c r="G9">
        <f t="shared" si="1"/>
        <v>1.6234443168251949</v>
      </c>
      <c r="H9">
        <f>AVERAGE($G$2:G9)</f>
        <v>0.91440631448906085</v>
      </c>
      <c r="N9" s="2" t="s">
        <v>15</v>
      </c>
      <c r="O9" s="2">
        <v>50</v>
      </c>
    </row>
    <row r="10" spans="1:19" x14ac:dyDescent="0.3">
      <c r="A10">
        <v>9</v>
      </c>
      <c r="B10">
        <v>3</v>
      </c>
      <c r="C10">
        <f t="shared" si="0"/>
        <v>1.7908763505402161</v>
      </c>
      <c r="E10">
        <f t="shared" si="2"/>
        <v>1.5075235552940194</v>
      </c>
      <c r="G10">
        <f t="shared" si="1"/>
        <v>1.4924764447059806</v>
      </c>
      <c r="H10">
        <f>AVERAGE($G$2:G10)</f>
        <v>0.97863632895760744</v>
      </c>
      <c r="K10">
        <f>H51</f>
        <v>1.3920112596909779</v>
      </c>
    </row>
    <row r="11" spans="1:19" ht="15" thickBot="1" x14ac:dyDescent="0.35">
      <c r="A11">
        <v>10</v>
      </c>
      <c r="B11">
        <v>4</v>
      </c>
      <c r="C11">
        <f t="shared" si="0"/>
        <v>1.8338535414165666</v>
      </c>
      <c r="E11">
        <f t="shared" si="2"/>
        <v>1.614092659170643</v>
      </c>
      <c r="G11">
        <f t="shared" si="1"/>
        <v>2.3859073408293572</v>
      </c>
      <c r="H11">
        <f>AVERAGE($G$2:G11)</f>
        <v>1.1193634301447823</v>
      </c>
      <c r="J11">
        <v>0.01</v>
      </c>
      <c r="K11">
        <f t="dataTable" ref="K11:K30" dt2D="0" dtr="0" r1="F1"/>
        <v>1.4134001004851016</v>
      </c>
      <c r="N11" t="s">
        <v>16</v>
      </c>
    </row>
    <row r="12" spans="1:19" x14ac:dyDescent="0.3">
      <c r="A12">
        <v>11</v>
      </c>
      <c r="B12">
        <v>0</v>
      </c>
      <c r="C12">
        <f t="shared" si="0"/>
        <v>1.8768307322929172</v>
      </c>
      <c r="E12">
        <f t="shared" si="2"/>
        <v>1.7844564918105164</v>
      </c>
      <c r="G12">
        <f t="shared" si="1"/>
        <v>1.7844564918105164</v>
      </c>
      <c r="H12">
        <f>AVERAGE($G$2:G12)</f>
        <v>1.1798264357507582</v>
      </c>
      <c r="J12">
        <v>0.02</v>
      </c>
      <c r="K12">
        <v>1.4073543323859632</v>
      </c>
      <c r="N12" s="3"/>
      <c r="O12" s="3" t="s">
        <v>21</v>
      </c>
      <c r="P12" s="3" t="s">
        <v>22</v>
      </c>
      <c r="Q12" s="3" t="s">
        <v>23</v>
      </c>
      <c r="R12" s="3" t="s">
        <v>24</v>
      </c>
      <c r="S12" s="3" t="s">
        <v>25</v>
      </c>
    </row>
    <row r="13" spans="1:19" x14ac:dyDescent="0.3">
      <c r="A13">
        <v>12</v>
      </c>
      <c r="B13">
        <v>1</v>
      </c>
      <c r="C13">
        <f t="shared" si="0"/>
        <v>1.9198079231692677</v>
      </c>
      <c r="E13">
        <f t="shared" si="2"/>
        <v>1.6570387828653452</v>
      </c>
      <c r="G13">
        <f t="shared" si="1"/>
        <v>0.65703878286534523</v>
      </c>
      <c r="H13">
        <f>AVERAGE($G$2:G13)</f>
        <v>1.1362607980103072</v>
      </c>
      <c r="J13">
        <v>0.03</v>
      </c>
      <c r="K13">
        <v>1.4022962038435798</v>
      </c>
      <c r="N13" s="1" t="s">
        <v>17</v>
      </c>
      <c r="O13" s="1">
        <v>1</v>
      </c>
      <c r="P13" s="1">
        <v>19.232292917166859</v>
      </c>
      <c r="Q13" s="1">
        <v>19.232292917166859</v>
      </c>
      <c r="R13" s="1">
        <v>6.5347564499133188</v>
      </c>
      <c r="S13" s="1">
        <v>1.3798186024988827E-2</v>
      </c>
    </row>
    <row r="14" spans="1:19" x14ac:dyDescent="0.3">
      <c r="A14">
        <v>13</v>
      </c>
      <c r="B14">
        <v>3</v>
      </c>
      <c r="C14">
        <f t="shared" si="0"/>
        <v>1.9627851140456181</v>
      </c>
      <c r="E14">
        <f t="shared" si="2"/>
        <v>1.6101234465794572</v>
      </c>
      <c r="G14">
        <f t="shared" si="1"/>
        <v>1.3898765534205428</v>
      </c>
      <c r="H14">
        <f>AVERAGE($G$2:G14)</f>
        <v>1.155769702272633</v>
      </c>
      <c r="J14">
        <v>0.04</v>
      </c>
      <c r="K14">
        <v>1.3983314817656174</v>
      </c>
      <c r="N14" s="1" t="s">
        <v>18</v>
      </c>
      <c r="O14" s="1">
        <v>48</v>
      </c>
      <c r="P14" s="1">
        <v>141.26770708283314</v>
      </c>
      <c r="Q14" s="1">
        <v>2.943077230892357</v>
      </c>
      <c r="R14" s="1"/>
      <c r="S14" s="1"/>
    </row>
    <row r="15" spans="1:19" ht="15" thickBot="1" x14ac:dyDescent="0.35">
      <c r="A15">
        <v>14</v>
      </c>
      <c r="B15">
        <v>3</v>
      </c>
      <c r="C15">
        <f t="shared" si="0"/>
        <v>2.0057623049219688</v>
      </c>
      <c r="E15">
        <f t="shared" si="2"/>
        <v>1.7093664861078544</v>
      </c>
      <c r="G15">
        <f t="shared" si="1"/>
        <v>1.2906335138921456</v>
      </c>
      <c r="H15">
        <f>AVERAGE($G$2:G15)</f>
        <v>1.1654028316740266</v>
      </c>
      <c r="J15">
        <v>0.05</v>
      </c>
      <c r="K15">
        <v>1.3954030271156299</v>
      </c>
      <c r="N15" s="2" t="s">
        <v>19</v>
      </c>
      <c r="O15" s="2">
        <v>49</v>
      </c>
      <c r="P15" s="2">
        <v>160.5</v>
      </c>
      <c r="Q15" s="2"/>
      <c r="R15" s="2"/>
      <c r="S15" s="2"/>
    </row>
    <row r="16" spans="1:19" ht="15" thickBot="1" x14ac:dyDescent="0.35">
      <c r="A16">
        <v>15</v>
      </c>
      <c r="B16">
        <v>2</v>
      </c>
      <c r="C16">
        <f t="shared" si="0"/>
        <v>2.0487394957983192</v>
      </c>
      <c r="E16">
        <f t="shared" si="2"/>
        <v>1.8015231546412191</v>
      </c>
      <c r="G16">
        <f t="shared" si="1"/>
        <v>0.19847684535878085</v>
      </c>
      <c r="H16">
        <f>AVERAGE($G$2:G16)</f>
        <v>1.1009410992530102</v>
      </c>
      <c r="J16">
        <v>0.06</v>
      </c>
      <c r="K16">
        <v>1.3933849268074525</v>
      </c>
    </row>
    <row r="17" spans="1:20" x14ac:dyDescent="0.3">
      <c r="A17">
        <v>16</v>
      </c>
      <c r="B17">
        <v>1</v>
      </c>
      <c r="C17">
        <f t="shared" si="0"/>
        <v>2.0917166866746699</v>
      </c>
      <c r="E17">
        <f t="shared" si="2"/>
        <v>1.8156952373063573</v>
      </c>
      <c r="G17">
        <f t="shared" si="1"/>
        <v>0.81569523730635729</v>
      </c>
      <c r="H17">
        <f>AVERAGE($G$2:G17)</f>
        <v>1.0831132328813444</v>
      </c>
      <c r="J17">
        <v>7.0000000000000007E-2</v>
      </c>
      <c r="K17">
        <v>1.3921335519729237</v>
      </c>
      <c r="N17" s="3"/>
      <c r="O17" s="3" t="s">
        <v>26</v>
      </c>
      <c r="P17" s="3" t="s">
        <v>3</v>
      </c>
      <c r="Q17" s="3" t="s">
        <v>27</v>
      </c>
      <c r="R17" s="3" t="s">
        <v>28</v>
      </c>
      <c r="S17" s="3" t="s">
        <v>29</v>
      </c>
      <c r="T17" s="3" t="s">
        <v>30</v>
      </c>
    </row>
    <row r="18" spans="1:20" x14ac:dyDescent="0.3">
      <c r="A18">
        <v>17</v>
      </c>
      <c r="B18">
        <v>6</v>
      </c>
      <c r="C18">
        <f t="shared" si="0"/>
        <v>2.1346938775510202</v>
      </c>
      <c r="E18">
        <f t="shared" si="2"/>
        <v>1.7574511619747071</v>
      </c>
      <c r="G18">
        <f t="shared" si="1"/>
        <v>4.2425488380252929</v>
      </c>
      <c r="H18">
        <f>AVERAGE($G$2:G18)</f>
        <v>1.268962386125106</v>
      </c>
      <c r="J18">
        <v>0.08</v>
      </c>
      <c r="K18">
        <v>1.3941170899431492</v>
      </c>
      <c r="M18" t="s">
        <v>33</v>
      </c>
      <c r="N18" s="11" t="s">
        <v>20</v>
      </c>
      <c r="O18" s="11">
        <v>1.404081632653061</v>
      </c>
      <c r="P18" s="1">
        <v>0.49259893884076045</v>
      </c>
      <c r="Q18" s="1">
        <v>2.8503545621866437</v>
      </c>
      <c r="R18" s="1">
        <v>6.4177778127977661E-3</v>
      </c>
      <c r="S18" s="1">
        <v>0.41364508465101502</v>
      </c>
      <c r="T18" s="1">
        <v>2.394518180655107</v>
      </c>
    </row>
    <row r="19" spans="1:20" ht="15" thickBot="1" x14ac:dyDescent="0.35">
      <c r="A19">
        <v>18</v>
      </c>
      <c r="B19">
        <v>1</v>
      </c>
      <c r="C19">
        <f t="shared" si="0"/>
        <v>2.177671068427371</v>
      </c>
      <c r="E19">
        <f t="shared" si="2"/>
        <v>2.0603870169591625</v>
      </c>
      <c r="G19">
        <f t="shared" si="1"/>
        <v>1.0603870169591625</v>
      </c>
      <c r="H19">
        <f>AVERAGE($G$2:G19)</f>
        <v>1.257374865615887</v>
      </c>
      <c r="J19">
        <v>0.09</v>
      </c>
      <c r="K19">
        <v>1.3974628785892451</v>
      </c>
      <c r="M19" t="s">
        <v>34</v>
      </c>
      <c r="N19" s="12" t="s">
        <v>31</v>
      </c>
      <c r="O19" s="12">
        <v>4.2977190876350553E-2</v>
      </c>
      <c r="P19" s="2">
        <v>1.6812152555669018E-2</v>
      </c>
      <c r="Q19" s="2">
        <v>2.5563169697659416</v>
      </c>
      <c r="R19" s="12">
        <v>1.3798186024988782E-2</v>
      </c>
      <c r="S19" s="2">
        <v>9.1740925974413759E-3</v>
      </c>
      <c r="T19" s="2">
        <v>7.6780289155259723E-2</v>
      </c>
    </row>
    <row r="20" spans="1:20" x14ac:dyDescent="0.3">
      <c r="A20">
        <v>19</v>
      </c>
      <c r="B20">
        <v>2</v>
      </c>
      <c r="C20">
        <f t="shared" si="0"/>
        <v>2.2206482593037213</v>
      </c>
      <c r="E20">
        <f t="shared" si="2"/>
        <v>1.9846709180146285</v>
      </c>
      <c r="G20">
        <f t="shared" si="1"/>
        <v>1.5329081985371529E-2</v>
      </c>
      <c r="H20">
        <f>AVERAGE($G$2:G20)</f>
        <v>1.1920040348984913</v>
      </c>
      <c r="J20">
        <v>0.1</v>
      </c>
      <c r="K20">
        <v>1.4024766415693006</v>
      </c>
    </row>
    <row r="21" spans="1:20" x14ac:dyDescent="0.3">
      <c r="A21">
        <v>20</v>
      </c>
      <c r="B21">
        <v>1</v>
      </c>
      <c r="C21">
        <f t="shared" si="0"/>
        <v>2.2636254501800721</v>
      </c>
      <c r="E21">
        <f t="shared" si="2"/>
        <v>1.9857654790284569</v>
      </c>
      <c r="G21">
        <f t="shared" si="1"/>
        <v>0.9857654790284569</v>
      </c>
      <c r="H21">
        <f>AVERAGE($G$2:G21)</f>
        <v>1.1816921071049897</v>
      </c>
      <c r="J21">
        <v>0.11</v>
      </c>
      <c r="K21">
        <v>1.4073413227398701</v>
      </c>
    </row>
    <row r="22" spans="1:20" x14ac:dyDescent="0.3">
      <c r="A22">
        <v>21</v>
      </c>
      <c r="B22">
        <v>2</v>
      </c>
      <c r="C22">
        <f t="shared" si="0"/>
        <v>2.3066026410564224</v>
      </c>
      <c r="E22">
        <f t="shared" si="2"/>
        <v>1.9153776721687856</v>
      </c>
      <c r="G22">
        <f t="shared" si="1"/>
        <v>8.4622327831214372E-2</v>
      </c>
      <c r="H22">
        <f>AVERAGE($G$2:G22)</f>
        <v>1.1294506890443339</v>
      </c>
      <c r="J22">
        <v>0.6</v>
      </c>
      <c r="K22">
        <v>1.6389003122551173</v>
      </c>
    </row>
    <row r="23" spans="1:20" x14ac:dyDescent="0.3">
      <c r="A23">
        <v>22</v>
      </c>
      <c r="B23">
        <v>3</v>
      </c>
      <c r="C23">
        <f t="shared" si="0"/>
        <v>2.3495798319327732</v>
      </c>
      <c r="E23">
        <f t="shared" si="2"/>
        <v>1.9214200627719438</v>
      </c>
      <c r="G23">
        <f t="shared" si="1"/>
        <v>1.0785799372280562</v>
      </c>
      <c r="H23">
        <f>AVERAGE($G$2:G23)</f>
        <v>1.1271383821435939</v>
      </c>
      <c r="J23">
        <v>0.65</v>
      </c>
      <c r="K23">
        <v>1.6673363586912604</v>
      </c>
    </row>
    <row r="24" spans="1:20" x14ac:dyDescent="0.3">
      <c r="A24">
        <v>23</v>
      </c>
      <c r="B24">
        <v>3</v>
      </c>
      <c r="C24">
        <f t="shared" si="0"/>
        <v>2.3925570228091235</v>
      </c>
      <c r="E24">
        <f t="shared" si="2"/>
        <v>1.9984352128451115</v>
      </c>
      <c r="G24">
        <f t="shared" si="1"/>
        <v>1.0015647871548885</v>
      </c>
      <c r="H24">
        <f>AVERAGE($G$2:G24)</f>
        <v>1.1216786606223459</v>
      </c>
      <c r="J24">
        <v>0.7</v>
      </c>
      <c r="K24">
        <v>1.6932115720599603</v>
      </c>
    </row>
    <row r="25" spans="1:20" x14ac:dyDescent="0.3">
      <c r="A25">
        <v>24</v>
      </c>
      <c r="B25">
        <v>3</v>
      </c>
      <c r="C25">
        <f t="shared" si="0"/>
        <v>2.4355342136854743</v>
      </c>
      <c r="E25">
        <f t="shared" si="2"/>
        <v>2.0699511568454905</v>
      </c>
      <c r="G25">
        <f t="shared" si="1"/>
        <v>0.93004884315450953</v>
      </c>
      <c r="H25">
        <f>AVERAGE($G$2:G25)</f>
        <v>1.1136940848945194</v>
      </c>
      <c r="J25">
        <v>0.75</v>
      </c>
      <c r="K25">
        <v>1.7219941357616937</v>
      </c>
    </row>
    <row r="26" spans="1:20" x14ac:dyDescent="0.3">
      <c r="A26">
        <v>25</v>
      </c>
      <c r="B26">
        <v>3</v>
      </c>
      <c r="C26">
        <f t="shared" si="0"/>
        <v>2.4785114045618246</v>
      </c>
      <c r="E26">
        <f t="shared" si="2"/>
        <v>2.1363605612471743</v>
      </c>
      <c r="G26">
        <f t="shared" si="1"/>
        <v>0.86363943875282567</v>
      </c>
      <c r="H26">
        <f>AVERAGE($G$2:G26)</f>
        <v>1.1036918990488516</v>
      </c>
      <c r="J26">
        <v>0.8</v>
      </c>
      <c r="K26">
        <v>1.7535198535901637</v>
      </c>
    </row>
    <row r="27" spans="1:20" x14ac:dyDescent="0.3">
      <c r="A27">
        <v>26</v>
      </c>
      <c r="B27">
        <v>5</v>
      </c>
      <c r="C27">
        <f t="shared" si="0"/>
        <v>2.5214885954381749</v>
      </c>
      <c r="E27">
        <f t="shared" si="2"/>
        <v>2.1980280544842485</v>
      </c>
      <c r="G27">
        <f t="shared" si="1"/>
        <v>2.8019719455157515</v>
      </c>
      <c r="H27">
        <f>AVERAGE($G$2:G27)</f>
        <v>1.1690103623745016</v>
      </c>
      <c r="J27">
        <v>0.85</v>
      </c>
      <c r="K27">
        <v>1.7830688661901781</v>
      </c>
    </row>
    <row r="28" spans="1:20" x14ac:dyDescent="0.3">
      <c r="A28">
        <v>27</v>
      </c>
      <c r="B28">
        <v>4</v>
      </c>
      <c r="C28">
        <f t="shared" si="0"/>
        <v>2.5644657863145257</v>
      </c>
      <c r="E28">
        <f t="shared" si="2"/>
        <v>2.3981006521994366</v>
      </c>
      <c r="G28">
        <f t="shared" si="1"/>
        <v>1.6018993478005634</v>
      </c>
      <c r="H28">
        <f>AVERAGE($G$2:G28)</f>
        <v>1.185043287760652</v>
      </c>
      <c r="J28">
        <v>0.9</v>
      </c>
      <c r="K28">
        <v>1.8106081110512033</v>
      </c>
    </row>
    <row r="29" spans="1:20" x14ac:dyDescent="0.3">
      <c r="A29">
        <v>28</v>
      </c>
      <c r="B29">
        <v>2</v>
      </c>
      <c r="C29">
        <f t="shared" si="0"/>
        <v>2.6074429771908765</v>
      </c>
      <c r="E29">
        <f t="shared" si="2"/>
        <v>2.5124830122033055</v>
      </c>
      <c r="G29">
        <f t="shared" si="1"/>
        <v>0.5124830122033055</v>
      </c>
      <c r="H29">
        <f>AVERAGE($G$2:G29)</f>
        <v>1.1610232779193184</v>
      </c>
      <c r="J29">
        <v>0.95</v>
      </c>
      <c r="K29">
        <v>1.8361955764809479</v>
      </c>
    </row>
    <row r="30" spans="1:20" x14ac:dyDescent="0.3">
      <c r="A30">
        <v>29</v>
      </c>
      <c r="B30">
        <v>1</v>
      </c>
      <c r="C30">
        <f t="shared" si="0"/>
        <v>2.6504201680672268</v>
      </c>
      <c r="E30">
        <f t="shared" si="2"/>
        <v>2.4758895667548191</v>
      </c>
      <c r="G30">
        <f t="shared" si="1"/>
        <v>1.4758895667548191</v>
      </c>
      <c r="H30">
        <f>AVERAGE($G$2:G30)</f>
        <v>1.1718807361550252</v>
      </c>
      <c r="J30">
        <v>1</v>
      </c>
      <c r="K30">
        <v>1.86</v>
      </c>
    </row>
    <row r="31" spans="1:20" x14ac:dyDescent="0.3">
      <c r="A31">
        <v>30</v>
      </c>
      <c r="B31">
        <v>2</v>
      </c>
      <c r="C31">
        <f t="shared" si="0"/>
        <v>2.6933973589435771</v>
      </c>
      <c r="E31">
        <f t="shared" si="2"/>
        <v>2.3705048358213237</v>
      </c>
      <c r="G31">
        <f t="shared" si="1"/>
        <v>0.37050483582132365</v>
      </c>
      <c r="H31">
        <f>AVERAGE($G$2:G31)</f>
        <v>1.1451682061439017</v>
      </c>
      <c r="K31">
        <f>MIN(K11:K30)</f>
        <v>1.3921335519729237</v>
      </c>
    </row>
    <row r="32" spans="1:20" x14ac:dyDescent="0.3">
      <c r="A32">
        <v>31</v>
      </c>
      <c r="B32">
        <v>2</v>
      </c>
      <c r="C32">
        <f t="shared" si="0"/>
        <v>2.7363745498199279</v>
      </c>
      <c r="E32">
        <f t="shared" si="2"/>
        <v>2.344049230122828</v>
      </c>
      <c r="G32">
        <f t="shared" si="1"/>
        <v>0.34404923012282795</v>
      </c>
      <c r="H32">
        <f>AVERAGE($G$2:G32)</f>
        <v>1.1193256585303188</v>
      </c>
    </row>
    <row r="33" spans="1:8" x14ac:dyDescent="0.3">
      <c r="A33">
        <v>32</v>
      </c>
      <c r="B33">
        <v>7</v>
      </c>
      <c r="C33">
        <f t="shared" si="0"/>
        <v>2.7793517406962787</v>
      </c>
      <c r="E33">
        <f t="shared" si="2"/>
        <v>2.3194826660918255</v>
      </c>
      <c r="G33">
        <f t="shared" si="1"/>
        <v>4.680517333908174</v>
      </c>
      <c r="H33">
        <f>AVERAGE($G$2:G33)</f>
        <v>1.2306128983858766</v>
      </c>
    </row>
    <row r="34" spans="1:8" x14ac:dyDescent="0.3">
      <c r="A34">
        <v>33</v>
      </c>
      <c r="B34">
        <v>0</v>
      </c>
      <c r="C34">
        <f t="shared" si="0"/>
        <v>2.822328931572629</v>
      </c>
      <c r="E34">
        <f t="shared" si="2"/>
        <v>2.653691316233612</v>
      </c>
      <c r="G34">
        <f t="shared" si="1"/>
        <v>2.653691316233612</v>
      </c>
      <c r="H34">
        <f>AVERAGE($G$2:G34)</f>
        <v>1.273736486805505</v>
      </c>
    </row>
    <row r="35" spans="1:8" x14ac:dyDescent="0.3">
      <c r="A35">
        <v>34</v>
      </c>
      <c r="B35">
        <v>3</v>
      </c>
      <c r="C35">
        <f t="shared" si="0"/>
        <v>2.8653061224489793</v>
      </c>
      <c r="E35">
        <f t="shared" si="2"/>
        <v>2.4642065799489421</v>
      </c>
      <c r="G35">
        <f t="shared" si="1"/>
        <v>0.5357934200510579</v>
      </c>
      <c r="H35">
        <f>AVERAGE($G$2:G35)</f>
        <v>1.252032278959786</v>
      </c>
    </row>
    <row r="36" spans="1:8" x14ac:dyDescent="0.3">
      <c r="A36">
        <v>35</v>
      </c>
      <c r="B36">
        <v>1</v>
      </c>
      <c r="C36">
        <f t="shared" si="0"/>
        <v>2.9082833133253301</v>
      </c>
      <c r="E36">
        <f t="shared" si="2"/>
        <v>2.5024644866920407</v>
      </c>
      <c r="G36">
        <f t="shared" si="1"/>
        <v>1.5024644866920407</v>
      </c>
      <c r="H36">
        <f>AVERAGE($G$2:G36)</f>
        <v>1.2591874848949931</v>
      </c>
    </row>
    <row r="37" spans="1:8" x14ac:dyDescent="0.3">
      <c r="A37">
        <v>36</v>
      </c>
      <c r="B37">
        <v>5</v>
      </c>
      <c r="C37">
        <f t="shared" si="0"/>
        <v>2.9512605042016808</v>
      </c>
      <c r="E37">
        <f t="shared" si="2"/>
        <v>2.3951821945519023</v>
      </c>
      <c r="G37">
        <f t="shared" si="1"/>
        <v>2.6048178054480977</v>
      </c>
      <c r="H37">
        <f>AVERAGE($G$2:G37)</f>
        <v>1.2965661049103572</v>
      </c>
    </row>
    <row r="38" spans="1:8" x14ac:dyDescent="0.3">
      <c r="A38">
        <v>37</v>
      </c>
      <c r="B38">
        <v>2</v>
      </c>
      <c r="C38">
        <f t="shared" si="0"/>
        <v>2.9942376950780312</v>
      </c>
      <c r="E38">
        <f t="shared" si="2"/>
        <v>2.5811771563304537</v>
      </c>
      <c r="G38">
        <f t="shared" si="1"/>
        <v>0.58117715633045375</v>
      </c>
      <c r="H38">
        <f>AVERAGE($G$2:G38)</f>
        <v>1.2772312684622518</v>
      </c>
    </row>
    <row r="39" spans="1:8" x14ac:dyDescent="0.3">
      <c r="A39">
        <v>38</v>
      </c>
      <c r="B39">
        <v>0</v>
      </c>
      <c r="C39">
        <f t="shared" si="0"/>
        <v>3.0372148859543815</v>
      </c>
      <c r="E39">
        <f t="shared" si="2"/>
        <v>2.5396786596785335</v>
      </c>
      <c r="G39">
        <f t="shared" si="1"/>
        <v>2.5396786596785335</v>
      </c>
      <c r="H39">
        <f>AVERAGE($G$2:G39)</f>
        <v>1.3104535682311014</v>
      </c>
    </row>
    <row r="40" spans="1:8" x14ac:dyDescent="0.3">
      <c r="A40">
        <v>39</v>
      </c>
      <c r="B40">
        <v>5</v>
      </c>
      <c r="C40">
        <f t="shared" si="0"/>
        <v>3.0801920768307323</v>
      </c>
      <c r="E40">
        <f t="shared" si="2"/>
        <v>2.3583349072484272</v>
      </c>
      <c r="G40">
        <f t="shared" si="1"/>
        <v>2.6416650927515728</v>
      </c>
      <c r="H40">
        <f>AVERAGE($G$2:G40)</f>
        <v>1.3445871970649597</v>
      </c>
    </row>
    <row r="41" spans="1:8" x14ac:dyDescent="0.3">
      <c r="A41">
        <v>40</v>
      </c>
      <c r="B41">
        <v>5</v>
      </c>
      <c r="C41">
        <f t="shared" si="0"/>
        <v>3.123169267707083</v>
      </c>
      <c r="E41">
        <f t="shared" si="2"/>
        <v>2.5469609205267494</v>
      </c>
      <c r="G41">
        <f t="shared" si="1"/>
        <v>2.4530390794732506</v>
      </c>
      <c r="H41">
        <f>AVERAGE($G$2:G41)</f>
        <v>1.3722984941251668</v>
      </c>
    </row>
    <row r="42" spans="1:8" x14ac:dyDescent="0.3">
      <c r="A42">
        <v>41</v>
      </c>
      <c r="B42">
        <v>0</v>
      </c>
      <c r="C42">
        <f t="shared" si="0"/>
        <v>3.1661464585834334</v>
      </c>
      <c r="E42">
        <f t="shared" si="2"/>
        <v>2.7221182420383139</v>
      </c>
      <c r="G42">
        <f t="shared" si="1"/>
        <v>2.7221182420383139</v>
      </c>
      <c r="H42">
        <f>AVERAGE($G$2:G42)</f>
        <v>1.4052209270010974</v>
      </c>
    </row>
    <row r="43" spans="1:8" x14ac:dyDescent="0.3">
      <c r="A43">
        <v>42</v>
      </c>
      <c r="B43">
        <v>6</v>
      </c>
      <c r="C43">
        <f t="shared" si="0"/>
        <v>3.2091236494597837</v>
      </c>
      <c r="E43">
        <f t="shared" si="2"/>
        <v>2.5277475350638516</v>
      </c>
      <c r="G43">
        <f t="shared" si="1"/>
        <v>3.4722524649361484</v>
      </c>
      <c r="H43">
        <f>AVERAGE($G$2:G43)</f>
        <v>1.4544359636185984</v>
      </c>
    </row>
    <row r="44" spans="1:8" x14ac:dyDescent="0.3">
      <c r="A44">
        <v>43</v>
      </c>
      <c r="B44">
        <v>6</v>
      </c>
      <c r="C44">
        <f t="shared" si="0"/>
        <v>3.2521008403361344</v>
      </c>
      <c r="E44">
        <f t="shared" si="2"/>
        <v>2.7756809848239516</v>
      </c>
      <c r="G44">
        <f t="shared" si="1"/>
        <v>3.2243190151760484</v>
      </c>
      <c r="H44">
        <f>AVERAGE($G$2:G44)</f>
        <v>1.4955960345850507</v>
      </c>
    </row>
    <row r="45" spans="1:8" x14ac:dyDescent="0.3">
      <c r="A45">
        <v>44</v>
      </c>
      <c r="B45">
        <v>4</v>
      </c>
      <c r="C45">
        <f t="shared" si="0"/>
        <v>3.2950780312124852</v>
      </c>
      <c r="E45">
        <f t="shared" si="2"/>
        <v>3.0059109420728656</v>
      </c>
      <c r="G45">
        <f t="shared" si="1"/>
        <v>0.99408905792713442</v>
      </c>
      <c r="H45">
        <f>AVERAGE($G$2:G45)</f>
        <v>1.4841981487519165</v>
      </c>
    </row>
    <row r="46" spans="1:8" x14ac:dyDescent="0.3">
      <c r="A46">
        <v>45</v>
      </c>
      <c r="B46">
        <v>2</v>
      </c>
      <c r="C46">
        <f t="shared" si="0"/>
        <v>3.3380552220888355</v>
      </c>
      <c r="E46">
        <f t="shared" si="2"/>
        <v>3.0768930875215479</v>
      </c>
      <c r="G46">
        <f t="shared" si="1"/>
        <v>1.0768930875215479</v>
      </c>
      <c r="H46">
        <f>AVERAGE($G$2:G46)</f>
        <v>1.4751469251690197</v>
      </c>
    </row>
    <row r="47" spans="1:8" x14ac:dyDescent="0.3">
      <c r="A47">
        <v>46</v>
      </c>
      <c r="B47">
        <v>3</v>
      </c>
      <c r="C47">
        <f t="shared" si="0"/>
        <v>3.3810324129651859</v>
      </c>
      <c r="E47">
        <f t="shared" si="2"/>
        <v>2.9999983856217729</v>
      </c>
      <c r="G47">
        <f t="shared" si="1"/>
        <v>1.6143782270994222E-6</v>
      </c>
      <c r="H47">
        <f>AVERAGE($G$2:G47)</f>
        <v>1.4430785488474804</v>
      </c>
    </row>
    <row r="48" spans="1:8" x14ac:dyDescent="0.3">
      <c r="A48">
        <v>47</v>
      </c>
      <c r="B48">
        <v>4</v>
      </c>
      <c r="C48">
        <f t="shared" si="0"/>
        <v>3.4240096038415366</v>
      </c>
      <c r="E48">
        <f t="shared" si="2"/>
        <v>2.9999985008951775</v>
      </c>
      <c r="G48">
        <f t="shared" si="1"/>
        <v>1.0000014991048225</v>
      </c>
      <c r="H48">
        <f>AVERAGE($G$2:G48)</f>
        <v>1.4336513775763602</v>
      </c>
    </row>
    <row r="49" spans="1:9" x14ac:dyDescent="0.3">
      <c r="A49">
        <v>48</v>
      </c>
      <c r="B49">
        <v>1</v>
      </c>
      <c r="C49">
        <f t="shared" si="0"/>
        <v>3.466986794717887</v>
      </c>
      <c r="E49">
        <f t="shared" si="2"/>
        <v>3.0714028195448266</v>
      </c>
      <c r="G49">
        <f t="shared" si="1"/>
        <v>2.0714028195448266</v>
      </c>
      <c r="H49">
        <f>AVERAGE($G$2:G49)</f>
        <v>1.4469378659507033</v>
      </c>
    </row>
    <row r="50" spans="1:9" ht="15" thickBot="1" x14ac:dyDescent="0.35">
      <c r="A50">
        <v>49</v>
      </c>
      <c r="B50">
        <v>3</v>
      </c>
      <c r="C50">
        <f t="shared" si="0"/>
        <v>3.5099639855942377</v>
      </c>
      <c r="E50">
        <f t="shared" si="2"/>
        <v>2.9234959342941909</v>
      </c>
      <c r="G50">
        <f t="shared" si="1"/>
        <v>7.6504065705809143E-2</v>
      </c>
      <c r="H50">
        <f>AVERAGE($G$2:G50)</f>
        <v>1.4189698292110116</v>
      </c>
    </row>
    <row r="51" spans="1:9" ht="15" thickBot="1" x14ac:dyDescent="0.35">
      <c r="A51">
        <v>50</v>
      </c>
      <c r="B51">
        <v>3</v>
      </c>
      <c r="C51">
        <f t="shared" si="0"/>
        <v>3.552941176470588</v>
      </c>
      <c r="E51">
        <f t="shared" si="2"/>
        <v>2.9289586467906634</v>
      </c>
      <c r="G51">
        <f t="shared" si="1"/>
        <v>7.1041353209336577E-2</v>
      </c>
      <c r="H51" s="10">
        <f>AVERAGE($G$2:G51)</f>
        <v>1.3920112596909779</v>
      </c>
    </row>
    <row r="52" spans="1:9" x14ac:dyDescent="0.3">
      <c r="A52">
        <v>51</v>
      </c>
      <c r="C52">
        <f t="shared" si="0"/>
        <v>3.5959183673469388</v>
      </c>
      <c r="E52">
        <f t="shared" si="2"/>
        <v>2.9340312986080885</v>
      </c>
      <c r="G52">
        <f t="shared" si="1"/>
        <v>2.9340312986080885</v>
      </c>
      <c r="I52">
        <f>(G52+C52)/2</f>
        <v>3.2649748329775137</v>
      </c>
    </row>
  </sheetData>
  <conditionalFormatting sqref="K11">
    <cfRule type="cellIs" dxfId="2" priority="2" operator="equal">
      <formula>$K$31</formula>
    </cfRule>
  </conditionalFormatting>
  <conditionalFormatting sqref="K12:K30">
    <cfRule type="cellIs" dxfId="1" priority="1" operator="equal">
      <formula>$K$31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="124" zoomScaleNormal="124" workbookViewId="0">
      <selection activeCell="I5" sqref="I5"/>
    </sheetView>
  </sheetViews>
  <sheetFormatPr defaultColWidth="9.109375" defaultRowHeight="14.4" x14ac:dyDescent="0.3"/>
  <cols>
    <col min="1" max="1" width="8.6640625" style="18" bestFit="1" customWidth="1"/>
    <col min="2" max="2" width="8.33203125" style="18" bestFit="1" customWidth="1"/>
    <col min="3" max="3" width="8.88671875" style="18" customWidth="1"/>
    <col min="4" max="4" width="16.44140625" style="18" bestFit="1" customWidth="1"/>
    <col min="5" max="5" width="17" style="18" bestFit="1" customWidth="1"/>
    <col min="6" max="6" width="10.5546875" style="18" bestFit="1" customWidth="1"/>
    <col min="7" max="7" width="13.33203125" style="18" bestFit="1" customWidth="1"/>
    <col min="8" max="8" width="11.109375" style="18" customWidth="1"/>
    <col min="9" max="10" width="9.109375" style="18"/>
    <col min="11" max="11" width="9.5546875" style="18" bestFit="1" customWidth="1"/>
    <col min="12" max="16384" width="9.109375" style="18"/>
  </cols>
  <sheetData>
    <row r="1" spans="1:14" ht="15" thickBot="1" x14ac:dyDescent="0.35">
      <c r="A1" s="36" t="s">
        <v>1</v>
      </c>
      <c r="B1" s="24" t="s">
        <v>44</v>
      </c>
      <c r="C1" s="37" t="s">
        <v>45</v>
      </c>
      <c r="D1" s="38" t="s">
        <v>46</v>
      </c>
      <c r="E1" s="39" t="s">
        <v>47</v>
      </c>
      <c r="F1" s="40" t="s">
        <v>53</v>
      </c>
      <c r="G1" s="71"/>
      <c r="H1" s="71"/>
      <c r="I1" s="19" t="s">
        <v>44</v>
      </c>
    </row>
    <row r="2" spans="1:14" ht="15" thickBot="1" x14ac:dyDescent="0.35">
      <c r="A2" s="25">
        <v>1</v>
      </c>
      <c r="B2" s="34">
        <v>2</v>
      </c>
      <c r="C2" s="31">
        <v>1</v>
      </c>
      <c r="D2" s="26">
        <f>SUM(B$2:B2)</f>
        <v>2</v>
      </c>
      <c r="E2" s="32">
        <f>SUM(C$2:C2)</f>
        <v>1</v>
      </c>
      <c r="F2" s="27">
        <f t="shared" ref="F2:F43" si="0">D2-E2</f>
        <v>1</v>
      </c>
      <c r="G2" s="15">
        <v>2</v>
      </c>
      <c r="H2" s="71">
        <f>B2-G2</f>
        <v>0</v>
      </c>
      <c r="I2" s="21">
        <f>INDEX($B$2:$B$43,ROWS($I$2:I2)+(COLUMNS($I$2:I2)-1)*7)</f>
        <v>2</v>
      </c>
      <c r="J2" s="21">
        <f>INDEX($B$2:$B$43,ROWS($I$2:J2)+(COLUMNS($I$2:J2)-1)*7)</f>
        <v>0</v>
      </c>
      <c r="K2" s="21">
        <f>INDEX($B$2:$B$43,ROWS($I$2:K2)+(COLUMNS($I$2:K2)-1)*7)</f>
        <v>2</v>
      </c>
      <c r="L2" s="21">
        <f>INDEX($B$2:$B$43,ROWS($I$2:L2)+(COLUMNS($I$2:L2)-1)*7)</f>
        <v>3</v>
      </c>
      <c r="M2" s="21">
        <f>INDEX($B$2:$B$43,ROWS($I$2:M2)+(COLUMNS($I$2:M2)-1)*7)</f>
        <v>1</v>
      </c>
      <c r="N2" s="22">
        <f>INDEX($B$2:$B$43,ROWS($I$2:N2)+(COLUMNS($I$2:N2)-1)*7)</f>
        <v>5</v>
      </c>
    </row>
    <row r="3" spans="1:14" ht="15" thickBot="1" x14ac:dyDescent="0.35">
      <c r="A3" s="25">
        <v>2</v>
      </c>
      <c r="B3" s="34">
        <v>2</v>
      </c>
      <c r="C3" s="31">
        <v>2</v>
      </c>
      <c r="D3" s="26">
        <f>SUM(B$2:B3)</f>
        <v>4</v>
      </c>
      <c r="E3" s="32">
        <f>SUM(C$2:C3)</f>
        <v>3</v>
      </c>
      <c r="F3" s="27">
        <f t="shared" si="0"/>
        <v>1</v>
      </c>
      <c r="G3" s="71">
        <v>2</v>
      </c>
      <c r="H3" s="71"/>
      <c r="I3" s="21">
        <f>INDEX($B$2:$B$43,ROWS($I$2:I3)+(COLUMNS($I$2:I3)-1)*7)</f>
        <v>2</v>
      </c>
      <c r="J3" s="21">
        <f>INDEX($B$2:$B$43,ROWS($I$2:J3)+(COLUMNS($I$2:J3)-1)*7)</f>
        <v>3</v>
      </c>
      <c r="K3" s="21">
        <f>INDEX($B$2:$B$43,ROWS($I$2:K3)+(COLUMNS($I$2:K3)-1)*7)</f>
        <v>1</v>
      </c>
      <c r="L3" s="21">
        <f>INDEX($B$2:$B$43,ROWS($I$2:L3)+(COLUMNS($I$2:L3)-1)*7)</f>
        <v>3</v>
      </c>
      <c r="M3" s="21">
        <f>INDEX($B$2:$B$43,ROWS($I$2:M3)+(COLUMNS($I$2:M3)-1)*7)</f>
        <v>2</v>
      </c>
      <c r="N3" s="22">
        <f>INDEX($B$2:$B$43,ROWS($I$2:N3)+(COLUMNS($I$2:N3)-1)*7)</f>
        <v>2</v>
      </c>
    </row>
    <row r="4" spans="1:14" ht="15" thickBot="1" x14ac:dyDescent="0.35">
      <c r="A4" s="25">
        <v>3</v>
      </c>
      <c r="B4" s="34">
        <v>1</v>
      </c>
      <c r="C4" s="31">
        <v>1</v>
      </c>
      <c r="D4" s="26">
        <f>SUM(B$2:B4)</f>
        <v>5</v>
      </c>
      <c r="E4" s="32">
        <f>SUM(C$2:C4)</f>
        <v>4</v>
      </c>
      <c r="F4" s="27">
        <f t="shared" si="0"/>
        <v>1</v>
      </c>
      <c r="G4" s="71">
        <v>1</v>
      </c>
      <c r="H4" s="71"/>
      <c r="I4" s="21">
        <f>INDEX($B$2:$B$43,ROWS($I$2:I4)+(COLUMNS($I$2:I4)-1)*7)</f>
        <v>1</v>
      </c>
      <c r="J4" s="21">
        <f>INDEX($B$2:$B$43,ROWS($I$2:J4)+(COLUMNS($I$2:J4)-1)*7)</f>
        <v>4</v>
      </c>
      <c r="K4" s="21">
        <f>INDEX($B$2:$B$43,ROWS($I$2:K4)+(COLUMNS($I$2:K4)-1)*7)</f>
        <v>6</v>
      </c>
      <c r="L4" s="21">
        <f>INDEX($B$2:$B$43,ROWS($I$2:L4)+(COLUMNS($I$2:L4)-1)*7)</f>
        <v>3</v>
      </c>
      <c r="M4" s="21">
        <f>INDEX($B$2:$B$43,ROWS($I$2:M4)+(COLUMNS($I$2:M4)-1)*7)</f>
        <v>2</v>
      </c>
      <c r="N4" s="22">
        <f>INDEX($B$2:$B$43,ROWS($I$2:N4)+(COLUMNS($I$2:N4)-1)*7)</f>
        <v>0</v>
      </c>
    </row>
    <row r="5" spans="1:14" ht="15" thickBot="1" x14ac:dyDescent="0.35">
      <c r="A5" s="25">
        <v>4</v>
      </c>
      <c r="B5" s="34">
        <v>0</v>
      </c>
      <c r="C5" s="31">
        <v>1</v>
      </c>
      <c r="D5" s="26">
        <f>SUM(B$2:B5)</f>
        <v>5</v>
      </c>
      <c r="E5" s="32">
        <f>SUM(C$2:C5)</f>
        <v>5</v>
      </c>
      <c r="F5" s="27">
        <f t="shared" si="0"/>
        <v>0</v>
      </c>
      <c r="G5" s="71">
        <v>0</v>
      </c>
      <c r="H5" s="71"/>
      <c r="I5" s="21">
        <f>INDEX($B$2:$B$43,ROWS($I$2:I5)+(COLUMNS($I$2:I5)-1)*7)</f>
        <v>0</v>
      </c>
      <c r="J5" s="21">
        <f>INDEX($B$2:$B$43,ROWS($I$2:J5)+(COLUMNS($I$2:J5)-1)*7)</f>
        <v>0</v>
      </c>
      <c r="K5" s="21">
        <f>INDEX($B$2:$B$43,ROWS($I$2:K5)+(COLUMNS($I$2:K5)-1)*7)</f>
        <v>1</v>
      </c>
      <c r="L5" s="21">
        <f>INDEX($B$2:$B$43,ROWS($I$2:L5)+(COLUMNS($I$2:L5)-1)*7)</f>
        <v>3</v>
      </c>
      <c r="M5" s="21">
        <f>INDEX($B$2:$B$43,ROWS($I$2:M5)+(COLUMNS($I$2:M5)-1)*7)</f>
        <v>7</v>
      </c>
      <c r="N5" s="22">
        <f>INDEX($B$2:$B$43,ROWS($I$2:N5)+(COLUMNS($I$2:N5)-1)*7)</f>
        <v>5</v>
      </c>
    </row>
    <row r="6" spans="1:14" ht="15" thickBot="1" x14ac:dyDescent="0.35">
      <c r="A6" s="25">
        <v>5</v>
      </c>
      <c r="B6" s="34">
        <v>2</v>
      </c>
      <c r="C6" s="31">
        <v>1</v>
      </c>
      <c r="D6" s="26">
        <f>SUM(B$2:B6)</f>
        <v>7</v>
      </c>
      <c r="E6" s="32">
        <f>SUM(C$2:C6)</f>
        <v>6</v>
      </c>
      <c r="F6" s="27">
        <f t="shared" si="0"/>
        <v>1</v>
      </c>
      <c r="G6" s="71">
        <v>2</v>
      </c>
      <c r="H6" s="71"/>
      <c r="I6" s="21">
        <f>INDEX($B$2:$B$43,ROWS($I$2:I6)+(COLUMNS($I$2:I6)-1)*7)</f>
        <v>2</v>
      </c>
      <c r="J6" s="21">
        <f>INDEX($B$2:$B$43,ROWS($I$2:J6)+(COLUMNS($I$2:J6)-1)*7)</f>
        <v>1</v>
      </c>
      <c r="K6" s="21">
        <f>INDEX($B$2:$B$43,ROWS($I$2:K6)+(COLUMNS($I$2:K6)-1)*7)</f>
        <v>2</v>
      </c>
      <c r="L6" s="21">
        <f>INDEX($B$2:$B$43,ROWS($I$2:L6)+(COLUMNS($I$2:L6)-1)*7)</f>
        <v>5</v>
      </c>
      <c r="M6" s="21">
        <f>INDEX($B$2:$B$43,ROWS($I$2:M6)+(COLUMNS($I$2:M6)-1)*7)</f>
        <v>0</v>
      </c>
      <c r="N6" s="22">
        <f>INDEX($B$2:$B$43,ROWS($I$2:N6)+(COLUMNS($I$2:N6)-1)*7)</f>
        <v>5</v>
      </c>
    </row>
    <row r="7" spans="1:14" ht="15" thickBot="1" x14ac:dyDescent="0.35">
      <c r="A7" s="25">
        <v>6</v>
      </c>
      <c r="B7" s="34">
        <v>1</v>
      </c>
      <c r="C7" s="31">
        <v>2</v>
      </c>
      <c r="D7" s="26">
        <f>SUM(B$2:B7)</f>
        <v>8</v>
      </c>
      <c r="E7" s="32">
        <f>SUM(C$2:C7)</f>
        <v>8</v>
      </c>
      <c r="F7" s="27">
        <f t="shared" si="0"/>
        <v>0</v>
      </c>
      <c r="G7" s="71">
        <v>1</v>
      </c>
      <c r="H7" s="71"/>
      <c r="I7" s="21">
        <f>INDEX($B$2:$B$43,ROWS($I$2:I7)+(COLUMNS($I$2:I7)-1)*7)</f>
        <v>1</v>
      </c>
      <c r="J7" s="21">
        <f>INDEX($B$2:$B$43,ROWS($I$2:J7)+(COLUMNS($I$2:J7)-1)*7)</f>
        <v>3</v>
      </c>
      <c r="K7" s="21">
        <f>INDEX($B$2:$B$43,ROWS($I$2:K7)+(COLUMNS($I$2:K7)-1)*7)</f>
        <v>1</v>
      </c>
      <c r="L7" s="21">
        <f>INDEX($B$2:$B$43,ROWS($I$2:L7)+(COLUMNS($I$2:L7)-1)*7)</f>
        <v>4</v>
      </c>
      <c r="M7" s="21">
        <f>INDEX($B$2:$B$43,ROWS($I$2:M7)+(COLUMNS($I$2:M7)-1)*7)</f>
        <v>3</v>
      </c>
      <c r="N7" s="22">
        <f>INDEX($B$2:$B$43,ROWS($I$2:N7)+(COLUMNS($I$2:N7)-1)*7)</f>
        <v>0</v>
      </c>
    </row>
    <row r="8" spans="1:14" ht="15" thickBot="1" x14ac:dyDescent="0.35">
      <c r="A8" s="25">
        <v>7</v>
      </c>
      <c r="B8" s="34">
        <v>0</v>
      </c>
      <c r="C8" s="31">
        <v>0</v>
      </c>
      <c r="D8" s="26">
        <f>SUM(B$2:B8)</f>
        <v>8</v>
      </c>
      <c r="E8" s="32">
        <f>SUM(C$2:C8)</f>
        <v>8</v>
      </c>
      <c r="F8" s="27">
        <f t="shared" si="0"/>
        <v>0</v>
      </c>
      <c r="G8" s="71">
        <v>0</v>
      </c>
      <c r="H8" s="71"/>
      <c r="I8" s="23">
        <f>INDEX($B$2:$B$43,ROWS($I$2:I8)+(COLUMNS($I$2:I8)-1)*7)</f>
        <v>0</v>
      </c>
      <c r="J8" s="23">
        <f>INDEX($B$2:$B$43,ROWS($I$2:J8)+(COLUMNS($I$2:J8)-1)*7)</f>
        <v>3</v>
      </c>
      <c r="K8" s="23">
        <f>INDEX($B$2:$B$43,ROWS($I$2:K8)+(COLUMNS($I$2:K8)-1)*7)</f>
        <v>2</v>
      </c>
      <c r="L8" s="23">
        <f>INDEX($B$2:$B$43,ROWS($I$2:L8)+(COLUMNS($I$2:L8)-1)*7)</f>
        <v>2</v>
      </c>
      <c r="M8" s="23">
        <f>INDEX($B$2:$B$43,ROWS($I$2:M8)+(COLUMNS($I$2:M8)-1)*7)</f>
        <v>1</v>
      </c>
      <c r="N8" s="24">
        <f>INDEX($B$2:$B$43,ROWS($I$2:N8)+(COLUMNS($I$2:N8)-1)*7)</f>
        <v>6</v>
      </c>
    </row>
    <row r="9" spans="1:14" x14ac:dyDescent="0.3">
      <c r="A9" s="25">
        <v>8</v>
      </c>
      <c r="B9" s="34">
        <v>0</v>
      </c>
      <c r="C9" s="31">
        <v>0</v>
      </c>
      <c r="D9" s="26">
        <f>SUM(B$2:B9)</f>
        <v>8</v>
      </c>
      <c r="E9" s="32">
        <f>SUM(C$2:C9)</f>
        <v>8</v>
      </c>
      <c r="F9" s="27">
        <f t="shared" si="0"/>
        <v>0</v>
      </c>
      <c r="G9" s="71">
        <v>0</v>
      </c>
      <c r="H9" s="71"/>
    </row>
    <row r="10" spans="1:14" x14ac:dyDescent="0.3">
      <c r="A10" s="25">
        <v>9</v>
      </c>
      <c r="B10" s="34">
        <v>3</v>
      </c>
      <c r="C10" s="31">
        <v>3</v>
      </c>
      <c r="D10" s="26">
        <f>SUM(B$2:B10)</f>
        <v>11</v>
      </c>
      <c r="E10" s="32">
        <f>SUM(C$2:C10)</f>
        <v>11</v>
      </c>
      <c r="F10" s="27">
        <f t="shared" si="0"/>
        <v>0</v>
      </c>
      <c r="G10" s="71">
        <v>3</v>
      </c>
      <c r="H10" s="71"/>
    </row>
    <row r="11" spans="1:14" ht="15" thickBot="1" x14ac:dyDescent="0.35">
      <c r="A11" s="25">
        <v>10</v>
      </c>
      <c r="B11" s="34">
        <v>4</v>
      </c>
      <c r="C11" s="31">
        <v>2</v>
      </c>
      <c r="D11" s="26">
        <f>SUM(B$2:B11)</f>
        <v>15</v>
      </c>
      <c r="E11" s="32">
        <f>SUM(C$2:C11)</f>
        <v>13</v>
      </c>
      <c r="F11" s="27">
        <f t="shared" si="0"/>
        <v>2</v>
      </c>
      <c r="G11" s="71">
        <v>4</v>
      </c>
      <c r="H11" s="71"/>
      <c r="I11" s="19" t="s">
        <v>45</v>
      </c>
    </row>
    <row r="12" spans="1:14" ht="15" thickBot="1" x14ac:dyDescent="0.35">
      <c r="A12" s="25">
        <v>11</v>
      </c>
      <c r="B12" s="34">
        <v>0</v>
      </c>
      <c r="C12" s="31">
        <v>2</v>
      </c>
      <c r="D12" s="26">
        <f>SUM(B$2:B12)</f>
        <v>15</v>
      </c>
      <c r="E12" s="32">
        <f>SUM(C$2:C12)</f>
        <v>15</v>
      </c>
      <c r="F12" s="27">
        <f t="shared" si="0"/>
        <v>0</v>
      </c>
      <c r="G12" s="71">
        <v>0</v>
      </c>
      <c r="H12" s="71"/>
      <c r="I12" s="45">
        <f>INDEX($C$2:$C$43,ROWS($I$12:I12)+(COLUMNS($I$12:I12)-1)*7)</f>
        <v>1</v>
      </c>
      <c r="J12" s="45">
        <f>INDEX($C$2:$C$43,ROWS($I$12:J12)+(COLUMNS($I$12:J12)-1)*7)</f>
        <v>0</v>
      </c>
      <c r="K12" s="45">
        <f>INDEX($C$2:$C$43,ROWS($I$12:K12)+(COLUMNS($I$12:K12)-1)*7)</f>
        <v>3</v>
      </c>
      <c r="L12" s="45">
        <f>INDEX($C$2:$C$43,ROWS($I$12:L12)+(COLUMNS($I$12:L12)-1)*7)</f>
        <v>2</v>
      </c>
      <c r="M12" s="45">
        <f>INDEX($C$2:$C$43,ROWS($I$12:M12)+(COLUMNS($I$12:M12)-1)*7)</f>
        <v>2</v>
      </c>
      <c r="N12" s="46">
        <f>INDEX($C$2:$C$43,ROWS($I$12:N12)+(COLUMNS($I$12:N12)-1)*7)</f>
        <v>2</v>
      </c>
    </row>
    <row r="13" spans="1:14" ht="15" thickBot="1" x14ac:dyDescent="0.35">
      <c r="A13" s="25">
        <v>12</v>
      </c>
      <c r="B13" s="34">
        <v>1</v>
      </c>
      <c r="C13" s="31">
        <v>1</v>
      </c>
      <c r="D13" s="26">
        <f>SUM(B$2:B13)</f>
        <v>16</v>
      </c>
      <c r="E13" s="32">
        <f>SUM(C$2:C13)</f>
        <v>16</v>
      </c>
      <c r="F13" s="27">
        <f t="shared" si="0"/>
        <v>0</v>
      </c>
      <c r="G13" s="71">
        <v>1</v>
      </c>
      <c r="H13" s="71"/>
      <c r="I13" s="45">
        <f>INDEX($C$2:$C$43,ROWS($I$12:I13)+(COLUMNS($I$12:I13)-1)*7)</f>
        <v>2</v>
      </c>
      <c r="J13" s="45">
        <f>INDEX($C$2:$C$43,ROWS($I$12:J13)+(COLUMNS($I$12:J13)-1)*7)</f>
        <v>3</v>
      </c>
      <c r="K13" s="45">
        <f>INDEX($C$2:$C$43,ROWS($I$12:K13)+(COLUMNS($I$12:K13)-1)*7)</f>
        <v>2</v>
      </c>
      <c r="L13" s="45">
        <f>INDEX($C$2:$C$43,ROWS($I$12:L13)+(COLUMNS($I$12:L13)-1)*7)</f>
        <v>2</v>
      </c>
      <c r="M13" s="45">
        <f>INDEX($C$2:$C$43,ROWS($I$12:M13)+(COLUMNS($I$12:M13)-1)*7)</f>
        <v>1</v>
      </c>
      <c r="N13" s="46">
        <f>INDEX($C$2:$C$43,ROWS($I$12:N13)+(COLUMNS($I$12:N13)-1)*7)</f>
        <v>4</v>
      </c>
    </row>
    <row r="14" spans="1:14" ht="15" thickBot="1" x14ac:dyDescent="0.35">
      <c r="A14" s="25">
        <v>13</v>
      </c>
      <c r="B14" s="34">
        <v>3</v>
      </c>
      <c r="C14" s="31">
        <v>3</v>
      </c>
      <c r="D14" s="26">
        <f>SUM(B$2:B14)</f>
        <v>19</v>
      </c>
      <c r="E14" s="32">
        <f>SUM(C$2:C14)</f>
        <v>19</v>
      </c>
      <c r="F14" s="27">
        <f t="shared" si="0"/>
        <v>0</v>
      </c>
      <c r="G14" s="71">
        <v>3</v>
      </c>
      <c r="H14" s="71"/>
      <c r="I14" s="45">
        <f>INDEX($C$2:$C$43,ROWS($I$12:I14)+(COLUMNS($I$12:I14)-1)*7)</f>
        <v>1</v>
      </c>
      <c r="J14" s="45">
        <f>INDEX($C$2:$C$43,ROWS($I$12:J14)+(COLUMNS($I$12:J14)-1)*7)</f>
        <v>2</v>
      </c>
      <c r="K14" s="45">
        <f>INDEX($C$2:$C$43,ROWS($I$12:K14)+(COLUMNS($I$12:K14)-1)*7)</f>
        <v>3</v>
      </c>
      <c r="L14" s="45">
        <f>INDEX($C$2:$C$43,ROWS($I$12:L14)+(COLUMNS($I$12:L14)-1)*7)</f>
        <v>2</v>
      </c>
      <c r="M14" s="45">
        <f>INDEX($C$2:$C$43,ROWS($I$12:M14)+(COLUMNS($I$12:M14)-1)*7)</f>
        <v>4</v>
      </c>
      <c r="N14" s="46">
        <f>INDEX($C$2:$C$43,ROWS($I$12:N14)+(COLUMNS($I$12:N14)-1)*7)</f>
        <v>1</v>
      </c>
    </row>
    <row r="15" spans="1:14" ht="15" thickBot="1" x14ac:dyDescent="0.35">
      <c r="A15" s="25">
        <v>14</v>
      </c>
      <c r="B15" s="34">
        <v>3</v>
      </c>
      <c r="C15" s="31">
        <v>1</v>
      </c>
      <c r="D15" s="26">
        <f>SUM(B$2:B15)</f>
        <v>22</v>
      </c>
      <c r="E15" s="32">
        <f>SUM(C$2:C15)</f>
        <v>20</v>
      </c>
      <c r="F15" s="27">
        <f t="shared" si="0"/>
        <v>2</v>
      </c>
      <c r="G15" s="71">
        <v>3</v>
      </c>
      <c r="H15" s="71"/>
      <c r="I15" s="45">
        <f>INDEX($C$2:$C$43,ROWS($I$12:I15)+(COLUMNS($I$12:I15)-1)*7)</f>
        <v>1</v>
      </c>
      <c r="J15" s="45">
        <f>INDEX($C$2:$C$43,ROWS($I$12:J15)+(COLUMNS($I$12:J15)-1)*7)</f>
        <v>2</v>
      </c>
      <c r="K15" s="45">
        <f>INDEX($C$2:$C$43,ROWS($I$12:K15)+(COLUMNS($I$12:K15)-1)*7)</f>
        <v>4</v>
      </c>
      <c r="L15" s="45">
        <f>INDEX($C$2:$C$43,ROWS($I$12:L15)+(COLUMNS($I$12:L15)-1)*7)</f>
        <v>4</v>
      </c>
      <c r="M15" s="45">
        <f>INDEX($C$2:$C$43,ROWS($I$12:M15)+(COLUMNS($I$12:M15)-1)*7)</f>
        <v>2</v>
      </c>
      <c r="N15" s="46">
        <f>INDEX($C$2:$C$43,ROWS($I$12:N15)+(COLUMNS($I$12:N15)-1)*7)</f>
        <v>1</v>
      </c>
    </row>
    <row r="16" spans="1:14" ht="15" thickBot="1" x14ac:dyDescent="0.35">
      <c r="A16" s="25">
        <v>15</v>
      </c>
      <c r="B16" s="34">
        <v>2</v>
      </c>
      <c r="C16" s="31">
        <v>3</v>
      </c>
      <c r="D16" s="26">
        <f>SUM(B$2:B16)</f>
        <v>24</v>
      </c>
      <c r="E16" s="32">
        <f>SUM(C$2:C16)</f>
        <v>23</v>
      </c>
      <c r="F16" s="27">
        <f t="shared" si="0"/>
        <v>1</v>
      </c>
      <c r="G16" s="71">
        <v>2</v>
      </c>
      <c r="H16" s="71"/>
      <c r="I16" s="45">
        <f>INDEX($C$2:$C$43,ROWS($I$12:I16)+(COLUMNS($I$12:I16)-1)*7)</f>
        <v>1</v>
      </c>
      <c r="J16" s="45">
        <f>INDEX($C$2:$C$43,ROWS($I$12:J16)+(COLUMNS($I$12:J16)-1)*7)</f>
        <v>1</v>
      </c>
      <c r="K16" s="45">
        <f>INDEX($C$2:$C$43,ROWS($I$12:K16)+(COLUMNS($I$12:K16)-1)*7)</f>
        <v>1</v>
      </c>
      <c r="L16" s="45">
        <f>INDEX($C$2:$C$43,ROWS($I$12:L16)+(COLUMNS($I$12:L16)-1)*7)</f>
        <v>4</v>
      </c>
      <c r="M16" s="45">
        <f>INDEX($C$2:$C$43,ROWS($I$12:M16)+(COLUMNS($I$12:M16)-1)*7)</f>
        <v>4</v>
      </c>
      <c r="N16" s="46">
        <f>INDEX($C$2:$C$43,ROWS($I$12:N16)+(COLUMNS($I$12:N16)-1)*7)</f>
        <v>4</v>
      </c>
    </row>
    <row r="17" spans="1:14" ht="15" thickBot="1" x14ac:dyDescent="0.35">
      <c r="A17" s="25">
        <v>16</v>
      </c>
      <c r="B17" s="34">
        <v>1</v>
      </c>
      <c r="C17" s="31">
        <v>2</v>
      </c>
      <c r="D17" s="26">
        <f>SUM(B$2:B17)</f>
        <v>25</v>
      </c>
      <c r="E17" s="32">
        <f>SUM(C$2:C17)</f>
        <v>25</v>
      </c>
      <c r="F17" s="27">
        <f t="shared" si="0"/>
        <v>0</v>
      </c>
      <c r="G17" s="71">
        <v>1</v>
      </c>
      <c r="H17" s="71"/>
      <c r="I17" s="45">
        <f>INDEX($C$2:$C$43,ROWS($I$12:I17)+(COLUMNS($I$12:I17)-1)*7)</f>
        <v>2</v>
      </c>
      <c r="J17" s="45">
        <f>INDEX($C$2:$C$43,ROWS($I$12:J17)+(COLUMNS($I$12:J17)-1)*7)</f>
        <v>3</v>
      </c>
      <c r="K17" s="45">
        <f>INDEX($C$2:$C$43,ROWS($I$12:K17)+(COLUMNS($I$12:K17)-1)*7)</f>
        <v>1</v>
      </c>
      <c r="L17" s="45">
        <f>INDEX($C$2:$C$43,ROWS($I$12:L17)+(COLUMNS($I$12:L17)-1)*7)</f>
        <v>4</v>
      </c>
      <c r="M17" s="45">
        <f>INDEX($C$2:$C$43,ROWS($I$12:M17)+(COLUMNS($I$12:M17)-1)*7)</f>
        <v>4</v>
      </c>
      <c r="N17" s="46">
        <f>INDEX($C$2:$C$43,ROWS($I$12:N17)+(COLUMNS($I$12:N17)-1)*7)</f>
        <v>4</v>
      </c>
    </row>
    <row r="18" spans="1:14" ht="15" thickBot="1" x14ac:dyDescent="0.35">
      <c r="A18" s="25">
        <v>17</v>
      </c>
      <c r="B18" s="34">
        <v>6</v>
      </c>
      <c r="C18" s="31">
        <v>3</v>
      </c>
      <c r="D18" s="26">
        <f>SUM(B$2:B18)</f>
        <v>31</v>
      </c>
      <c r="E18" s="32">
        <f>SUM(C$2:C18)</f>
        <v>28</v>
      </c>
      <c r="F18" s="27">
        <f t="shared" si="0"/>
        <v>3</v>
      </c>
      <c r="G18" s="71">
        <v>6</v>
      </c>
      <c r="H18" s="71"/>
      <c r="I18" s="47">
        <f>INDEX($C$2:$C$43,ROWS($I$12:I18)+(COLUMNS($I$12:I18)-1)*7)</f>
        <v>0</v>
      </c>
      <c r="J18" s="47">
        <f>INDEX($C$2:$C$43,ROWS($I$12:J18)+(COLUMNS($I$12:J18)-1)*7)</f>
        <v>1</v>
      </c>
      <c r="K18" s="47">
        <f>INDEX($C$2:$C$43,ROWS($I$12:K18)+(COLUMNS($I$12:K18)-1)*7)</f>
        <v>3</v>
      </c>
      <c r="L18" s="47">
        <f>INDEX($C$2:$C$43,ROWS($I$12:L18)+(COLUMNS($I$12:L18)-1)*7)</f>
        <v>3</v>
      </c>
      <c r="M18" s="47">
        <f>INDEX($C$2:$C$43,ROWS($I$12:M18)+(COLUMNS($I$12:M18)-1)*7)</f>
        <v>1</v>
      </c>
      <c r="N18" s="37">
        <f>INDEX($C$2:$C$43,ROWS($I$12:N18)+(COLUMNS($I$12:N18)-1)*7)</f>
        <v>5</v>
      </c>
    </row>
    <row r="19" spans="1:14" x14ac:dyDescent="0.3">
      <c r="A19" s="25">
        <v>18</v>
      </c>
      <c r="B19" s="34">
        <v>1</v>
      </c>
      <c r="C19" s="31">
        <v>4</v>
      </c>
      <c r="D19" s="26">
        <f>SUM(B$2:B19)</f>
        <v>32</v>
      </c>
      <c r="E19" s="32">
        <f>SUM(C$2:C19)</f>
        <v>32</v>
      </c>
      <c r="F19" s="27">
        <f t="shared" si="0"/>
        <v>0</v>
      </c>
      <c r="G19" s="71">
        <v>1</v>
      </c>
      <c r="H19" s="71"/>
    </row>
    <row r="20" spans="1:14" x14ac:dyDescent="0.3">
      <c r="A20" s="25">
        <v>19</v>
      </c>
      <c r="B20" s="34">
        <v>2</v>
      </c>
      <c r="C20" s="31">
        <v>1</v>
      </c>
      <c r="D20" s="26">
        <f>SUM(B$2:B20)</f>
        <v>34</v>
      </c>
      <c r="E20" s="32">
        <f>SUM(C$2:C20)</f>
        <v>33</v>
      </c>
      <c r="F20" s="27">
        <f t="shared" si="0"/>
        <v>1</v>
      </c>
      <c r="G20" s="71">
        <v>2</v>
      </c>
      <c r="H20" s="71"/>
    </row>
    <row r="21" spans="1:14" x14ac:dyDescent="0.3">
      <c r="A21" s="25">
        <v>20</v>
      </c>
      <c r="B21" s="34">
        <v>1</v>
      </c>
      <c r="C21" s="31">
        <v>1</v>
      </c>
      <c r="D21" s="26">
        <f>SUM(B$2:B21)</f>
        <v>35</v>
      </c>
      <c r="E21" s="32">
        <f>SUM(C$2:C21)</f>
        <v>34</v>
      </c>
      <c r="F21" s="27">
        <f t="shared" si="0"/>
        <v>1</v>
      </c>
      <c r="G21" s="71">
        <v>1</v>
      </c>
      <c r="H21" s="71"/>
    </row>
    <row r="22" spans="1:14" x14ac:dyDescent="0.3">
      <c r="A22" s="25">
        <v>21</v>
      </c>
      <c r="B22" s="34">
        <v>2</v>
      </c>
      <c r="C22" s="31">
        <v>3</v>
      </c>
      <c r="D22" s="26">
        <f>SUM(B$2:B22)</f>
        <v>37</v>
      </c>
      <c r="E22" s="32">
        <f>SUM(C$2:C22)</f>
        <v>37</v>
      </c>
      <c r="F22" s="27">
        <f t="shared" si="0"/>
        <v>0</v>
      </c>
      <c r="G22" s="71">
        <v>2</v>
      </c>
      <c r="H22" s="71"/>
    </row>
    <row r="23" spans="1:14" x14ac:dyDescent="0.3">
      <c r="A23" s="25">
        <v>22</v>
      </c>
      <c r="B23" s="34">
        <v>3</v>
      </c>
      <c r="C23" s="31">
        <v>2</v>
      </c>
      <c r="D23" s="26">
        <f>SUM(B$2:B23)</f>
        <v>40</v>
      </c>
      <c r="E23" s="32">
        <f>SUM(C$2:C23)</f>
        <v>39</v>
      </c>
      <c r="F23" s="27">
        <f t="shared" si="0"/>
        <v>1</v>
      </c>
      <c r="G23" s="71">
        <v>3</v>
      </c>
      <c r="H23" s="71"/>
    </row>
    <row r="24" spans="1:14" x14ac:dyDescent="0.3">
      <c r="A24" s="25">
        <v>23</v>
      </c>
      <c r="B24" s="34">
        <v>3</v>
      </c>
      <c r="C24" s="31">
        <v>2</v>
      </c>
      <c r="D24" s="26">
        <f>SUM(B$2:B24)</f>
        <v>43</v>
      </c>
      <c r="E24" s="32">
        <f>SUM(C$2:C24)</f>
        <v>41</v>
      </c>
      <c r="F24" s="27">
        <f t="shared" si="0"/>
        <v>2</v>
      </c>
      <c r="G24" s="71">
        <v>3</v>
      </c>
      <c r="H24" s="71"/>
    </row>
    <row r="25" spans="1:14" x14ac:dyDescent="0.3">
      <c r="A25" s="25">
        <v>24</v>
      </c>
      <c r="B25" s="34">
        <v>3</v>
      </c>
      <c r="C25" s="31">
        <v>2</v>
      </c>
      <c r="D25" s="26">
        <f>SUM(B$2:B25)</f>
        <v>46</v>
      </c>
      <c r="E25" s="32">
        <f>SUM(C$2:C25)</f>
        <v>43</v>
      </c>
      <c r="F25" s="27">
        <f t="shared" si="0"/>
        <v>3</v>
      </c>
      <c r="G25" s="71">
        <v>3</v>
      </c>
      <c r="H25" s="71"/>
    </row>
    <row r="26" spans="1:14" x14ac:dyDescent="0.3">
      <c r="A26" s="25">
        <v>25</v>
      </c>
      <c r="B26" s="34">
        <v>3</v>
      </c>
      <c r="C26" s="31">
        <v>4</v>
      </c>
      <c r="D26" s="26">
        <f>SUM(B$2:B26)</f>
        <v>49</v>
      </c>
      <c r="E26" s="32">
        <f>SUM(C$2:C26)</f>
        <v>47</v>
      </c>
      <c r="F26" s="27">
        <f t="shared" si="0"/>
        <v>2</v>
      </c>
      <c r="G26" s="71">
        <v>3</v>
      </c>
      <c r="H26" s="71"/>
    </row>
    <row r="27" spans="1:14" x14ac:dyDescent="0.3">
      <c r="A27" s="25">
        <v>26</v>
      </c>
      <c r="B27" s="34">
        <v>5</v>
      </c>
      <c r="C27" s="31">
        <v>4</v>
      </c>
      <c r="D27" s="26">
        <f>SUM(B$2:B27)</f>
        <v>54</v>
      </c>
      <c r="E27" s="32">
        <f>SUM(C$2:C27)</f>
        <v>51</v>
      </c>
      <c r="F27" s="27">
        <f t="shared" si="0"/>
        <v>3</v>
      </c>
      <c r="G27" s="71">
        <v>5</v>
      </c>
      <c r="H27" s="71"/>
    </row>
    <row r="28" spans="1:14" x14ac:dyDescent="0.3">
      <c r="A28" s="25">
        <v>27</v>
      </c>
      <c r="B28" s="34">
        <v>4</v>
      </c>
      <c r="C28" s="31">
        <v>4</v>
      </c>
      <c r="D28" s="26">
        <f>SUM(B$2:B28)</f>
        <v>58</v>
      </c>
      <c r="E28" s="32">
        <f>SUM(C$2:C28)</f>
        <v>55</v>
      </c>
      <c r="F28" s="27">
        <f t="shared" si="0"/>
        <v>3</v>
      </c>
      <c r="G28" s="71">
        <v>4</v>
      </c>
      <c r="H28" s="71"/>
    </row>
    <row r="29" spans="1:14" x14ac:dyDescent="0.3">
      <c r="A29" s="25">
        <v>28</v>
      </c>
      <c r="B29" s="34">
        <v>2</v>
      </c>
      <c r="C29" s="31">
        <v>3</v>
      </c>
      <c r="D29" s="26">
        <f>SUM(B$2:B29)</f>
        <v>60</v>
      </c>
      <c r="E29" s="32">
        <f>SUM(C$2:C29)</f>
        <v>58</v>
      </c>
      <c r="F29" s="27">
        <f t="shared" si="0"/>
        <v>2</v>
      </c>
      <c r="G29" s="71">
        <v>2</v>
      </c>
      <c r="H29" s="71"/>
    </row>
    <row r="30" spans="1:14" x14ac:dyDescent="0.3">
      <c r="A30" s="25">
        <v>29</v>
      </c>
      <c r="B30" s="34">
        <v>1</v>
      </c>
      <c r="C30" s="31">
        <v>2</v>
      </c>
      <c r="D30" s="26">
        <f>SUM(B$2:B30)</f>
        <v>61</v>
      </c>
      <c r="E30" s="32">
        <f>SUM(C$2:C30)</f>
        <v>60</v>
      </c>
      <c r="F30" s="27">
        <f t="shared" si="0"/>
        <v>1</v>
      </c>
      <c r="G30" s="71">
        <v>1</v>
      </c>
      <c r="H30" s="71"/>
    </row>
    <row r="31" spans="1:14" x14ac:dyDescent="0.3">
      <c r="A31" s="25">
        <v>30</v>
      </c>
      <c r="B31" s="34">
        <v>2</v>
      </c>
      <c r="C31" s="31">
        <v>1</v>
      </c>
      <c r="D31" s="26">
        <f>SUM(B$2:B31)</f>
        <v>63</v>
      </c>
      <c r="E31" s="32">
        <f>SUM(C$2:C31)</f>
        <v>61</v>
      </c>
      <c r="F31" s="27">
        <f t="shared" si="0"/>
        <v>2</v>
      </c>
      <c r="G31" s="71">
        <v>2</v>
      </c>
      <c r="H31" s="71"/>
    </row>
    <row r="32" spans="1:14" x14ac:dyDescent="0.3">
      <c r="A32" s="25">
        <v>31</v>
      </c>
      <c r="B32" s="34">
        <v>2</v>
      </c>
      <c r="C32" s="31">
        <v>4</v>
      </c>
      <c r="D32" s="26">
        <f>SUM(B$2:B32)</f>
        <v>65</v>
      </c>
      <c r="E32" s="32">
        <f>SUM(C$2:C32)</f>
        <v>65</v>
      </c>
      <c r="F32" s="27">
        <f t="shared" si="0"/>
        <v>0</v>
      </c>
      <c r="G32" s="71">
        <v>2</v>
      </c>
      <c r="H32" s="71"/>
    </row>
    <row r="33" spans="1:8" x14ac:dyDescent="0.3">
      <c r="A33" s="25">
        <v>32</v>
      </c>
      <c r="B33" s="34">
        <v>7</v>
      </c>
      <c r="C33" s="31">
        <v>2</v>
      </c>
      <c r="D33" s="26">
        <f>SUM(B$2:B33)</f>
        <v>72</v>
      </c>
      <c r="E33" s="32">
        <f>SUM(C$2:C33)</f>
        <v>67</v>
      </c>
      <c r="F33" s="27">
        <f t="shared" si="0"/>
        <v>5</v>
      </c>
      <c r="G33" s="71">
        <v>7</v>
      </c>
      <c r="H33" s="71"/>
    </row>
    <row r="34" spans="1:8" x14ac:dyDescent="0.3">
      <c r="A34" s="25">
        <v>33</v>
      </c>
      <c r="B34" s="34">
        <v>0</v>
      </c>
      <c r="C34" s="31">
        <v>4</v>
      </c>
      <c r="D34" s="26">
        <f>SUM(B$2:B34)</f>
        <v>72</v>
      </c>
      <c r="E34" s="32">
        <f>SUM(C$2:C34)</f>
        <v>71</v>
      </c>
      <c r="F34" s="27">
        <f t="shared" si="0"/>
        <v>1</v>
      </c>
      <c r="G34" s="71">
        <v>0</v>
      </c>
      <c r="H34" s="71"/>
    </row>
    <row r="35" spans="1:8" x14ac:dyDescent="0.3">
      <c r="A35" s="25">
        <v>34</v>
      </c>
      <c r="B35" s="34">
        <v>3</v>
      </c>
      <c r="C35" s="31">
        <v>4</v>
      </c>
      <c r="D35" s="26">
        <f>SUM(B$2:B35)</f>
        <v>75</v>
      </c>
      <c r="E35" s="32">
        <f>SUM(C$2:C35)</f>
        <v>75</v>
      </c>
      <c r="F35" s="27">
        <f t="shared" si="0"/>
        <v>0</v>
      </c>
      <c r="G35" s="71">
        <v>3</v>
      </c>
      <c r="H35" s="71"/>
    </row>
    <row r="36" spans="1:8" x14ac:dyDescent="0.3">
      <c r="A36" s="25">
        <v>35</v>
      </c>
      <c r="B36" s="34">
        <v>1</v>
      </c>
      <c r="C36" s="31">
        <v>1</v>
      </c>
      <c r="D36" s="26">
        <f>SUM(B$2:B36)</f>
        <v>76</v>
      </c>
      <c r="E36" s="32">
        <f>SUM(C$2:C36)</f>
        <v>76</v>
      </c>
      <c r="F36" s="27">
        <f t="shared" si="0"/>
        <v>0</v>
      </c>
      <c r="G36" s="71">
        <v>1</v>
      </c>
      <c r="H36" s="71"/>
    </row>
    <row r="37" spans="1:8" x14ac:dyDescent="0.3">
      <c r="A37" s="25">
        <v>36</v>
      </c>
      <c r="B37" s="34">
        <v>5</v>
      </c>
      <c r="C37" s="31">
        <v>2</v>
      </c>
      <c r="D37" s="26">
        <f>SUM(B$2:B37)</f>
        <v>81</v>
      </c>
      <c r="E37" s="32">
        <f>SUM(C$2:C37)</f>
        <v>78</v>
      </c>
      <c r="F37" s="27">
        <f t="shared" si="0"/>
        <v>3</v>
      </c>
      <c r="G37" s="71">
        <v>5</v>
      </c>
      <c r="H37" s="71"/>
    </row>
    <row r="38" spans="1:8" x14ac:dyDescent="0.3">
      <c r="A38" s="25">
        <v>37</v>
      </c>
      <c r="B38" s="34">
        <v>2</v>
      </c>
      <c r="C38" s="31">
        <v>4</v>
      </c>
      <c r="D38" s="26">
        <f>SUM(B$2:B38)</f>
        <v>83</v>
      </c>
      <c r="E38" s="32">
        <f>SUM(C$2:C38)</f>
        <v>82</v>
      </c>
      <c r="F38" s="27">
        <f t="shared" si="0"/>
        <v>1</v>
      </c>
      <c r="G38" s="71">
        <v>2</v>
      </c>
      <c r="H38" s="71"/>
    </row>
    <row r="39" spans="1:8" x14ac:dyDescent="0.3">
      <c r="A39" s="25">
        <v>38</v>
      </c>
      <c r="B39" s="34">
        <v>0</v>
      </c>
      <c r="C39" s="31">
        <v>1</v>
      </c>
      <c r="D39" s="26">
        <f>SUM(B$2:B39)</f>
        <v>83</v>
      </c>
      <c r="E39" s="32">
        <f>SUM(C$2:C39)</f>
        <v>83</v>
      </c>
      <c r="F39" s="27">
        <f t="shared" si="0"/>
        <v>0</v>
      </c>
      <c r="G39" s="71">
        <v>0</v>
      </c>
      <c r="H39" s="71"/>
    </row>
    <row r="40" spans="1:8" x14ac:dyDescent="0.3">
      <c r="A40" s="25">
        <v>39</v>
      </c>
      <c r="B40" s="34">
        <v>5</v>
      </c>
      <c r="C40" s="31">
        <v>1</v>
      </c>
      <c r="D40" s="26">
        <f>SUM(B$2:B40)</f>
        <v>88</v>
      </c>
      <c r="E40" s="32">
        <f>SUM(C$2:C40)</f>
        <v>84</v>
      </c>
      <c r="F40" s="27">
        <f t="shared" si="0"/>
        <v>4</v>
      </c>
      <c r="G40" s="71">
        <v>5</v>
      </c>
      <c r="H40" s="71"/>
    </row>
    <row r="41" spans="1:8" x14ac:dyDescent="0.3">
      <c r="A41" s="25">
        <v>40</v>
      </c>
      <c r="B41" s="34">
        <v>5</v>
      </c>
      <c r="C41" s="31">
        <v>4</v>
      </c>
      <c r="D41" s="26">
        <f>SUM(B$2:B41)</f>
        <v>93</v>
      </c>
      <c r="E41" s="32">
        <f>SUM(C$2:C41)</f>
        <v>88</v>
      </c>
      <c r="F41" s="27">
        <f t="shared" si="0"/>
        <v>5</v>
      </c>
      <c r="G41" s="71">
        <v>5</v>
      </c>
      <c r="H41" s="71"/>
    </row>
    <row r="42" spans="1:8" x14ac:dyDescent="0.3">
      <c r="A42" s="25">
        <v>41</v>
      </c>
      <c r="B42" s="34">
        <v>0</v>
      </c>
      <c r="C42" s="31">
        <v>4</v>
      </c>
      <c r="D42" s="26">
        <f>SUM(B$2:B42)</f>
        <v>93</v>
      </c>
      <c r="E42" s="32">
        <f>SUM(C$2:C42)</f>
        <v>92</v>
      </c>
      <c r="F42" s="27">
        <f t="shared" si="0"/>
        <v>1</v>
      </c>
      <c r="G42" s="71">
        <v>0</v>
      </c>
      <c r="H42" s="71"/>
    </row>
    <row r="43" spans="1:8" ht="15" thickBot="1" x14ac:dyDescent="0.35">
      <c r="A43" s="28">
        <v>42</v>
      </c>
      <c r="B43" s="35">
        <v>6</v>
      </c>
      <c r="C43" s="31">
        <v>5</v>
      </c>
      <c r="D43" s="29">
        <f>SUM(B$2:B43)</f>
        <v>99</v>
      </c>
      <c r="E43" s="33">
        <f>SUM(C$2:C43)</f>
        <v>97</v>
      </c>
      <c r="F43" s="30">
        <f t="shared" si="0"/>
        <v>2</v>
      </c>
      <c r="G43" s="71">
        <v>6</v>
      </c>
      <c r="H43" s="71"/>
    </row>
    <row r="44" spans="1:8" x14ac:dyDescent="0.3">
      <c r="B44" s="56">
        <f>AVERAGEIF(B2:B43,"&lt;&gt;0",B2:B43)</f>
        <v>2.8285714285714287</v>
      </c>
      <c r="C44" s="56">
        <f>AVERAGEIF(C2:C43,"&lt;&gt;0",C2:C43)</f>
        <v>2.4249999999999998</v>
      </c>
      <c r="D44" s="57">
        <f>AVERAGE(B44:C44)</f>
        <v>2.6267857142857141</v>
      </c>
      <c r="E44" s="41"/>
      <c r="F44" s="56">
        <f>AVERAGEIF(B2:B43,"&lt;&gt;0",F2:F43)</f>
        <v>1.5142857142857142</v>
      </c>
      <c r="G44" s="56">
        <f>F44/D44</f>
        <v>0.57647858599592117</v>
      </c>
    </row>
    <row r="45" spans="1:8" x14ac:dyDescent="0.3">
      <c r="A45" s="19" t="s">
        <v>45</v>
      </c>
      <c r="F45" s="19" t="s">
        <v>53</v>
      </c>
    </row>
    <row r="46" spans="1:8" x14ac:dyDescent="0.3">
      <c r="A46" s="20" t="s">
        <v>2</v>
      </c>
      <c r="B46" s="42">
        <f>AVERAGE(C2:C43)</f>
        <v>2.3095238095238093</v>
      </c>
      <c r="C46" s="18" t="str">
        <f ca="1">_xlfn.FORMULATEXT(B46)</f>
        <v>=AVERAGE(C2:C43)</v>
      </c>
      <c r="F46" s="42">
        <f>AVERAGE(F2:F43)</f>
        <v>1.3095238095238095</v>
      </c>
      <c r="G46" s="18" t="str">
        <f t="shared" ref="G46:G51" ca="1" si="1">_xlfn.FORMULATEXT(F46)</f>
        <v>=AVERAGE(F2:F43)</v>
      </c>
    </row>
    <row r="47" spans="1:8" x14ac:dyDescent="0.3">
      <c r="A47" s="20" t="s">
        <v>50</v>
      </c>
      <c r="B47" s="20">
        <f>MIN(C2:C43)</f>
        <v>0</v>
      </c>
      <c r="C47" s="18" t="str">
        <f t="shared" ref="C47:C52" ca="1" si="2">_xlfn.FORMULATEXT(B47)</f>
        <v>=MIN(C2:C43)</v>
      </c>
      <c r="F47" s="20">
        <f>MIN(F2:F43)</f>
        <v>0</v>
      </c>
      <c r="G47" s="18" t="str">
        <f t="shared" ca="1" si="1"/>
        <v>=MIN(F2:F43)</v>
      </c>
    </row>
    <row r="48" spans="1:8" x14ac:dyDescent="0.3">
      <c r="A48" s="55" t="s">
        <v>49</v>
      </c>
      <c r="B48" s="55">
        <f>MAX(C2:C43)</f>
        <v>5</v>
      </c>
      <c r="C48" s="18" t="str">
        <f t="shared" ca="1" si="2"/>
        <v>=MAX(C2:C43)</v>
      </c>
      <c r="F48" s="20">
        <f>MAX(F2:F43)</f>
        <v>5</v>
      </c>
      <c r="G48" s="18" t="str">
        <f t="shared" ca="1" si="1"/>
        <v>=MAX(F2:F43)</v>
      </c>
    </row>
    <row r="49" spans="1:8" x14ac:dyDescent="0.3">
      <c r="A49" s="20" t="s">
        <v>51</v>
      </c>
      <c r="B49" s="42">
        <f>_xlfn.STDEV.S(C2:C43)</f>
        <v>1.3157228420074858</v>
      </c>
      <c r="C49" s="18" t="str">
        <f t="shared" ca="1" si="2"/>
        <v>=STDEV.S(C2:C43)</v>
      </c>
      <c r="F49" s="42">
        <f>_xlfn.STDEV.S(F2:F43)</f>
        <v>1.3878935651554005</v>
      </c>
      <c r="G49" s="18" t="str">
        <f t="shared" ca="1" si="1"/>
        <v>=STDEV.S(F2:F43)</v>
      </c>
    </row>
    <row r="50" spans="1:8" x14ac:dyDescent="0.3">
      <c r="A50" s="20" t="s">
        <v>52</v>
      </c>
      <c r="B50" s="42">
        <f>B49/B46</f>
        <v>0.56969442643623103</v>
      </c>
      <c r="C50" s="18" t="str">
        <f t="shared" ca="1" si="2"/>
        <v>=B49/B46</v>
      </c>
      <c r="F50" s="42">
        <f>F49/F46</f>
        <v>1.0598459952095787</v>
      </c>
      <c r="G50" s="18" t="str">
        <f t="shared" ca="1" si="1"/>
        <v>=F49/F46</v>
      </c>
    </row>
    <row r="51" spans="1:8" x14ac:dyDescent="0.3">
      <c r="A51" s="20" t="s">
        <v>9</v>
      </c>
      <c r="B51" s="20">
        <f>COUNT(C2:C43)</f>
        <v>42</v>
      </c>
      <c r="C51" s="18" t="str">
        <f t="shared" ca="1" si="2"/>
        <v>=COUNT(C2:C43)</v>
      </c>
      <c r="F51" s="20">
        <f>COUNT(F2:F43)</f>
        <v>42</v>
      </c>
      <c r="G51" s="18" t="str">
        <f t="shared" ca="1" si="1"/>
        <v>=COUNT(F2:F43)</v>
      </c>
    </row>
    <row r="52" spans="1:8" x14ac:dyDescent="0.3">
      <c r="A52" s="20" t="s">
        <v>55</v>
      </c>
      <c r="B52" s="42">
        <f>_xlfn.CONFIDENCE.NORM(0.05,B49,B51)</f>
        <v>0.3979127547264602</v>
      </c>
      <c r="C52" s="18" t="str">
        <f t="shared" ca="1" si="2"/>
        <v>=CONFIDENCE.NORM(0.05,B49,B51)</v>
      </c>
      <c r="F52" s="42">
        <f>_xlfn.CONFIDENCE.NORM(0.05,F49,F51)</f>
        <v>0.41973927497944219</v>
      </c>
      <c r="G52" s="18" t="str">
        <f ca="1">_xlfn.FORMULATEXT(F52)</f>
        <v>=CONFIDENCE.NORM(0.05,F49,F51)</v>
      </c>
    </row>
    <row r="54" spans="1:8" x14ac:dyDescent="0.3">
      <c r="D54" s="44" t="s">
        <v>54</v>
      </c>
      <c r="E54" s="42">
        <f>AVERAGE(C2:C43)</f>
        <v>2.3095238095238093</v>
      </c>
      <c r="F54" s="44" t="s">
        <v>48</v>
      </c>
      <c r="G54" s="42">
        <f>F46/B46</f>
        <v>0.56701030927835061</v>
      </c>
      <c r="H54" s="43"/>
    </row>
    <row r="55" spans="1:8" x14ac:dyDescent="0.3">
      <c r="D55" s="44" t="s">
        <v>54</v>
      </c>
      <c r="E55" s="20">
        <f>SUM(C2:C43)/COUNTIF(C2:C43,"&gt;0")</f>
        <v>2.4249999999999998</v>
      </c>
      <c r="F55" s="44" t="s">
        <v>48</v>
      </c>
      <c r="G55" s="42">
        <f>F46/E55</f>
        <v>0.5400098183603339</v>
      </c>
    </row>
    <row r="56" spans="1:8" x14ac:dyDescent="0.3">
      <c r="G56" s="42"/>
    </row>
  </sheetData>
  <conditionalFormatting sqref="C2:C43">
    <cfRule type="cellIs" dxfId="0" priority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1. AveInvFlow</vt:lpstr>
      <vt:lpstr>2. Capacity</vt:lpstr>
      <vt:lpstr>2a.UStation1</vt:lpstr>
      <vt:lpstr>2b.Station3</vt:lpstr>
      <vt:lpstr>2c.UStation2</vt:lpstr>
      <vt:lpstr>AveFlowTime</vt:lpstr>
      <vt:lpstr>Game1Data</vt:lpstr>
      <vt:lpstr>ColumnToMatrix)</vt:lpstr>
      <vt:lpstr>'ColumnToMatrix)'!Page1</vt:lpstr>
      <vt:lpstr>Page1</vt:lpstr>
      <vt:lpstr>Page3</vt:lpstr>
      <vt:lpstr>Page4</vt:lpstr>
      <vt:lpstr>Page4b</vt:lpstr>
      <vt:lpstr>Page4c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2018-09-15T21:38:28Z</dcterms:modified>
</cp:coreProperties>
</file>