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Probability\S-Regression\"/>
    </mc:Choice>
  </mc:AlternateContent>
  <bookViews>
    <workbookView xWindow="0" yWindow="0" windowWidth="15360" windowHeight="9900" activeTab="1"/>
  </bookViews>
  <sheets>
    <sheet name="ESGaDatTavSolver" sheetId="1" r:id="rId1"/>
    <sheet name="GaDataRegression" sheetId="3" r:id="rId2"/>
  </sheets>
  <definedNames>
    <definedName name="solver_adj" localSheetId="0" hidden="1">ESGaDatTavSolver!$H$1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ESGaDatTavSolver!$F$51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5251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2" i="3"/>
  <c r="J4" i="1"/>
  <c r="I14" i="1"/>
  <c r="H5" i="1"/>
  <c r="J5" i="1" s="1"/>
  <c r="I1" i="1"/>
  <c r="H8" i="3" l="1"/>
  <c r="G20" i="3"/>
  <c r="G19" i="3"/>
  <c r="H4" i="3"/>
  <c r="H5" i="3" s="1"/>
  <c r="H6" i="1"/>
  <c r="H14" i="1"/>
  <c r="C5" i="3" l="1"/>
  <c r="D5" i="3" s="1"/>
  <c r="C9" i="3"/>
  <c r="D9" i="3" s="1"/>
  <c r="C13" i="3"/>
  <c r="D13" i="3" s="1"/>
  <c r="C17" i="3"/>
  <c r="D17" i="3" s="1"/>
  <c r="C21" i="3"/>
  <c r="D21" i="3" s="1"/>
  <c r="C25" i="3"/>
  <c r="D25" i="3" s="1"/>
  <c r="C29" i="3"/>
  <c r="D29" i="3" s="1"/>
  <c r="C33" i="3"/>
  <c r="D33" i="3" s="1"/>
  <c r="C37" i="3"/>
  <c r="D37" i="3" s="1"/>
  <c r="C41" i="3"/>
  <c r="D41" i="3" s="1"/>
  <c r="C45" i="3"/>
  <c r="D45" i="3" s="1"/>
  <c r="C49" i="3"/>
  <c r="D49" i="3" s="1"/>
  <c r="C6" i="3"/>
  <c r="D6" i="3" s="1"/>
  <c r="C10" i="3"/>
  <c r="D10" i="3" s="1"/>
  <c r="C14" i="3"/>
  <c r="D14" i="3" s="1"/>
  <c r="C18" i="3"/>
  <c r="D18" i="3" s="1"/>
  <c r="C22" i="3"/>
  <c r="D22" i="3" s="1"/>
  <c r="C26" i="3"/>
  <c r="D26" i="3" s="1"/>
  <c r="C30" i="3"/>
  <c r="D30" i="3" s="1"/>
  <c r="C34" i="3"/>
  <c r="D34" i="3" s="1"/>
  <c r="C38" i="3"/>
  <c r="D38" i="3" s="1"/>
  <c r="C42" i="3"/>
  <c r="D42" i="3" s="1"/>
  <c r="C46" i="3"/>
  <c r="D46" i="3" s="1"/>
  <c r="C50" i="3"/>
  <c r="D50" i="3" s="1"/>
  <c r="C3" i="3"/>
  <c r="D3" i="3" s="1"/>
  <c r="C7" i="3"/>
  <c r="D7" i="3" s="1"/>
  <c r="C11" i="3"/>
  <c r="D11" i="3" s="1"/>
  <c r="C15" i="3"/>
  <c r="D15" i="3" s="1"/>
  <c r="C19" i="3"/>
  <c r="D19" i="3" s="1"/>
  <c r="C23" i="3"/>
  <c r="D23" i="3" s="1"/>
  <c r="C27" i="3"/>
  <c r="D27" i="3" s="1"/>
  <c r="C31" i="3"/>
  <c r="D31" i="3" s="1"/>
  <c r="C35" i="3"/>
  <c r="D35" i="3" s="1"/>
  <c r="C39" i="3"/>
  <c r="D39" i="3" s="1"/>
  <c r="C43" i="3"/>
  <c r="D43" i="3" s="1"/>
  <c r="C47" i="3"/>
  <c r="D47" i="3" s="1"/>
  <c r="C51" i="3"/>
  <c r="D51" i="3" s="1"/>
  <c r="C4" i="3"/>
  <c r="D4" i="3" s="1"/>
  <c r="C8" i="3"/>
  <c r="D8" i="3" s="1"/>
  <c r="C12" i="3"/>
  <c r="D12" i="3" s="1"/>
  <c r="C16" i="3"/>
  <c r="D16" i="3" s="1"/>
  <c r="C20" i="3"/>
  <c r="D20" i="3" s="1"/>
  <c r="C24" i="3"/>
  <c r="D24" i="3" s="1"/>
  <c r="C28" i="3"/>
  <c r="D28" i="3" s="1"/>
  <c r="C32" i="3"/>
  <c r="D32" i="3" s="1"/>
  <c r="C36" i="3"/>
  <c r="D36" i="3" s="1"/>
  <c r="C40" i="3"/>
  <c r="D40" i="3" s="1"/>
  <c r="C44" i="3"/>
  <c r="D44" i="3" s="1"/>
  <c r="C48" i="3"/>
  <c r="D48" i="3" s="1"/>
  <c r="C2" i="3"/>
  <c r="D2" i="3" s="1"/>
  <c r="H7" i="3" s="1"/>
  <c r="J6" i="1"/>
  <c r="H7" i="1"/>
  <c r="D2" i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H8" i="1" l="1"/>
  <c r="J7" i="1"/>
  <c r="E2" i="1"/>
  <c r="H9" i="1" l="1"/>
  <c r="J8" i="1"/>
  <c r="F2" i="1"/>
  <c r="E4" i="1"/>
  <c r="E3" i="1"/>
  <c r="H10" i="1" l="1"/>
  <c r="J9" i="1"/>
  <c r="F3" i="1"/>
  <c r="F4" i="1"/>
  <c r="E5" i="1"/>
  <c r="H11" i="1" l="1"/>
  <c r="J10" i="1"/>
  <c r="F5" i="1"/>
  <c r="E6" i="1"/>
  <c r="H12" i="1" l="1"/>
  <c r="J11" i="1"/>
  <c r="F6" i="1"/>
  <c r="E7" i="1"/>
  <c r="J12" i="1" l="1"/>
  <c r="H13" i="1"/>
  <c r="J13" i="1" s="1"/>
  <c r="F7" i="1"/>
  <c r="E8" i="1"/>
  <c r="F8" i="1" l="1"/>
  <c r="E9" i="1"/>
  <c r="F9" i="1" l="1"/>
  <c r="E10" i="1"/>
  <c r="F10" i="1" l="1"/>
  <c r="E11" i="1"/>
  <c r="F11" i="1" s="1"/>
  <c r="E12" i="1" l="1"/>
  <c r="F12" i="1" s="1"/>
  <c r="E13" i="1" l="1"/>
  <c r="F13" i="1" s="1"/>
  <c r="E14" i="1" l="1"/>
  <c r="F14" i="1" s="1"/>
  <c r="E15" i="1" l="1"/>
  <c r="F15" i="1" s="1"/>
  <c r="E16" i="1" l="1"/>
  <c r="F16" i="1" s="1"/>
  <c r="E17" i="1" l="1"/>
  <c r="F17" i="1" s="1"/>
  <c r="E18" i="1" l="1"/>
  <c r="F18" i="1" s="1"/>
  <c r="E19" i="1" l="1"/>
  <c r="F19" i="1" s="1"/>
  <c r="E20" i="1" l="1"/>
  <c r="F20" i="1" s="1"/>
  <c r="E21" i="1" l="1"/>
  <c r="F21" i="1" s="1"/>
  <c r="E22" i="1" l="1"/>
  <c r="F22" i="1" s="1"/>
  <c r="E23" i="1" l="1"/>
  <c r="F23" i="1" s="1"/>
  <c r="E24" i="1" l="1"/>
  <c r="F24" i="1" s="1"/>
  <c r="E25" i="1" l="1"/>
  <c r="F25" i="1" s="1"/>
  <c r="E26" i="1" l="1"/>
  <c r="F26" i="1" s="1"/>
  <c r="E27" i="1" l="1"/>
  <c r="F27" i="1" s="1"/>
  <c r="E28" i="1" l="1"/>
  <c r="F28" i="1" s="1"/>
  <c r="E29" i="1" l="1"/>
  <c r="F29" i="1" s="1"/>
  <c r="E30" i="1" l="1"/>
  <c r="F30" i="1" s="1"/>
  <c r="E31" i="1" l="1"/>
  <c r="F31" i="1" s="1"/>
  <c r="E32" i="1" l="1"/>
  <c r="F32" i="1" s="1"/>
  <c r="E33" i="1" l="1"/>
  <c r="F33" i="1" s="1"/>
  <c r="E34" i="1" l="1"/>
  <c r="F34" i="1" s="1"/>
  <c r="E35" i="1" l="1"/>
  <c r="F35" i="1" s="1"/>
  <c r="E36" i="1" l="1"/>
  <c r="F36" i="1" s="1"/>
  <c r="E37" i="1" l="1"/>
  <c r="F37" i="1" s="1"/>
  <c r="E38" i="1" l="1"/>
  <c r="F38" i="1" s="1"/>
  <c r="E39" i="1" l="1"/>
  <c r="F39" i="1" s="1"/>
  <c r="E40" i="1" l="1"/>
  <c r="F40" i="1" s="1"/>
  <c r="E41" i="1" l="1"/>
  <c r="F41" i="1" s="1"/>
  <c r="E42" i="1" l="1"/>
  <c r="F42" i="1" s="1"/>
  <c r="E43" i="1" l="1"/>
  <c r="F43" i="1" s="1"/>
  <c r="E44" i="1" l="1"/>
  <c r="F44" i="1" s="1"/>
  <c r="E45" i="1" l="1"/>
  <c r="F45" i="1" s="1"/>
  <c r="E46" i="1" l="1"/>
  <c r="F46" i="1" s="1"/>
  <c r="E47" i="1" l="1"/>
  <c r="F47" i="1" s="1"/>
  <c r="E48" i="1" l="1"/>
  <c r="F48" i="1" s="1"/>
  <c r="E49" i="1" l="1"/>
  <c r="F49" i="1" s="1"/>
  <c r="E50" i="1" l="1"/>
  <c r="F50" i="1" s="1"/>
  <c r="E51" i="1" l="1"/>
  <c r="F51" i="1" s="1"/>
  <c r="I3" i="1" s="1"/>
</calcChain>
</file>

<file path=xl/sharedStrings.xml><?xml version="1.0" encoding="utf-8"?>
<sst xmlns="http://schemas.openxmlformats.org/spreadsheetml/2006/main" count="39" uniqueCount="34">
  <si>
    <t>Day</t>
  </si>
  <si>
    <t>Standard Error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</si>
  <si>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</si>
  <si>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</si>
  <si>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</si>
  <si>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</si>
  <si>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</si>
  <si>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</si>
  <si>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</si>
  <si>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</si>
  <si>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</si>
  <si>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</si>
  <si>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</si>
  <si>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</si>
  <si>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</si>
  <si>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</si>
  <si>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</si>
  <si>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</si>
  <si>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</si>
  <si>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</si>
  <si>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</si>
  <si>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</si>
  <si>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At</t>
  </si>
  <si>
    <t>|E|</t>
  </si>
  <si>
    <t>MAD</t>
  </si>
  <si>
    <t>Yhat (Reg)</t>
  </si>
  <si>
    <t>Ft (ES)</t>
  </si>
  <si>
    <t>Intercept</t>
  </si>
  <si>
    <t>X Variable 1</t>
  </si>
  <si>
    <t>SE</t>
  </si>
  <si>
    <t>b0</t>
  </si>
  <si>
    <t>Correlation</t>
  </si>
  <si>
    <t>Coefficient of Determination</t>
  </si>
  <si>
    <t>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</si>
</sst>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20" fillId="0" borderId="0" xfId="0" applyFont="1"/>
    <xf numFmtId="0" fontId="21" fillId="36" borderId="0" xfId="0" applyFont="1" applyFill="1" applyAlignment="1">
      <alignment horizontal="center"/>
    </xf>
    <xf numFmtId="165" fontId="20" fillId="3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0" fillId="33" borderId="0" xfId="0" applyFont="1" applyFill="1" applyAlignment="1">
      <alignment horizontal="center"/>
    </xf>
    <xf numFmtId="165" fontId="22" fillId="35" borderId="0" xfId="0" applyNumberFormat="1" applyFont="1" applyFill="1" applyAlignment="1">
      <alignment horizontal="center"/>
    </xf>
    <xf numFmtId="165" fontId="14" fillId="38" borderId="0" xfId="0" applyNumberFormat="1" applyFont="1" applyFill="1" applyAlignment="1">
      <alignment horizontal="center"/>
    </xf>
    <xf numFmtId="165" fontId="19" fillId="37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164" fontId="19" fillId="34" borderId="0" xfId="0" applyNumberFormat="1" applyFont="1" applyFill="1" applyAlignment="1">
      <alignment horizontal="center"/>
    </xf>
    <xf numFmtId="165" fontId="0" fillId="39" borderId="0" xfId="0" applyNumberFormat="1" applyFill="1" applyAlignment="1">
      <alignment horizontal="center"/>
    </xf>
    <xf numFmtId="165" fontId="13" fillId="40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2" fontId="0" fillId="0" borderId="0" xfId="0" applyNumberFormat="1" applyFill="1" applyBorder="1" applyAlignment="1"/>
    <xf numFmtId="2" fontId="0" fillId="0" borderId="10" xfId="0" applyNumberFormat="1" applyFill="1" applyBorder="1" applyAlignment="1"/>
    <xf numFmtId="0" fontId="23" fillId="0" borderId="0" xfId="0" applyFont="1" applyAlignment="1">
      <alignment horizontal="right"/>
    </xf>
    <xf numFmtId="0" fontId="23" fillId="0" borderId="0" xfId="0" applyFont="1" applyFill="1" applyBorder="1" applyAlignment="1"/>
    <xf numFmtId="2" fontId="23" fillId="0" borderId="0" xfId="0" applyNumberFormat="1" applyFont="1" applyFill="1" applyBorder="1" applyAlignment="1"/>
    <xf numFmtId="0" fontId="23" fillId="0" borderId="10" xfId="0" applyFont="1" applyFill="1" applyBorder="1" applyAlignment="1"/>
    <xf numFmtId="2" fontId="23" fillId="0" borderId="10" xfId="0" applyNumberFormat="1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ESGaDatTavSolver!$I$1</c:f>
          <c:strCache>
            <c:ptCount val="1"/>
            <c:pt idx="0">
              <c:v>At vs Ft (ES)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ESGaDatTavSolver!$B$2:$B$51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ESGaDatTavSolver!$D$2:$D$51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373512"/>
        <c:axId val="442916296"/>
      </c:scatterChart>
      <c:valAx>
        <c:axId val="440373512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916296"/>
        <c:crosses val="autoZero"/>
        <c:crossBetween val="midCat"/>
      </c:valAx>
      <c:valAx>
        <c:axId val="442916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373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17</xdr:row>
      <xdr:rowOff>126675</xdr:rowOff>
    </xdr:from>
    <xdr:to>
      <xdr:col>2</xdr:col>
      <xdr:colOff>384075</xdr:colOff>
      <xdr:row>17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5:37:58.890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zoomScale="96" zoomScaleNormal="96" workbookViewId="0">
      <selection activeCell="J31" sqref="J31"/>
    </sheetView>
  </sheetViews>
  <sheetFormatPr defaultRowHeight="15" x14ac:dyDescent="0.25"/>
  <cols>
    <col min="2" max="3" width="4.85546875" customWidth="1"/>
    <col min="4" max="4" width="7.28515625" customWidth="1"/>
    <col min="5" max="5" width="4.85546875" customWidth="1"/>
    <col min="7" max="7" width="2.7109375" customWidth="1"/>
  </cols>
  <sheetData>
    <row r="1" spans="2:10" x14ac:dyDescent="0.25">
      <c r="B1" s="8" t="s">
        <v>0</v>
      </c>
      <c r="C1" s="8" t="s">
        <v>22</v>
      </c>
      <c r="D1" s="8" t="s">
        <v>26</v>
      </c>
      <c r="E1" s="8" t="s">
        <v>23</v>
      </c>
      <c r="F1" s="8" t="s">
        <v>24</v>
      </c>
      <c r="H1" s="14">
        <v>3.3201298835361014E-2</v>
      </c>
      <c r="I1" t="str">
        <f>C1&amp;" vs "&amp;D1</f>
        <v>At vs Ft (ES)</v>
      </c>
    </row>
    <row r="2" spans="2:10" x14ac:dyDescent="0.25">
      <c r="B2" s="13">
        <v>1</v>
      </c>
      <c r="C2" s="6">
        <v>26</v>
      </c>
      <c r="D2" s="9">
        <f>C2</f>
        <v>26</v>
      </c>
      <c r="E2" s="12">
        <f>ABS(C2-D2)</f>
        <v>0</v>
      </c>
      <c r="F2" s="11">
        <f>AVERAGE($E$2:E2)</f>
        <v>0</v>
      </c>
    </row>
    <row r="3" spans="2:10" ht="15.75" thickBot="1" x14ac:dyDescent="0.3">
      <c r="B3" s="13">
        <v>2</v>
      </c>
      <c r="C3" s="6">
        <v>22</v>
      </c>
      <c r="D3" s="7">
        <f>(1-$H$1)*D2+$H$1*C2</f>
        <v>26</v>
      </c>
      <c r="E3" s="12">
        <f>ABS(C3-D3)</f>
        <v>4</v>
      </c>
      <c r="F3" s="11">
        <f>AVERAGE($E$2:E3)</f>
        <v>2</v>
      </c>
      <c r="H3" s="13"/>
      <c r="I3" s="17">
        <f>F51</f>
        <v>14.534630314876784</v>
      </c>
    </row>
    <row r="4" spans="2:10" x14ac:dyDescent="0.25">
      <c r="B4" s="13">
        <v>3</v>
      </c>
      <c r="C4" s="6">
        <v>11</v>
      </c>
      <c r="D4" s="7">
        <f>(1-$H$1)*D3+$H$1*C3</f>
        <v>25.867194804658556</v>
      </c>
      <c r="E4" s="12">
        <f>ABS(C4-D4)</f>
        <v>14.867194804658556</v>
      </c>
      <c r="F4" s="11">
        <f>AVERAGE($E$2:E4)</f>
        <v>6.2890649348861851</v>
      </c>
      <c r="H4" s="21">
        <v>0.1</v>
      </c>
      <c r="I4" s="18">
        <f t="dataTable" ref="I4:I13" dt2D="0" dtr="0" r1="H1"/>
        <v>14.578554657225675</v>
      </c>
      <c r="J4">
        <f>H4</f>
        <v>0.1</v>
      </c>
    </row>
    <row r="5" spans="2:10" x14ac:dyDescent="0.25">
      <c r="B5" s="13">
        <v>4</v>
      </c>
      <c r="C5" s="6">
        <v>3</v>
      </c>
      <c r="D5" s="7">
        <f>(1-$H$1)*D4+$H$1*C4</f>
        <v>25.373584627105558</v>
      </c>
      <c r="E5" s="12">
        <f>ABS(C5-D5)</f>
        <v>22.373584627105558</v>
      </c>
      <c r="F5" s="11">
        <f>AVERAGE($E$2:E5)</f>
        <v>10.310194857941028</v>
      </c>
      <c r="H5" s="22">
        <f>H4+0.1</f>
        <v>0.2</v>
      </c>
      <c r="I5" s="19">
        <v>14.929098580075674</v>
      </c>
      <c r="J5">
        <f t="shared" ref="J5:J13" si="0">H5</f>
        <v>0.2</v>
      </c>
    </row>
    <row r="6" spans="2:10" x14ac:dyDescent="0.25">
      <c r="B6" s="13">
        <v>5</v>
      </c>
      <c r="C6" s="6">
        <v>28</v>
      </c>
      <c r="D6" s="7">
        <f>(1-$H$1)*D5+$H$1*C5</f>
        <v>24.630752557882786</v>
      </c>
      <c r="E6" s="12">
        <f>ABS(C6-D6)</f>
        <v>3.3692474421172136</v>
      </c>
      <c r="F6" s="11">
        <f>AVERAGE($E$2:E6)</f>
        <v>8.9220053747762655</v>
      </c>
      <c r="H6" s="22">
        <f t="shared" ref="H6:H12" si="1">H5+0.1</f>
        <v>0.30000000000000004</v>
      </c>
      <c r="I6" s="19">
        <v>15.470062654408364</v>
      </c>
      <c r="J6">
        <f t="shared" si="0"/>
        <v>0.30000000000000004</v>
      </c>
    </row>
    <row r="7" spans="2:10" x14ac:dyDescent="0.25">
      <c r="B7" s="13">
        <v>6</v>
      </c>
      <c r="C7" s="6">
        <v>13</v>
      </c>
      <c r="D7" s="7">
        <f>(1-$H$1)*D6+$H$1*C6</f>
        <v>24.742615949058795</v>
      </c>
      <c r="E7" s="12">
        <f>ABS(C7-D7)</f>
        <v>11.742615949058795</v>
      </c>
      <c r="F7" s="11">
        <f>AVERAGE($E$2:E7)</f>
        <v>9.3921071371566871</v>
      </c>
      <c r="H7" s="22">
        <f t="shared" si="1"/>
        <v>0.4</v>
      </c>
      <c r="I7" s="19">
        <v>16.111206141505487</v>
      </c>
      <c r="J7">
        <f t="shared" si="0"/>
        <v>0.4</v>
      </c>
    </row>
    <row r="8" spans="2:10" x14ac:dyDescent="0.25">
      <c r="B8" s="13">
        <v>7</v>
      </c>
      <c r="C8" s="6">
        <v>8</v>
      </c>
      <c r="D8" s="7">
        <f>(1-$H$1)*D7+$H$1*C7</f>
        <v>24.352745847825215</v>
      </c>
      <c r="E8" s="12">
        <f>ABS(C8-D8)</f>
        <v>16.352745847825215</v>
      </c>
      <c r="F8" s="11">
        <f>AVERAGE($E$2:E8)</f>
        <v>10.386484095823619</v>
      </c>
      <c r="H8" s="22">
        <f t="shared" si="1"/>
        <v>0.5</v>
      </c>
      <c r="I8" s="19">
        <v>16.653022484399251</v>
      </c>
      <c r="J8">
        <f t="shared" si="0"/>
        <v>0.5</v>
      </c>
    </row>
    <row r="9" spans="2:10" x14ac:dyDescent="0.25">
      <c r="B9" s="13">
        <v>8</v>
      </c>
      <c r="C9" s="6">
        <v>7</v>
      </c>
      <c r="D9" s="7">
        <f>(1-$H$1)*D8+$H$1*C8</f>
        <v>23.809813446152859</v>
      </c>
      <c r="E9" s="12">
        <f>ABS(C9-D9)</f>
        <v>16.809813446152859</v>
      </c>
      <c r="F9" s="11">
        <f>AVERAGE($E$2:E9)</f>
        <v>11.189400264614774</v>
      </c>
      <c r="H9" s="22">
        <f t="shared" si="1"/>
        <v>0.6</v>
      </c>
      <c r="I9" s="19">
        <v>17.108600755693789</v>
      </c>
      <c r="J9">
        <f t="shared" si="0"/>
        <v>0.6</v>
      </c>
    </row>
    <row r="10" spans="2:10" x14ac:dyDescent="0.25">
      <c r="B10" s="13">
        <v>9</v>
      </c>
      <c r="C10" s="6">
        <v>32</v>
      </c>
      <c r="D10" s="7">
        <f>(1-$H$1)*D9+$H$1*C9</f>
        <v>23.251705806560466</v>
      </c>
      <c r="E10" s="12">
        <f>ABS(C10-D10)</f>
        <v>8.7482941934395342</v>
      </c>
      <c r="F10" s="11">
        <f>AVERAGE($E$2:E10)</f>
        <v>10.918166256706414</v>
      </c>
      <c r="H10" s="22">
        <f t="shared" si="1"/>
        <v>0.7</v>
      </c>
      <c r="I10" s="19">
        <v>17.486861527124294</v>
      </c>
      <c r="J10">
        <f t="shared" si="0"/>
        <v>0.7</v>
      </c>
    </row>
    <row r="11" spans="2:10" x14ac:dyDescent="0.25">
      <c r="B11" s="13">
        <v>10</v>
      </c>
      <c r="C11" s="6">
        <v>41</v>
      </c>
      <c r="D11" s="7">
        <f>(1-$H$1)*D10+$H$1*C10</f>
        <v>23.542160536376507</v>
      </c>
      <c r="E11" s="12">
        <f>ABS(C11-D11)</f>
        <v>17.457839463623493</v>
      </c>
      <c r="F11" s="11">
        <f>AVERAGE($E$2:E11)</f>
        <v>11.572133577398123</v>
      </c>
      <c r="H11" s="22">
        <f t="shared" si="1"/>
        <v>0.79999999999999993</v>
      </c>
      <c r="I11" s="19">
        <v>17.904713947207959</v>
      </c>
      <c r="J11">
        <f t="shared" si="0"/>
        <v>0.79999999999999993</v>
      </c>
    </row>
    <row r="12" spans="2:10" x14ac:dyDescent="0.25">
      <c r="B12" s="13">
        <v>11</v>
      </c>
      <c r="C12" s="6">
        <v>9</v>
      </c>
      <c r="D12" s="7">
        <f>(1-$H$1)*D11+$H$1*C11</f>
        <v>24.121783481428029</v>
      </c>
      <c r="E12" s="12">
        <f>ABS(C12-D12)</f>
        <v>15.121783481428029</v>
      </c>
      <c r="F12" s="11">
        <f>AVERAGE($E$2:E12)</f>
        <v>11.894829023219023</v>
      </c>
      <c r="H12" s="22">
        <f t="shared" si="1"/>
        <v>0.89999999999999991</v>
      </c>
      <c r="I12" s="19">
        <v>18.518364686657335</v>
      </c>
      <c r="J12">
        <f t="shared" si="0"/>
        <v>0.89999999999999991</v>
      </c>
    </row>
    <row r="13" spans="2:10" ht="15.75" thickBot="1" x14ac:dyDescent="0.3">
      <c r="B13" s="13">
        <v>12</v>
      </c>
      <c r="C13" s="6">
        <v>14</v>
      </c>
      <c r="D13" s="7">
        <f>(1-$H$1)*D12+$H$1*C12</f>
        <v>23.619720629137511</v>
      </c>
      <c r="E13" s="12">
        <f>ABS(C13-D13)</f>
        <v>9.619720629137511</v>
      </c>
      <c r="F13" s="11">
        <f>AVERAGE($E$2:E13)</f>
        <v>11.705236657045562</v>
      </c>
      <c r="H13" s="23">
        <f>H12+0.1</f>
        <v>0.99999999999999989</v>
      </c>
      <c r="I13" s="20">
        <v>19.28</v>
      </c>
      <c r="J13">
        <f t="shared" si="0"/>
        <v>0.99999999999999989</v>
      </c>
    </row>
    <row r="14" spans="2:10" x14ac:dyDescent="0.25">
      <c r="B14" s="13">
        <v>13</v>
      </c>
      <c r="C14" s="6">
        <v>35</v>
      </c>
      <c r="D14" s="7">
        <f>(1-$H$1)*D13+$H$1*C13</f>
        <v>23.30033340981683</v>
      </c>
      <c r="E14" s="12">
        <f>ABS(C14-D14)</f>
        <v>11.69966659018317</v>
      </c>
      <c r="F14" s="11">
        <f>AVERAGE($E$2:E14)</f>
        <v>11.70480819036384</v>
      </c>
      <c r="H14" s="13">
        <f>VLOOKUP(I14,I4:J13,2)</f>
        <v>0.1</v>
      </c>
      <c r="I14" s="13">
        <f>MIN(I4:I13)</f>
        <v>14.578554657225675</v>
      </c>
    </row>
    <row r="15" spans="2:10" x14ac:dyDescent="0.25">
      <c r="B15" s="13">
        <v>14</v>
      </c>
      <c r="C15" s="6">
        <v>39</v>
      </c>
      <c r="D15" s="7">
        <f>(1-$H$1)*D14+$H$1*C14</f>
        <v>23.688777536551591</v>
      </c>
      <c r="E15" s="12">
        <f>ABS(C15-D15)</f>
        <v>15.311222463448409</v>
      </c>
      <c r="F15" s="11">
        <f>AVERAGE($E$2:E15)</f>
        <v>11.962409209869881</v>
      </c>
      <c r="H15" s="13"/>
    </row>
    <row r="16" spans="2:10" x14ac:dyDescent="0.25">
      <c r="B16" s="13">
        <v>15</v>
      </c>
      <c r="C16" s="6">
        <v>28</v>
      </c>
      <c r="D16" s="7">
        <f>(1-$H$1)*D15+$H$1*C15</f>
        <v>24.197130009095233</v>
      </c>
      <c r="E16" s="12">
        <f>ABS(C16-D16)</f>
        <v>3.8028699909047674</v>
      </c>
      <c r="F16" s="11">
        <f>AVERAGE($E$2:E16)</f>
        <v>11.41843992860554</v>
      </c>
    </row>
    <row r="17" spans="2:6" x14ac:dyDescent="0.25">
      <c r="B17" s="13">
        <v>16</v>
      </c>
      <c r="C17" s="6">
        <v>19</v>
      </c>
      <c r="D17" s="7">
        <f>(1-$H$1)*D16+$H$1*C16</f>
        <v>24.323390232095289</v>
      </c>
      <c r="E17" s="12">
        <f>ABS(C17-D17)</f>
        <v>5.3233902320952886</v>
      </c>
      <c r="F17" s="11">
        <f>AVERAGE($E$2:E17)</f>
        <v>11.037499322573648</v>
      </c>
    </row>
    <row r="18" spans="2:6" x14ac:dyDescent="0.25">
      <c r="B18" s="13">
        <v>17</v>
      </c>
      <c r="C18" s="6">
        <v>68</v>
      </c>
      <c r="D18" s="7">
        <f>(1-$H$1)*D17+$H$1*C17</f>
        <v>24.14664676218225</v>
      </c>
      <c r="E18" s="12">
        <f>ABS(C18-D18)</f>
        <v>43.85335323781775</v>
      </c>
      <c r="F18" s="11">
        <f>AVERAGE($E$2:E18)</f>
        <v>12.967843670529183</v>
      </c>
    </row>
    <row r="19" spans="2:6" x14ac:dyDescent="0.25">
      <c r="B19" s="13">
        <v>18</v>
      </c>
      <c r="C19" s="6">
        <v>16</v>
      </c>
      <c r="D19" s="7">
        <f>(1-$H$1)*D18+$H$1*C18</f>
        <v>25.60263504796368</v>
      </c>
      <c r="E19" s="12">
        <f>ABS(C19-D19)</f>
        <v>9.6026350479636804</v>
      </c>
      <c r="F19" s="11">
        <f>AVERAGE($E$2:E19)</f>
        <v>12.780887635942211</v>
      </c>
    </row>
    <row r="20" spans="2:6" x14ac:dyDescent="0.25">
      <c r="B20" s="13">
        <v>19</v>
      </c>
      <c r="C20" s="6">
        <v>27</v>
      </c>
      <c r="D20" s="7">
        <f>(1-$H$1)*D19+$H$1*C19</f>
        <v>25.283815092129323</v>
      </c>
      <c r="E20" s="12">
        <f>ABS(C20-D20)</f>
        <v>1.7161849078706766</v>
      </c>
      <c r="F20" s="11">
        <f>AVERAGE($E$2:E20)</f>
        <v>12.198534860780551</v>
      </c>
    </row>
    <row r="21" spans="2:6" x14ac:dyDescent="0.25">
      <c r="B21" s="13">
        <v>20</v>
      </c>
      <c r="C21" s="6">
        <v>10</v>
      </c>
      <c r="D21" s="7">
        <f>(1-$H$1)*D20+$H$1*C20</f>
        <v>25.340794660112273</v>
      </c>
      <c r="E21" s="12">
        <f>ABS(C21-D21)</f>
        <v>15.340794660112273</v>
      </c>
      <c r="F21" s="11">
        <f>AVERAGE($E$2:E21)</f>
        <v>12.355647850747136</v>
      </c>
    </row>
    <row r="22" spans="2:6" x14ac:dyDescent="0.25">
      <c r="B22" s="13">
        <v>21</v>
      </c>
      <c r="C22" s="6">
        <v>27</v>
      </c>
      <c r="D22" s="7">
        <f>(1-$H$1)*D21+$H$1*C21</f>
        <v>24.831460352229975</v>
      </c>
      <c r="E22" s="12">
        <f>ABS(C22-D22)</f>
        <v>2.1685396477700252</v>
      </c>
      <c r="F22" s="11">
        <f>AVERAGE($E$2:E22)</f>
        <v>11.870547460129179</v>
      </c>
    </row>
    <row r="23" spans="2:6" x14ac:dyDescent="0.25">
      <c r="B23" s="13">
        <v>22</v>
      </c>
      <c r="C23" s="6">
        <v>38</v>
      </c>
      <c r="D23" s="7">
        <f>(1-$H$1)*D22+$H$1*C22</f>
        <v>24.903458685111914</v>
      </c>
      <c r="E23" s="12">
        <f>ABS(C23-D23)</f>
        <v>13.096541314888086</v>
      </c>
      <c r="F23" s="11">
        <f>AVERAGE($E$2:E23)</f>
        <v>11.926274453527311</v>
      </c>
    </row>
    <row r="24" spans="2:6" x14ac:dyDescent="0.25">
      <c r="B24" s="13">
        <v>23</v>
      </c>
      <c r="C24" s="6">
        <v>38</v>
      </c>
      <c r="D24" s="7">
        <f>(1-$H$1)*D23+$H$1*C23</f>
        <v>25.338280867017165</v>
      </c>
      <c r="E24" s="12">
        <f>ABS(C24-D24)</f>
        <v>12.661719132982835</v>
      </c>
      <c r="F24" s="11">
        <f>AVERAGE($E$2:E24)</f>
        <v>11.958250309155813</v>
      </c>
    </row>
    <row r="25" spans="2:6" x14ac:dyDescent="0.25">
      <c r="B25" s="13">
        <v>24</v>
      </c>
      <c r="C25" s="6">
        <v>32</v>
      </c>
      <c r="D25" s="7">
        <f>(1-$H$1)*D24+$H$1*C24</f>
        <v>25.758666387720734</v>
      </c>
      <c r="E25" s="12">
        <f>ABS(C25-D25)</f>
        <v>6.2413336122792664</v>
      </c>
      <c r="F25" s="11">
        <f>AVERAGE($E$2:E25)</f>
        <v>11.720045446785958</v>
      </c>
    </row>
    <row r="26" spans="2:6" x14ac:dyDescent="0.25">
      <c r="B26" s="13">
        <v>25</v>
      </c>
      <c r="C26" s="6">
        <v>36</v>
      </c>
      <c r="D26" s="7">
        <f>(1-$H$1)*D25+$H$1*C25</f>
        <v>25.965886770113201</v>
      </c>
      <c r="E26" s="12">
        <f>ABS(C26-D26)</f>
        <v>10.034113229886799</v>
      </c>
      <c r="F26" s="11">
        <f>AVERAGE($E$2:E26)</f>
        <v>11.652608158109992</v>
      </c>
    </row>
    <row r="27" spans="2:6" x14ac:dyDescent="0.25">
      <c r="B27" s="13">
        <v>26</v>
      </c>
      <c r="C27" s="6">
        <v>53</v>
      </c>
      <c r="D27" s="7">
        <f>(1-$H$1)*D26+$H$1*C26</f>
        <v>26.299032362006521</v>
      </c>
      <c r="E27" s="12">
        <f>ABS(C27-D27)</f>
        <v>26.700967637993479</v>
      </c>
      <c r="F27" s="11">
        <f>AVERAGE($E$2:E27)</f>
        <v>12.231391215028587</v>
      </c>
    </row>
    <row r="28" spans="2:6" x14ac:dyDescent="0.25">
      <c r="B28" s="13">
        <v>27</v>
      </c>
      <c r="C28" s="6">
        <v>45</v>
      </c>
      <c r="D28" s="7">
        <f>(1-$H$1)*D27+$H$1*C27</f>
        <v>27.185539167748846</v>
      </c>
      <c r="E28" s="12">
        <f>ABS(C28-D28)</f>
        <v>17.814460832251154</v>
      </c>
      <c r="F28" s="11">
        <f>AVERAGE($E$2:E28)</f>
        <v>12.438171571222016</v>
      </c>
    </row>
    <row r="29" spans="2:6" x14ac:dyDescent="0.25">
      <c r="B29" s="13">
        <v>28</v>
      </c>
      <c r="C29" s="6">
        <v>23</v>
      </c>
      <c r="D29" s="7">
        <f>(1-$H$1)*D28+$H$1*C28</f>
        <v>27.777002405431251</v>
      </c>
      <c r="E29" s="12">
        <f>ABS(C29-D29)</f>
        <v>4.7770024054312508</v>
      </c>
      <c r="F29" s="11">
        <f>AVERAGE($E$2:E29)</f>
        <v>12.164558386729487</v>
      </c>
    </row>
    <row r="30" spans="2:6" x14ac:dyDescent="0.25">
      <c r="B30" s="13">
        <v>29</v>
      </c>
      <c r="C30" s="6">
        <v>16</v>
      </c>
      <c r="D30" s="7">
        <f>(1-$H$1)*D29+$H$1*C29</f>
        <v>27.618399721031288</v>
      </c>
      <c r="E30" s="12">
        <f>ABS(C30-D30)</f>
        <v>11.618399721031288</v>
      </c>
      <c r="F30" s="11">
        <f>AVERAGE($E$2:E30)</f>
        <v>12.145725329291619</v>
      </c>
    </row>
    <row r="31" spans="2:6" x14ac:dyDescent="0.25">
      <c r="B31" s="13">
        <v>30</v>
      </c>
      <c r="C31" s="6">
        <v>20</v>
      </c>
      <c r="D31" s="7">
        <f>(1-$H$1)*D30+$H$1*C30</f>
        <v>27.23265375990465</v>
      </c>
      <c r="E31" s="12">
        <f>ABS(C31-D31)</f>
        <v>7.2326537599046503</v>
      </c>
      <c r="F31" s="11">
        <f>AVERAGE($E$2:E31)</f>
        <v>11.981956276978719</v>
      </c>
    </row>
    <row r="32" spans="2:6" x14ac:dyDescent="0.25">
      <c r="B32" s="13">
        <v>31</v>
      </c>
      <c r="C32" s="6">
        <v>29</v>
      </c>
      <c r="D32" s="7">
        <f>(1-$H$1)*D31+$H$1*C31</f>
        <v>26.992520261049357</v>
      </c>
      <c r="E32" s="12">
        <f>ABS(C32-D32)</f>
        <v>2.0074797389506429</v>
      </c>
      <c r="F32" s="11">
        <f>AVERAGE($E$2:E32)</f>
        <v>11.660198969300394</v>
      </c>
    </row>
    <row r="33" spans="2:6" x14ac:dyDescent="0.25">
      <c r="B33" s="13">
        <v>32</v>
      </c>
      <c r="C33" s="6">
        <v>78</v>
      </c>
      <c r="D33" s="7">
        <f>(1-$H$1)*D32+$H$1*C32</f>
        <v>27.059171195768187</v>
      </c>
      <c r="E33" s="12">
        <f>ABS(C33-D33)</f>
        <v>50.940828804231813</v>
      </c>
      <c r="F33" s="11">
        <f>AVERAGE($E$2:E33)</f>
        <v>12.887718651642</v>
      </c>
    </row>
    <row r="34" spans="2:6" x14ac:dyDescent="0.25">
      <c r="B34" s="13">
        <v>33</v>
      </c>
      <c r="C34" s="6">
        <v>3</v>
      </c>
      <c r="D34" s="7">
        <f>(1-$H$1)*D33+$H$1*C33</f>
        <v>28.750472875818453</v>
      </c>
      <c r="E34" s="12">
        <f>ABS(C34-D34)</f>
        <v>25.750472875818453</v>
      </c>
      <c r="F34" s="11">
        <f>AVERAGE($E$2:E34)</f>
        <v>13.27749908267765</v>
      </c>
    </row>
    <row r="35" spans="2:6" x14ac:dyDescent="0.25">
      <c r="B35" s="13">
        <v>34</v>
      </c>
      <c r="C35" s="6">
        <v>31</v>
      </c>
      <c r="D35" s="7">
        <f>(1-$H$1)*D34+$H$1*C34</f>
        <v>27.895523730716544</v>
      </c>
      <c r="E35" s="12">
        <f>ABS(C35-D35)</f>
        <v>3.104476269283456</v>
      </c>
      <c r="F35" s="11">
        <f>AVERAGE($E$2:E35)</f>
        <v>12.978292529342527</v>
      </c>
    </row>
    <row r="36" spans="2:6" x14ac:dyDescent="0.25">
      <c r="B36" s="13">
        <v>35</v>
      </c>
      <c r="C36" s="6">
        <v>12</v>
      </c>
      <c r="D36" s="7">
        <f>(1-$H$1)*D35+$H$1*C35</f>
        <v>27.998596375060309</v>
      </c>
      <c r="E36" s="12">
        <f>ABS(C36-D36)</f>
        <v>15.998596375060309</v>
      </c>
      <c r="F36" s="11">
        <f>AVERAGE($E$2:E36)</f>
        <v>13.064586924934463</v>
      </c>
    </row>
    <row r="37" spans="2:6" x14ac:dyDescent="0.25">
      <c r="B37" s="13">
        <v>36</v>
      </c>
      <c r="C37" s="6">
        <v>55</v>
      </c>
      <c r="D37" s="7">
        <f>(1-$H$1)*D36+$H$1*C36</f>
        <v>27.467422195865606</v>
      </c>
      <c r="E37" s="12">
        <f>ABS(C37-D37)</f>
        <v>27.532577804134394</v>
      </c>
      <c r="F37" s="11">
        <f>AVERAGE($E$2:E37)</f>
        <v>13.466475560467794</v>
      </c>
    </row>
    <row r="38" spans="2:6" x14ac:dyDescent="0.25">
      <c r="B38" s="13">
        <v>37</v>
      </c>
      <c r="C38" s="6">
        <v>20</v>
      </c>
      <c r="D38" s="7">
        <f>(1-$H$1)*D37+$H$1*C37</f>
        <v>28.381539539248497</v>
      </c>
      <c r="E38" s="12">
        <f>ABS(C38-D38)</f>
        <v>8.3815395392484966</v>
      </c>
      <c r="F38" s="11">
        <f>AVERAGE($E$2:E38)</f>
        <v>13.329044857191597</v>
      </c>
    </row>
    <row r="39" spans="2:6" x14ac:dyDescent="0.25">
      <c r="B39" s="13">
        <v>38</v>
      </c>
      <c r="C39" s="6">
        <v>6</v>
      </c>
      <c r="D39" s="7">
        <f>(1-$H$1)*D38+$H$1*C38</f>
        <v>28.10326154030551</v>
      </c>
      <c r="E39" s="12">
        <f>ABS(C39-D39)</f>
        <v>22.10326154030551</v>
      </c>
      <c r="F39" s="11">
        <f>AVERAGE($E$2:E39)</f>
        <v>13.559945296220912</v>
      </c>
    </row>
    <row r="40" spans="2:6" x14ac:dyDescent="0.25">
      <c r="B40" s="13">
        <v>39</v>
      </c>
      <c r="C40" s="6">
        <v>59</v>
      </c>
      <c r="D40" s="7">
        <f>(1-$H$1)*D39+$H$1*C39</f>
        <v>27.369404548669685</v>
      </c>
      <c r="E40" s="12">
        <f>ABS(C40-D40)</f>
        <v>31.630595451330315</v>
      </c>
      <c r="F40" s="11">
        <f>AVERAGE($E$2:E40)</f>
        <v>14.023295300198075</v>
      </c>
    </row>
    <row r="41" spans="2:6" x14ac:dyDescent="0.25">
      <c r="B41" s="13">
        <v>40</v>
      </c>
      <c r="C41" s="6">
        <v>51</v>
      </c>
      <c r="D41" s="7">
        <f>(1-$H$1)*D40+$H$1*C40</f>
        <v>28.419581400589713</v>
      </c>
      <c r="E41" s="12">
        <f>ABS(C41-D41)</f>
        <v>22.580418599410287</v>
      </c>
      <c r="F41" s="11">
        <f>AVERAGE($E$2:E41)</f>
        <v>14.237223382678383</v>
      </c>
    </row>
    <row r="42" spans="2:6" x14ac:dyDescent="0.25">
      <c r="B42" s="13">
        <v>41</v>
      </c>
      <c r="C42" s="6">
        <v>2</v>
      </c>
      <c r="D42" s="7">
        <f>(1-$H$1)*D41+$H$1*C41</f>
        <v>29.169280626336278</v>
      </c>
      <c r="E42" s="12">
        <f>ABS(C42-D42)</f>
        <v>27.169280626336278</v>
      </c>
      <c r="F42" s="11">
        <f>AVERAGE($E$2:E42)</f>
        <v>14.552639413011503</v>
      </c>
    </row>
    <row r="43" spans="2:6" x14ac:dyDescent="0.25">
      <c r="B43" s="13">
        <v>42</v>
      </c>
      <c r="C43" s="6">
        <v>67</v>
      </c>
      <c r="D43" s="7">
        <f>(1-$H$1)*D42+$H$1*C42</f>
        <v>28.267225221119503</v>
      </c>
      <c r="E43" s="12">
        <f>ABS(C43-D43)</f>
        <v>38.732774778880497</v>
      </c>
      <c r="F43" s="11">
        <f>AVERAGE($E$2:E43)</f>
        <v>15.12835692172267</v>
      </c>
    </row>
    <row r="44" spans="2:6" x14ac:dyDescent="0.25">
      <c r="B44" s="13">
        <v>43</v>
      </c>
      <c r="C44" s="6">
        <v>65</v>
      </c>
      <c r="D44" s="7">
        <f>(1-$H$1)*D43+$H$1*C43</f>
        <v>29.553203651275847</v>
      </c>
      <c r="E44" s="12">
        <f>ABS(C44-D44)</f>
        <v>35.446796348724149</v>
      </c>
      <c r="F44" s="11">
        <f>AVERAGE($E$2:E44)</f>
        <v>15.600878768862241</v>
      </c>
    </row>
    <row r="45" spans="2:6" x14ac:dyDescent="0.25">
      <c r="B45" s="13">
        <v>44</v>
      </c>
      <c r="C45" s="6">
        <v>43</v>
      </c>
      <c r="D45" s="7">
        <f>(1-$H$1)*D44+$H$1*C44</f>
        <v>30.730083329606021</v>
      </c>
      <c r="E45" s="12">
        <f>ABS(C45-D45)</f>
        <v>12.269916670393979</v>
      </c>
      <c r="F45" s="11">
        <f>AVERAGE($E$2:E45)</f>
        <v>15.525175084806143</v>
      </c>
    </row>
    <row r="46" spans="2:6" x14ac:dyDescent="0.25">
      <c r="B46" s="13">
        <v>45</v>
      </c>
      <c r="C46" s="6">
        <v>27</v>
      </c>
      <c r="D46" s="7">
        <f>(1-$H$1)*D45+$H$1*C45</f>
        <v>31.137460499664748</v>
      </c>
      <c r="E46" s="12">
        <f>ABS(C46-D46)</f>
        <v>4.1374604996647477</v>
      </c>
      <c r="F46" s="11">
        <f>AVERAGE($E$2:E46)</f>
        <v>15.27211476069189</v>
      </c>
    </row>
    <row r="47" spans="2:6" x14ac:dyDescent="0.25">
      <c r="B47" s="13">
        <v>46</v>
      </c>
      <c r="C47" s="6">
        <v>31</v>
      </c>
      <c r="D47" s="7">
        <f>(1-$H$1)*D46+$H$1*C46</f>
        <v>31.000091437195877</v>
      </c>
      <c r="E47" s="12">
        <f>ABS(C47-D47)</f>
        <v>9.1437195877119848E-5</v>
      </c>
      <c r="F47" s="11">
        <f>AVERAGE($E$2:E47)</f>
        <v>14.940114253659369</v>
      </c>
    </row>
    <row r="48" spans="2:6" x14ac:dyDescent="0.25">
      <c r="B48" s="13">
        <v>47</v>
      </c>
      <c r="C48" s="6">
        <v>43</v>
      </c>
      <c r="D48" s="7">
        <f>(1-$H$1)*D47+$H$1*C47</f>
        <v>31.000088401362213</v>
      </c>
      <c r="E48" s="12">
        <f>ABS(C48-D48)</f>
        <v>11.999911598637787</v>
      </c>
      <c r="F48" s="11">
        <f>AVERAGE($E$2:E48)</f>
        <v>14.877556750361038</v>
      </c>
    </row>
    <row r="49" spans="2:6" x14ac:dyDescent="0.25">
      <c r="B49" s="13">
        <v>48</v>
      </c>
      <c r="C49" s="6">
        <v>15</v>
      </c>
      <c r="D49" s="7">
        <f>(1-$H$1)*D48+$H$1*C48</f>
        <v>31.3985010523465</v>
      </c>
      <c r="E49" s="12">
        <f>ABS(C49-D49)</f>
        <v>16.3985010523465</v>
      </c>
      <c r="F49" s="11">
        <f>AVERAGE($E$2:E49)</f>
        <v>14.909243089985736</v>
      </c>
    </row>
    <row r="50" spans="2:6" x14ac:dyDescent="0.25">
      <c r="B50" s="13">
        <v>49</v>
      </c>
      <c r="C50" s="6">
        <v>37</v>
      </c>
      <c r="D50" s="7">
        <f>(1-$H$1)*D49+$H$1*C49</f>
        <v>30.854049518455561</v>
      </c>
      <c r="E50" s="12">
        <f>ABS(C50-D50)</f>
        <v>6.145950481544439</v>
      </c>
      <c r="F50" s="11">
        <f>AVERAGE($E$2:E50)</f>
        <v>14.730400383691016</v>
      </c>
    </row>
    <row r="51" spans="2:6" x14ac:dyDescent="0.25">
      <c r="B51" s="13">
        <v>50</v>
      </c>
      <c r="C51" s="6">
        <v>36</v>
      </c>
      <c r="D51" s="7">
        <f>(1-$H$1)*D50+$H$1*C50</f>
        <v>31.058103057020649</v>
      </c>
      <c r="E51" s="12">
        <f>ABS(C51-D51)</f>
        <v>4.9418969429793513</v>
      </c>
      <c r="F51" s="16">
        <f>AVERAGE($E$2:E51)</f>
        <v>14.534630314876784</v>
      </c>
    </row>
    <row r="52" spans="2:6" ht="15.75" customHeight="1" x14ac:dyDescent="0.25">
      <c r="B52" s="13">
        <v>51</v>
      </c>
    </row>
  </sheetData>
  <conditionalFormatting sqref="I4:I13">
    <cfRule type="cellIs" dxfId="1" priority="5" operator="equal">
      <formula>$I$14</formula>
    </cfRule>
  </conditionalFormatting>
  <conditionalFormatting sqref="H4:H13">
    <cfRule type="cellIs" dxfId="0" priority="6" operator="equal">
      <formula>$H$14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96" zoomScaleNormal="96" workbookViewId="0">
      <selection activeCell="J31" sqref="J31"/>
    </sheetView>
  </sheetViews>
  <sheetFormatPr defaultRowHeight="15" x14ac:dyDescent="0.25"/>
  <cols>
    <col min="1" max="2" width="4.85546875" customWidth="1"/>
    <col min="3" max="3" width="10" bestFit="1" customWidth="1"/>
    <col min="4" max="4" width="6.85546875" bestFit="1" customWidth="1"/>
    <col min="5" max="5" width="27.140625" bestFit="1" customWidth="1"/>
    <col min="6" max="6" width="18.140625" bestFit="1" customWidth="1"/>
    <col min="7" max="7" width="11.7109375" bestFit="1" customWidth="1"/>
    <col min="8" max="8" width="14.5703125" bestFit="1" customWidth="1"/>
    <col min="9" max="9" width="7.85546875" bestFit="1" customWidth="1"/>
    <col min="10" max="10" width="8.85546875" bestFit="1" customWidth="1"/>
    <col min="11" max="11" width="13.42578125" bestFit="1" customWidth="1"/>
    <col min="12" max="12" width="11" bestFit="1" customWidth="1"/>
  </cols>
  <sheetData>
    <row r="1" spans="1:12" x14ac:dyDescent="0.25">
      <c r="A1" s="8" t="s">
        <v>0</v>
      </c>
      <c r="B1" s="8" t="s">
        <v>22</v>
      </c>
      <c r="C1" s="8" t="s">
        <v>25</v>
      </c>
      <c r="D1" s="8" t="s">
        <v>29</v>
      </c>
      <c r="F1" t="s">
        <v>2</v>
      </c>
    </row>
    <row r="2" spans="1:12" ht="15.75" thickBot="1" x14ac:dyDescent="0.3">
      <c r="A2" s="13">
        <v>1</v>
      </c>
      <c r="B2" s="6">
        <f>ESGaDatTavSolver!C2</f>
        <v>26</v>
      </c>
      <c r="C2" s="10">
        <f>$G$19+$G$20*A2</f>
        <v>19.818823529411763</v>
      </c>
      <c r="D2" s="15">
        <f>(B2-C2)^2</f>
        <v>38.206942560553664</v>
      </c>
    </row>
    <row r="3" spans="1:12" x14ac:dyDescent="0.25">
      <c r="A3" s="13">
        <v>2</v>
      </c>
      <c r="B3" s="6">
        <f>ESGaDatTavSolver!C3</f>
        <v>22</v>
      </c>
      <c r="C3" s="10">
        <f t="shared" ref="C3:C51" si="0">$G$19+$G$20*A3</f>
        <v>20.229483793517407</v>
      </c>
      <c r="D3" s="15">
        <f>(B3-C3)^2</f>
        <v>3.1347276374175133</v>
      </c>
      <c r="F3" s="4" t="s">
        <v>3</v>
      </c>
      <c r="G3" s="4"/>
    </row>
    <row r="4" spans="1:12" x14ac:dyDescent="0.25">
      <c r="A4" s="13">
        <v>3</v>
      </c>
      <c r="B4" s="6">
        <f>ESGaDatTavSolver!C4</f>
        <v>11</v>
      </c>
      <c r="C4" s="10">
        <f t="shared" si="0"/>
        <v>20.640144057623047</v>
      </c>
      <c r="D4" s="15">
        <f>(B4-C4)^2</f>
        <v>92.932377451724946</v>
      </c>
      <c r="E4" s="26" t="s">
        <v>31</v>
      </c>
      <c r="F4" s="27" t="s">
        <v>4</v>
      </c>
      <c r="G4" s="28">
        <v>0.32299932660652342</v>
      </c>
      <c r="H4" s="5">
        <f>CORREL(A2:A51,B2:B51)</f>
        <v>0.32299932660652309</v>
      </c>
    </row>
    <row r="5" spans="1:12" x14ac:dyDescent="0.25">
      <c r="A5" s="13">
        <v>4</v>
      </c>
      <c r="B5" s="6">
        <f>ESGaDatTavSolver!C5</f>
        <v>3</v>
      </c>
      <c r="C5" s="10">
        <f t="shared" si="0"/>
        <v>21.050804321728691</v>
      </c>
      <c r="D5" s="15">
        <f>(B5-C5)^2</f>
        <v>325.83153666133921</v>
      </c>
      <c r="E5" s="26" t="s">
        <v>32</v>
      </c>
      <c r="F5" s="27" t="s">
        <v>5</v>
      </c>
      <c r="G5" s="28">
        <v>0.10432856498826758</v>
      </c>
      <c r="H5" s="5">
        <f>H4^2</f>
        <v>0.10432856498826737</v>
      </c>
    </row>
    <row r="6" spans="1:12" x14ac:dyDescent="0.25">
      <c r="A6" s="13">
        <v>5</v>
      </c>
      <c r="B6" s="6">
        <f>ESGaDatTavSolver!C6</f>
        <v>28</v>
      </c>
      <c r="C6" s="10">
        <f t="shared" si="0"/>
        <v>21.461464585834332</v>
      </c>
      <c r="D6" s="15">
        <f>(B6-C6)^2</f>
        <v>42.752445362298609</v>
      </c>
      <c r="F6" s="1" t="s">
        <v>6</v>
      </c>
      <c r="G6" s="24">
        <v>8.566874342552315E-2</v>
      </c>
    </row>
    <row r="7" spans="1:12" x14ac:dyDescent="0.25">
      <c r="A7" s="13">
        <v>6</v>
      </c>
      <c r="B7" s="6">
        <f>ESGaDatTavSolver!C7</f>
        <v>13</v>
      </c>
      <c r="C7" s="10">
        <f t="shared" si="0"/>
        <v>21.872124849939976</v>
      </c>
      <c r="D7" s="15">
        <f>(B7-C7)^2</f>
        <v>78.714599352922434</v>
      </c>
      <c r="F7" s="27" t="s">
        <v>1</v>
      </c>
      <c r="G7" s="28">
        <v>17.721983000572738</v>
      </c>
      <c r="H7" s="5">
        <f>SQRT(SUM(D2:D51)/(COUNT(D2:D51)-2))</f>
        <v>17.721983000572738</v>
      </c>
    </row>
    <row r="8" spans="1:12" ht="15.75" thickBot="1" x14ac:dyDescent="0.3">
      <c r="A8" s="13">
        <v>7</v>
      </c>
      <c r="B8" s="6">
        <f>ESGaDatTavSolver!C8</f>
        <v>8</v>
      </c>
      <c r="C8" s="10">
        <f t="shared" si="0"/>
        <v>22.282785114045616</v>
      </c>
      <c r="D8" s="15">
        <f>(B8-C8)^2</f>
        <v>203.99795061400303</v>
      </c>
      <c r="F8" s="29" t="s">
        <v>7</v>
      </c>
      <c r="G8" s="29">
        <v>50</v>
      </c>
      <c r="H8" s="5">
        <f>COUNT(B2:B51)</f>
        <v>50</v>
      </c>
    </row>
    <row r="9" spans="1:12" x14ac:dyDescent="0.25">
      <c r="A9" s="13">
        <v>8</v>
      </c>
      <c r="B9" s="6">
        <f>ESGaDatTavSolver!C9</f>
        <v>7</v>
      </c>
      <c r="C9" s="10">
        <f t="shared" si="0"/>
        <v>22.69344537815126</v>
      </c>
      <c r="D9" s="15">
        <f>(B9-C9)^2</f>
        <v>246.28422783701714</v>
      </c>
    </row>
    <row r="10" spans="1:12" ht="15.75" thickBot="1" x14ac:dyDescent="0.3">
      <c r="A10" s="13">
        <v>9</v>
      </c>
      <c r="B10" s="6">
        <f>ESGaDatTavSolver!C10</f>
        <v>32</v>
      </c>
      <c r="C10" s="10">
        <f t="shared" si="0"/>
        <v>23.104105642256901</v>
      </c>
      <c r="D10" s="15">
        <f>(B10-C10)^2</f>
        <v>79.136936424125508</v>
      </c>
      <c r="F10" t="s">
        <v>8</v>
      </c>
    </row>
    <row r="11" spans="1:12" x14ac:dyDescent="0.25">
      <c r="A11" s="13">
        <v>10</v>
      </c>
      <c r="B11" s="6">
        <f>ESGaDatTavSolver!C11</f>
        <v>41</v>
      </c>
      <c r="C11" s="10">
        <f t="shared" si="0"/>
        <v>23.514765906362545</v>
      </c>
      <c r="D11" s="15">
        <f>(B11-C11)^2</f>
        <v>305.73341130930163</v>
      </c>
      <c r="F11" s="3"/>
      <c r="G11" s="3" t="s">
        <v>12</v>
      </c>
      <c r="H11" s="3" t="s">
        <v>13</v>
      </c>
      <c r="I11" s="3" t="s">
        <v>14</v>
      </c>
      <c r="J11" s="3" t="s">
        <v>15</v>
      </c>
      <c r="K11" s="3" t="s">
        <v>16</v>
      </c>
    </row>
    <row r="12" spans="1:12" x14ac:dyDescent="0.25">
      <c r="A12" s="13">
        <v>11</v>
      </c>
      <c r="B12" s="6">
        <f>ESGaDatTavSolver!C12</f>
        <v>9</v>
      </c>
      <c r="C12" s="10">
        <f t="shared" si="0"/>
        <v>23.925426170468185</v>
      </c>
      <c r="D12" s="15">
        <f>(B12-C12)^2</f>
        <v>222.76834637009659</v>
      </c>
      <c r="F12" s="1" t="s">
        <v>9</v>
      </c>
      <c r="G12" s="1">
        <v>1</v>
      </c>
      <c r="H12" s="24">
        <v>1755.9832893157291</v>
      </c>
      <c r="I12" s="24">
        <v>1755.9832893157291</v>
      </c>
      <c r="J12" s="24">
        <v>5.5910805276169686</v>
      </c>
      <c r="K12" s="24">
        <v>2.2144150363479678E-2</v>
      </c>
    </row>
    <row r="13" spans="1:12" x14ac:dyDescent="0.25">
      <c r="A13" s="13">
        <v>12</v>
      </c>
      <c r="B13" s="6">
        <f>ESGaDatTavSolver!C13</f>
        <v>14</v>
      </c>
      <c r="C13" s="10">
        <f t="shared" si="0"/>
        <v>24.336086434573829</v>
      </c>
      <c r="D13" s="15">
        <f>(B13-C13)^2</f>
        <v>106.83468278298113</v>
      </c>
      <c r="F13" s="1" t="s">
        <v>10</v>
      </c>
      <c r="G13" s="1">
        <v>48</v>
      </c>
      <c r="H13" s="24">
        <v>15075.296710684277</v>
      </c>
      <c r="I13" s="24">
        <v>314.06868147258911</v>
      </c>
      <c r="J13" s="24"/>
      <c r="K13" s="24"/>
    </row>
    <row r="14" spans="1:12" ht="15.75" thickBot="1" x14ac:dyDescent="0.3">
      <c r="A14" s="13">
        <v>13</v>
      </c>
      <c r="B14" s="6">
        <f>ESGaDatTavSolver!C14</f>
        <v>35</v>
      </c>
      <c r="C14" s="10">
        <f t="shared" si="0"/>
        <v>24.74674669867947</v>
      </c>
      <c r="D14" s="15">
        <f>(B14-C14)^2</f>
        <v>105.12920326104035</v>
      </c>
      <c r="F14" s="2" t="s">
        <v>11</v>
      </c>
      <c r="G14" s="2">
        <v>49</v>
      </c>
      <c r="H14" s="25">
        <v>16831.280000000006</v>
      </c>
      <c r="I14" s="25"/>
      <c r="J14" s="25"/>
      <c r="K14" s="25"/>
    </row>
    <row r="15" spans="1:12" ht="15.75" thickBot="1" x14ac:dyDescent="0.3">
      <c r="A15" s="13">
        <v>14</v>
      </c>
      <c r="B15" s="6">
        <f>ESGaDatTavSolver!C15</f>
        <v>39</v>
      </c>
      <c r="C15" s="10">
        <f t="shared" si="0"/>
        <v>25.15740696278511</v>
      </c>
      <c r="D15" s="15">
        <f>(B15-C15)^2</f>
        <v>191.61738199395015</v>
      </c>
    </row>
    <row r="16" spans="1:12" x14ac:dyDescent="0.25">
      <c r="A16" s="13">
        <v>15</v>
      </c>
      <c r="B16" s="6">
        <f>ESGaDatTavSolver!C16</f>
        <v>28</v>
      </c>
      <c r="C16" s="10">
        <f t="shared" si="0"/>
        <v>25.568067226890754</v>
      </c>
      <c r="D16" s="15">
        <f>(B16-C16)^2</f>
        <v>5.9142970129228258</v>
      </c>
      <c r="F16" s="3"/>
      <c r="G16" s="3" t="s">
        <v>17</v>
      </c>
      <c r="H16" s="3" t="s">
        <v>1</v>
      </c>
      <c r="I16" s="3" t="s">
        <v>18</v>
      </c>
      <c r="J16" s="3" t="s">
        <v>19</v>
      </c>
      <c r="K16" s="3" t="s">
        <v>20</v>
      </c>
      <c r="L16" s="3" t="s">
        <v>21</v>
      </c>
    </row>
    <row r="17" spans="1:12" x14ac:dyDescent="0.25">
      <c r="A17" s="13">
        <v>16</v>
      </c>
      <c r="B17" s="6">
        <f>ESGaDatTavSolver!C17</f>
        <v>19</v>
      </c>
      <c r="C17" s="10">
        <f t="shared" si="0"/>
        <v>25.978727490996398</v>
      </c>
      <c r="D17" s="15">
        <f>(B17-C17)^2</f>
        <v>48.702637393588887</v>
      </c>
      <c r="E17" s="26" t="s">
        <v>30</v>
      </c>
      <c r="F17" s="27" t="s">
        <v>27</v>
      </c>
      <c r="G17" s="24">
        <v>19.408163265306122</v>
      </c>
      <c r="H17" s="24">
        <v>5.0886778547249945</v>
      </c>
      <c r="I17" s="24">
        <v>3.8139893739363053</v>
      </c>
      <c r="J17" s="24">
        <v>3.9045739200275012E-4</v>
      </c>
      <c r="K17" s="24">
        <v>9.1766907002433395</v>
      </c>
      <c r="L17" s="24">
        <v>29.639635830368903</v>
      </c>
    </row>
    <row r="18" spans="1:12" ht="15.75" thickBot="1" x14ac:dyDescent="0.3">
      <c r="A18" s="13">
        <v>17</v>
      </c>
      <c r="B18" s="6">
        <f>ESGaDatTavSolver!C18</f>
        <v>68</v>
      </c>
      <c r="C18" s="10">
        <f t="shared" si="0"/>
        <v>26.389387755102039</v>
      </c>
      <c r="D18" s="15">
        <f>(B18-C18)^2</f>
        <v>1731.4430513952525</v>
      </c>
      <c r="E18" s="26" t="s">
        <v>33</v>
      </c>
      <c r="F18" s="29" t="s">
        <v>28</v>
      </c>
      <c r="G18" s="25">
        <v>0.41066026410564221</v>
      </c>
      <c r="H18" s="25">
        <v>0.17367400060101817</v>
      </c>
      <c r="I18" s="25">
        <v>2.3645465797097249</v>
      </c>
      <c r="J18" s="30">
        <v>2.2144150363479765E-2</v>
      </c>
      <c r="K18" s="30">
        <v>6.146528200158341E-2</v>
      </c>
      <c r="L18" s="30">
        <v>0.75985524620970102</v>
      </c>
    </row>
    <row r="19" spans="1:12" x14ac:dyDescent="0.25">
      <c r="A19" s="13">
        <v>18</v>
      </c>
      <c r="B19" s="6">
        <f>ESGaDatTavSolver!C19</f>
        <v>16</v>
      </c>
      <c r="C19" s="10">
        <f t="shared" si="0"/>
        <v>26.800048019207679</v>
      </c>
      <c r="D19" s="15">
        <f>(B19-C19)^2</f>
        <v>116.64103721719172</v>
      </c>
      <c r="F19" s="5" t="s">
        <v>27</v>
      </c>
      <c r="G19" s="5">
        <f>INTERCEPT(B2:B51,A2:A51)</f>
        <v>19.408163265306122</v>
      </c>
    </row>
    <row r="20" spans="1:12" x14ac:dyDescent="0.25">
      <c r="A20" s="13">
        <v>19</v>
      </c>
      <c r="B20" s="6">
        <f>ESGaDatTavSolver!C20</f>
        <v>27</v>
      </c>
      <c r="C20" s="10">
        <f t="shared" si="0"/>
        <v>27.210708283313323</v>
      </c>
      <c r="D20" s="15">
        <f>(B20-C20)^2</f>
        <v>4.4397980656847746E-2</v>
      </c>
      <c r="F20" s="5" t="s">
        <v>28</v>
      </c>
      <c r="G20" s="5">
        <f>SLOPE(B2:B51,A2:A51)</f>
        <v>0.41066026410564216</v>
      </c>
    </row>
    <row r="21" spans="1:12" x14ac:dyDescent="0.25">
      <c r="A21" s="13">
        <v>20</v>
      </c>
      <c r="B21" s="6">
        <f>ESGaDatTavSolver!C21</f>
        <v>10</v>
      </c>
      <c r="C21" s="10">
        <f t="shared" si="0"/>
        <v>27.621368547418967</v>
      </c>
      <c r="D21" s="15">
        <f>(B21-C21)^2</f>
        <v>310.51262948396646</v>
      </c>
    </row>
    <row r="22" spans="1:12" x14ac:dyDescent="0.25">
      <c r="A22" s="13">
        <v>21</v>
      </c>
      <c r="B22" s="6">
        <f>ESGaDatTavSolver!C22</f>
        <v>27</v>
      </c>
      <c r="C22" s="10">
        <f t="shared" si="0"/>
        <v>28.032028811524608</v>
      </c>
      <c r="D22" s="15">
        <f>(B22-C22)^2</f>
        <v>1.0650834678168946</v>
      </c>
    </row>
    <row r="23" spans="1:12" x14ac:dyDescent="0.25">
      <c r="A23" s="13">
        <v>22</v>
      </c>
      <c r="B23" s="6">
        <f>ESGaDatTavSolver!C23</f>
        <v>38</v>
      </c>
      <c r="C23" s="10">
        <f t="shared" si="0"/>
        <v>28.442689075630248</v>
      </c>
      <c r="D23" s="15">
        <f>(B23-C23)^2</f>
        <v>91.342192105077402</v>
      </c>
    </row>
    <row r="24" spans="1:12" x14ac:dyDescent="0.25">
      <c r="A24" s="13">
        <v>23</v>
      </c>
      <c r="B24" s="6">
        <f>ESGaDatTavSolver!C24</f>
        <v>38</v>
      </c>
      <c r="C24" s="10">
        <f t="shared" si="0"/>
        <v>28.853349339735892</v>
      </c>
      <c r="D24" s="15">
        <f>(B24-C24)^2</f>
        <v>83.661218300909837</v>
      </c>
    </row>
    <row r="25" spans="1:12" x14ac:dyDescent="0.25">
      <c r="A25" s="13">
        <v>24</v>
      </c>
      <c r="B25" s="6">
        <f>ESGaDatTavSolver!C25</f>
        <v>32</v>
      </c>
      <c r="C25" s="10">
        <f t="shared" si="0"/>
        <v>29.264009603841533</v>
      </c>
      <c r="D25" s="15">
        <f>(B25-C25)^2</f>
        <v>7.4856434478713654</v>
      </c>
    </row>
    <row r="26" spans="1:12" x14ac:dyDescent="0.25">
      <c r="A26" s="13">
        <v>25</v>
      </c>
      <c r="B26" s="6">
        <f>ESGaDatTavSolver!C26</f>
        <v>36</v>
      </c>
      <c r="C26" s="10">
        <f t="shared" si="0"/>
        <v>29.674669867947173</v>
      </c>
      <c r="D26" s="15">
        <f>(B26-C26)^2</f>
        <v>40.009801279455431</v>
      </c>
    </row>
    <row r="27" spans="1:12" x14ac:dyDescent="0.25">
      <c r="A27" s="13">
        <v>26</v>
      </c>
      <c r="B27" s="6">
        <f>ESGaDatTavSolver!C27</f>
        <v>53</v>
      </c>
      <c r="C27" s="10">
        <f t="shared" si="0"/>
        <v>30.085330132052817</v>
      </c>
      <c r="D27" s="15">
        <f>(B27-C27)^2</f>
        <v>525.08209515700651</v>
      </c>
    </row>
    <row r="28" spans="1:12" x14ac:dyDescent="0.25">
      <c r="A28" s="13">
        <v>27</v>
      </c>
      <c r="B28" s="6">
        <f>ESGaDatTavSolver!C28</f>
        <v>45</v>
      </c>
      <c r="C28" s="10">
        <f t="shared" si="0"/>
        <v>30.495990396158462</v>
      </c>
      <c r="D28" s="15">
        <f>(B28-C28)^2</f>
        <v>210.36629458832758</v>
      </c>
    </row>
    <row r="29" spans="1:12" x14ac:dyDescent="0.25">
      <c r="A29" s="13">
        <v>28</v>
      </c>
      <c r="B29" s="6">
        <f>ESGaDatTavSolver!C29</f>
        <v>23</v>
      </c>
      <c r="C29" s="10">
        <f t="shared" si="0"/>
        <v>30.906650660264102</v>
      </c>
      <c r="D29" s="15">
        <f>(B29-C29)^2</f>
        <v>62.515124663454763</v>
      </c>
    </row>
    <row r="30" spans="1:12" x14ac:dyDescent="0.25">
      <c r="A30" s="13">
        <v>29</v>
      </c>
      <c r="B30" s="6">
        <f>ESGaDatTavSolver!C30</f>
        <v>16</v>
      </c>
      <c r="C30" s="10">
        <f t="shared" si="0"/>
        <v>31.317310924369743</v>
      </c>
      <c r="D30" s="15">
        <f>(B30-C30)^2</f>
        <v>234.62001395381665</v>
      </c>
    </row>
    <row r="31" spans="1:12" x14ac:dyDescent="0.25">
      <c r="A31" s="13">
        <v>30</v>
      </c>
      <c r="B31" s="6">
        <f>ESGaDatTavSolver!C31</f>
        <v>20</v>
      </c>
      <c r="C31" s="10">
        <f t="shared" si="0"/>
        <v>31.727971188475387</v>
      </c>
      <c r="D31" s="15">
        <f>(B31-C31)^2</f>
        <v>137.54530819770878</v>
      </c>
    </row>
    <row r="32" spans="1:12" x14ac:dyDescent="0.25">
      <c r="A32" s="13">
        <v>31</v>
      </c>
      <c r="B32" s="6">
        <f>ESGaDatTavSolver!C32</f>
        <v>29</v>
      </c>
      <c r="C32" s="10">
        <f t="shared" si="0"/>
        <v>32.138631452581031</v>
      </c>
      <c r="D32" s="15">
        <f>(B32-C32)^2</f>
        <v>9.8510073951309103</v>
      </c>
    </row>
    <row r="33" spans="1:4" x14ac:dyDescent="0.25">
      <c r="A33" s="13">
        <v>32</v>
      </c>
      <c r="B33" s="6">
        <f>ESGaDatTavSolver!C33</f>
        <v>78</v>
      </c>
      <c r="C33" s="10">
        <f t="shared" si="0"/>
        <v>32.549291716686668</v>
      </c>
      <c r="D33" s="15">
        <f>(B33-C33)^2</f>
        <v>2065.7668834548472</v>
      </c>
    </row>
    <row r="34" spans="1:4" x14ac:dyDescent="0.25">
      <c r="A34" s="13">
        <v>33</v>
      </c>
      <c r="B34" s="6">
        <f>ESGaDatTavSolver!C34</f>
        <v>3</v>
      </c>
      <c r="C34" s="10">
        <f t="shared" si="0"/>
        <v>32.959951980792312</v>
      </c>
      <c r="D34" s="15">
        <f>(B34-C34)^2</f>
        <v>897.59872269138111</v>
      </c>
    </row>
    <row r="35" spans="1:4" x14ac:dyDescent="0.25">
      <c r="A35" s="13">
        <v>34</v>
      </c>
      <c r="B35" s="6">
        <f>ESGaDatTavSolver!C35</f>
        <v>31</v>
      </c>
      <c r="C35" s="10">
        <f t="shared" si="0"/>
        <v>33.370612244897956</v>
      </c>
      <c r="D35" s="15">
        <f>(B35-C35)^2</f>
        <v>5.619802415660125</v>
      </c>
    </row>
    <row r="36" spans="1:4" x14ac:dyDescent="0.25">
      <c r="A36" s="13">
        <v>35</v>
      </c>
      <c r="B36" s="6">
        <f>ESGaDatTavSolver!C36</f>
        <v>12</v>
      </c>
      <c r="C36" s="10">
        <f t="shared" si="0"/>
        <v>33.7812725090036</v>
      </c>
      <c r="D36" s="15">
        <f>(B36-C36)^2</f>
        <v>474.42383211147597</v>
      </c>
    </row>
    <row r="37" spans="1:4" x14ac:dyDescent="0.25">
      <c r="A37" s="13">
        <v>36</v>
      </c>
      <c r="B37" s="6">
        <f>ESGaDatTavSolver!C37</f>
        <v>55</v>
      </c>
      <c r="C37" s="10">
        <f t="shared" si="0"/>
        <v>34.191932773109244</v>
      </c>
      <c r="D37" s="15">
        <f>(B37-C37)^2</f>
        <v>432.97566171880516</v>
      </c>
    </row>
    <row r="38" spans="1:4" x14ac:dyDescent="0.25">
      <c r="A38" s="13">
        <v>37</v>
      </c>
      <c r="B38" s="6">
        <f>ESGaDatTavSolver!C38</f>
        <v>20</v>
      </c>
      <c r="C38" s="10">
        <f t="shared" si="0"/>
        <v>34.602593037214881</v>
      </c>
      <c r="D38" s="15">
        <f>(B38-C38)^2</f>
        <v>213.2357234105165</v>
      </c>
    </row>
    <row r="39" spans="1:4" x14ac:dyDescent="0.25">
      <c r="A39" s="13">
        <v>38</v>
      </c>
      <c r="B39" s="6">
        <f>ESGaDatTavSolver!C39</f>
        <v>6</v>
      </c>
      <c r="C39" s="10">
        <f t="shared" si="0"/>
        <v>35.013253301320525</v>
      </c>
      <c r="D39" s="15">
        <f>(B39-C39)^2</f>
        <v>841.76886712658631</v>
      </c>
    </row>
    <row r="40" spans="1:4" x14ac:dyDescent="0.25">
      <c r="A40" s="13">
        <v>39</v>
      </c>
      <c r="B40" s="6">
        <f>ESGaDatTavSolver!C40</f>
        <v>59</v>
      </c>
      <c r="C40" s="10">
        <f t="shared" si="0"/>
        <v>35.423913565426162</v>
      </c>
      <c r="D40" s="15">
        <f>(B40-C40)^2</f>
        <v>555.83185157049661</v>
      </c>
    </row>
    <row r="41" spans="1:4" x14ac:dyDescent="0.25">
      <c r="A41" s="13">
        <v>40</v>
      </c>
      <c r="B41" s="6">
        <f>ESGaDatTavSolver!C41</f>
        <v>51</v>
      </c>
      <c r="C41" s="10">
        <f t="shared" si="0"/>
        <v>35.834573829531806</v>
      </c>
      <c r="D41" s="15">
        <f>(B41-C41)^2</f>
        <v>229.99015093192159</v>
      </c>
    </row>
    <row r="42" spans="1:4" x14ac:dyDescent="0.25">
      <c r="A42" s="13">
        <v>41</v>
      </c>
      <c r="B42" s="6">
        <f>ESGaDatTavSolver!C42</f>
        <v>2</v>
      </c>
      <c r="C42" s="10">
        <f t="shared" si="0"/>
        <v>36.24523409363745</v>
      </c>
      <c r="D42" s="15">
        <f>(B42-C42)^2</f>
        <v>1172.7360581280288</v>
      </c>
    </row>
    <row r="43" spans="1:4" x14ac:dyDescent="0.25">
      <c r="A43" s="13">
        <v>42</v>
      </c>
      <c r="B43" s="6">
        <f>ESGaDatTavSolver!C43</f>
        <v>67</v>
      </c>
      <c r="C43" s="10">
        <f t="shared" si="0"/>
        <v>36.655894357743094</v>
      </c>
      <c r="D43" s="15">
        <f>(B43-C43)^2</f>
        <v>920.76474722844739</v>
      </c>
    </row>
    <row r="44" spans="1:4" x14ac:dyDescent="0.25">
      <c r="A44" s="13">
        <v>43</v>
      </c>
      <c r="B44" s="6">
        <f>ESGaDatTavSolver!C44</f>
        <v>65</v>
      </c>
      <c r="C44" s="10">
        <f t="shared" si="0"/>
        <v>37.066554621848738</v>
      </c>
      <c r="D44" s="15">
        <f>(B44-C44)^2</f>
        <v>780.27737069416014</v>
      </c>
    </row>
    <row r="45" spans="1:4" x14ac:dyDescent="0.25">
      <c r="A45" s="13">
        <v>44</v>
      </c>
      <c r="B45" s="6">
        <f>ESGaDatTavSolver!C45</f>
        <v>43</v>
      </c>
      <c r="C45" s="10">
        <f t="shared" si="0"/>
        <v>37.477214885954382</v>
      </c>
      <c r="D45" s="15">
        <f>(B45-C45)^2</f>
        <v>30.501155415923872</v>
      </c>
    </row>
    <row r="46" spans="1:4" x14ac:dyDescent="0.25">
      <c r="A46" s="13">
        <v>45</v>
      </c>
      <c r="B46" s="6">
        <f>ESGaDatTavSolver!C46</f>
        <v>27</v>
      </c>
      <c r="C46" s="10">
        <f t="shared" si="0"/>
        <v>37.887875150060019</v>
      </c>
      <c r="D46" s="15">
        <f>(B46-C46)^2</f>
        <v>118.54582528329448</v>
      </c>
    </row>
    <row r="47" spans="1:4" x14ac:dyDescent="0.25">
      <c r="A47" s="13">
        <v>46</v>
      </c>
      <c r="B47" s="6">
        <f>ESGaDatTavSolver!C47</f>
        <v>31</v>
      </c>
      <c r="C47" s="10">
        <f t="shared" si="0"/>
        <v>38.298535414165663</v>
      </c>
      <c r="D47" s="15">
        <f>(B47-C47)^2</f>
        <v>53.268619191830346</v>
      </c>
    </row>
    <row r="48" spans="1:4" x14ac:dyDescent="0.25">
      <c r="A48" s="13">
        <v>47</v>
      </c>
      <c r="B48" s="6">
        <f>ESGaDatTavSolver!C48</f>
        <v>43</v>
      </c>
      <c r="C48" s="10">
        <f t="shared" si="0"/>
        <v>38.7091956782713</v>
      </c>
      <c r="D48" s="15">
        <f>(B48-C48)^2</f>
        <v>18.41100172736569</v>
      </c>
    </row>
    <row r="49" spans="1:4" x14ac:dyDescent="0.25">
      <c r="A49" s="13">
        <v>48</v>
      </c>
      <c r="B49" s="6">
        <f>ESGaDatTavSolver!C49</f>
        <v>15</v>
      </c>
      <c r="C49" s="10">
        <f t="shared" si="0"/>
        <v>39.119855942376944</v>
      </c>
      <c r="D49" s="15">
        <f>(B49-C49)^2</f>
        <v>581.76745068101638</v>
      </c>
    </row>
    <row r="50" spans="1:4" x14ac:dyDescent="0.25">
      <c r="A50" s="13">
        <v>49</v>
      </c>
      <c r="B50" s="6">
        <f>ESGaDatTavSolver!C50</f>
        <v>37</v>
      </c>
      <c r="C50" s="10">
        <f t="shared" si="0"/>
        <v>39.530516206482588</v>
      </c>
      <c r="D50" s="15">
        <f>(B50-C50)^2</f>
        <v>6.4035122712710271</v>
      </c>
    </row>
    <row r="51" spans="1:4" x14ac:dyDescent="0.25">
      <c r="A51" s="13">
        <v>50</v>
      </c>
      <c r="B51" s="6">
        <f>ESGaDatTavSolver!C51</f>
        <v>36</v>
      </c>
      <c r="C51" s="10">
        <f t="shared" si="0"/>
        <v>39.941176470588232</v>
      </c>
      <c r="D51" s="15">
        <f>(B51-C51)^2</f>
        <v>15.532871972318313</v>
      </c>
    </row>
    <row r="52" spans="1:4" ht="15.75" customHeight="1" x14ac:dyDescent="0.25">
      <c r="A52" s="13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ESGaDatTavSolver</vt:lpstr>
      <vt:lpstr>GaDataRegression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2016-09-28T06:46:03Z</dcterms:modified>
</cp:coreProperties>
</file>