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W:\public_html\CourseBase\Forecasting\Reg-2020\"/>
    </mc:Choice>
  </mc:AlternateContent>
  <xr:revisionPtr revIDLastSave="0" documentId="14_{C8E3D6C5-0DE3-4513-90E8-174F83DD903B}" xr6:coauthVersionLast="45" xr6:coauthVersionMax="45" xr10:uidLastSave="{00000000-0000-0000-0000-000000000000}"/>
  <bookViews>
    <workbookView xWindow="-120" yWindow="-120" windowWidth="29040" windowHeight="15840" activeTab="4" xr2:uid="{00000000-000D-0000-FFFF-FFFF00000000}"/>
  </bookViews>
  <sheets>
    <sheet name="1.RegLineDataAnalyFormula" sheetId="12" r:id="rId1"/>
    <sheet name="2.R2&amp;R" sheetId="17" r:id="rId2"/>
    <sheet name="3.RegForAssociation" sheetId="14" r:id="rId3"/>
    <sheet name="4.AllRegFormula&amp;Solver" sheetId="13" r:id="rId4"/>
    <sheet name="5.MaxTrMaxTP" sheetId="15" r:id="rId5"/>
  </sheets>
  <definedNames>
    <definedName name="Page1" localSheetId="1">'2.R2&amp;R'!$G$35</definedName>
    <definedName name="Page1">#REF!</definedName>
    <definedName name="solver_adj" localSheetId="0" hidden="1">'1.RegLineDataAnalyFormula'!$J$1</definedName>
    <definedName name="solver_adj" localSheetId="1" hidden="1">'2.R2&amp;R'!$C$9:$C$12</definedName>
    <definedName name="solver_adj" localSheetId="3" hidden="1">'4.AllRegFormula&amp;Solver'!$J$2:$J$3</definedName>
    <definedName name="solver_adj" localSheetId="4" hidden="1">'5.MaxTrMaxTP'!$A$15</definedName>
    <definedName name="solver_cvg" localSheetId="0" hidden="1">0.0001</definedName>
    <definedName name="solver_cvg" localSheetId="1" hidden="1">0.0001</definedName>
    <definedName name="solver_cvg" localSheetId="3" hidden="1">0.0001</definedName>
    <definedName name="solver_cvg" localSheetId="4" hidden="1">0.0001</definedName>
    <definedName name="solver_drv" localSheetId="0" hidden="1">2</definedName>
    <definedName name="solver_drv" localSheetId="1" hidden="1">1</definedName>
    <definedName name="solver_drv" localSheetId="3" hidden="1">2</definedName>
    <definedName name="solver_drv" localSheetId="4" hidden="1">1</definedName>
    <definedName name="solver_eng" localSheetId="0" hidden="1">1</definedName>
    <definedName name="solver_eng" localSheetId="1" hidden="1">1</definedName>
    <definedName name="solver_eng" localSheetId="3" hidden="1">1</definedName>
    <definedName name="solver_eng" localSheetId="4" hidden="1">1</definedName>
    <definedName name="solver_est" localSheetId="0" hidden="1">1</definedName>
    <definedName name="solver_est" localSheetId="1" hidden="1">1</definedName>
    <definedName name="solver_est" localSheetId="3" hidden="1">1</definedName>
    <definedName name="solver_est" localSheetId="4" hidden="1">1</definedName>
    <definedName name="solver_itr" localSheetId="0" hidden="1">2147483647</definedName>
    <definedName name="solver_itr" localSheetId="1" hidden="1">2147483647</definedName>
    <definedName name="solver_itr" localSheetId="3" hidden="1">2147483647</definedName>
    <definedName name="solver_itr" localSheetId="4" hidden="1">2147483647</definedName>
    <definedName name="solver_lhs1" localSheetId="0" hidden="1">'1.RegLineDataAnalyFormula'!$J$1</definedName>
    <definedName name="solver_lhs1" localSheetId="1" hidden="1">'2.R2&amp;R'!$E$5</definedName>
    <definedName name="solver_lhs1" localSheetId="3" hidden="1">'4.AllRegFormula&amp;Solver'!$L$1</definedName>
    <definedName name="solver_mip" localSheetId="0" hidden="1">2147483647</definedName>
    <definedName name="solver_mip" localSheetId="1" hidden="1">2147483647</definedName>
    <definedName name="solver_mip" localSheetId="3" hidden="1">2147483647</definedName>
    <definedName name="solver_mip" localSheetId="4" hidden="1">2147483647</definedName>
    <definedName name="solver_mni" localSheetId="0" hidden="1">30</definedName>
    <definedName name="solver_mni" localSheetId="1" hidden="1">30</definedName>
    <definedName name="solver_mni" localSheetId="3" hidden="1">30</definedName>
    <definedName name="solver_mni" localSheetId="4" hidden="1">30</definedName>
    <definedName name="solver_mrt" localSheetId="0" hidden="1">0.075</definedName>
    <definedName name="solver_mrt" localSheetId="1" hidden="1">0.075</definedName>
    <definedName name="solver_mrt" localSheetId="3" hidden="1">0.075</definedName>
    <definedName name="solver_mrt" localSheetId="4" hidden="1">0.075</definedName>
    <definedName name="solver_msl" localSheetId="0" hidden="1">2</definedName>
    <definedName name="solver_msl" localSheetId="1" hidden="1">2</definedName>
    <definedName name="solver_msl" localSheetId="3" hidden="1">2</definedName>
    <definedName name="solver_msl" localSheetId="4" hidden="1">2</definedName>
    <definedName name="solver_neg" localSheetId="0" hidden="1">1</definedName>
    <definedName name="solver_neg" localSheetId="1" hidden="1">1</definedName>
    <definedName name="solver_neg" localSheetId="3" hidden="1">1</definedName>
    <definedName name="solver_neg" localSheetId="4" hidden="1">1</definedName>
    <definedName name="solver_nod" localSheetId="0" hidden="1">2147483647</definedName>
    <definedName name="solver_nod" localSheetId="1" hidden="1">2147483647</definedName>
    <definedName name="solver_nod" localSheetId="3" hidden="1">2147483647</definedName>
    <definedName name="solver_nod" localSheetId="4" hidden="1">2147483647</definedName>
    <definedName name="solver_num" localSheetId="0" hidden="1">1</definedName>
    <definedName name="solver_num" localSheetId="1" hidden="1">1</definedName>
    <definedName name="solver_num" localSheetId="3" hidden="1">0</definedName>
    <definedName name="solver_num" localSheetId="4" hidden="1">0</definedName>
    <definedName name="solver_nwt" localSheetId="0" hidden="1">1</definedName>
    <definedName name="solver_nwt" localSheetId="1" hidden="1">1</definedName>
    <definedName name="solver_nwt" localSheetId="3" hidden="1">1</definedName>
    <definedName name="solver_nwt" localSheetId="4" hidden="1">1</definedName>
    <definedName name="solver_opt" localSheetId="0" hidden="1">'1.RegLineDataAnalyFormula'!$I$27</definedName>
    <definedName name="solver_opt" localSheetId="1" hidden="1">'2.R2&amp;R'!$F$5</definedName>
    <definedName name="solver_opt" localSheetId="3" hidden="1">'4.AllRegFormula&amp;Solver'!$E$29</definedName>
    <definedName name="solver_opt" localSheetId="4" hidden="1">'5.MaxTrMaxTP'!$G$15</definedName>
    <definedName name="solver_pre" localSheetId="0" hidden="1">0.000001</definedName>
    <definedName name="solver_pre" localSheetId="1" hidden="1">0.000001</definedName>
    <definedName name="solver_pre" localSheetId="3" hidden="1">0.000001</definedName>
    <definedName name="solver_pre" localSheetId="4" hidden="1">0.000001</definedName>
    <definedName name="solver_rbv" localSheetId="0" hidden="1">2</definedName>
    <definedName name="solver_rbv" localSheetId="1" hidden="1">1</definedName>
    <definedName name="solver_rbv" localSheetId="3" hidden="1">2</definedName>
    <definedName name="solver_rbv" localSheetId="4" hidden="1">1</definedName>
    <definedName name="solver_rel1" localSheetId="0" hidden="1">1</definedName>
    <definedName name="solver_rel1" localSheetId="1" hidden="1">2</definedName>
    <definedName name="solver_rel1" localSheetId="3" hidden="1">1</definedName>
    <definedName name="solver_rhs1" localSheetId="0" hidden="1">1</definedName>
    <definedName name="solver_rhs1" localSheetId="1" hidden="1">1200</definedName>
    <definedName name="solver_rhs1" localSheetId="3" hidden="1">1</definedName>
    <definedName name="solver_rlx" localSheetId="0" hidden="1">2</definedName>
    <definedName name="solver_rlx" localSheetId="1" hidden="1">2</definedName>
    <definedName name="solver_rlx" localSheetId="3" hidden="1">2</definedName>
    <definedName name="solver_rlx" localSheetId="4" hidden="1">2</definedName>
    <definedName name="solver_rsd" localSheetId="0" hidden="1">0</definedName>
    <definedName name="solver_rsd" localSheetId="1" hidden="1">0</definedName>
    <definedName name="solver_rsd" localSheetId="3" hidden="1">0</definedName>
    <definedName name="solver_rsd" localSheetId="4" hidden="1">0</definedName>
    <definedName name="solver_scl" localSheetId="0" hidden="1">2</definedName>
    <definedName name="solver_scl" localSheetId="1" hidden="1">1</definedName>
    <definedName name="solver_scl" localSheetId="3" hidden="1">2</definedName>
    <definedName name="solver_scl" localSheetId="4" hidden="1">1</definedName>
    <definedName name="solver_sho" localSheetId="0" hidden="1">2</definedName>
    <definedName name="solver_sho" localSheetId="1" hidden="1">2</definedName>
    <definedName name="solver_sho" localSheetId="3" hidden="1">2</definedName>
    <definedName name="solver_sho" localSheetId="4" hidden="1">2</definedName>
    <definedName name="solver_ssz" localSheetId="0" hidden="1">100</definedName>
    <definedName name="solver_ssz" localSheetId="1" hidden="1">100</definedName>
    <definedName name="solver_ssz" localSheetId="3" hidden="1">100</definedName>
    <definedName name="solver_ssz" localSheetId="4" hidden="1">100</definedName>
    <definedName name="solver_tim" localSheetId="0" hidden="1">2147483647</definedName>
    <definedName name="solver_tim" localSheetId="1" hidden="1">2147483647</definedName>
    <definedName name="solver_tim" localSheetId="3" hidden="1">2147483647</definedName>
    <definedName name="solver_tim" localSheetId="4" hidden="1">2147483647</definedName>
    <definedName name="solver_tol" localSheetId="0" hidden="1">0.01</definedName>
    <definedName name="solver_tol" localSheetId="1" hidden="1">0.01</definedName>
    <definedName name="solver_tol" localSheetId="3" hidden="1">0.01</definedName>
    <definedName name="solver_tol" localSheetId="4" hidden="1">0.01</definedName>
    <definedName name="solver_typ" localSheetId="0" hidden="1">2</definedName>
    <definedName name="solver_typ" localSheetId="1" hidden="1">3</definedName>
    <definedName name="solver_typ" localSheetId="3" hidden="1">2</definedName>
    <definedName name="solver_typ" localSheetId="4" hidden="1">1</definedName>
    <definedName name="solver_val" localSheetId="0" hidden="1">0</definedName>
    <definedName name="solver_val" localSheetId="1" hidden="1">16</definedName>
    <definedName name="solver_val" localSheetId="3" hidden="1">0</definedName>
    <definedName name="solver_val" localSheetId="4" hidden="1">0</definedName>
    <definedName name="solver_ver" localSheetId="0" hidden="1">3</definedName>
    <definedName name="solver_ver" localSheetId="1" hidden="1">3</definedName>
    <definedName name="solver_ver" localSheetId="3" hidden="1">3</definedName>
    <definedName name="solver_ver" localSheetId="4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5" l="1"/>
  <c r="M10" i="15"/>
  <c r="M9" i="15"/>
  <c r="M11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G48" i="15"/>
  <c r="G49" i="15"/>
  <c r="G50" i="15"/>
  <c r="G51" i="15"/>
  <c r="G52" i="15"/>
  <c r="G53" i="15"/>
  <c r="G54" i="15"/>
  <c r="G55" i="15"/>
  <c r="G56" i="15"/>
  <c r="G57" i="15"/>
  <c r="G58" i="15"/>
  <c r="G59" i="15"/>
  <c r="G60" i="15"/>
  <c r="G61" i="15"/>
  <c r="G62" i="15"/>
  <c r="G63" i="15"/>
  <c r="G64" i="15"/>
  <c r="G65" i="15"/>
  <c r="G66" i="15"/>
  <c r="G67" i="15"/>
  <c r="G68" i="15"/>
  <c r="G69" i="15"/>
  <c r="G70" i="15"/>
  <c r="G71" i="15"/>
  <c r="G72" i="15"/>
  <c r="G73" i="15"/>
  <c r="G74" i="15"/>
  <c r="G75" i="15"/>
  <c r="G76" i="15"/>
  <c r="G77" i="15"/>
  <c r="G78" i="15"/>
  <c r="G79" i="15"/>
  <c r="G80" i="15"/>
  <c r="G81" i="15"/>
  <c r="G82" i="15"/>
  <c r="G83" i="15"/>
  <c r="G84" i="15"/>
  <c r="G85" i="15"/>
  <c r="G86" i="15"/>
  <c r="G87" i="15"/>
  <c r="G88" i="15"/>
  <c r="G89" i="15"/>
  <c r="G90" i="15"/>
  <c r="G91" i="15"/>
  <c r="G92" i="15"/>
  <c r="G93" i="15"/>
  <c r="G94" i="15"/>
  <c r="G95" i="15"/>
  <c r="G96" i="15"/>
  <c r="G97" i="15"/>
  <c r="G98" i="15"/>
  <c r="G99" i="15"/>
  <c r="G100" i="15"/>
  <c r="G101" i="15"/>
  <c r="G102" i="15"/>
  <c r="G103" i="15"/>
  <c r="G104" i="15"/>
  <c r="G105" i="15"/>
  <c r="G106" i="15"/>
  <c r="G107" i="15"/>
  <c r="G108" i="15"/>
  <c r="G109" i="15"/>
  <c r="G110" i="15"/>
  <c r="G111" i="15"/>
  <c r="G112" i="15"/>
  <c r="G113" i="15"/>
  <c r="G114" i="15"/>
  <c r="G115" i="15"/>
  <c r="G116" i="15"/>
  <c r="G117" i="15"/>
  <c r="G118" i="15"/>
  <c r="G119" i="15"/>
  <c r="G120" i="15"/>
  <c r="G121" i="15"/>
  <c r="G122" i="15"/>
  <c r="G123" i="15"/>
  <c r="G124" i="15"/>
  <c r="G125" i="15"/>
  <c r="G126" i="15"/>
  <c r="G127" i="15"/>
  <c r="G128" i="15"/>
  <c r="G129" i="15"/>
  <c r="G130" i="15"/>
  <c r="G131" i="15"/>
  <c r="G132" i="15"/>
  <c r="G133" i="15"/>
  <c r="G134" i="15"/>
  <c r="G135" i="15"/>
  <c r="G136" i="15"/>
  <c r="G137" i="15"/>
  <c r="G138" i="15"/>
  <c r="G139" i="15"/>
  <c r="D20" i="15"/>
  <c r="F20" i="15" s="1"/>
  <c r="E20" i="15"/>
  <c r="D21" i="15"/>
  <c r="E21" i="15"/>
  <c r="F21" i="15" s="1"/>
  <c r="D22" i="15"/>
  <c r="E22" i="15"/>
  <c r="F22" i="15"/>
  <c r="D23" i="15"/>
  <c r="E23" i="15"/>
  <c r="F23" i="15" s="1"/>
  <c r="D24" i="15"/>
  <c r="F24" i="15" s="1"/>
  <c r="E24" i="15"/>
  <c r="D25" i="15"/>
  <c r="F25" i="15" s="1"/>
  <c r="E25" i="15"/>
  <c r="D26" i="15"/>
  <c r="E26" i="15"/>
  <c r="F26" i="15"/>
  <c r="D27" i="15"/>
  <c r="E27" i="15"/>
  <c r="F27" i="15" s="1"/>
  <c r="D28" i="15"/>
  <c r="F28" i="15" s="1"/>
  <c r="E28" i="15"/>
  <c r="D29" i="15"/>
  <c r="E29" i="15"/>
  <c r="F29" i="15" s="1"/>
  <c r="D30" i="15"/>
  <c r="E30" i="15"/>
  <c r="F30" i="15"/>
  <c r="D31" i="15"/>
  <c r="E31" i="15"/>
  <c r="F31" i="15" s="1"/>
  <c r="D32" i="15"/>
  <c r="F32" i="15" s="1"/>
  <c r="E32" i="15"/>
  <c r="D33" i="15"/>
  <c r="F33" i="15" s="1"/>
  <c r="E33" i="15"/>
  <c r="D34" i="15"/>
  <c r="E34" i="15"/>
  <c r="F34" i="15"/>
  <c r="D35" i="15"/>
  <c r="E35" i="15"/>
  <c r="F35" i="15" s="1"/>
  <c r="D36" i="15"/>
  <c r="F36" i="15" s="1"/>
  <c r="E36" i="15"/>
  <c r="D37" i="15"/>
  <c r="E37" i="15"/>
  <c r="F37" i="15" s="1"/>
  <c r="D38" i="15"/>
  <c r="E38" i="15"/>
  <c r="F38" i="15"/>
  <c r="D39" i="15"/>
  <c r="F39" i="15" s="1"/>
  <c r="E39" i="15"/>
  <c r="D40" i="15"/>
  <c r="F40" i="15" s="1"/>
  <c r="E40" i="15"/>
  <c r="D41" i="15"/>
  <c r="F41" i="15" s="1"/>
  <c r="E41" i="15"/>
  <c r="D42" i="15"/>
  <c r="E42" i="15"/>
  <c r="F42" i="15"/>
  <c r="D43" i="15"/>
  <c r="E43" i="15"/>
  <c r="F43" i="15" s="1"/>
  <c r="D44" i="15"/>
  <c r="F44" i="15" s="1"/>
  <c r="E44" i="15"/>
  <c r="D45" i="15"/>
  <c r="E45" i="15"/>
  <c r="F45" i="15" s="1"/>
  <c r="D46" i="15"/>
  <c r="E46" i="15"/>
  <c r="F46" i="15"/>
  <c r="D47" i="15"/>
  <c r="E47" i="15"/>
  <c r="F47" i="15"/>
  <c r="D48" i="15"/>
  <c r="F48" i="15" s="1"/>
  <c r="E48" i="15"/>
  <c r="D49" i="15"/>
  <c r="F49" i="15" s="1"/>
  <c r="E49" i="15"/>
  <c r="D50" i="15"/>
  <c r="E50" i="15"/>
  <c r="F50" i="15"/>
  <c r="D51" i="15"/>
  <c r="E51" i="15"/>
  <c r="F51" i="15" s="1"/>
  <c r="D52" i="15"/>
  <c r="F52" i="15" s="1"/>
  <c r="E52" i="15"/>
  <c r="D53" i="15"/>
  <c r="F53" i="15" s="1"/>
  <c r="E53" i="15"/>
  <c r="D54" i="15"/>
  <c r="E54" i="15"/>
  <c r="F54" i="15"/>
  <c r="D55" i="15"/>
  <c r="E55" i="15"/>
  <c r="F55" i="15"/>
  <c r="D56" i="15"/>
  <c r="F56" i="15" s="1"/>
  <c r="E56" i="15"/>
  <c r="D57" i="15"/>
  <c r="F57" i="15" s="1"/>
  <c r="E57" i="15"/>
  <c r="D58" i="15"/>
  <c r="E58" i="15"/>
  <c r="F58" i="15"/>
  <c r="D59" i="15"/>
  <c r="E59" i="15"/>
  <c r="F59" i="15" s="1"/>
  <c r="D60" i="15"/>
  <c r="F60" i="15" s="1"/>
  <c r="E60" i="15"/>
  <c r="D61" i="15"/>
  <c r="F61" i="15" s="1"/>
  <c r="E61" i="15"/>
  <c r="D62" i="15"/>
  <c r="E62" i="15"/>
  <c r="F62" i="15"/>
  <c r="D63" i="15"/>
  <c r="E63" i="15"/>
  <c r="F63" i="15"/>
  <c r="D64" i="15"/>
  <c r="F64" i="15" s="1"/>
  <c r="E64" i="15"/>
  <c r="D65" i="15"/>
  <c r="F65" i="15" s="1"/>
  <c r="E65" i="15"/>
  <c r="D66" i="15"/>
  <c r="E66" i="15"/>
  <c r="F66" i="15"/>
  <c r="D67" i="15"/>
  <c r="E67" i="15"/>
  <c r="F67" i="15" s="1"/>
  <c r="D68" i="15"/>
  <c r="F68" i="15" s="1"/>
  <c r="E68" i="15"/>
  <c r="D69" i="15"/>
  <c r="F69" i="15" s="1"/>
  <c r="E69" i="15"/>
  <c r="D70" i="15"/>
  <c r="E70" i="15"/>
  <c r="F70" i="15"/>
  <c r="D71" i="15"/>
  <c r="E71" i="15"/>
  <c r="F71" i="15"/>
  <c r="D72" i="15"/>
  <c r="F72" i="15" s="1"/>
  <c r="E72" i="15"/>
  <c r="D73" i="15"/>
  <c r="F73" i="15" s="1"/>
  <c r="E73" i="15"/>
  <c r="D74" i="15"/>
  <c r="E74" i="15"/>
  <c r="F74" i="15"/>
  <c r="D75" i="15"/>
  <c r="E75" i="15"/>
  <c r="F75" i="15" s="1"/>
  <c r="D76" i="15"/>
  <c r="F76" i="15" s="1"/>
  <c r="E76" i="15"/>
  <c r="D77" i="15"/>
  <c r="F77" i="15" s="1"/>
  <c r="E77" i="15"/>
  <c r="D78" i="15"/>
  <c r="E78" i="15"/>
  <c r="F78" i="15"/>
  <c r="D79" i="15"/>
  <c r="E79" i="15"/>
  <c r="F79" i="15"/>
  <c r="D80" i="15"/>
  <c r="F80" i="15" s="1"/>
  <c r="E80" i="15"/>
  <c r="D81" i="15"/>
  <c r="F81" i="15" s="1"/>
  <c r="E81" i="15"/>
  <c r="D82" i="15"/>
  <c r="E82" i="15"/>
  <c r="F82" i="15"/>
  <c r="D83" i="15"/>
  <c r="E83" i="15"/>
  <c r="F83" i="15" s="1"/>
  <c r="D84" i="15"/>
  <c r="F84" i="15" s="1"/>
  <c r="E84" i="15"/>
  <c r="D85" i="15"/>
  <c r="F85" i="15" s="1"/>
  <c r="E85" i="15"/>
  <c r="D86" i="15"/>
  <c r="E86" i="15"/>
  <c r="F86" i="15"/>
  <c r="D87" i="15"/>
  <c r="E87" i="15"/>
  <c r="F87" i="15"/>
  <c r="D88" i="15"/>
  <c r="F88" i="15" s="1"/>
  <c r="E88" i="15"/>
  <c r="D89" i="15"/>
  <c r="F89" i="15" s="1"/>
  <c r="E89" i="15"/>
  <c r="D90" i="15"/>
  <c r="E90" i="15"/>
  <c r="F90" i="15"/>
  <c r="D91" i="15"/>
  <c r="E91" i="15"/>
  <c r="F91" i="15" s="1"/>
  <c r="D92" i="15"/>
  <c r="F92" i="15" s="1"/>
  <c r="E92" i="15"/>
  <c r="D93" i="15"/>
  <c r="F93" i="15" s="1"/>
  <c r="E93" i="15"/>
  <c r="D94" i="15"/>
  <c r="E94" i="15"/>
  <c r="F94" i="15"/>
  <c r="D95" i="15"/>
  <c r="E95" i="15"/>
  <c r="F95" i="15"/>
  <c r="D96" i="15"/>
  <c r="F96" i="15" s="1"/>
  <c r="E96" i="15"/>
  <c r="D97" i="15"/>
  <c r="F97" i="15" s="1"/>
  <c r="E97" i="15"/>
  <c r="D98" i="15"/>
  <c r="E98" i="15"/>
  <c r="F98" i="15"/>
  <c r="D99" i="15"/>
  <c r="F99" i="15" s="1"/>
  <c r="E99" i="15"/>
  <c r="D100" i="15"/>
  <c r="F100" i="15" s="1"/>
  <c r="E100" i="15"/>
  <c r="D101" i="15"/>
  <c r="E101" i="15"/>
  <c r="F101" i="15" s="1"/>
  <c r="D102" i="15"/>
  <c r="E102" i="15"/>
  <c r="F102" i="15"/>
  <c r="D103" i="15"/>
  <c r="E103" i="15"/>
  <c r="F103" i="15"/>
  <c r="D104" i="15"/>
  <c r="F104" i="15" s="1"/>
  <c r="E104" i="15"/>
  <c r="D105" i="15"/>
  <c r="F105" i="15" s="1"/>
  <c r="E105" i="15"/>
  <c r="D106" i="15"/>
  <c r="E106" i="15"/>
  <c r="F106" i="15"/>
  <c r="D107" i="15"/>
  <c r="F107" i="15" s="1"/>
  <c r="E107" i="15"/>
  <c r="D108" i="15"/>
  <c r="F108" i="15" s="1"/>
  <c r="E108" i="15"/>
  <c r="D109" i="15"/>
  <c r="E109" i="15"/>
  <c r="F109" i="15" s="1"/>
  <c r="D110" i="15"/>
  <c r="E110" i="15"/>
  <c r="F110" i="15"/>
  <c r="D111" i="15"/>
  <c r="E111" i="15"/>
  <c r="F111" i="15"/>
  <c r="D112" i="15"/>
  <c r="F112" i="15" s="1"/>
  <c r="E112" i="15"/>
  <c r="D113" i="15"/>
  <c r="F113" i="15" s="1"/>
  <c r="E113" i="15"/>
  <c r="D114" i="15"/>
  <c r="E114" i="15"/>
  <c r="F114" i="15"/>
  <c r="D115" i="15"/>
  <c r="F115" i="15" s="1"/>
  <c r="E115" i="15"/>
  <c r="D116" i="15"/>
  <c r="F116" i="15" s="1"/>
  <c r="E116" i="15"/>
  <c r="D117" i="15"/>
  <c r="E117" i="15"/>
  <c r="F117" i="15" s="1"/>
  <c r="D118" i="15"/>
  <c r="E118" i="15"/>
  <c r="F118" i="15"/>
  <c r="D119" i="15"/>
  <c r="E119" i="15"/>
  <c r="F119" i="15"/>
  <c r="D120" i="15"/>
  <c r="F120" i="15" s="1"/>
  <c r="E120" i="15"/>
  <c r="D121" i="15"/>
  <c r="F121" i="15" s="1"/>
  <c r="E121" i="15"/>
  <c r="D122" i="15"/>
  <c r="E122" i="15"/>
  <c r="F122" i="15"/>
  <c r="D123" i="15"/>
  <c r="F123" i="15" s="1"/>
  <c r="E123" i="15"/>
  <c r="D124" i="15"/>
  <c r="F124" i="15" s="1"/>
  <c r="E124" i="15"/>
  <c r="D125" i="15"/>
  <c r="E125" i="15"/>
  <c r="F125" i="15" s="1"/>
  <c r="D126" i="15"/>
  <c r="E126" i="15"/>
  <c r="F126" i="15"/>
  <c r="D127" i="15"/>
  <c r="E127" i="15"/>
  <c r="F127" i="15" s="1"/>
  <c r="D128" i="15"/>
  <c r="F128" i="15" s="1"/>
  <c r="E128" i="15"/>
  <c r="D129" i="15"/>
  <c r="F129" i="15" s="1"/>
  <c r="E129" i="15"/>
  <c r="D130" i="15"/>
  <c r="E130" i="15"/>
  <c r="F130" i="15"/>
  <c r="D131" i="15"/>
  <c r="F131" i="15" s="1"/>
  <c r="E131" i="15"/>
  <c r="D132" i="15"/>
  <c r="F132" i="15" s="1"/>
  <c r="E132" i="15"/>
  <c r="D133" i="15"/>
  <c r="E133" i="15"/>
  <c r="F133" i="15" s="1"/>
  <c r="D134" i="15"/>
  <c r="E134" i="15"/>
  <c r="F134" i="15"/>
  <c r="D135" i="15"/>
  <c r="E135" i="15"/>
  <c r="F135" i="15" s="1"/>
  <c r="D136" i="15"/>
  <c r="F136" i="15" s="1"/>
  <c r="E136" i="15"/>
  <c r="D137" i="15"/>
  <c r="F137" i="15" s="1"/>
  <c r="E137" i="15"/>
  <c r="D138" i="15"/>
  <c r="E138" i="15"/>
  <c r="F138" i="15"/>
  <c r="D139" i="15"/>
  <c r="F139" i="15" s="1"/>
  <c r="E139" i="15"/>
  <c r="F19" i="15"/>
  <c r="E19" i="15"/>
  <c r="D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62" i="15"/>
  <c r="C63" i="15"/>
  <c r="C64" i="15"/>
  <c r="C65" i="15"/>
  <c r="C66" i="15"/>
  <c r="C67" i="15"/>
  <c r="C68" i="15"/>
  <c r="C69" i="15"/>
  <c r="C70" i="15"/>
  <c r="C71" i="15"/>
  <c r="C72" i="15"/>
  <c r="C73" i="15"/>
  <c r="C74" i="15"/>
  <c r="C75" i="15"/>
  <c r="C76" i="15"/>
  <c r="C77" i="15"/>
  <c r="C78" i="15"/>
  <c r="C79" i="15"/>
  <c r="C80" i="15"/>
  <c r="C81" i="15"/>
  <c r="C82" i="15"/>
  <c r="C83" i="15"/>
  <c r="C84" i="15"/>
  <c r="C85" i="15"/>
  <c r="C86" i="15"/>
  <c r="C87" i="15"/>
  <c r="C88" i="15"/>
  <c r="C89" i="15"/>
  <c r="C90" i="15"/>
  <c r="C91" i="15"/>
  <c r="C92" i="15"/>
  <c r="C93" i="15"/>
  <c r="C94" i="15"/>
  <c r="C95" i="15"/>
  <c r="C96" i="15"/>
  <c r="C97" i="15"/>
  <c r="C98" i="15"/>
  <c r="C99" i="15"/>
  <c r="C100" i="15"/>
  <c r="C101" i="15"/>
  <c r="C102" i="15"/>
  <c r="C103" i="15"/>
  <c r="C104" i="15"/>
  <c r="C105" i="15"/>
  <c r="C106" i="15"/>
  <c r="C107" i="15"/>
  <c r="C108" i="15"/>
  <c r="C109" i="15"/>
  <c r="C110" i="15"/>
  <c r="C111" i="15"/>
  <c r="C112" i="15"/>
  <c r="C113" i="15"/>
  <c r="C114" i="15"/>
  <c r="C115" i="15"/>
  <c r="C116" i="15"/>
  <c r="C117" i="15"/>
  <c r="C118" i="15"/>
  <c r="C119" i="15"/>
  <c r="C120" i="15"/>
  <c r="C121" i="15"/>
  <c r="C122" i="15"/>
  <c r="C123" i="15"/>
  <c r="C124" i="15"/>
  <c r="C125" i="15"/>
  <c r="C126" i="15"/>
  <c r="C127" i="15"/>
  <c r="C128" i="15"/>
  <c r="C129" i="15"/>
  <c r="C130" i="15"/>
  <c r="C131" i="15"/>
  <c r="C132" i="15"/>
  <c r="C133" i="15"/>
  <c r="C134" i="15"/>
  <c r="C135" i="15"/>
  <c r="C136" i="15"/>
  <c r="C137" i="15"/>
  <c r="C138" i="15"/>
  <c r="C13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5" i="15"/>
  <c r="B19" i="15"/>
  <c r="C19" i="15" s="1"/>
  <c r="O26" i="14" l="1"/>
  <c r="O25" i="14"/>
  <c r="K26" i="14"/>
  <c r="L25" i="14"/>
  <c r="C26" i="14"/>
  <c r="C25" i="14"/>
  <c r="M14" i="12"/>
  <c r="O14" i="12"/>
  <c r="E17" i="12"/>
  <c r="C18" i="17" l="1"/>
  <c r="D18" i="17"/>
  <c r="E18" i="17"/>
  <c r="C19" i="17"/>
  <c r="D19" i="17"/>
  <c r="E19" i="17"/>
  <c r="C20" i="17"/>
  <c r="D20" i="17"/>
  <c r="E20" i="17"/>
  <c r="C21" i="17"/>
  <c r="D21" i="17"/>
  <c r="E21" i="17"/>
  <c r="C22" i="17"/>
  <c r="D22" i="17"/>
  <c r="E22" i="17"/>
  <c r="C23" i="17"/>
  <c r="D23" i="17"/>
  <c r="E23" i="17"/>
  <c r="C24" i="17"/>
  <c r="D24" i="17"/>
  <c r="E24" i="17"/>
  <c r="C25" i="17"/>
  <c r="D25" i="17"/>
  <c r="E25" i="17"/>
  <c r="C26" i="17"/>
  <c r="D26" i="17"/>
  <c r="E26" i="17"/>
  <c r="F15" i="15" l="1"/>
  <c r="E15" i="15"/>
  <c r="D15" i="15"/>
  <c r="C15" i="15"/>
  <c r="D10" i="15"/>
  <c r="D9" i="15"/>
  <c r="F6" i="15"/>
  <c r="E6" i="15"/>
  <c r="F5" i="15"/>
  <c r="E5" i="15"/>
  <c r="F4" i="15"/>
  <c r="E4" i="15"/>
  <c r="F3" i="15"/>
  <c r="E3" i="15"/>
  <c r="E8" i="15" s="1"/>
  <c r="E6" i="14"/>
  <c r="E7" i="14"/>
  <c r="F3" i="14"/>
  <c r="F2" i="14"/>
  <c r="F4" i="14"/>
  <c r="F5" i="14"/>
  <c r="E5" i="14"/>
  <c r="E4" i="14"/>
  <c r="E3" i="14"/>
  <c r="E2" i="14"/>
  <c r="G5" i="14"/>
  <c r="F7" i="15"/>
  <c r="F10" i="15"/>
  <c r="G4" i="14"/>
  <c r="F6" i="14"/>
  <c r="G3" i="15"/>
  <c r="F7" i="14"/>
  <c r="F8" i="15"/>
  <c r="G4" i="15"/>
  <c r="F9" i="15"/>
  <c r="G2" i="14"/>
  <c r="G6" i="15"/>
  <c r="G3" i="14"/>
  <c r="G5" i="15"/>
  <c r="G15" i="15" l="1"/>
  <c r="E7" i="15"/>
  <c r="B3" i="13"/>
  <c r="B4" i="13"/>
  <c r="B5" i="13"/>
  <c r="B6" i="13"/>
  <c r="B7" i="13"/>
  <c r="B8" i="13"/>
  <c r="B9" i="13"/>
  <c r="B10" i="13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2" i="13"/>
  <c r="C3" i="13"/>
  <c r="C4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2" i="13"/>
  <c r="G19" i="15" l="1"/>
  <c r="F10" i="13"/>
  <c r="F18" i="13"/>
  <c r="F26" i="13"/>
  <c r="F15" i="13"/>
  <c r="F25" i="13"/>
  <c r="F3" i="13"/>
  <c r="F11" i="13"/>
  <c r="F19" i="13"/>
  <c r="F27" i="13"/>
  <c r="F22" i="13"/>
  <c r="F23" i="13"/>
  <c r="F17" i="13"/>
  <c r="F4" i="13"/>
  <c r="F12" i="13"/>
  <c r="F20" i="13"/>
  <c r="F28" i="13"/>
  <c r="F7" i="13"/>
  <c r="F9" i="13"/>
  <c r="F5" i="13"/>
  <c r="F13" i="13"/>
  <c r="F21" i="13"/>
  <c r="F29" i="13"/>
  <c r="F2" i="13"/>
  <c r="F24" i="13"/>
  <c r="F6" i="13"/>
  <c r="F14" i="13"/>
  <c r="F16" i="13"/>
  <c r="F8" i="13"/>
  <c r="J7" i="13"/>
  <c r="G10" i="13" s="1"/>
  <c r="G29" i="13" l="1"/>
  <c r="G16" i="13"/>
  <c r="G25" i="13"/>
  <c r="G26" i="13"/>
  <c r="G3" i="13"/>
  <c r="G20" i="13"/>
  <c r="G8" i="13"/>
  <c r="G23" i="13"/>
  <c r="G9" i="13"/>
  <c r="G28" i="13"/>
  <c r="G18" i="13"/>
  <c r="G6" i="13"/>
  <c r="G22" i="13"/>
  <c r="G19" i="13"/>
  <c r="G27" i="13"/>
  <c r="G5" i="13"/>
  <c r="G2" i="13"/>
  <c r="G24" i="13"/>
  <c r="G17" i="13"/>
  <c r="G4" i="13"/>
  <c r="G13" i="13"/>
  <c r="G7" i="13"/>
  <c r="G11" i="13"/>
  <c r="G14" i="13"/>
  <c r="G12" i="13"/>
  <c r="G21" i="13"/>
  <c r="G15" i="13"/>
  <c r="G30" i="13" l="1"/>
  <c r="D5" i="13"/>
  <c r="D3" i="13"/>
  <c r="D4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C30" i="13"/>
  <c r="C31" i="13"/>
  <c r="D2" i="13"/>
  <c r="E18" i="12"/>
  <c r="E3" i="13" l="1"/>
  <c r="E2" i="13"/>
  <c r="J4" i="13"/>
  <c r="D30" i="13"/>
  <c r="J8" i="13" s="1"/>
  <c r="E12" i="13"/>
  <c r="E26" i="13"/>
  <c r="E28" i="13"/>
  <c r="E11" i="13"/>
  <c r="E6" i="13"/>
  <c r="E18" i="13"/>
  <c r="E25" i="13"/>
  <c r="E17" i="13"/>
  <c r="E9" i="13"/>
  <c r="E24" i="13"/>
  <c r="E16" i="13"/>
  <c r="E8" i="13"/>
  <c r="E7" i="13"/>
  <c r="E10" i="13"/>
  <c r="E23" i="13"/>
  <c r="E15" i="13"/>
  <c r="E22" i="13"/>
  <c r="E14" i="13"/>
  <c r="E5" i="13"/>
  <c r="E29" i="13"/>
  <c r="E21" i="13"/>
  <c r="E13" i="13"/>
  <c r="E4" i="13"/>
  <c r="E20" i="13"/>
  <c r="E27" i="13"/>
  <c r="E19" i="13"/>
  <c r="J5" i="13" l="1"/>
  <c r="J6" i="13" s="1"/>
  <c r="E8" i="12" l="1"/>
  <c r="E7" i="12"/>
  <c r="E5" i="12"/>
  <c r="E4" i="12" s="1"/>
  <c r="E19" i="12"/>
</calcChain>
</file>

<file path=xl/sharedStrings.xml><?xml version="1.0" encoding="utf-8"?>
<sst xmlns="http://schemas.openxmlformats.org/spreadsheetml/2006/main" count="137" uniqueCount="88">
  <si>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</si>
  <si>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</si>
  <si>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</si>
  <si>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</si>
  <si>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</si>
  <si>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</si>
  <si>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</si>
  <si>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</si>
  <si>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</si>
  <si>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</si>
  <si>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</si>
  <si>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</si>
  <si>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</si>
  <si>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</si>
  <si>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</si>
  <si>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</si>
  <si>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</si>
  <si>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t Stat</t>
  </si>
  <si>
    <t>P-value</t>
  </si>
  <si>
    <t>Lower 95%</t>
  </si>
  <si>
    <t>Upper 95%</t>
  </si>
  <si>
    <t>X Variable 1</t>
  </si>
  <si>
    <t>We want is less that .05</t>
  </si>
  <si>
    <t>Regression  Line</t>
  </si>
  <si>
    <t xml:space="preserve">Coefficient of Determination. The closer to 1 the better. </t>
  </si>
  <si>
    <t>Standard Error is the standard deviation of our forecast. The smaller the better</t>
  </si>
  <si>
    <t>Standard Error Serves the same purpose as 1,25MAD and SQRT(MSE)</t>
  </si>
  <si>
    <t>With an average of</t>
  </si>
  <si>
    <t>The standard Deviation is</t>
  </si>
  <si>
    <t>Standard Error =1491.58</t>
  </si>
  <si>
    <t>R = +SQRT(0.77)= 0.88</t>
  </si>
  <si>
    <t>RSQ= 0.77</t>
  </si>
  <si>
    <t>SUM</t>
  </si>
  <si>
    <t>At</t>
  </si>
  <si>
    <t>Ft</t>
  </si>
  <si>
    <t>SUM/(n-2)</t>
  </si>
  <si>
    <t>t</t>
  </si>
  <si>
    <t>MSE</t>
  </si>
  <si>
    <t>b0</t>
  </si>
  <si>
    <t>b1</t>
  </si>
  <si>
    <t>R-Square</t>
  </si>
  <si>
    <t xml:space="preserve">The number of periods is 28, therefore, if we have started  from period 1, </t>
  </si>
  <si>
    <t>x</t>
  </si>
  <si>
    <t>E11 means 10^11 = 100000000000</t>
  </si>
  <si>
    <t>E-11 means 1/(10^11) = 1/100000000000= 0.00000000001</t>
  </si>
  <si>
    <t>Ybar</t>
  </si>
  <si>
    <t>SSE</t>
  </si>
  <si>
    <t>SST</t>
  </si>
  <si>
    <t>AtAve</t>
  </si>
  <si>
    <t>(tA-AtAve)^2</t>
  </si>
  <si>
    <t>(At-Ft)^2</t>
  </si>
  <si>
    <t>Volume of Production</t>
  </si>
  <si>
    <t>Price (dollars)</t>
  </si>
  <si>
    <t xml:space="preserve">Total Production Cost (dollars) </t>
  </si>
  <si>
    <t>MaxP</t>
  </si>
  <si>
    <t>MaxQ</t>
  </si>
  <si>
    <t>Slope</t>
  </si>
  <si>
    <t>RSQ</t>
  </si>
  <si>
    <t>STEYX</t>
  </si>
  <si>
    <t>Q</t>
  </si>
  <si>
    <t>P</t>
  </si>
  <si>
    <t>TR</t>
  </si>
  <si>
    <t>V</t>
  </si>
  <si>
    <t>TC</t>
  </si>
  <si>
    <t>TP</t>
  </si>
  <si>
    <t xml:space="preserve">Production </t>
  </si>
  <si>
    <t>Total Cost</t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</si>
  <si>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</t>
    </r>
    <r>
      <rPr>
        <b/>
        <sz val="11"/>
        <color theme="1"/>
        <rFont val="Book Antiqua"/>
        <family val="1"/>
      </rPr>
      <t>1, R&gt;0</t>
    </r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</si>
  <si>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</t>
    </r>
    <r>
      <rPr>
        <b/>
        <sz val="11"/>
        <color theme="1"/>
        <rFont val="Book Antiqua"/>
        <family val="1"/>
      </rPr>
      <t>1, R&lt;1</t>
    </r>
    <r>
      <rPr>
        <sz val="11"/>
        <color theme="1"/>
        <rFont val="Calibri"/>
        <family val="2"/>
        <scheme val="minor"/>
      </rPr>
      <t/>
    </r>
  </si>
  <si>
    <r>
      <t>R</t>
    </r>
    <r>
      <rPr>
        <b/>
        <vertAlign val="superscript"/>
        <sz val="11"/>
        <color theme="1"/>
        <rFont val="Book Antiqua"/>
        <family val="1"/>
      </rPr>
      <t>2</t>
    </r>
    <r>
      <rPr>
        <b/>
        <sz val="11"/>
        <color theme="1"/>
        <rFont val="Calibri"/>
        <family val="2"/>
      </rPr>
      <t>≈0</t>
    </r>
  </si>
  <si>
    <t xml:space="preserve">Correlation Coefficient (-1 to +1). The closer to 1 or -1 the better. </t>
  </si>
  <si>
    <t>The forecast for the next period</t>
  </si>
  <si>
    <t>has Normal Distribution</t>
  </si>
  <si>
    <t>To know if the line had + or - slope we look at X Variable 1 or Multiple R</t>
  </si>
  <si>
    <t>Price (dollars)- Demand Curve</t>
  </si>
  <si>
    <t>R=SQRT(RSQ) along with sign of b1</t>
  </si>
  <si>
    <t>Regression Minimizes MSE</t>
  </si>
  <si>
    <t>Standard Error is "almost" SQRT(MSE)</t>
  </si>
  <si>
    <t>It is not average =SUM/N, it is SUM/N-2)</t>
  </si>
  <si>
    <t>In Statistics, foe each estimate (b0 and b1) we lose one degree of freedom</t>
  </si>
  <si>
    <t>The NEXT period is period 29. We can forecast for period 29 and all other future periods</t>
  </si>
  <si>
    <t>Two Variables</t>
  </si>
  <si>
    <t>More Than Two Variables</t>
  </si>
  <si>
    <t>Independent Variable: Time</t>
  </si>
  <si>
    <t>Independent Variable: Not Time</t>
  </si>
  <si>
    <t>Linear or Non-Linear</t>
  </si>
  <si>
    <t>Given the following two sets of data on demand and costs, find (Total Revenue maximization point. Total Profit maximization point. Both Break-Even Points.</t>
  </si>
  <si>
    <t>Coefficients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</si>
</sst>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Book Antiqua"/>
      <family val="1"/>
    </font>
    <font>
      <b/>
      <sz val="12"/>
      <color rgb="FF00B05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sz val="10"/>
      <name val="Arial"/>
      <family val="2"/>
    </font>
    <font>
      <b/>
      <sz val="11"/>
      <color theme="1"/>
      <name val="Book Antiqua"/>
      <family val="1"/>
    </font>
    <font>
      <b/>
      <vertAlign val="superscript"/>
      <sz val="11"/>
      <color theme="1"/>
      <name val="Book Antiqua"/>
      <family val="1"/>
    </font>
    <font>
      <b/>
      <sz val="11"/>
      <color theme="1"/>
      <name val="Calibri"/>
      <family val="2"/>
    </font>
    <font>
      <i/>
      <sz val="12"/>
      <name val="Book Antiqua"/>
      <family val="1"/>
    </font>
    <font>
      <sz val="12"/>
      <color rgb="FFC00000"/>
      <name val="Book Antiqua"/>
      <family val="1"/>
    </font>
    <font>
      <i/>
      <sz val="12"/>
      <color theme="1"/>
      <name val="Book Antiqua"/>
      <family val="1"/>
    </font>
    <font>
      <b/>
      <sz val="12"/>
      <color theme="0"/>
      <name val="Book Antiqua"/>
      <family val="1"/>
    </font>
    <font>
      <i/>
      <sz val="11"/>
      <color theme="1"/>
      <name val="Calibri"/>
      <family val="2"/>
      <scheme val="minor"/>
    </font>
    <font>
      <sz val="11"/>
      <color rgb="FF00B050"/>
      <name val="Book Antiqua"/>
      <family val="1"/>
    </font>
    <font>
      <sz val="11"/>
      <color rgb="FFC00000"/>
      <name val="Book Antiqua"/>
      <family val="1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/>
    <xf numFmtId="0" fontId="3" fillId="0" borderId="0" applyNumberFormat="0" applyFill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6" applyNumberFormat="0" applyAlignment="0" applyProtection="0"/>
    <xf numFmtId="0" fontId="11" fillId="6" borderId="7" applyNumberFormat="0" applyAlignment="0" applyProtection="0"/>
    <xf numFmtId="0" fontId="12" fillId="6" borderId="6" applyNumberFormat="0" applyAlignment="0" applyProtection="0"/>
    <xf numFmtId="0" fontId="13" fillId="0" borderId="8" applyNumberFormat="0" applyFill="0" applyAlignment="0" applyProtection="0"/>
    <xf numFmtId="0" fontId="14" fillId="7" borderId="9" applyNumberFormat="0" applyAlignment="0" applyProtection="0"/>
    <xf numFmtId="0" fontId="15" fillId="0" borderId="0" applyNumberFormat="0" applyFill="0" applyBorder="0" applyAlignment="0" applyProtection="0"/>
    <xf numFmtId="0" fontId="2" fillId="8" borderId="10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11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24" fillId="0" borderId="0"/>
    <xf numFmtId="0" fontId="2" fillId="0" borderId="0"/>
    <xf numFmtId="0" fontId="2" fillId="0" borderId="0"/>
  </cellStyleXfs>
  <cellXfs count="65">
    <xf numFmtId="0" fontId="0" fillId="0" borderId="0" xfId="0"/>
    <xf numFmtId="0" fontId="1" fillId="0" borderId="0" xfId="0" applyFont="1"/>
    <xf numFmtId="0" fontId="20" fillId="0" borderId="0" xfId="0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165" fontId="23" fillId="0" borderId="0" xfId="0" applyNumberFormat="1" applyFont="1" applyAlignment="1">
      <alignment horizontal="center"/>
    </xf>
    <xf numFmtId="165" fontId="22" fillId="0" borderId="0" xfId="0" applyNumberFormat="1" applyFont="1" applyAlignment="1">
      <alignment horizontal="center"/>
    </xf>
    <xf numFmtId="165" fontId="20" fillId="0" borderId="0" xfId="0" applyNumberFormat="1" applyFont="1" applyAlignment="1">
      <alignment horizontal="center"/>
    </xf>
    <xf numFmtId="2" fontId="22" fillId="0" borderId="0" xfId="0" applyNumberFormat="1" applyFont="1" applyAlignment="1">
      <alignment horizontal="center"/>
    </xf>
    <xf numFmtId="0" fontId="20" fillId="0" borderId="0" xfId="0" applyNumberFormat="1" applyFont="1"/>
    <xf numFmtId="0" fontId="20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0" fillId="0" borderId="0" xfId="0" applyNumberFormat="1" applyFont="1" applyAlignment="1">
      <alignment horizontal="center" wrapText="1"/>
    </xf>
    <xf numFmtId="0" fontId="1" fillId="0" borderId="0" xfId="0" applyNumberFormat="1" applyFont="1"/>
    <xf numFmtId="0" fontId="22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3" xfId="0" applyFont="1" applyBorder="1" applyAlignment="1">
      <alignment horizontal="center"/>
    </xf>
    <xf numFmtId="1" fontId="1" fillId="0" borderId="13" xfId="0" applyNumberFormat="1" applyFont="1" applyBorder="1" applyAlignment="1">
      <alignment horizontal="center"/>
    </xf>
    <xf numFmtId="1" fontId="1" fillId="0" borderId="14" xfId="0" applyNumberFormat="1" applyFont="1" applyBorder="1" applyAlignment="1">
      <alignment horizontal="center"/>
    </xf>
    <xf numFmtId="1" fontId="1" fillId="0" borderId="15" xfId="0" applyNumberFormat="1" applyFont="1" applyBorder="1" applyAlignment="1">
      <alignment horizontal="center"/>
    </xf>
    <xf numFmtId="1" fontId="1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0" fontId="22" fillId="0" borderId="0" xfId="0" applyFont="1"/>
    <xf numFmtId="0" fontId="28" fillId="0" borderId="2" xfId="0" applyFont="1" applyFill="1" applyBorder="1" applyAlignment="1">
      <alignment horizontal="centerContinuous"/>
    </xf>
    <xf numFmtId="0" fontId="21" fillId="0" borderId="0" xfId="0" applyFont="1" applyFill="1" applyBorder="1" applyAlignment="1"/>
    <xf numFmtId="2" fontId="21" fillId="0" borderId="0" xfId="0" applyNumberFormat="1" applyFont="1" applyFill="1" applyBorder="1" applyAlignment="1"/>
    <xf numFmtId="0" fontId="29" fillId="0" borderId="0" xfId="0" applyFont="1"/>
    <xf numFmtId="0" fontId="22" fillId="0" borderId="0" xfId="0" applyFont="1" applyFill="1" applyBorder="1" applyAlignment="1"/>
    <xf numFmtId="164" fontId="20" fillId="0" borderId="0" xfId="0" applyNumberFormat="1" applyFont="1" applyFill="1" applyBorder="1" applyAlignment="1"/>
    <xf numFmtId="0" fontId="21" fillId="0" borderId="1" xfId="0" applyFont="1" applyFill="1" applyBorder="1" applyAlignment="1"/>
    <xf numFmtId="0" fontId="30" fillId="0" borderId="2" xfId="0" applyFont="1" applyFill="1" applyBorder="1" applyAlignment="1">
      <alignment horizontal="center"/>
    </xf>
    <xf numFmtId="0" fontId="20" fillId="0" borderId="0" xfId="0" applyFont="1" applyFill="1" applyBorder="1" applyAlignment="1"/>
    <xf numFmtId="0" fontId="20" fillId="0" borderId="1" xfId="0" applyFont="1" applyFill="1" applyBorder="1" applyAlignment="1"/>
    <xf numFmtId="0" fontId="28" fillId="0" borderId="2" xfId="0" applyFont="1" applyFill="1" applyBorder="1" applyAlignment="1">
      <alignment horizontal="center"/>
    </xf>
    <xf numFmtId="2" fontId="21" fillId="0" borderId="1" xfId="0" applyNumberFormat="1" applyFont="1" applyFill="1" applyBorder="1" applyAlignment="1"/>
    <xf numFmtId="0" fontId="29" fillId="0" borderId="1" xfId="0" applyFont="1" applyBorder="1"/>
    <xf numFmtId="0" fontId="1" fillId="0" borderId="0" xfId="0" applyNumberFormat="1" applyFont="1" applyBorder="1"/>
    <xf numFmtId="2" fontId="1" fillId="0" borderId="0" xfId="0" applyNumberFormat="1" applyFont="1"/>
    <xf numFmtId="166" fontId="1" fillId="0" borderId="0" xfId="0" applyNumberFormat="1" applyFont="1"/>
    <xf numFmtId="0" fontId="1" fillId="0" borderId="12" xfId="0" applyNumberFormat="1" applyFont="1" applyBorder="1"/>
    <xf numFmtId="0" fontId="20" fillId="0" borderId="12" xfId="0" applyFont="1" applyBorder="1"/>
    <xf numFmtId="0" fontId="31" fillId="33" borderId="0" xfId="44" applyFont="1" applyFill="1" applyAlignment="1">
      <alignment horizontal="center"/>
    </xf>
    <xf numFmtId="0" fontId="29" fillId="0" borderId="0" xfId="0" applyFont="1" applyAlignment="1">
      <alignment horizontal="right"/>
    </xf>
    <xf numFmtId="0" fontId="29" fillId="0" borderId="0" xfId="0" applyFont="1" applyAlignment="1">
      <alignment horizontal="left"/>
    </xf>
    <xf numFmtId="0" fontId="1" fillId="0" borderId="0" xfId="0" applyFont="1" applyBorder="1"/>
    <xf numFmtId="0" fontId="20" fillId="0" borderId="0" xfId="0" applyFont="1" applyBorder="1"/>
    <xf numFmtId="0" fontId="1" fillId="34" borderId="16" xfId="0" applyFont="1" applyFill="1" applyBorder="1"/>
    <xf numFmtId="0" fontId="1" fillId="34" borderId="17" xfId="0" applyFont="1" applyFill="1" applyBorder="1"/>
    <xf numFmtId="0" fontId="1" fillId="34" borderId="21" xfId="0" applyFont="1" applyFill="1" applyBorder="1"/>
    <xf numFmtId="0" fontId="0" fillId="0" borderId="0" xfId="0" applyFill="1" applyBorder="1" applyAlignment="1"/>
    <xf numFmtId="0" fontId="0" fillId="0" borderId="1" xfId="0" applyFill="1" applyBorder="1" applyAlignment="1"/>
    <xf numFmtId="0" fontId="32" fillId="0" borderId="2" xfId="0" applyFont="1" applyFill="1" applyBorder="1" applyAlignment="1">
      <alignment horizontal="center"/>
    </xf>
    <xf numFmtId="0" fontId="32" fillId="0" borderId="2" xfId="0" applyFont="1" applyFill="1" applyBorder="1" applyAlignment="1">
      <alignment horizontal="centerContinuous"/>
    </xf>
    <xf numFmtId="0" fontId="31" fillId="35" borderId="0" xfId="0" applyFont="1" applyFill="1"/>
    <xf numFmtId="0" fontId="33" fillId="34" borderId="18" xfId="0" applyFont="1" applyFill="1" applyBorder="1"/>
    <xf numFmtId="0" fontId="33" fillId="34" borderId="0" xfId="0" applyFont="1" applyFill="1" applyBorder="1"/>
    <xf numFmtId="0" fontId="33" fillId="34" borderId="1" xfId="0" applyFont="1" applyFill="1" applyBorder="1"/>
    <xf numFmtId="0" fontId="34" fillId="34" borderId="19" xfId="0" applyFont="1" applyFill="1" applyBorder="1"/>
    <xf numFmtId="0" fontId="34" fillId="34" borderId="20" xfId="0" applyFont="1" applyFill="1" applyBorder="1"/>
    <xf numFmtId="0" fontId="34" fillId="34" borderId="22" xfId="0" applyFont="1" applyFill="1" applyBorder="1"/>
    <xf numFmtId="0" fontId="33" fillId="0" borderId="0" xfId="0" applyFont="1"/>
    <xf numFmtId="0" fontId="34" fillId="0" borderId="0" xfId="0" applyFont="1"/>
    <xf numFmtId="2" fontId="20" fillId="0" borderId="0" xfId="0" applyNumberFormat="1" applyFont="1"/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E2778047-20CA-4405-BFB2-B0FD717442AE}"/>
    <cellStyle name="Normal 2 2" xfId="44" xr:uid="{7F5A5276-FB3C-453B-B0F2-C259698E75D0}"/>
    <cellStyle name="Normal 3 2" xfId="43" xr:uid="{D88868F3-39D3-4B5E-8B33-C4C528E522F5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'1.RegLineDataAnalyFormula'!$C$3</c:f>
          <c:strCache>
            <c:ptCount val="1"/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'1.RegLineDataAnalyFormula'!$B$1</c:f>
              <c:strCache>
                <c:ptCount val="1"/>
                <c:pt idx="0">
                  <c:v>At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trendline>
            <c:spPr>
              <a:ln w="25400" cap="rnd">
                <a:solidFill>
                  <a:srgbClr val="C00000"/>
                </a:solidFill>
                <a:prstDash val="solid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12176054694781722"/>
                  <c:y val="-5.5666550401619391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'1.RegLineDataAnalyFormula'!$A$2:$A$29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'1.RegLineDataAnalyFormula'!$B$2:$B$29</c:f>
              <c:numCache>
                <c:formatCode>General</c:formatCode>
                <c:ptCount val="28"/>
                <c:pt idx="0">
                  <c:v>21</c:v>
                </c:pt>
                <c:pt idx="1">
                  <c:v>28</c:v>
                </c:pt>
                <c:pt idx="2">
                  <c:v>32</c:v>
                </c:pt>
                <c:pt idx="3">
                  <c:v>34</c:v>
                </c:pt>
                <c:pt idx="4">
                  <c:v>36</c:v>
                </c:pt>
                <c:pt idx="5">
                  <c:v>37</c:v>
                </c:pt>
                <c:pt idx="6">
                  <c:v>39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41</c:v>
                </c:pt>
                <c:pt idx="11">
                  <c:v>43</c:v>
                </c:pt>
                <c:pt idx="12">
                  <c:v>44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48</c:v>
                </c:pt>
                <c:pt idx="17">
                  <c:v>50</c:v>
                </c:pt>
                <c:pt idx="18">
                  <c:v>54</c:v>
                </c:pt>
                <c:pt idx="19">
                  <c:v>54</c:v>
                </c:pt>
                <c:pt idx="20">
                  <c:v>55</c:v>
                </c:pt>
                <c:pt idx="21">
                  <c:v>58</c:v>
                </c:pt>
                <c:pt idx="22">
                  <c:v>60</c:v>
                </c:pt>
                <c:pt idx="23">
                  <c:v>63</c:v>
                </c:pt>
                <c:pt idx="24">
                  <c:v>70</c:v>
                </c:pt>
                <c:pt idx="25">
                  <c:v>70</c:v>
                </c:pt>
                <c:pt idx="26">
                  <c:v>82</c:v>
                </c:pt>
                <c:pt idx="27">
                  <c:v>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146-4D6A-BB90-A957CAD05ADB}"/>
            </c:ext>
          </c:extLst>
        </c:ser>
        <c:ser>
          <c:idx val="1"/>
          <c:order val="1"/>
          <c:tx>
            <c:strRef>
              <c:f>'1.RegLineDataAnalyFormula'!$C$4</c:f>
              <c:strCache>
                <c:ptCount val="1"/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'1.RegLineDataAnalyFormula'!$A$2:$A$31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'1.RegLineDataAnalyFormula'!$C$5:$C$34</c:f>
              <c:numCache>
                <c:formatCode>0.0</c:formatCode>
                <c:ptCount val="30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46-4D6A-BB90-A957CAD05A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748168"/>
        <c:axId val="222748560"/>
      </c:scatterChart>
      <c:valAx>
        <c:axId val="222748168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22748560"/>
        <c:crosses val="autoZero"/>
        <c:crossBetween val="midCat"/>
        <c:majorUnit val="5"/>
      </c:valAx>
      <c:valAx>
        <c:axId val="22274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22748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'3.AllFormula&amp;Solver'!#REF!</c:f>
          <c:strCache>
            <c:ptCount val="1"/>
            <c:pt idx="0">
              <c:v>#REF!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'4.AllRegFormula&amp;Solver'!$B$1</c:f>
              <c:strCache>
                <c:ptCount val="1"/>
                <c:pt idx="0">
                  <c:v>At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xVal>
            <c:numRef>
              <c:f>'4.AllRegFormula&amp;Solver'!$A$2:$A$29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'4.AllRegFormula&amp;Solver'!$B$2:$B$29</c:f>
              <c:numCache>
                <c:formatCode>General</c:formatCode>
                <c:ptCount val="28"/>
                <c:pt idx="0">
                  <c:v>21</c:v>
                </c:pt>
                <c:pt idx="1">
                  <c:v>28</c:v>
                </c:pt>
                <c:pt idx="2">
                  <c:v>32</c:v>
                </c:pt>
                <c:pt idx="3">
                  <c:v>34</c:v>
                </c:pt>
                <c:pt idx="4">
                  <c:v>36</c:v>
                </c:pt>
                <c:pt idx="5">
                  <c:v>37</c:v>
                </c:pt>
                <c:pt idx="6">
                  <c:v>39</c:v>
                </c:pt>
                <c:pt idx="7">
                  <c:v>40</c:v>
                </c:pt>
                <c:pt idx="8">
                  <c:v>40</c:v>
                </c:pt>
                <c:pt idx="9">
                  <c:v>40</c:v>
                </c:pt>
                <c:pt idx="10">
                  <c:v>41</c:v>
                </c:pt>
                <c:pt idx="11">
                  <c:v>43</c:v>
                </c:pt>
                <c:pt idx="12">
                  <c:v>44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48</c:v>
                </c:pt>
                <c:pt idx="17">
                  <c:v>50</c:v>
                </c:pt>
                <c:pt idx="18">
                  <c:v>54</c:v>
                </c:pt>
                <c:pt idx="19">
                  <c:v>54</c:v>
                </c:pt>
                <c:pt idx="20">
                  <c:v>55</c:v>
                </c:pt>
                <c:pt idx="21">
                  <c:v>58</c:v>
                </c:pt>
                <c:pt idx="22">
                  <c:v>60</c:v>
                </c:pt>
                <c:pt idx="23">
                  <c:v>63</c:v>
                </c:pt>
                <c:pt idx="24">
                  <c:v>70</c:v>
                </c:pt>
                <c:pt idx="25">
                  <c:v>70</c:v>
                </c:pt>
                <c:pt idx="26">
                  <c:v>82</c:v>
                </c:pt>
                <c:pt idx="27">
                  <c:v>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15-4154-84AA-3936AC3A8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748168"/>
        <c:axId val="222748560"/>
      </c:scatterChart>
      <c:scatterChart>
        <c:scatterStyle val="smoothMarker"/>
        <c:varyColors val="0"/>
        <c:ser>
          <c:idx val="1"/>
          <c:order val="1"/>
          <c:tx>
            <c:strRef>
              <c:f>'4.AllRegFormula&amp;Solver'!$C$1</c:f>
              <c:strCache>
                <c:ptCount val="1"/>
                <c:pt idx="0">
                  <c:v>Ft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'4.AllRegFormula&amp;Solver'!$A$2:$A$31</c:f>
              <c:numCache>
                <c:formatCode>General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xVal>
          <c:yVal>
            <c:numRef>
              <c:f>'4.AllRegFormula&amp;Solver'!$C$2:$C$31</c:f>
              <c:numCache>
                <c:formatCode>General</c:formatCode>
                <c:ptCount val="30"/>
                <c:pt idx="0">
                  <c:v>24.450738915028023</c:v>
                </c:pt>
                <c:pt idx="1">
                  <c:v>26.242747671121542</c:v>
                </c:pt>
                <c:pt idx="2">
                  <c:v>28.034756427215058</c:v>
                </c:pt>
                <c:pt idx="3">
                  <c:v>29.826765183308577</c:v>
                </c:pt>
                <c:pt idx="4">
                  <c:v>31.618773939402097</c:v>
                </c:pt>
                <c:pt idx="5">
                  <c:v>33.410782695495612</c:v>
                </c:pt>
                <c:pt idx="6">
                  <c:v>35.202791451589135</c:v>
                </c:pt>
                <c:pt idx="7">
                  <c:v>36.994800207682651</c:v>
                </c:pt>
                <c:pt idx="8">
                  <c:v>38.786808963776167</c:v>
                </c:pt>
                <c:pt idx="9">
                  <c:v>40.57881771986969</c:v>
                </c:pt>
                <c:pt idx="10">
                  <c:v>42.370826475963213</c:v>
                </c:pt>
                <c:pt idx="11">
                  <c:v>44.162835232056729</c:v>
                </c:pt>
                <c:pt idx="12">
                  <c:v>45.954843988150245</c:v>
                </c:pt>
                <c:pt idx="13">
                  <c:v>47.746852744243768</c:v>
                </c:pt>
                <c:pt idx="14">
                  <c:v>49.538861500337283</c:v>
                </c:pt>
                <c:pt idx="15">
                  <c:v>51.330870256430799</c:v>
                </c:pt>
                <c:pt idx="16">
                  <c:v>53.122879012524322</c:v>
                </c:pt>
                <c:pt idx="17">
                  <c:v>54.914887768617838</c:v>
                </c:pt>
                <c:pt idx="18">
                  <c:v>56.706896524711361</c:v>
                </c:pt>
                <c:pt idx="19">
                  <c:v>58.498905280804877</c:v>
                </c:pt>
                <c:pt idx="20">
                  <c:v>60.2909140368984</c:v>
                </c:pt>
                <c:pt idx="21">
                  <c:v>62.082922792991916</c:v>
                </c:pt>
                <c:pt idx="22">
                  <c:v>63.874931549085431</c:v>
                </c:pt>
                <c:pt idx="23">
                  <c:v>65.666940305178954</c:v>
                </c:pt>
                <c:pt idx="24">
                  <c:v>67.458949061272477</c:v>
                </c:pt>
                <c:pt idx="25">
                  <c:v>69.250957817365986</c:v>
                </c:pt>
                <c:pt idx="26">
                  <c:v>71.042966573459509</c:v>
                </c:pt>
                <c:pt idx="27">
                  <c:v>72.834975329553032</c:v>
                </c:pt>
                <c:pt idx="28">
                  <c:v>74.626984085646541</c:v>
                </c:pt>
                <c:pt idx="29">
                  <c:v>76.418992841740064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6B15-4154-84AA-3936AC3A875E}"/>
            </c:ext>
          </c:extLst>
        </c:ser>
        <c:ser>
          <c:idx val="2"/>
          <c:order val="2"/>
          <c:tx>
            <c:strRef>
              <c:f>'4.AllRegFormula&amp;Solver'!$F$2:$F$29</c:f>
              <c:strCache>
                <c:ptCount val="28"/>
                <c:pt idx="0">
                  <c:v>48.64285714</c:v>
                </c:pt>
                <c:pt idx="1">
                  <c:v>48.64285714</c:v>
                </c:pt>
                <c:pt idx="2">
                  <c:v>48.64285714</c:v>
                </c:pt>
                <c:pt idx="3">
                  <c:v>48.64285714</c:v>
                </c:pt>
                <c:pt idx="4">
                  <c:v>48.64285714</c:v>
                </c:pt>
                <c:pt idx="5">
                  <c:v>48.64285714</c:v>
                </c:pt>
                <c:pt idx="6">
                  <c:v>48.64285714</c:v>
                </c:pt>
                <c:pt idx="7">
                  <c:v>48.64285714</c:v>
                </c:pt>
                <c:pt idx="8">
                  <c:v>48.64285714</c:v>
                </c:pt>
                <c:pt idx="9">
                  <c:v>48.64285714</c:v>
                </c:pt>
                <c:pt idx="10">
                  <c:v>48.64285714</c:v>
                </c:pt>
                <c:pt idx="11">
                  <c:v>48.64285714</c:v>
                </c:pt>
                <c:pt idx="12">
                  <c:v>48.64285714</c:v>
                </c:pt>
                <c:pt idx="13">
                  <c:v>48.64285714</c:v>
                </c:pt>
                <c:pt idx="14">
                  <c:v>48.64285714</c:v>
                </c:pt>
                <c:pt idx="15">
                  <c:v>48.64285714</c:v>
                </c:pt>
                <c:pt idx="16">
                  <c:v>48.64285714</c:v>
                </c:pt>
                <c:pt idx="17">
                  <c:v>48.64285714</c:v>
                </c:pt>
                <c:pt idx="18">
                  <c:v>48.64285714</c:v>
                </c:pt>
                <c:pt idx="19">
                  <c:v>48.64285714</c:v>
                </c:pt>
                <c:pt idx="20">
                  <c:v>48.64285714</c:v>
                </c:pt>
                <c:pt idx="21">
                  <c:v>48.64285714</c:v>
                </c:pt>
                <c:pt idx="22">
                  <c:v>48.64285714</c:v>
                </c:pt>
                <c:pt idx="23">
                  <c:v>48.64285714</c:v>
                </c:pt>
                <c:pt idx="24">
                  <c:v>48.64285714</c:v>
                </c:pt>
                <c:pt idx="25">
                  <c:v>48.64285714</c:v>
                </c:pt>
                <c:pt idx="26">
                  <c:v>48.64285714</c:v>
                </c:pt>
                <c:pt idx="27">
                  <c:v>48.64285714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'4.AllRegFormula&amp;Solver'!$A$2:$A$29</c:f>
              <c:numCache>
                <c:formatCode>General</c:formatCode>
                <c:ptCount val="2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</c:numCache>
            </c:numRef>
          </c:xVal>
          <c:yVal>
            <c:numRef>
              <c:f>'4.AllRegFormula&amp;Solver'!$F$2:$F$29</c:f>
              <c:numCache>
                <c:formatCode>General</c:formatCode>
                <c:ptCount val="28"/>
                <c:pt idx="0">
                  <c:v>48.642857142857146</c:v>
                </c:pt>
                <c:pt idx="1">
                  <c:v>48.642857142857146</c:v>
                </c:pt>
                <c:pt idx="2">
                  <c:v>48.642857142857146</c:v>
                </c:pt>
                <c:pt idx="3">
                  <c:v>48.642857142857146</c:v>
                </c:pt>
                <c:pt idx="4">
                  <c:v>48.642857142857146</c:v>
                </c:pt>
                <c:pt idx="5">
                  <c:v>48.642857142857146</c:v>
                </c:pt>
                <c:pt idx="6">
                  <c:v>48.642857142857146</c:v>
                </c:pt>
                <c:pt idx="7">
                  <c:v>48.642857142857146</c:v>
                </c:pt>
                <c:pt idx="8">
                  <c:v>48.642857142857146</c:v>
                </c:pt>
                <c:pt idx="9">
                  <c:v>48.642857142857146</c:v>
                </c:pt>
                <c:pt idx="10">
                  <c:v>48.642857142857146</c:v>
                </c:pt>
                <c:pt idx="11">
                  <c:v>48.642857142857146</c:v>
                </c:pt>
                <c:pt idx="12">
                  <c:v>48.642857142857146</c:v>
                </c:pt>
                <c:pt idx="13">
                  <c:v>48.642857142857146</c:v>
                </c:pt>
                <c:pt idx="14">
                  <c:v>48.642857142857146</c:v>
                </c:pt>
                <c:pt idx="15">
                  <c:v>48.642857142857146</c:v>
                </c:pt>
                <c:pt idx="16">
                  <c:v>48.642857142857146</c:v>
                </c:pt>
                <c:pt idx="17">
                  <c:v>48.642857142857146</c:v>
                </c:pt>
                <c:pt idx="18">
                  <c:v>48.642857142857146</c:v>
                </c:pt>
                <c:pt idx="19">
                  <c:v>48.642857142857146</c:v>
                </c:pt>
                <c:pt idx="20">
                  <c:v>48.642857142857146</c:v>
                </c:pt>
                <c:pt idx="21">
                  <c:v>48.642857142857146</c:v>
                </c:pt>
                <c:pt idx="22">
                  <c:v>48.642857142857146</c:v>
                </c:pt>
                <c:pt idx="23">
                  <c:v>48.642857142857146</c:v>
                </c:pt>
                <c:pt idx="24">
                  <c:v>48.642857142857146</c:v>
                </c:pt>
                <c:pt idx="25">
                  <c:v>48.642857142857146</c:v>
                </c:pt>
                <c:pt idx="26">
                  <c:v>48.642857142857146</c:v>
                </c:pt>
                <c:pt idx="27">
                  <c:v>48.642857142857146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4AE-4908-8EAD-8AC007AE1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748168"/>
        <c:axId val="222748560"/>
      </c:scatterChart>
      <c:valAx>
        <c:axId val="222748168"/>
        <c:scaling>
          <c:orientation val="minMax"/>
          <c:max val="3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22748560"/>
        <c:crosses val="autoZero"/>
        <c:crossBetween val="midCat"/>
        <c:majorUnit val="5"/>
      </c:valAx>
      <c:valAx>
        <c:axId val="222748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222748168"/>
        <c:crosses val="autoZero"/>
        <c:crossBetween val="midCat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'5.MaxTrMaxTP'!$M$9</c:f>
          <c:strCache>
            <c:ptCount val="1"/>
            <c:pt idx="0">
              <c:v>P vs. Q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'5.MaxTrMaxTP'!$B$18</c:f>
              <c:strCache>
                <c:ptCount val="1"/>
                <c:pt idx="0">
                  <c:v>P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'5.MaxTrMaxTP'!$A$19:$A$139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'5.MaxTrMaxTP'!$B$19:$B$139</c:f>
              <c:numCache>
                <c:formatCode>0.00</c:formatCode>
                <c:ptCount val="121"/>
                <c:pt idx="0">
                  <c:v>1992.143906020558</c:v>
                </c:pt>
                <c:pt idx="1">
                  <c:v>1975.1130690161526</c:v>
                </c:pt>
                <c:pt idx="2">
                  <c:v>1958.0822320117475</c:v>
                </c:pt>
                <c:pt idx="3">
                  <c:v>1941.0513950073421</c:v>
                </c:pt>
                <c:pt idx="4">
                  <c:v>1924.0205580029369</c:v>
                </c:pt>
                <c:pt idx="5">
                  <c:v>1906.9897209985315</c:v>
                </c:pt>
                <c:pt idx="6">
                  <c:v>1889.9588839941264</c:v>
                </c:pt>
                <c:pt idx="7">
                  <c:v>1872.928046989721</c:v>
                </c:pt>
                <c:pt idx="8">
                  <c:v>1855.8972099853158</c:v>
                </c:pt>
                <c:pt idx="9">
                  <c:v>1838.8663729809105</c:v>
                </c:pt>
                <c:pt idx="10">
                  <c:v>1821.8355359765051</c:v>
                </c:pt>
                <c:pt idx="11">
                  <c:v>1804.8046989720999</c:v>
                </c:pt>
                <c:pt idx="12">
                  <c:v>1787.7738619676945</c:v>
                </c:pt>
                <c:pt idx="13">
                  <c:v>1770.7430249632894</c:v>
                </c:pt>
                <c:pt idx="14">
                  <c:v>1753.712187958884</c:v>
                </c:pt>
                <c:pt idx="15">
                  <c:v>1736.6813509544786</c:v>
                </c:pt>
                <c:pt idx="16">
                  <c:v>1719.6505139500734</c:v>
                </c:pt>
                <c:pt idx="17">
                  <c:v>1702.6196769456683</c:v>
                </c:pt>
                <c:pt idx="18">
                  <c:v>1685.5888399412629</c:v>
                </c:pt>
                <c:pt idx="19">
                  <c:v>1668.5580029368575</c:v>
                </c:pt>
                <c:pt idx="20">
                  <c:v>1651.5271659324524</c:v>
                </c:pt>
                <c:pt idx="21">
                  <c:v>1634.496328928047</c:v>
                </c:pt>
                <c:pt idx="22">
                  <c:v>1617.4654919236418</c:v>
                </c:pt>
                <c:pt idx="23">
                  <c:v>1600.4346549192364</c:v>
                </c:pt>
                <c:pt idx="24">
                  <c:v>1583.4038179148311</c:v>
                </c:pt>
                <c:pt idx="25">
                  <c:v>1566.3729809104259</c:v>
                </c:pt>
                <c:pt idx="26">
                  <c:v>1549.3421439060207</c:v>
                </c:pt>
                <c:pt idx="27">
                  <c:v>1532.3113069016154</c:v>
                </c:pt>
                <c:pt idx="28">
                  <c:v>1515.28046989721</c:v>
                </c:pt>
                <c:pt idx="29">
                  <c:v>1498.2496328928048</c:v>
                </c:pt>
                <c:pt idx="30">
                  <c:v>1481.2187958883994</c:v>
                </c:pt>
                <c:pt idx="31">
                  <c:v>1464.1879588839943</c:v>
                </c:pt>
                <c:pt idx="32">
                  <c:v>1447.1571218795889</c:v>
                </c:pt>
                <c:pt idx="33">
                  <c:v>1430.1262848751835</c:v>
                </c:pt>
                <c:pt idx="34">
                  <c:v>1413.0954478707783</c:v>
                </c:pt>
                <c:pt idx="35">
                  <c:v>1396.0646108663732</c:v>
                </c:pt>
                <c:pt idx="36">
                  <c:v>1379.0337738619678</c:v>
                </c:pt>
                <c:pt idx="37">
                  <c:v>1362.0029368575624</c:v>
                </c:pt>
                <c:pt idx="38">
                  <c:v>1344.972099853157</c:v>
                </c:pt>
                <c:pt idx="39">
                  <c:v>1327.9412628487519</c:v>
                </c:pt>
                <c:pt idx="40">
                  <c:v>1310.9104258443467</c:v>
                </c:pt>
                <c:pt idx="41">
                  <c:v>1293.8795888399413</c:v>
                </c:pt>
                <c:pt idx="42">
                  <c:v>1276.8487518355359</c:v>
                </c:pt>
                <c:pt idx="43">
                  <c:v>1259.8179148311308</c:v>
                </c:pt>
                <c:pt idx="44">
                  <c:v>1242.7870778267254</c:v>
                </c:pt>
                <c:pt idx="45">
                  <c:v>1225.7562408223203</c:v>
                </c:pt>
                <c:pt idx="46">
                  <c:v>1208.7254038179149</c:v>
                </c:pt>
                <c:pt idx="47">
                  <c:v>1191.6945668135095</c:v>
                </c:pt>
                <c:pt idx="48">
                  <c:v>1174.6637298091043</c:v>
                </c:pt>
                <c:pt idx="49">
                  <c:v>1157.6328928046992</c:v>
                </c:pt>
                <c:pt idx="50">
                  <c:v>1140.6020558002938</c:v>
                </c:pt>
                <c:pt idx="51">
                  <c:v>1123.5712187958884</c:v>
                </c:pt>
                <c:pt idx="52">
                  <c:v>1106.5403817914832</c:v>
                </c:pt>
                <c:pt idx="53">
                  <c:v>1089.5095447870779</c:v>
                </c:pt>
                <c:pt idx="54">
                  <c:v>1072.4787077826727</c:v>
                </c:pt>
                <c:pt idx="55">
                  <c:v>1055.4478707782673</c:v>
                </c:pt>
                <c:pt idx="56">
                  <c:v>1038.4170337738619</c:v>
                </c:pt>
                <c:pt idx="57">
                  <c:v>1021.3861967694568</c:v>
                </c:pt>
                <c:pt idx="58">
                  <c:v>1004.3553597650515</c:v>
                </c:pt>
                <c:pt idx="59">
                  <c:v>987.32452276064623</c:v>
                </c:pt>
                <c:pt idx="60">
                  <c:v>970.29368575624085</c:v>
                </c:pt>
                <c:pt idx="61">
                  <c:v>953.26284875183569</c:v>
                </c:pt>
                <c:pt idx="62">
                  <c:v>936.23201174743031</c:v>
                </c:pt>
                <c:pt idx="63">
                  <c:v>919.20117474302515</c:v>
                </c:pt>
                <c:pt idx="64">
                  <c:v>902.17033773861976</c:v>
                </c:pt>
                <c:pt idx="65">
                  <c:v>885.13950073421438</c:v>
                </c:pt>
                <c:pt idx="66">
                  <c:v>868.10866372980922</c:v>
                </c:pt>
                <c:pt idx="67">
                  <c:v>851.07782672540384</c:v>
                </c:pt>
                <c:pt idx="68">
                  <c:v>834.04698972099868</c:v>
                </c:pt>
                <c:pt idx="69">
                  <c:v>817.0161527165933</c:v>
                </c:pt>
                <c:pt idx="70">
                  <c:v>799.98531571218814</c:v>
                </c:pt>
                <c:pt idx="71">
                  <c:v>782.95447870778276</c:v>
                </c:pt>
                <c:pt idx="72">
                  <c:v>765.9236417033776</c:v>
                </c:pt>
                <c:pt idx="73">
                  <c:v>748.89280469897221</c:v>
                </c:pt>
                <c:pt idx="74">
                  <c:v>731.86196769456683</c:v>
                </c:pt>
                <c:pt idx="75">
                  <c:v>714.83113069016167</c:v>
                </c:pt>
                <c:pt idx="76">
                  <c:v>697.80029368575629</c:v>
                </c:pt>
                <c:pt idx="77">
                  <c:v>680.76945668135113</c:v>
                </c:pt>
                <c:pt idx="78">
                  <c:v>663.73861967694575</c:v>
                </c:pt>
                <c:pt idx="79">
                  <c:v>646.70778267254059</c:v>
                </c:pt>
                <c:pt idx="80">
                  <c:v>629.6769456681352</c:v>
                </c:pt>
                <c:pt idx="81">
                  <c:v>612.64610866372982</c:v>
                </c:pt>
                <c:pt idx="82">
                  <c:v>595.61527165932466</c:v>
                </c:pt>
                <c:pt idx="83">
                  <c:v>578.58443465491928</c:v>
                </c:pt>
                <c:pt idx="84">
                  <c:v>561.55359765051412</c:v>
                </c:pt>
                <c:pt idx="85">
                  <c:v>544.52276064610874</c:v>
                </c:pt>
                <c:pt idx="86">
                  <c:v>527.49192364170358</c:v>
                </c:pt>
                <c:pt idx="87">
                  <c:v>510.46108663729819</c:v>
                </c:pt>
                <c:pt idx="88">
                  <c:v>493.43024963289281</c:v>
                </c:pt>
                <c:pt idx="89">
                  <c:v>476.39941262848765</c:v>
                </c:pt>
                <c:pt idx="90">
                  <c:v>459.36857562408227</c:v>
                </c:pt>
                <c:pt idx="91">
                  <c:v>442.33773861967711</c:v>
                </c:pt>
                <c:pt idx="92">
                  <c:v>425.30690161527173</c:v>
                </c:pt>
                <c:pt idx="93">
                  <c:v>408.27606461086657</c:v>
                </c:pt>
                <c:pt idx="94">
                  <c:v>391.24522760646119</c:v>
                </c:pt>
                <c:pt idx="95">
                  <c:v>374.21439060205603</c:v>
                </c:pt>
                <c:pt idx="96">
                  <c:v>357.18355359765064</c:v>
                </c:pt>
                <c:pt idx="97">
                  <c:v>340.15271659324526</c:v>
                </c:pt>
                <c:pt idx="98">
                  <c:v>323.1218795888401</c:v>
                </c:pt>
                <c:pt idx="99">
                  <c:v>306.09104258443472</c:v>
                </c:pt>
                <c:pt idx="100">
                  <c:v>289.06020558002956</c:v>
                </c:pt>
                <c:pt idx="101">
                  <c:v>272.02936857562418</c:v>
                </c:pt>
                <c:pt idx="102">
                  <c:v>254.99853157121902</c:v>
                </c:pt>
                <c:pt idx="103">
                  <c:v>237.96769456681363</c:v>
                </c:pt>
                <c:pt idx="104">
                  <c:v>220.93685756240848</c:v>
                </c:pt>
                <c:pt idx="105">
                  <c:v>203.90602055800309</c:v>
                </c:pt>
                <c:pt idx="106">
                  <c:v>186.87518355359771</c:v>
                </c:pt>
                <c:pt idx="107">
                  <c:v>169.84434654919255</c:v>
                </c:pt>
                <c:pt idx="108">
                  <c:v>152.81350954478717</c:v>
                </c:pt>
                <c:pt idx="109">
                  <c:v>135.78267254038201</c:v>
                </c:pt>
                <c:pt idx="110">
                  <c:v>118.75183553597662</c:v>
                </c:pt>
                <c:pt idx="111">
                  <c:v>101.72099853157147</c:v>
                </c:pt>
                <c:pt idx="112">
                  <c:v>84.690161527166083</c:v>
                </c:pt>
                <c:pt idx="113">
                  <c:v>67.659324522760699</c:v>
                </c:pt>
                <c:pt idx="114">
                  <c:v>50.628487518355541</c:v>
                </c:pt>
                <c:pt idx="115">
                  <c:v>33.597650513950157</c:v>
                </c:pt>
                <c:pt idx="116">
                  <c:v>16.566813509545</c:v>
                </c:pt>
                <c:pt idx="117">
                  <c:v>-0.46402349486038474</c:v>
                </c:pt>
                <c:pt idx="118">
                  <c:v>-17.494860499265542</c:v>
                </c:pt>
                <c:pt idx="119">
                  <c:v>-34.525697503670926</c:v>
                </c:pt>
                <c:pt idx="120">
                  <c:v>-51.556534508076311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12-4A99-97AB-006D8CF474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168319"/>
        <c:axId val="1333148143"/>
      </c:scatterChart>
      <c:valAx>
        <c:axId val="9741683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333148143"/>
        <c:crosses val="autoZero"/>
        <c:crossBetween val="midCat"/>
      </c:valAx>
      <c:valAx>
        <c:axId val="1333148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9741683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'5.MaxTrMaxTP'!$M$10</c:f>
          <c:strCache>
            <c:ptCount val="1"/>
            <c:pt idx="0">
              <c:v>TR vs. Q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'5.MaxTrMaxTP'!$C$18</c:f>
              <c:strCache>
                <c:ptCount val="1"/>
                <c:pt idx="0">
                  <c:v>TR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'5.MaxTrMaxTP'!$A$19:$A$139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'5.MaxTrMaxTP'!$C$19:$C$139</c:f>
              <c:numCache>
                <c:formatCode>0.00</c:formatCode>
                <c:ptCount val="121"/>
                <c:pt idx="0" formatCode="General">
                  <c:v>0</c:v>
                </c:pt>
                <c:pt idx="1">
                  <c:v>1975.1130690161526</c:v>
                </c:pt>
                <c:pt idx="2">
                  <c:v>3916.1644640234949</c:v>
                </c:pt>
                <c:pt idx="3">
                  <c:v>5823.1541850220265</c:v>
                </c:pt>
                <c:pt idx="4">
                  <c:v>7696.0822320117477</c:v>
                </c:pt>
                <c:pt idx="5">
                  <c:v>9534.9486049926581</c:v>
                </c:pt>
                <c:pt idx="6">
                  <c:v>11339.753303964759</c:v>
                </c:pt>
                <c:pt idx="7">
                  <c:v>13110.496328928048</c:v>
                </c:pt>
                <c:pt idx="8">
                  <c:v>14847.177679882527</c:v>
                </c:pt>
                <c:pt idx="9">
                  <c:v>16549.797356828196</c:v>
                </c:pt>
                <c:pt idx="10">
                  <c:v>18218.35535976505</c:v>
                </c:pt>
                <c:pt idx="11">
                  <c:v>19852.851688693099</c:v>
                </c:pt>
                <c:pt idx="12">
                  <c:v>21453.286343612333</c:v>
                </c:pt>
                <c:pt idx="13">
                  <c:v>23019.659324522763</c:v>
                </c:pt>
                <c:pt idx="14">
                  <c:v>24551.970631424374</c:v>
                </c:pt>
                <c:pt idx="15">
                  <c:v>26050.22026431718</c:v>
                </c:pt>
                <c:pt idx="16">
                  <c:v>27514.408223201175</c:v>
                </c:pt>
                <c:pt idx="17">
                  <c:v>28944.534508076362</c:v>
                </c:pt>
                <c:pt idx="18">
                  <c:v>30340.599118942733</c:v>
                </c:pt>
                <c:pt idx="19">
                  <c:v>31702.602055800293</c:v>
                </c:pt>
                <c:pt idx="20">
                  <c:v>33030.543318649048</c:v>
                </c:pt>
                <c:pt idx="21">
                  <c:v>34324.422907488988</c:v>
                </c:pt>
                <c:pt idx="22">
                  <c:v>35584.24082232012</c:v>
                </c:pt>
                <c:pt idx="23">
                  <c:v>36809.997063142437</c:v>
                </c:pt>
                <c:pt idx="24">
                  <c:v>38001.691629955945</c:v>
                </c:pt>
                <c:pt idx="25">
                  <c:v>39159.324522760646</c:v>
                </c:pt>
                <c:pt idx="26">
                  <c:v>40282.895741556538</c:v>
                </c:pt>
                <c:pt idx="27">
                  <c:v>41372.405286343615</c:v>
                </c:pt>
                <c:pt idx="28">
                  <c:v>42427.853157121877</c:v>
                </c:pt>
                <c:pt idx="29">
                  <c:v>43449.239353891338</c:v>
                </c:pt>
                <c:pt idx="30">
                  <c:v>44436.563876651984</c:v>
                </c:pt>
                <c:pt idx="31">
                  <c:v>45389.826725403822</c:v>
                </c:pt>
                <c:pt idx="32">
                  <c:v>46309.027900146844</c:v>
                </c:pt>
                <c:pt idx="33">
                  <c:v>47194.167400881059</c:v>
                </c:pt>
                <c:pt idx="34">
                  <c:v>48045.245227606465</c:v>
                </c:pt>
                <c:pt idx="35">
                  <c:v>48862.261380323063</c:v>
                </c:pt>
                <c:pt idx="36">
                  <c:v>49645.215859030839</c:v>
                </c:pt>
                <c:pt idx="37">
                  <c:v>50394.108663729807</c:v>
                </c:pt>
                <c:pt idx="38">
                  <c:v>51108.939794419966</c:v>
                </c:pt>
                <c:pt idx="39">
                  <c:v>51789.709251101325</c:v>
                </c:pt>
                <c:pt idx="40">
                  <c:v>52436.417033773869</c:v>
                </c:pt>
                <c:pt idx="41">
                  <c:v>53049.063142437597</c:v>
                </c:pt>
                <c:pt idx="42">
                  <c:v>53627.64757709251</c:v>
                </c:pt>
                <c:pt idx="43">
                  <c:v>54172.170337738622</c:v>
                </c:pt>
                <c:pt idx="44">
                  <c:v>54682.631424375919</c:v>
                </c:pt>
                <c:pt idx="45">
                  <c:v>55159.030837004408</c:v>
                </c:pt>
                <c:pt idx="46">
                  <c:v>55601.368575624081</c:v>
                </c:pt>
                <c:pt idx="47">
                  <c:v>56009.644640234947</c:v>
                </c:pt>
                <c:pt idx="48">
                  <c:v>56383.859030837004</c:v>
                </c:pt>
                <c:pt idx="49">
                  <c:v>56724.011747430261</c:v>
                </c:pt>
                <c:pt idx="50">
                  <c:v>57030.102790014687</c:v>
                </c:pt>
                <c:pt idx="51">
                  <c:v>57302.132158590306</c:v>
                </c:pt>
                <c:pt idx="52">
                  <c:v>57540.099853157131</c:v>
                </c:pt>
                <c:pt idx="53">
                  <c:v>57744.005873715127</c:v>
                </c:pt>
                <c:pt idx="54">
                  <c:v>57913.850220264329</c:v>
                </c:pt>
                <c:pt idx="55">
                  <c:v>58049.632892804701</c:v>
                </c:pt>
                <c:pt idx="56">
                  <c:v>58151.353891336272</c:v>
                </c:pt>
                <c:pt idx="57">
                  <c:v>58219.013215859035</c:v>
                </c:pt>
                <c:pt idx="58">
                  <c:v>58252.61086637299</c:v>
                </c:pt>
                <c:pt idx="59">
                  <c:v>58252.14684287813</c:v>
                </c:pt>
                <c:pt idx="60">
                  <c:v>58217.621145374447</c:v>
                </c:pt>
                <c:pt idx="61">
                  <c:v>58149.033773861978</c:v>
                </c:pt>
                <c:pt idx="62">
                  <c:v>58046.384728340679</c:v>
                </c:pt>
                <c:pt idx="63">
                  <c:v>57909.674008810587</c:v>
                </c:pt>
                <c:pt idx="64">
                  <c:v>57738.901615271665</c:v>
                </c:pt>
                <c:pt idx="65">
                  <c:v>57534.067547723935</c:v>
                </c:pt>
                <c:pt idx="66">
                  <c:v>57295.171806167411</c:v>
                </c:pt>
                <c:pt idx="67">
                  <c:v>57022.214390602057</c:v>
                </c:pt>
                <c:pt idx="68">
                  <c:v>56715.19530102791</c:v>
                </c:pt>
                <c:pt idx="69">
                  <c:v>56374.114537444941</c:v>
                </c:pt>
                <c:pt idx="70">
                  <c:v>55998.97209985317</c:v>
                </c:pt>
                <c:pt idx="71">
                  <c:v>55589.767988252577</c:v>
                </c:pt>
                <c:pt idx="72">
                  <c:v>55146.502202643183</c:v>
                </c:pt>
                <c:pt idx="73">
                  <c:v>54669.174743024974</c:v>
                </c:pt>
                <c:pt idx="74">
                  <c:v>54157.785609397943</c:v>
                </c:pt>
                <c:pt idx="75">
                  <c:v>53612.334801762125</c:v>
                </c:pt>
                <c:pt idx="76">
                  <c:v>53032.822320117477</c:v>
                </c:pt>
                <c:pt idx="77">
                  <c:v>52419.248164464036</c:v>
                </c:pt>
                <c:pt idx="78">
                  <c:v>51771.612334801772</c:v>
                </c:pt>
                <c:pt idx="79">
                  <c:v>51089.914831130707</c:v>
                </c:pt>
                <c:pt idx="80">
                  <c:v>50374.155653450813</c:v>
                </c:pt>
                <c:pt idx="81">
                  <c:v>49624.334801762117</c:v>
                </c:pt>
                <c:pt idx="82">
                  <c:v>48840.452276064621</c:v>
                </c:pt>
                <c:pt idx="83">
                  <c:v>48022.508076358303</c:v>
                </c:pt>
                <c:pt idx="84">
                  <c:v>47170.502202643183</c:v>
                </c:pt>
                <c:pt idx="85">
                  <c:v>46284.434654919241</c:v>
                </c:pt>
                <c:pt idx="86">
                  <c:v>45364.305433186506</c:v>
                </c:pt>
                <c:pt idx="87">
                  <c:v>44410.114537444941</c:v>
                </c:pt>
                <c:pt idx="88">
                  <c:v>43421.861967694567</c:v>
                </c:pt>
                <c:pt idx="89">
                  <c:v>42399.5477239354</c:v>
                </c:pt>
                <c:pt idx="90">
                  <c:v>41343.171806167404</c:v>
                </c:pt>
                <c:pt idx="91">
                  <c:v>40252.734214390613</c:v>
                </c:pt>
                <c:pt idx="92">
                  <c:v>39128.234948605001</c:v>
                </c:pt>
                <c:pt idx="93">
                  <c:v>37969.674008810594</c:v>
                </c:pt>
                <c:pt idx="94">
                  <c:v>36777.051395007351</c:v>
                </c:pt>
                <c:pt idx="95">
                  <c:v>35550.367107195321</c:v>
                </c:pt>
                <c:pt idx="96">
                  <c:v>34289.621145374462</c:v>
                </c:pt>
                <c:pt idx="97">
                  <c:v>32994.813509544787</c:v>
                </c:pt>
                <c:pt idx="98">
                  <c:v>31665.94419970633</c:v>
                </c:pt>
                <c:pt idx="99">
                  <c:v>30303.013215859039</c:v>
                </c:pt>
                <c:pt idx="100">
                  <c:v>28906.020558002958</c:v>
                </c:pt>
                <c:pt idx="101">
                  <c:v>27474.966226138044</c:v>
                </c:pt>
                <c:pt idx="102">
                  <c:v>26009.850220264339</c:v>
                </c:pt>
                <c:pt idx="103">
                  <c:v>24510.672540381805</c:v>
                </c:pt>
                <c:pt idx="104">
                  <c:v>22977.433186490482</c:v>
                </c:pt>
                <c:pt idx="105">
                  <c:v>21410.132158590324</c:v>
                </c:pt>
                <c:pt idx="106">
                  <c:v>19808.769456681359</c:v>
                </c:pt>
                <c:pt idx="107">
                  <c:v>18173.345080763604</c:v>
                </c:pt>
                <c:pt idx="108">
                  <c:v>16503.859030837015</c:v>
                </c:pt>
                <c:pt idx="109">
                  <c:v>14800.31130690164</c:v>
                </c:pt>
                <c:pt idx="110">
                  <c:v>13062.701908957428</c:v>
                </c:pt>
                <c:pt idx="111">
                  <c:v>11291.030837004433</c:v>
                </c:pt>
                <c:pt idx="112">
                  <c:v>9485.2980910426013</c:v>
                </c:pt>
                <c:pt idx="113">
                  <c:v>7645.5036710719587</c:v>
                </c:pt>
                <c:pt idx="114">
                  <c:v>5771.6475770925317</c:v>
                </c:pt>
                <c:pt idx="115">
                  <c:v>3863.729809104268</c:v>
                </c:pt>
                <c:pt idx="116">
                  <c:v>1921.75036710722</c:v>
                </c:pt>
                <c:pt idx="117">
                  <c:v>-54.290748898665015</c:v>
                </c:pt>
                <c:pt idx="118">
                  <c:v>-2064.3935389133339</c:v>
                </c:pt>
                <c:pt idx="119">
                  <c:v>-4108.5580029368402</c:v>
                </c:pt>
                <c:pt idx="120">
                  <c:v>-6186.7841409691573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16E-4928-8884-B8C5AB5A7A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168319"/>
        <c:axId val="1333148143"/>
      </c:scatterChart>
      <c:valAx>
        <c:axId val="9741683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333148143"/>
        <c:crosses val="autoZero"/>
        <c:crossBetween val="midCat"/>
      </c:valAx>
      <c:valAx>
        <c:axId val="1333148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9741683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'5.MaxTrMaxTP'!$M$11</c:f>
          <c:strCache>
            <c:ptCount val="1"/>
            <c:pt idx="0">
              <c:v>TR &amp; TC vs. Q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'5.MaxTrMaxTP'!$C$18</c:f>
              <c:strCache>
                <c:ptCount val="1"/>
                <c:pt idx="0">
                  <c:v>TR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'5.MaxTrMaxTP'!$A$19:$A$139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'5.MaxTrMaxTP'!$C$19:$C$139</c:f>
              <c:numCache>
                <c:formatCode>0.00</c:formatCode>
                <c:ptCount val="121"/>
                <c:pt idx="0" formatCode="General">
                  <c:v>0</c:v>
                </c:pt>
                <c:pt idx="1">
                  <c:v>1975.1130690161526</c:v>
                </c:pt>
                <c:pt idx="2">
                  <c:v>3916.1644640234949</c:v>
                </c:pt>
                <c:pt idx="3">
                  <c:v>5823.1541850220265</c:v>
                </c:pt>
                <c:pt idx="4">
                  <c:v>7696.0822320117477</c:v>
                </c:pt>
                <c:pt idx="5">
                  <c:v>9534.9486049926581</c:v>
                </c:pt>
                <c:pt idx="6">
                  <c:v>11339.753303964759</c:v>
                </c:pt>
                <c:pt idx="7">
                  <c:v>13110.496328928048</c:v>
                </c:pt>
                <c:pt idx="8">
                  <c:v>14847.177679882527</c:v>
                </c:pt>
                <c:pt idx="9">
                  <c:v>16549.797356828196</c:v>
                </c:pt>
                <c:pt idx="10">
                  <c:v>18218.35535976505</c:v>
                </c:pt>
                <c:pt idx="11">
                  <c:v>19852.851688693099</c:v>
                </c:pt>
                <c:pt idx="12">
                  <c:v>21453.286343612333</c:v>
                </c:pt>
                <c:pt idx="13">
                  <c:v>23019.659324522763</c:v>
                </c:pt>
                <c:pt idx="14">
                  <c:v>24551.970631424374</c:v>
                </c:pt>
                <c:pt idx="15">
                  <c:v>26050.22026431718</c:v>
                </c:pt>
                <c:pt idx="16">
                  <c:v>27514.408223201175</c:v>
                </c:pt>
                <c:pt idx="17">
                  <c:v>28944.534508076362</c:v>
                </c:pt>
                <c:pt idx="18">
                  <c:v>30340.599118942733</c:v>
                </c:pt>
                <c:pt idx="19">
                  <c:v>31702.602055800293</c:v>
                </c:pt>
                <c:pt idx="20">
                  <c:v>33030.543318649048</c:v>
                </c:pt>
                <c:pt idx="21">
                  <c:v>34324.422907488988</c:v>
                </c:pt>
                <c:pt idx="22">
                  <c:v>35584.24082232012</c:v>
                </c:pt>
                <c:pt idx="23">
                  <c:v>36809.997063142437</c:v>
                </c:pt>
                <c:pt idx="24">
                  <c:v>38001.691629955945</c:v>
                </c:pt>
                <c:pt idx="25">
                  <c:v>39159.324522760646</c:v>
                </c:pt>
                <c:pt idx="26">
                  <c:v>40282.895741556538</c:v>
                </c:pt>
                <c:pt idx="27">
                  <c:v>41372.405286343615</c:v>
                </c:pt>
                <c:pt idx="28">
                  <c:v>42427.853157121877</c:v>
                </c:pt>
                <c:pt idx="29">
                  <c:v>43449.239353891338</c:v>
                </c:pt>
                <c:pt idx="30">
                  <c:v>44436.563876651984</c:v>
                </c:pt>
                <c:pt idx="31">
                  <c:v>45389.826725403822</c:v>
                </c:pt>
                <c:pt idx="32">
                  <c:v>46309.027900146844</c:v>
                </c:pt>
                <c:pt idx="33">
                  <c:v>47194.167400881059</c:v>
                </c:pt>
                <c:pt idx="34">
                  <c:v>48045.245227606465</c:v>
                </c:pt>
                <c:pt idx="35">
                  <c:v>48862.261380323063</c:v>
                </c:pt>
                <c:pt idx="36">
                  <c:v>49645.215859030839</c:v>
                </c:pt>
                <c:pt idx="37">
                  <c:v>50394.108663729807</c:v>
                </c:pt>
                <c:pt idx="38">
                  <c:v>51108.939794419966</c:v>
                </c:pt>
                <c:pt idx="39">
                  <c:v>51789.709251101325</c:v>
                </c:pt>
                <c:pt idx="40">
                  <c:v>52436.417033773869</c:v>
                </c:pt>
                <c:pt idx="41">
                  <c:v>53049.063142437597</c:v>
                </c:pt>
                <c:pt idx="42">
                  <c:v>53627.64757709251</c:v>
                </c:pt>
                <c:pt idx="43">
                  <c:v>54172.170337738622</c:v>
                </c:pt>
                <c:pt idx="44">
                  <c:v>54682.631424375919</c:v>
                </c:pt>
                <c:pt idx="45">
                  <c:v>55159.030837004408</c:v>
                </c:pt>
                <c:pt idx="46">
                  <c:v>55601.368575624081</c:v>
                </c:pt>
                <c:pt idx="47">
                  <c:v>56009.644640234947</c:v>
                </c:pt>
                <c:pt idx="48">
                  <c:v>56383.859030837004</c:v>
                </c:pt>
                <c:pt idx="49">
                  <c:v>56724.011747430261</c:v>
                </c:pt>
                <c:pt idx="50">
                  <c:v>57030.102790014687</c:v>
                </c:pt>
                <c:pt idx="51">
                  <c:v>57302.132158590306</c:v>
                </c:pt>
                <c:pt idx="52">
                  <c:v>57540.099853157131</c:v>
                </c:pt>
                <c:pt idx="53">
                  <c:v>57744.005873715127</c:v>
                </c:pt>
                <c:pt idx="54">
                  <c:v>57913.850220264329</c:v>
                </c:pt>
                <c:pt idx="55">
                  <c:v>58049.632892804701</c:v>
                </c:pt>
                <c:pt idx="56">
                  <c:v>58151.353891336272</c:v>
                </c:pt>
                <c:pt idx="57">
                  <c:v>58219.013215859035</c:v>
                </c:pt>
                <c:pt idx="58">
                  <c:v>58252.61086637299</c:v>
                </c:pt>
                <c:pt idx="59">
                  <c:v>58252.14684287813</c:v>
                </c:pt>
                <c:pt idx="60">
                  <c:v>58217.621145374447</c:v>
                </c:pt>
                <c:pt idx="61">
                  <c:v>58149.033773861978</c:v>
                </c:pt>
                <c:pt idx="62">
                  <c:v>58046.384728340679</c:v>
                </c:pt>
                <c:pt idx="63">
                  <c:v>57909.674008810587</c:v>
                </c:pt>
                <c:pt idx="64">
                  <c:v>57738.901615271665</c:v>
                </c:pt>
                <c:pt idx="65">
                  <c:v>57534.067547723935</c:v>
                </c:pt>
                <c:pt idx="66">
                  <c:v>57295.171806167411</c:v>
                </c:pt>
                <c:pt idx="67">
                  <c:v>57022.214390602057</c:v>
                </c:pt>
                <c:pt idx="68">
                  <c:v>56715.19530102791</c:v>
                </c:pt>
                <c:pt idx="69">
                  <c:v>56374.114537444941</c:v>
                </c:pt>
                <c:pt idx="70">
                  <c:v>55998.97209985317</c:v>
                </c:pt>
                <c:pt idx="71">
                  <c:v>55589.767988252577</c:v>
                </c:pt>
                <c:pt idx="72">
                  <c:v>55146.502202643183</c:v>
                </c:pt>
                <c:pt idx="73">
                  <c:v>54669.174743024974</c:v>
                </c:pt>
                <c:pt idx="74">
                  <c:v>54157.785609397943</c:v>
                </c:pt>
                <c:pt idx="75">
                  <c:v>53612.334801762125</c:v>
                </c:pt>
                <c:pt idx="76">
                  <c:v>53032.822320117477</c:v>
                </c:pt>
                <c:pt idx="77">
                  <c:v>52419.248164464036</c:v>
                </c:pt>
                <c:pt idx="78">
                  <c:v>51771.612334801772</c:v>
                </c:pt>
                <c:pt idx="79">
                  <c:v>51089.914831130707</c:v>
                </c:pt>
                <c:pt idx="80">
                  <c:v>50374.155653450813</c:v>
                </c:pt>
                <c:pt idx="81">
                  <c:v>49624.334801762117</c:v>
                </c:pt>
                <c:pt idx="82">
                  <c:v>48840.452276064621</c:v>
                </c:pt>
                <c:pt idx="83">
                  <c:v>48022.508076358303</c:v>
                </c:pt>
                <c:pt idx="84">
                  <c:v>47170.502202643183</c:v>
                </c:pt>
                <c:pt idx="85">
                  <c:v>46284.434654919241</c:v>
                </c:pt>
                <c:pt idx="86">
                  <c:v>45364.305433186506</c:v>
                </c:pt>
                <c:pt idx="87">
                  <c:v>44410.114537444941</c:v>
                </c:pt>
                <c:pt idx="88">
                  <c:v>43421.861967694567</c:v>
                </c:pt>
                <c:pt idx="89">
                  <c:v>42399.5477239354</c:v>
                </c:pt>
                <c:pt idx="90">
                  <c:v>41343.171806167404</c:v>
                </c:pt>
                <c:pt idx="91">
                  <c:v>40252.734214390613</c:v>
                </c:pt>
                <c:pt idx="92">
                  <c:v>39128.234948605001</c:v>
                </c:pt>
                <c:pt idx="93">
                  <c:v>37969.674008810594</c:v>
                </c:pt>
                <c:pt idx="94">
                  <c:v>36777.051395007351</c:v>
                </c:pt>
                <c:pt idx="95">
                  <c:v>35550.367107195321</c:v>
                </c:pt>
                <c:pt idx="96">
                  <c:v>34289.621145374462</c:v>
                </c:pt>
                <c:pt idx="97">
                  <c:v>32994.813509544787</c:v>
                </c:pt>
                <c:pt idx="98">
                  <c:v>31665.94419970633</c:v>
                </c:pt>
                <c:pt idx="99">
                  <c:v>30303.013215859039</c:v>
                </c:pt>
                <c:pt idx="100">
                  <c:v>28906.020558002958</c:v>
                </c:pt>
                <c:pt idx="101">
                  <c:v>27474.966226138044</c:v>
                </c:pt>
                <c:pt idx="102">
                  <c:v>26009.850220264339</c:v>
                </c:pt>
                <c:pt idx="103">
                  <c:v>24510.672540381805</c:v>
                </c:pt>
                <c:pt idx="104">
                  <c:v>22977.433186490482</c:v>
                </c:pt>
                <c:pt idx="105">
                  <c:v>21410.132158590324</c:v>
                </c:pt>
                <c:pt idx="106">
                  <c:v>19808.769456681359</c:v>
                </c:pt>
                <c:pt idx="107">
                  <c:v>18173.345080763604</c:v>
                </c:pt>
                <c:pt idx="108">
                  <c:v>16503.859030837015</c:v>
                </c:pt>
                <c:pt idx="109">
                  <c:v>14800.31130690164</c:v>
                </c:pt>
                <c:pt idx="110">
                  <c:v>13062.701908957428</c:v>
                </c:pt>
                <c:pt idx="111">
                  <c:v>11291.030837004433</c:v>
                </c:pt>
                <c:pt idx="112">
                  <c:v>9485.2980910426013</c:v>
                </c:pt>
                <c:pt idx="113">
                  <c:v>7645.5036710719587</c:v>
                </c:pt>
                <c:pt idx="114">
                  <c:v>5771.6475770925317</c:v>
                </c:pt>
                <c:pt idx="115">
                  <c:v>3863.729809104268</c:v>
                </c:pt>
                <c:pt idx="116">
                  <c:v>1921.75036710722</c:v>
                </c:pt>
                <c:pt idx="117">
                  <c:v>-54.290748898665015</c:v>
                </c:pt>
                <c:pt idx="118">
                  <c:v>-2064.3935389133339</c:v>
                </c:pt>
                <c:pt idx="119">
                  <c:v>-4108.5580029368402</c:v>
                </c:pt>
                <c:pt idx="120">
                  <c:v>-6186.7841409691573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44-4C5A-8BAD-D879A12E8E1E}"/>
            </c:ext>
          </c:extLst>
        </c:ser>
        <c:ser>
          <c:idx val="1"/>
          <c:order val="1"/>
          <c:tx>
            <c:strRef>
              <c:f>'5.MaxTrMaxTP'!$F$18</c:f>
              <c:strCache>
                <c:ptCount val="1"/>
                <c:pt idx="0">
                  <c:v>TC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'5.MaxTrMaxTP'!$A$19:$A$139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'5.MaxTrMaxTP'!$F$19:$F$139</c:f>
              <c:numCache>
                <c:formatCode>General</c:formatCode>
                <c:ptCount val="121"/>
                <c:pt idx="0">
                  <c:v>13016.578560939795</c:v>
                </c:pt>
                <c:pt idx="1">
                  <c:v>13315.168869309839</c:v>
                </c:pt>
                <c:pt idx="2">
                  <c:v>13613.759177679884</c:v>
                </c:pt>
                <c:pt idx="3">
                  <c:v>13912.349486049927</c:v>
                </c:pt>
                <c:pt idx="4">
                  <c:v>14210.939794419972</c:v>
                </c:pt>
                <c:pt idx="5">
                  <c:v>14509.530102790015</c:v>
                </c:pt>
                <c:pt idx="6">
                  <c:v>14808.12041116006</c:v>
                </c:pt>
                <c:pt idx="7">
                  <c:v>15106.710719530103</c:v>
                </c:pt>
                <c:pt idx="8">
                  <c:v>15405.301027900148</c:v>
                </c:pt>
                <c:pt idx="9">
                  <c:v>15703.891336270191</c:v>
                </c:pt>
                <c:pt idx="10">
                  <c:v>16002.481644640236</c:v>
                </c:pt>
                <c:pt idx="11">
                  <c:v>16301.07195301028</c:v>
                </c:pt>
                <c:pt idx="12">
                  <c:v>16599.662261380323</c:v>
                </c:pt>
                <c:pt idx="13">
                  <c:v>16898.252569750366</c:v>
                </c:pt>
                <c:pt idx="14">
                  <c:v>17196.842878120413</c:v>
                </c:pt>
                <c:pt idx="15">
                  <c:v>17495.433186490456</c:v>
                </c:pt>
                <c:pt idx="16">
                  <c:v>17794.023494860499</c:v>
                </c:pt>
                <c:pt idx="17">
                  <c:v>18092.613803230546</c:v>
                </c:pt>
                <c:pt idx="18">
                  <c:v>18391.204111600589</c:v>
                </c:pt>
                <c:pt idx="19">
                  <c:v>18689.794419970633</c:v>
                </c:pt>
                <c:pt idx="20">
                  <c:v>18988.384728340676</c:v>
                </c:pt>
                <c:pt idx="21">
                  <c:v>19286.975036710719</c:v>
                </c:pt>
                <c:pt idx="22">
                  <c:v>19585.565345080766</c:v>
                </c:pt>
                <c:pt idx="23">
                  <c:v>19884.155653450809</c:v>
                </c:pt>
                <c:pt idx="24">
                  <c:v>20182.745961820852</c:v>
                </c:pt>
                <c:pt idx="25">
                  <c:v>20481.336270190895</c:v>
                </c:pt>
                <c:pt idx="26">
                  <c:v>20779.926578560939</c:v>
                </c:pt>
                <c:pt idx="27">
                  <c:v>21078.516886930985</c:v>
                </c:pt>
                <c:pt idx="28">
                  <c:v>21377.107195301029</c:v>
                </c:pt>
                <c:pt idx="29">
                  <c:v>21675.697503671072</c:v>
                </c:pt>
                <c:pt idx="30">
                  <c:v>21974.287812041119</c:v>
                </c:pt>
                <c:pt idx="31">
                  <c:v>22272.878120411162</c:v>
                </c:pt>
                <c:pt idx="32">
                  <c:v>22571.468428781205</c:v>
                </c:pt>
                <c:pt idx="33">
                  <c:v>22870.058737151248</c:v>
                </c:pt>
                <c:pt idx="34">
                  <c:v>23168.649045521292</c:v>
                </c:pt>
                <c:pt idx="35">
                  <c:v>23467.239353891338</c:v>
                </c:pt>
                <c:pt idx="36">
                  <c:v>23765.829662261382</c:v>
                </c:pt>
                <c:pt idx="37">
                  <c:v>24064.419970631425</c:v>
                </c:pt>
                <c:pt idx="38">
                  <c:v>24363.010279001472</c:v>
                </c:pt>
                <c:pt idx="39">
                  <c:v>24661.600587371511</c:v>
                </c:pt>
                <c:pt idx="40">
                  <c:v>24960.190895741558</c:v>
                </c:pt>
                <c:pt idx="41">
                  <c:v>25258.781204111601</c:v>
                </c:pt>
                <c:pt idx="42">
                  <c:v>25557.371512481644</c:v>
                </c:pt>
                <c:pt idx="43">
                  <c:v>25855.961820851691</c:v>
                </c:pt>
                <c:pt idx="44">
                  <c:v>26154.552129221735</c:v>
                </c:pt>
                <c:pt idx="45">
                  <c:v>26453.142437591778</c:v>
                </c:pt>
                <c:pt idx="46">
                  <c:v>26751.732745961825</c:v>
                </c:pt>
                <c:pt idx="47">
                  <c:v>27050.323054331864</c:v>
                </c:pt>
                <c:pt idx="48">
                  <c:v>27348.913362701911</c:v>
                </c:pt>
                <c:pt idx="49">
                  <c:v>27647.503671071954</c:v>
                </c:pt>
                <c:pt idx="50">
                  <c:v>27946.093979441997</c:v>
                </c:pt>
                <c:pt idx="51">
                  <c:v>28244.684287812044</c:v>
                </c:pt>
                <c:pt idx="52">
                  <c:v>28543.274596182084</c:v>
                </c:pt>
                <c:pt idx="53">
                  <c:v>28841.864904552131</c:v>
                </c:pt>
                <c:pt idx="54">
                  <c:v>29140.455212922174</c:v>
                </c:pt>
                <c:pt idx="55">
                  <c:v>29439.045521292217</c:v>
                </c:pt>
                <c:pt idx="56">
                  <c:v>29737.635829662264</c:v>
                </c:pt>
                <c:pt idx="57">
                  <c:v>30036.226138032303</c:v>
                </c:pt>
                <c:pt idx="58">
                  <c:v>30334.81644640235</c:v>
                </c:pt>
                <c:pt idx="59">
                  <c:v>30633.406754772397</c:v>
                </c:pt>
                <c:pt idx="60">
                  <c:v>30931.997063142437</c:v>
                </c:pt>
                <c:pt idx="61">
                  <c:v>31230.587371512484</c:v>
                </c:pt>
                <c:pt idx="62">
                  <c:v>31529.17767988253</c:v>
                </c:pt>
                <c:pt idx="63">
                  <c:v>31827.76798825257</c:v>
                </c:pt>
                <c:pt idx="64">
                  <c:v>32126.358296622617</c:v>
                </c:pt>
                <c:pt idx="65">
                  <c:v>32424.948604992656</c:v>
                </c:pt>
                <c:pt idx="66">
                  <c:v>32723.538913362703</c:v>
                </c:pt>
                <c:pt idx="67">
                  <c:v>33022.12922173275</c:v>
                </c:pt>
                <c:pt idx="68">
                  <c:v>33320.71953010279</c:v>
                </c:pt>
                <c:pt idx="69">
                  <c:v>33619.309838472836</c:v>
                </c:pt>
                <c:pt idx="70">
                  <c:v>33917.900146842876</c:v>
                </c:pt>
                <c:pt idx="71">
                  <c:v>34216.490455212923</c:v>
                </c:pt>
                <c:pt idx="72">
                  <c:v>34515.08076358297</c:v>
                </c:pt>
                <c:pt idx="73">
                  <c:v>34813.671071953009</c:v>
                </c:pt>
                <c:pt idx="74">
                  <c:v>35112.261380323056</c:v>
                </c:pt>
                <c:pt idx="75">
                  <c:v>35410.851688693103</c:v>
                </c:pt>
                <c:pt idx="76">
                  <c:v>35709.441997063142</c:v>
                </c:pt>
                <c:pt idx="77">
                  <c:v>36008.032305433189</c:v>
                </c:pt>
                <c:pt idx="78">
                  <c:v>36306.622613803229</c:v>
                </c:pt>
                <c:pt idx="79">
                  <c:v>36605.212922173276</c:v>
                </c:pt>
                <c:pt idx="80">
                  <c:v>36903.803230543323</c:v>
                </c:pt>
                <c:pt idx="81">
                  <c:v>37202.393538913362</c:v>
                </c:pt>
                <c:pt idx="82">
                  <c:v>37500.983847283409</c:v>
                </c:pt>
                <c:pt idx="83">
                  <c:v>37799.574155653449</c:v>
                </c:pt>
                <c:pt idx="84">
                  <c:v>38098.164464023495</c:v>
                </c:pt>
                <c:pt idx="85">
                  <c:v>38396.754772393542</c:v>
                </c:pt>
                <c:pt idx="86">
                  <c:v>38695.345080763582</c:v>
                </c:pt>
                <c:pt idx="87">
                  <c:v>38993.935389133629</c:v>
                </c:pt>
                <c:pt idx="88">
                  <c:v>39292.525697503675</c:v>
                </c:pt>
                <c:pt idx="89">
                  <c:v>39591.116005873715</c:v>
                </c:pt>
                <c:pt idx="90">
                  <c:v>39889.706314243762</c:v>
                </c:pt>
                <c:pt idx="91">
                  <c:v>40188.296622613801</c:v>
                </c:pt>
                <c:pt idx="92">
                  <c:v>40486.886930983848</c:v>
                </c:pt>
                <c:pt idx="93">
                  <c:v>40785.477239353895</c:v>
                </c:pt>
                <c:pt idx="94">
                  <c:v>41084.067547723935</c:v>
                </c:pt>
                <c:pt idx="95">
                  <c:v>41382.657856093982</c:v>
                </c:pt>
                <c:pt idx="96">
                  <c:v>41681.248164464021</c:v>
                </c:pt>
                <c:pt idx="97">
                  <c:v>41979.838472834068</c:v>
                </c:pt>
                <c:pt idx="98">
                  <c:v>42278.428781204115</c:v>
                </c:pt>
                <c:pt idx="99">
                  <c:v>42577.019089574154</c:v>
                </c:pt>
                <c:pt idx="100">
                  <c:v>42875.609397944201</c:v>
                </c:pt>
                <c:pt idx="101">
                  <c:v>43174.199706314248</c:v>
                </c:pt>
                <c:pt idx="102">
                  <c:v>43472.790014684288</c:v>
                </c:pt>
                <c:pt idx="103">
                  <c:v>43771.380323054334</c:v>
                </c:pt>
                <c:pt idx="104">
                  <c:v>44069.970631424374</c:v>
                </c:pt>
                <c:pt idx="105">
                  <c:v>44368.560939794421</c:v>
                </c:pt>
                <c:pt idx="106">
                  <c:v>44667.151248164468</c:v>
                </c:pt>
                <c:pt idx="107">
                  <c:v>44965.741556534507</c:v>
                </c:pt>
                <c:pt idx="108">
                  <c:v>45264.331864904554</c:v>
                </c:pt>
                <c:pt idx="109">
                  <c:v>45562.922173274601</c:v>
                </c:pt>
                <c:pt idx="110">
                  <c:v>45861.512481644641</c:v>
                </c:pt>
                <c:pt idx="111">
                  <c:v>46160.102790014687</c:v>
                </c:pt>
                <c:pt idx="112">
                  <c:v>46458.693098384727</c:v>
                </c:pt>
                <c:pt idx="113">
                  <c:v>46757.283406754774</c:v>
                </c:pt>
                <c:pt idx="114">
                  <c:v>47055.873715124813</c:v>
                </c:pt>
                <c:pt idx="115">
                  <c:v>47354.46402349486</c:v>
                </c:pt>
                <c:pt idx="116">
                  <c:v>47653.054331864907</c:v>
                </c:pt>
                <c:pt idx="117">
                  <c:v>47951.644640234947</c:v>
                </c:pt>
                <c:pt idx="118">
                  <c:v>48250.234948604993</c:v>
                </c:pt>
                <c:pt idx="119">
                  <c:v>48548.825256975033</c:v>
                </c:pt>
                <c:pt idx="120">
                  <c:v>48847.41556534508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44-4C5A-8BAD-D879A12E8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168319"/>
        <c:axId val="1333148143"/>
      </c:scatterChart>
      <c:valAx>
        <c:axId val="9741683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333148143"/>
        <c:crosses val="autoZero"/>
        <c:crossBetween val="midCat"/>
      </c:valAx>
      <c:valAx>
        <c:axId val="1333148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9741683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'5.MaxTrMaxTP'!$N$10</c:f>
          <c:strCache>
            <c:ptCount val="1"/>
            <c:pt idx="0">
              <c:v>TP vs. Q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'5.MaxTrMaxTP'!$G$18</c:f>
              <c:strCache>
                <c:ptCount val="1"/>
                <c:pt idx="0">
                  <c:v>TP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xVal>
            <c:numRef>
              <c:f>'5.MaxTrMaxTP'!$A$19:$A$139</c:f>
              <c:numCache>
                <c:formatCode>General</c:formatCode>
                <c:ptCount val="1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</c:numCache>
            </c:numRef>
          </c:xVal>
          <c:yVal>
            <c:numRef>
              <c:f>'5.MaxTrMaxTP'!$G$19:$G$139</c:f>
              <c:numCache>
                <c:formatCode>General</c:formatCode>
                <c:ptCount val="121"/>
                <c:pt idx="0">
                  <c:v>-13016.578560939795</c:v>
                </c:pt>
                <c:pt idx="1">
                  <c:v>-11340.055800293685</c:v>
                </c:pt>
                <c:pt idx="2">
                  <c:v>-9697.5947136563882</c:v>
                </c:pt>
                <c:pt idx="3">
                  <c:v>-8089.1953010279003</c:v>
                </c:pt>
                <c:pt idx="4">
                  <c:v>-6514.8575624082241</c:v>
                </c:pt>
                <c:pt idx="5">
                  <c:v>-4974.5814977973569</c:v>
                </c:pt>
                <c:pt idx="6">
                  <c:v>-3468.3671071953013</c:v>
                </c:pt>
                <c:pt idx="7">
                  <c:v>-1996.2143906020556</c:v>
                </c:pt>
                <c:pt idx="8">
                  <c:v>-558.12334801762154</c:v>
                </c:pt>
                <c:pt idx="9">
                  <c:v>845.90602055800446</c:v>
                </c:pt>
                <c:pt idx="10">
                  <c:v>2215.8737151248133</c:v>
                </c:pt>
                <c:pt idx="11">
                  <c:v>3551.7797356828196</c:v>
                </c:pt>
                <c:pt idx="12">
                  <c:v>4853.6240822320106</c:v>
                </c:pt>
                <c:pt idx="13">
                  <c:v>6121.4067547723971</c:v>
                </c:pt>
                <c:pt idx="14">
                  <c:v>7355.1277533039611</c:v>
                </c:pt>
                <c:pt idx="15">
                  <c:v>8554.7870778267243</c:v>
                </c:pt>
                <c:pt idx="16">
                  <c:v>9720.3847283406758</c:v>
                </c:pt>
                <c:pt idx="17">
                  <c:v>10851.920704845816</c:v>
                </c:pt>
                <c:pt idx="18">
                  <c:v>11949.395007342144</c:v>
                </c:pt>
                <c:pt idx="19">
                  <c:v>13012.80763582966</c:v>
                </c:pt>
                <c:pt idx="20">
                  <c:v>14042.158590308372</c:v>
                </c:pt>
                <c:pt idx="21">
                  <c:v>15037.447870778269</c:v>
                </c:pt>
                <c:pt idx="22">
                  <c:v>15998.675477239354</c:v>
                </c:pt>
                <c:pt idx="23">
                  <c:v>16925.841409691628</c:v>
                </c:pt>
                <c:pt idx="24">
                  <c:v>17818.945668135093</c:v>
                </c:pt>
                <c:pt idx="25">
                  <c:v>18677.98825256975</c:v>
                </c:pt>
                <c:pt idx="26">
                  <c:v>19502.9691629956</c:v>
                </c:pt>
                <c:pt idx="27">
                  <c:v>20293.88839941263</c:v>
                </c:pt>
                <c:pt idx="28">
                  <c:v>21050.745961820849</c:v>
                </c:pt>
                <c:pt idx="29">
                  <c:v>21773.541850220266</c:v>
                </c:pt>
                <c:pt idx="30">
                  <c:v>22462.276064610865</c:v>
                </c:pt>
                <c:pt idx="31">
                  <c:v>23116.94860499266</c:v>
                </c:pt>
                <c:pt idx="32">
                  <c:v>23737.559471365639</c:v>
                </c:pt>
                <c:pt idx="33">
                  <c:v>24324.10866372981</c:v>
                </c:pt>
                <c:pt idx="34">
                  <c:v>24876.596182085173</c:v>
                </c:pt>
                <c:pt idx="35">
                  <c:v>25395.022026431725</c:v>
                </c:pt>
                <c:pt idx="36">
                  <c:v>25879.386196769457</c:v>
                </c:pt>
                <c:pt idx="37">
                  <c:v>26329.688693098382</c:v>
                </c:pt>
                <c:pt idx="38">
                  <c:v>26745.929515418495</c:v>
                </c:pt>
                <c:pt idx="39">
                  <c:v>27128.108663729814</c:v>
                </c:pt>
                <c:pt idx="40">
                  <c:v>27476.226138032311</c:v>
                </c:pt>
                <c:pt idx="41">
                  <c:v>27790.281938325996</c:v>
                </c:pt>
                <c:pt idx="42">
                  <c:v>28070.276064610865</c:v>
                </c:pt>
                <c:pt idx="43">
                  <c:v>28316.208516886931</c:v>
                </c:pt>
                <c:pt idx="44">
                  <c:v>28528.079295154184</c:v>
                </c:pt>
                <c:pt idx="45">
                  <c:v>28705.88839941263</c:v>
                </c:pt>
                <c:pt idx="46">
                  <c:v>28849.635829662257</c:v>
                </c:pt>
                <c:pt idx="47">
                  <c:v>28959.321585903082</c:v>
                </c:pt>
                <c:pt idx="48">
                  <c:v>29034.945668135093</c:v>
                </c:pt>
                <c:pt idx="49">
                  <c:v>29076.508076358306</c:v>
                </c:pt>
                <c:pt idx="50">
                  <c:v>29084.00881057269</c:v>
                </c:pt>
                <c:pt idx="51">
                  <c:v>29057.447870778262</c:v>
                </c:pt>
                <c:pt idx="52">
                  <c:v>28996.825256975048</c:v>
                </c:pt>
                <c:pt idx="53">
                  <c:v>28902.140969162996</c:v>
                </c:pt>
                <c:pt idx="54">
                  <c:v>28773.395007342155</c:v>
                </c:pt>
                <c:pt idx="55">
                  <c:v>28610.587371512484</c:v>
                </c:pt>
                <c:pt idx="56">
                  <c:v>28413.718061674008</c:v>
                </c:pt>
                <c:pt idx="57">
                  <c:v>28182.787077826732</c:v>
                </c:pt>
                <c:pt idx="58">
                  <c:v>27917.79441997064</c:v>
                </c:pt>
                <c:pt idx="59">
                  <c:v>27618.740088105733</c:v>
                </c:pt>
                <c:pt idx="60">
                  <c:v>27285.624082232011</c:v>
                </c:pt>
                <c:pt idx="61">
                  <c:v>26918.446402349495</c:v>
                </c:pt>
                <c:pt idx="62">
                  <c:v>26517.207048458149</c:v>
                </c:pt>
                <c:pt idx="63">
                  <c:v>26081.906020558017</c:v>
                </c:pt>
                <c:pt idx="64">
                  <c:v>25612.543318649048</c:v>
                </c:pt>
                <c:pt idx="65">
                  <c:v>25109.118942731278</c:v>
                </c:pt>
                <c:pt idx="66">
                  <c:v>24571.632892804708</c:v>
                </c:pt>
                <c:pt idx="67">
                  <c:v>24000.085168869307</c:v>
                </c:pt>
                <c:pt idx="68">
                  <c:v>23394.475770925121</c:v>
                </c:pt>
                <c:pt idx="69">
                  <c:v>22754.804698972104</c:v>
                </c:pt>
                <c:pt idx="70">
                  <c:v>22081.071953010294</c:v>
                </c:pt>
                <c:pt idx="71">
                  <c:v>21373.277533039654</c:v>
                </c:pt>
                <c:pt idx="72">
                  <c:v>20631.421439060214</c:v>
                </c:pt>
                <c:pt idx="73">
                  <c:v>19855.503671071965</c:v>
                </c:pt>
                <c:pt idx="74">
                  <c:v>19045.524229074887</c:v>
                </c:pt>
                <c:pt idx="75">
                  <c:v>18201.483113069022</c:v>
                </c:pt>
                <c:pt idx="76">
                  <c:v>17323.380323054334</c:v>
                </c:pt>
                <c:pt idx="77">
                  <c:v>16411.215859030846</c:v>
                </c:pt>
                <c:pt idx="78">
                  <c:v>15464.989720998543</c:v>
                </c:pt>
                <c:pt idx="79">
                  <c:v>14484.701908957431</c:v>
                </c:pt>
                <c:pt idx="80">
                  <c:v>13470.35242290749</c:v>
                </c:pt>
                <c:pt idx="81">
                  <c:v>12421.941262848755</c:v>
                </c:pt>
                <c:pt idx="82">
                  <c:v>11339.468428781212</c:v>
                </c:pt>
                <c:pt idx="83">
                  <c:v>10222.933920704854</c:v>
                </c:pt>
                <c:pt idx="84">
                  <c:v>9072.337738619688</c:v>
                </c:pt>
                <c:pt idx="85">
                  <c:v>7887.6798825256992</c:v>
                </c:pt>
                <c:pt idx="86">
                  <c:v>6668.9603524229242</c:v>
                </c:pt>
                <c:pt idx="87">
                  <c:v>5416.179148311312</c:v>
                </c:pt>
                <c:pt idx="88">
                  <c:v>4129.3362701908918</c:v>
                </c:pt>
                <c:pt idx="89">
                  <c:v>2808.4317180616854</c:v>
                </c:pt>
                <c:pt idx="90">
                  <c:v>1453.4654919236418</c:v>
                </c:pt>
                <c:pt idx="91">
                  <c:v>64.437591776812042</c:v>
                </c:pt>
                <c:pt idx="92">
                  <c:v>-1358.6519823788476</c:v>
                </c:pt>
                <c:pt idx="93">
                  <c:v>-2815.8032305433007</c:v>
                </c:pt>
                <c:pt idx="94">
                  <c:v>-4307.0161527165837</c:v>
                </c:pt>
                <c:pt idx="95">
                  <c:v>-5832.2907488986602</c:v>
                </c:pt>
                <c:pt idx="96">
                  <c:v>-7391.6270190895593</c:v>
                </c:pt>
                <c:pt idx="97">
                  <c:v>-8985.024963289281</c:v>
                </c:pt>
                <c:pt idx="98">
                  <c:v>-10612.484581497785</c:v>
                </c:pt>
                <c:pt idx="99">
                  <c:v>-12274.005873715116</c:v>
                </c:pt>
                <c:pt idx="100">
                  <c:v>-13969.588839941243</c:v>
                </c:pt>
                <c:pt idx="101">
                  <c:v>-15699.233480176204</c:v>
                </c:pt>
                <c:pt idx="102">
                  <c:v>-17462.939794419948</c:v>
                </c:pt>
                <c:pt idx="103">
                  <c:v>-19260.707782672529</c:v>
                </c:pt>
                <c:pt idx="104">
                  <c:v>-21092.537444933892</c:v>
                </c:pt>
                <c:pt idx="105">
                  <c:v>-22958.428781204097</c:v>
                </c:pt>
                <c:pt idx="106">
                  <c:v>-24858.381791483109</c:v>
                </c:pt>
                <c:pt idx="107">
                  <c:v>-26792.396475770904</c:v>
                </c:pt>
                <c:pt idx="108">
                  <c:v>-28760.472834067539</c:v>
                </c:pt>
                <c:pt idx="109">
                  <c:v>-30762.610866372961</c:v>
                </c:pt>
                <c:pt idx="110">
                  <c:v>-32798.810572687216</c:v>
                </c:pt>
                <c:pt idx="111">
                  <c:v>-34869.071953010251</c:v>
                </c:pt>
                <c:pt idx="112">
                  <c:v>-36973.395007342129</c:v>
                </c:pt>
                <c:pt idx="113">
                  <c:v>-39111.779735682816</c:v>
                </c:pt>
                <c:pt idx="114">
                  <c:v>-41284.226138032282</c:v>
                </c:pt>
                <c:pt idx="115">
                  <c:v>-43490.734214390592</c:v>
                </c:pt>
                <c:pt idx="116">
                  <c:v>-45731.303964757688</c:v>
                </c:pt>
                <c:pt idx="117">
                  <c:v>-48005.935389133614</c:v>
                </c:pt>
                <c:pt idx="118">
                  <c:v>-50314.628487518326</c:v>
                </c:pt>
                <c:pt idx="119">
                  <c:v>-52657.383259911876</c:v>
                </c:pt>
                <c:pt idx="120">
                  <c:v>-55034.199706314233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93B-4012-AF1C-023306451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4168319"/>
        <c:axId val="1333148143"/>
      </c:scatterChart>
      <c:valAx>
        <c:axId val="9741683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333148143"/>
        <c:crosses val="autoZero"/>
        <c:crossBetween val="midCat"/>
      </c:valAx>
      <c:valAx>
        <c:axId val="1333148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97416831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24759405074365"/>
          <c:y val="0.18560185185185185"/>
          <c:w val="0.85853018372703416"/>
          <c:h val="0.72088764946048411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6749927343001618"/>
                  <c:y val="1.3398241972490064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ysClr val="windowText" lastClr="000000"/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'2.R2&amp;R'!$B$4:$B$12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'2.R2&amp;R'!$C$4:$C$12</c:f>
              <c:numCache>
                <c:formatCode>0</c:formatCode>
                <c:ptCount val="9"/>
                <c:pt idx="0">
                  <c:v>1468</c:v>
                </c:pt>
                <c:pt idx="1">
                  <c:v>1800</c:v>
                </c:pt>
                <c:pt idx="2">
                  <c:v>2000</c:v>
                </c:pt>
                <c:pt idx="3">
                  <c:v>2300</c:v>
                </c:pt>
                <c:pt idx="4">
                  <c:v>2700</c:v>
                </c:pt>
                <c:pt idx="5">
                  <c:v>2961.1219253302847</c:v>
                </c:pt>
                <c:pt idx="6">
                  <c:v>3173.4592379126093</c:v>
                </c:pt>
                <c:pt idx="7">
                  <c:v>3390.0126596118184</c:v>
                </c:pt>
                <c:pt idx="8">
                  <c:v>3487.4061771454217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3F5-4DDB-807C-5B0818AC6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2656"/>
        <c:axId val="617803048"/>
      </c:scatterChart>
      <c:valAx>
        <c:axId val="617802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3048"/>
        <c:crosses val="autoZero"/>
        <c:crossBetween val="midCat"/>
      </c:valAx>
      <c:valAx>
        <c:axId val="617803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26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47550927424489037"/>
                  <c:y val="4.2061141665237032E-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'2.R2&amp;R'!$B$18:$B$26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'2.R2&amp;R'!$C$18:$C$26</c:f>
              <c:numCache>
                <c:formatCode>General</c:formatCode>
                <c:ptCount val="9"/>
                <c:pt idx="0">
                  <c:v>1503</c:v>
                </c:pt>
                <c:pt idx="1">
                  <c:v>1498</c:v>
                </c:pt>
                <c:pt idx="2">
                  <c:v>1922</c:v>
                </c:pt>
                <c:pt idx="3">
                  <c:v>2571</c:v>
                </c:pt>
                <c:pt idx="4">
                  <c:v>2370</c:v>
                </c:pt>
                <c:pt idx="5">
                  <c:v>2856</c:v>
                </c:pt>
                <c:pt idx="6">
                  <c:v>3720</c:v>
                </c:pt>
                <c:pt idx="7">
                  <c:v>3605</c:v>
                </c:pt>
                <c:pt idx="8">
                  <c:v>4327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69-458A-BF0A-0C448F986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3832"/>
        <c:axId val="617804224"/>
      </c:scatterChart>
      <c:valAx>
        <c:axId val="617803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4224"/>
        <c:crosses val="autoZero"/>
        <c:crossBetween val="midCat"/>
      </c:valAx>
      <c:valAx>
        <c:axId val="61780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38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1.001239778631028E-2"/>
                  <c:y val="-0.52924808082191366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'2.R2&amp;R'!$B$18:$B$26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'2.R2&amp;R'!$D$18:$D$26</c:f>
              <c:numCache>
                <c:formatCode>General</c:formatCode>
                <c:ptCount val="9"/>
                <c:pt idx="0">
                  <c:v>3023</c:v>
                </c:pt>
                <c:pt idx="1">
                  <c:v>2955</c:v>
                </c:pt>
                <c:pt idx="2">
                  <c:v>2117</c:v>
                </c:pt>
                <c:pt idx="3">
                  <c:v>2100</c:v>
                </c:pt>
                <c:pt idx="4">
                  <c:v>1685</c:v>
                </c:pt>
                <c:pt idx="5">
                  <c:v>1685</c:v>
                </c:pt>
                <c:pt idx="6">
                  <c:v>801</c:v>
                </c:pt>
                <c:pt idx="7">
                  <c:v>584</c:v>
                </c:pt>
                <c:pt idx="8">
                  <c:v>351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83-48A5-A4A6-DA4A601B9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5008"/>
        <c:axId val="617805400"/>
      </c:scatterChart>
      <c:valAx>
        <c:axId val="6178050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5400"/>
        <c:crosses val="autoZero"/>
        <c:crossBetween val="midCat"/>
      </c:valAx>
      <c:valAx>
        <c:axId val="617805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50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5.9291415242435558E-2"/>
                  <c:y val="-0.5884186784028894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Book Antiqua" panose="02040602050305030304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'2.R2&amp;R'!$B$18:$B$26</c:f>
              <c:numCache>
                <c:formatCode>0</c:formatCode>
                <c:ptCount val="9"/>
                <c:pt idx="0">
                  <c:v>20</c:v>
                </c:pt>
                <c:pt idx="1">
                  <c:v>40</c:v>
                </c:pt>
                <c:pt idx="2">
                  <c:v>50</c:v>
                </c:pt>
                <c:pt idx="3">
                  <c:v>70</c:v>
                </c:pt>
                <c:pt idx="4">
                  <c:v>90</c:v>
                </c:pt>
                <c:pt idx="5">
                  <c:v>100</c:v>
                </c:pt>
                <c:pt idx="6">
                  <c:v>120</c:v>
                </c:pt>
                <c:pt idx="7">
                  <c:v>140</c:v>
                </c:pt>
                <c:pt idx="8">
                  <c:v>150</c:v>
                </c:pt>
              </c:numCache>
            </c:numRef>
          </c:xVal>
          <c:yVal>
            <c:numRef>
              <c:f>'2.R2&amp;R'!$E$18:$E$26</c:f>
              <c:numCache>
                <c:formatCode>General</c:formatCode>
                <c:ptCount val="9"/>
                <c:pt idx="0">
                  <c:v>1805</c:v>
                </c:pt>
                <c:pt idx="1">
                  <c:v>8751</c:v>
                </c:pt>
                <c:pt idx="2">
                  <c:v>8193</c:v>
                </c:pt>
                <c:pt idx="3">
                  <c:v>7666</c:v>
                </c:pt>
                <c:pt idx="4">
                  <c:v>6807</c:v>
                </c:pt>
                <c:pt idx="5">
                  <c:v>6317</c:v>
                </c:pt>
                <c:pt idx="6">
                  <c:v>547</c:v>
                </c:pt>
                <c:pt idx="7">
                  <c:v>9750</c:v>
                </c:pt>
                <c:pt idx="8">
                  <c:v>8507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99-44A3-9AB1-17FBF4B418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806184"/>
        <c:axId val="617806576"/>
      </c:scatterChart>
      <c:valAx>
        <c:axId val="617806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6576"/>
        <c:crosses val="autoZero"/>
        <c:crossBetween val="midCat"/>
      </c:valAx>
      <c:valAx>
        <c:axId val="617806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61780618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'3.RegForAssociation'!$C$25</c:f>
          <c:strCache>
            <c:ptCount val="1"/>
            <c:pt idx="0">
              <c:v>Demand Curve (R vs. Q): P=1992.14-17.03Q; R2=0.94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'3.RegForAssociation'!$B$1</c:f>
              <c:strCache>
                <c:ptCount val="1"/>
                <c:pt idx="0">
                  <c:v>Price (dollars)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'3.RegForAssociation'!$A$2:$A$7</c:f>
              <c:numCache>
                <c:formatCode>General</c:formatCode>
                <c:ptCount val="6"/>
                <c:pt idx="0">
                  <c:v>10</c:v>
                </c:pt>
                <c:pt idx="1">
                  <c:v>30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80</c:v>
                </c:pt>
              </c:numCache>
            </c:numRef>
          </c:xVal>
          <c:yVal>
            <c:numRef>
              <c:f>'3.RegForAssociation'!$B$2:$B$7</c:f>
              <c:numCache>
                <c:formatCode>General</c:formatCode>
                <c:ptCount val="6"/>
                <c:pt idx="0">
                  <c:v>1690</c:v>
                </c:pt>
                <c:pt idx="1">
                  <c:v>1580</c:v>
                </c:pt>
                <c:pt idx="2">
                  <c:v>1510</c:v>
                </c:pt>
                <c:pt idx="3">
                  <c:v>1270</c:v>
                </c:pt>
                <c:pt idx="4">
                  <c:v>960</c:v>
                </c:pt>
                <c:pt idx="5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604-46EB-8495-FBA1CA7FC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380960"/>
        <c:axId val="996881184"/>
      </c:scatterChart>
      <c:valAx>
        <c:axId val="166438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996881184"/>
        <c:crosses val="autoZero"/>
        <c:crossBetween val="midCat"/>
      </c:valAx>
      <c:valAx>
        <c:axId val="99688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664380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'3.RegForAssociation'!$C$26</c:f>
          <c:strCache>
            <c:ptCount val="1"/>
            <c:pt idx="0">
              <c:v>Total Cost Curve (TC vs. Q): TC=13016.58+298.59Q; R2=0.96,   StdDev=1591.3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'3.RegForAssociation'!$C$1</c:f>
              <c:strCache>
                <c:ptCount val="1"/>
                <c:pt idx="0">
                  <c:v>Total Production Cost (dollars)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'3.RegForAssociation'!$A$2:$A$7</c:f>
              <c:numCache>
                <c:formatCode>General</c:formatCode>
                <c:ptCount val="6"/>
                <c:pt idx="0">
                  <c:v>10</c:v>
                </c:pt>
                <c:pt idx="1">
                  <c:v>30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80</c:v>
                </c:pt>
              </c:numCache>
            </c:numRef>
          </c:xVal>
          <c:yVal>
            <c:numRef>
              <c:f>'3.RegForAssociation'!$C$2:$C$7</c:f>
              <c:numCache>
                <c:formatCode>General</c:formatCode>
                <c:ptCount val="6"/>
                <c:pt idx="0">
                  <c:v>16350</c:v>
                </c:pt>
                <c:pt idx="1">
                  <c:v>22960</c:v>
                </c:pt>
                <c:pt idx="2">
                  <c:v>21800</c:v>
                </c:pt>
                <c:pt idx="3">
                  <c:v>27850</c:v>
                </c:pt>
                <c:pt idx="4">
                  <c:v>27540</c:v>
                </c:pt>
                <c:pt idx="5">
                  <c:v>37740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01-4D4C-AE81-32C6C1F3B0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380960"/>
        <c:axId val="996881184"/>
      </c:scatterChart>
      <c:valAx>
        <c:axId val="166438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996881184"/>
        <c:crosses val="autoZero"/>
        <c:crossBetween val="midCat"/>
      </c:valAx>
      <c:valAx>
        <c:axId val="99688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664380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'3.RegForAssociation'!$C$25</c:f>
          <c:strCache>
            <c:ptCount val="1"/>
            <c:pt idx="0">
              <c:v>Demand Curve (R vs. Q): P=1992.14-17.03Q; R2=0.94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'3.RegForAssociation'!$B$1</c:f>
              <c:strCache>
                <c:ptCount val="1"/>
                <c:pt idx="0">
                  <c:v>Price (dollars)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xVal>
            <c:numRef>
              <c:f>'3.RegForAssociation'!$A$2:$A$7</c:f>
              <c:numCache>
                <c:formatCode>General</c:formatCode>
                <c:ptCount val="6"/>
                <c:pt idx="0">
                  <c:v>10</c:v>
                </c:pt>
                <c:pt idx="1">
                  <c:v>30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80</c:v>
                </c:pt>
              </c:numCache>
            </c:numRef>
          </c:xVal>
          <c:yVal>
            <c:numRef>
              <c:f>'3.RegForAssociation'!$B$2:$B$7</c:f>
              <c:numCache>
                <c:formatCode>General</c:formatCode>
                <c:ptCount val="6"/>
                <c:pt idx="0">
                  <c:v>1690</c:v>
                </c:pt>
                <c:pt idx="1">
                  <c:v>1580</c:v>
                </c:pt>
                <c:pt idx="2">
                  <c:v>1510</c:v>
                </c:pt>
                <c:pt idx="3">
                  <c:v>1270</c:v>
                </c:pt>
                <c:pt idx="4">
                  <c:v>960</c:v>
                </c:pt>
                <c:pt idx="5">
                  <c:v>600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73-4142-8673-F1EC7B880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380960"/>
        <c:axId val="996881184"/>
      </c:scatter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'3.RegForAssociation'!$K$25:$K$26</c:f>
              <c:numCache>
                <c:formatCode>General</c:formatCode>
                <c:ptCount val="2"/>
                <c:pt idx="0">
                  <c:v>0</c:v>
                </c:pt>
                <c:pt idx="1">
                  <c:v>116.9727539230902</c:v>
                </c:pt>
              </c:numCache>
            </c:numRef>
          </c:xVal>
          <c:yVal>
            <c:numRef>
              <c:f>'3.RegForAssociation'!$L$25:$L$26</c:f>
              <c:numCache>
                <c:formatCode>General</c:formatCode>
                <c:ptCount val="2"/>
                <c:pt idx="0">
                  <c:v>1992.143906020558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0C73-4142-8673-F1EC7B880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380960"/>
        <c:axId val="996881184"/>
      </c:scatterChart>
      <c:valAx>
        <c:axId val="166438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996881184"/>
        <c:crosses val="autoZero"/>
        <c:crossBetween val="midCat"/>
      </c:valAx>
      <c:valAx>
        <c:axId val="99688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664380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'3.RegForAssociation'!$C$26</c:f>
          <c:strCache>
            <c:ptCount val="1"/>
            <c:pt idx="0">
              <c:v>Total Cost Curve (TC vs. Q): TC=13016.58+298.59Q; R2=0.96,   StdDev=1591.3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Book Antiqua" panose="0204060205030503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'3.RegForAssociation'!$C$1</c:f>
              <c:strCache>
                <c:ptCount val="1"/>
                <c:pt idx="0">
                  <c:v>Total Production Cost (dollars) 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xVal>
            <c:numRef>
              <c:f>'3.RegForAssociation'!$A$2:$A$7</c:f>
              <c:numCache>
                <c:formatCode>General</c:formatCode>
                <c:ptCount val="6"/>
                <c:pt idx="0">
                  <c:v>10</c:v>
                </c:pt>
                <c:pt idx="1">
                  <c:v>30</c:v>
                </c:pt>
                <c:pt idx="2">
                  <c:v>35</c:v>
                </c:pt>
                <c:pt idx="3">
                  <c:v>45</c:v>
                </c:pt>
                <c:pt idx="4">
                  <c:v>55</c:v>
                </c:pt>
                <c:pt idx="5">
                  <c:v>80</c:v>
                </c:pt>
              </c:numCache>
            </c:numRef>
          </c:xVal>
          <c:yVal>
            <c:numRef>
              <c:f>'3.RegForAssociation'!$C$2:$C$7</c:f>
              <c:numCache>
                <c:formatCode>General</c:formatCode>
                <c:ptCount val="6"/>
                <c:pt idx="0">
                  <c:v>16350</c:v>
                </c:pt>
                <c:pt idx="1">
                  <c:v>22960</c:v>
                </c:pt>
                <c:pt idx="2">
                  <c:v>21800</c:v>
                </c:pt>
                <c:pt idx="3">
                  <c:v>27850</c:v>
                </c:pt>
                <c:pt idx="4">
                  <c:v>27540</c:v>
                </c:pt>
                <c:pt idx="5">
                  <c:v>37740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B33-4DA8-B425-DAEF752AF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380960"/>
        <c:axId val="996881184"/>
      </c:scatterChart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'3.RegForAssociation'!$N$25:$N$26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'3.RegForAssociation'!$O$25:$O$26</c:f>
              <c:numCache>
                <c:formatCode>General</c:formatCode>
                <c:ptCount val="2"/>
                <c:pt idx="0">
                  <c:v>13016.578560939795</c:v>
                </c:pt>
                <c:pt idx="1">
                  <c:v>42875.609397944201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B33-4DA8-B425-DAEF752AFC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64380960"/>
        <c:axId val="996881184"/>
      </c:scatterChart>
      <c:valAx>
        <c:axId val="16643809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996881184"/>
        <c:crosses val="autoZero"/>
        <c:crossBetween val="midCat"/>
      </c:valAx>
      <c:valAx>
        <c:axId val="99688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6643809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Book Antiqua" panose="0204060205030503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0.xml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12909</xdr:colOff>
      <xdr:row>19</xdr:row>
      <xdr:rowOff>9522</xdr:rowOff>
    </xdr:from>
    <xdr:to>
      <xdr:col>7</xdr:col>
      <xdr:colOff>10025</xdr:colOff>
      <xdr:row>33</xdr:row>
      <xdr:rowOff>160421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A7161E6-48BF-4848-A8AD-8DAEC4BD60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480152</xdr:colOff>
      <xdr:row>0</xdr:row>
      <xdr:rowOff>195362</xdr:rowOff>
    </xdr:from>
    <xdr:to>
      <xdr:col>7</xdr:col>
      <xdr:colOff>107025</xdr:colOff>
      <xdr:row>15</xdr:row>
      <xdr:rowOff>68513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E0E424-F943-45AF-A818-29F12404F6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326384</xdr:colOff>
      <xdr:row>0</xdr:row>
      <xdr:rowOff>197573</xdr:rowOff>
    </xdr:from>
    <xdr:to>
      <xdr:col>15</xdr:col>
      <xdr:colOff>423511</xdr:colOff>
      <xdr:row>15</xdr:row>
      <xdr:rowOff>89912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85662A1-C4BF-4327-878B-C08DAB725D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490352</xdr:colOff>
      <xdr:row>15</xdr:row>
      <xdr:rowOff>185468</xdr:rowOff>
    </xdr:from>
    <xdr:to>
      <xdr:col>7</xdr:col>
      <xdr:colOff>117225</xdr:colOff>
      <xdr:row>30</xdr:row>
      <xdr:rowOff>18197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CBCF9D3-8577-40EE-BDB5-CF750CC186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313990</xdr:colOff>
      <xdr:row>15</xdr:row>
      <xdr:rowOff>203790</xdr:rowOff>
    </xdr:from>
    <xdr:to>
      <xdr:col>15</xdr:col>
      <xdr:colOff>430167</xdr:colOff>
      <xdr:row>30</xdr:row>
      <xdr:rowOff>42291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39957713-FD59-4E5B-A609-E90D66D746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157162</xdr:rowOff>
    </xdr:from>
    <xdr:to>
      <xdr:col>3</xdr:col>
      <xdr:colOff>381000</xdr:colOff>
      <xdr:row>23</xdr:row>
      <xdr:rowOff>23812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C27D4B-FF63-415C-8CC1-239AD580A0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542925</xdr:colOff>
      <xdr:row>8</xdr:row>
      <xdr:rowOff>190500</xdr:rowOff>
    </xdr:from>
    <xdr:to>
      <xdr:col>11</xdr:col>
      <xdr:colOff>238125</xdr:colOff>
      <xdr:row>23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DE8C3CC-0495-44CB-8165-1D8DF514A5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26</xdr:row>
      <xdr:rowOff>19050</xdr:rowOff>
    </xdr:from>
    <xdr:to>
      <xdr:col>3</xdr:col>
      <xdr:colOff>438150</xdr:colOff>
      <xdr:row>40</xdr:row>
      <xdr:rowOff>95250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1C860ADB-B54A-4DFD-8F94-A8C158C893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38100</xdr:colOff>
      <xdr:row>26</xdr:row>
      <xdr:rowOff>19050</xdr:rowOff>
    </xdr:from>
    <xdr:to>
      <xdr:col>11</xdr:col>
      <xdr:colOff>342900</xdr:colOff>
      <xdr:row>40</xdr:row>
      <xdr:rowOff>95250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115A468-0623-436D-9D68-E6BB7BF03F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12911</xdr:colOff>
      <xdr:row>10</xdr:row>
      <xdr:rowOff>179971</xdr:rowOff>
    </xdr:from>
    <xdr:to>
      <xdr:col>14</xdr:col>
      <xdr:colOff>153907</xdr:colOff>
      <xdr:row>24</xdr:row>
      <xdr:rowOff>34714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077FAB1-B102-434E-A532-0D76A29D21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370974</xdr:colOff>
      <xdr:row>38</xdr:row>
      <xdr:rowOff>40105</xdr:rowOff>
    </xdr:from>
    <xdr:to>
      <xdr:col>10</xdr:col>
      <xdr:colOff>233637</xdr:colOff>
      <xdr:row>50</xdr:row>
      <xdr:rowOff>117733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FCD87D-2F47-4D55-9CC3-AB0F7ABE5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74106" y="8061158"/>
          <a:ext cx="5547584" cy="2594233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381000</xdr:colOff>
      <xdr:row>38</xdr:row>
      <xdr:rowOff>145774</xdr:rowOff>
    </xdr:from>
    <xdr:to>
      <xdr:col>16</xdr:col>
      <xdr:colOff>531396</xdr:colOff>
      <xdr:row>50</xdr:row>
      <xdr:rowOff>74134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792E1D7-6113-4745-B086-5CA8AB1AD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069053" y="8166827"/>
          <a:ext cx="4682290" cy="2444965"/>
        </a:xfrm>
        <a:prstGeom prst="rect">
          <a:avLst/>
        </a:prstGeom>
      </xdr:spPr>
    </xdr:pic>
    <xdr:clientData/>
  </xdr:twoCellAnchor>
  <xdr:twoCellAnchor editAs="oneCell">
    <xdr:from>
      <xdr:col>0</xdr:col>
      <xdr:colOff>260685</xdr:colOff>
      <xdr:row>38</xdr:row>
      <xdr:rowOff>30810</xdr:rowOff>
    </xdr:from>
    <xdr:to>
      <xdr:col>5</xdr:col>
      <xdr:colOff>210552</xdr:colOff>
      <xdr:row>51</xdr:row>
      <xdr:rowOff>122209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6FD6541-9590-4235-AB80-99190878A8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60685" y="8051863"/>
          <a:ext cx="4952999" cy="281855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328612</xdr:colOff>
      <xdr:row>11</xdr:row>
      <xdr:rowOff>128587</xdr:rowOff>
    </xdr:from>
    <xdr:to>
      <xdr:col>17</xdr:col>
      <xdr:colOff>23812</xdr:colOff>
      <xdr:row>24</xdr:row>
      <xdr:rowOff>185737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4CFAD966-6593-47B6-94BA-1439CADEA7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104775</xdr:colOff>
      <xdr:row>11</xdr:row>
      <xdr:rowOff>123825</xdr:rowOff>
    </xdr:from>
    <xdr:to>
      <xdr:col>24</xdr:col>
      <xdr:colOff>409575</xdr:colOff>
      <xdr:row>24</xdr:row>
      <xdr:rowOff>180975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48E7BF1-E49A-4475-B015-D57365C45F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304800</xdr:colOff>
      <xdr:row>25</xdr:row>
      <xdr:rowOff>142875</xdr:rowOff>
    </xdr:from>
    <xdr:to>
      <xdr:col>17</xdr:col>
      <xdr:colOff>0</xdr:colOff>
      <xdr:row>38</xdr:row>
      <xdr:rowOff>161925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A85A0DE9-86AB-4B0B-8D7A-D7A96840D4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17</xdr:col>
      <xdr:colOff>95250</xdr:colOff>
      <xdr:row>25</xdr:row>
      <xdr:rowOff>171450</xdr:rowOff>
    </xdr:from>
    <xdr:to>
      <xdr:col>24</xdr:col>
      <xdr:colOff>400050</xdr:colOff>
      <xdr:row>38</xdr:row>
      <xdr:rowOff>190500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97BD1A27-CBD5-4A99-99BA-B963648D9D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2DC1B-6F2C-43C2-8CF5-A21C69FA3BF9}">
  <sheetPr>
    <tabColor rgb="FFFFFF00"/>
  </sheetPr>
  <dimension ref="A1:Q58"/>
  <sheetViews>
    <sheetView zoomScale="97" zoomScaleNormal="97" workbookViewId="0">
      <selection activeCell="B2" sqref="B2:B29"/>
    </sheetView>
  </sheetViews>
  <sheetFormatPr defaultColWidth="9.140625" defaultRowHeight="15.75" x14ac:dyDescent="0.25"/>
  <cols>
    <col min="1" max="1" width="9.42578125" style="2" bestFit="1" customWidth="1"/>
    <col min="2" max="2" width="7" style="2" bestFit="1" customWidth="1"/>
    <col min="3" max="3" width="20" style="2" bestFit="1" customWidth="1"/>
    <col min="4" max="4" width="22.28515625" style="2" customWidth="1"/>
    <col min="5" max="5" width="22.5703125" style="3" bestFit="1" customWidth="1"/>
    <col min="6" max="6" width="19.85546875" style="3" customWidth="1"/>
    <col min="7" max="7" width="13" style="3" bestFit="1" customWidth="1"/>
    <col min="8" max="8" width="14.7109375" style="3" bestFit="1" customWidth="1"/>
    <col min="9" max="9" width="14.140625" style="3" bestFit="1" customWidth="1"/>
    <col min="10" max="10" width="8.28515625" style="3" bestFit="1" customWidth="1"/>
    <col min="11" max="11" width="12.42578125" style="3" customWidth="1"/>
    <col min="12" max="12" width="11.42578125" style="3" customWidth="1"/>
    <col min="13" max="13" width="15.42578125" style="2" bestFit="1" customWidth="1"/>
    <col min="14" max="16384" width="9.140625" style="2"/>
  </cols>
  <sheetData>
    <row r="1" spans="1:15" ht="16.5" x14ac:dyDescent="0.3">
      <c r="A1" s="3" t="s">
        <v>36</v>
      </c>
      <c r="B1" s="4" t="s">
        <v>33</v>
      </c>
      <c r="D1" s="24" t="s">
        <v>0</v>
      </c>
      <c r="E1" s="24"/>
      <c r="F1" s="24"/>
      <c r="G1" s="24"/>
      <c r="H1" s="24"/>
      <c r="I1" s="24"/>
      <c r="J1" s="24"/>
      <c r="K1" s="24"/>
      <c r="L1" s="24"/>
    </row>
    <row r="2" spans="1:15" ht="17.25" thickBot="1" x14ac:dyDescent="0.35">
      <c r="A2" s="6">
        <v>1</v>
      </c>
      <c r="B2" s="43">
        <v>21</v>
      </c>
      <c r="D2" s="24"/>
      <c r="E2" s="24"/>
      <c r="G2" s="24"/>
      <c r="H2" s="24"/>
      <c r="I2" s="24"/>
      <c r="J2" s="24"/>
      <c r="K2" s="24"/>
      <c r="L2" s="24"/>
    </row>
    <row r="3" spans="1:15" ht="16.5" x14ac:dyDescent="0.3">
      <c r="A3" s="6">
        <v>2</v>
      </c>
      <c r="B3" s="43">
        <v>28</v>
      </c>
      <c r="D3" s="25" t="s">
        <v>1</v>
      </c>
      <c r="E3" s="25"/>
      <c r="F3" s="24"/>
      <c r="G3" s="24"/>
      <c r="H3" s="24"/>
      <c r="I3" s="24"/>
      <c r="J3" s="24"/>
      <c r="K3" s="24"/>
      <c r="L3" s="24"/>
    </row>
    <row r="4" spans="1:15" ht="16.5" x14ac:dyDescent="0.3">
      <c r="A4" s="6">
        <v>3</v>
      </c>
      <c r="B4" s="43">
        <v>32</v>
      </c>
      <c r="C4" s="5"/>
      <c r="D4" s="26" t="s">
        <v>2</v>
      </c>
      <c r="E4" s="27">
        <f>SQRT(E5)*SIGN(E18)</f>
        <v>0.94683332571518386</v>
      </c>
      <c r="F4" s="28" t="s">
        <v>75</v>
      </c>
      <c r="G4" s="24"/>
      <c r="H4" s="24"/>
      <c r="I4" s="28" t="s">
        <v>30</v>
      </c>
      <c r="J4" s="24"/>
      <c r="K4" s="24"/>
      <c r="M4" s="28" t="s">
        <v>70</v>
      </c>
      <c r="N4" s="28"/>
    </row>
    <row r="5" spans="1:15" ht="16.5" x14ac:dyDescent="0.3">
      <c r="A5" s="6">
        <v>4</v>
      </c>
      <c r="B5" s="43">
        <v>34</v>
      </c>
      <c r="C5" s="7"/>
      <c r="D5" s="26" t="s">
        <v>3</v>
      </c>
      <c r="E5" s="27">
        <f>RSQ(B2:B29,A2:A29)</f>
        <v>0.89649334668487546</v>
      </c>
      <c r="F5" s="28" t="s">
        <v>31</v>
      </c>
      <c r="G5" s="24"/>
      <c r="H5" s="24"/>
      <c r="I5" s="24"/>
      <c r="J5" s="24"/>
      <c r="K5" s="24"/>
      <c r="M5" s="28" t="s">
        <v>24</v>
      </c>
      <c r="N5" s="28"/>
    </row>
    <row r="6" spans="1:15" ht="16.5" x14ac:dyDescent="0.3">
      <c r="A6" s="6">
        <v>5</v>
      </c>
      <c r="B6" s="43">
        <v>36</v>
      </c>
      <c r="C6" s="7"/>
      <c r="D6" s="29" t="s">
        <v>4</v>
      </c>
      <c r="E6" s="30">
        <v>0.89251232155737081</v>
      </c>
      <c r="I6" s="24"/>
      <c r="J6" s="24"/>
      <c r="K6" s="24"/>
      <c r="M6" s="28" t="s">
        <v>73</v>
      </c>
      <c r="N6" s="28"/>
    </row>
    <row r="7" spans="1:15" ht="16.5" x14ac:dyDescent="0.3">
      <c r="A7" s="6">
        <v>6</v>
      </c>
      <c r="B7" s="43">
        <v>37</v>
      </c>
      <c r="C7" s="7"/>
      <c r="D7" s="26" t="s">
        <v>5</v>
      </c>
      <c r="E7" s="27">
        <f>STEYX(B2:B29,A2:A29)</f>
        <v>5.1042663124113554</v>
      </c>
      <c r="F7" s="28" t="s">
        <v>25</v>
      </c>
      <c r="G7" s="24"/>
      <c r="H7" s="24"/>
      <c r="I7" s="24"/>
      <c r="J7" s="24"/>
      <c r="K7" s="24"/>
      <c r="L7" s="24"/>
      <c r="M7" s="2" t="s">
        <v>76</v>
      </c>
      <c r="N7" s="28"/>
    </row>
    <row r="8" spans="1:15" ht="17.25" thickBot="1" x14ac:dyDescent="0.35">
      <c r="A8" s="6">
        <v>7</v>
      </c>
      <c r="B8" s="43">
        <v>39</v>
      </c>
      <c r="C8" s="7"/>
      <c r="D8" s="31" t="s">
        <v>6</v>
      </c>
      <c r="E8" s="27">
        <f>COUNT(B2:B29)</f>
        <v>28</v>
      </c>
      <c r="F8" s="28" t="s">
        <v>26</v>
      </c>
      <c r="G8" s="24"/>
      <c r="H8" s="24"/>
      <c r="I8" s="24"/>
      <c r="J8" s="24"/>
      <c r="K8" s="24"/>
      <c r="L8" s="24"/>
      <c r="M8" s="2" t="s">
        <v>77</v>
      </c>
      <c r="N8" s="28"/>
    </row>
    <row r="9" spans="1:15" ht="16.5" x14ac:dyDescent="0.3">
      <c r="A9" s="6">
        <v>8</v>
      </c>
      <c r="B9" s="43">
        <v>40</v>
      </c>
      <c r="C9" s="7"/>
      <c r="D9" s="24"/>
      <c r="E9" s="24"/>
      <c r="F9" s="28" t="s">
        <v>41</v>
      </c>
      <c r="G9" s="24"/>
      <c r="H9" s="24"/>
      <c r="I9" s="24"/>
      <c r="J9" s="24"/>
      <c r="K9" s="24"/>
      <c r="L9" s="24"/>
      <c r="M9" s="2" t="s">
        <v>78</v>
      </c>
    </row>
    <row r="10" spans="1:15" ht="17.25" thickBot="1" x14ac:dyDescent="0.35">
      <c r="A10" s="6">
        <v>9</v>
      </c>
      <c r="B10" s="43">
        <v>40</v>
      </c>
      <c r="C10" s="7"/>
      <c r="D10" s="24" t="s">
        <v>7</v>
      </c>
      <c r="E10" s="24"/>
      <c r="F10" s="28" t="s">
        <v>80</v>
      </c>
      <c r="G10" s="24"/>
      <c r="H10" s="24"/>
      <c r="I10" s="24"/>
      <c r="J10" s="24"/>
      <c r="K10" s="24"/>
      <c r="L10" s="24"/>
      <c r="M10" s="2" t="s">
        <v>79</v>
      </c>
      <c r="N10" s="28"/>
    </row>
    <row r="11" spans="1:15" ht="16.5" x14ac:dyDescent="0.3">
      <c r="A11" s="6">
        <v>10</v>
      </c>
      <c r="B11" s="43">
        <v>40</v>
      </c>
      <c r="C11" s="7"/>
      <c r="D11" s="32"/>
      <c r="E11" s="32" t="s">
        <v>12</v>
      </c>
      <c r="F11" s="32" t="s">
        <v>13</v>
      </c>
      <c r="G11" s="32" t="s">
        <v>14</v>
      </c>
      <c r="H11" s="32" t="s">
        <v>15</v>
      </c>
      <c r="I11" s="32" t="s">
        <v>16</v>
      </c>
      <c r="J11" s="24"/>
      <c r="K11" s="24"/>
      <c r="L11" s="24"/>
      <c r="M11" s="28" t="s">
        <v>71</v>
      </c>
    </row>
    <row r="12" spans="1:15" ht="16.5" x14ac:dyDescent="0.3">
      <c r="A12" s="6">
        <v>11</v>
      </c>
      <c r="B12" s="43">
        <v>41</v>
      </c>
      <c r="C12" s="7"/>
      <c r="D12" s="33" t="s">
        <v>8</v>
      </c>
      <c r="E12" s="33">
        <v>1</v>
      </c>
      <c r="F12" s="33">
        <v>5867.0366721401197</v>
      </c>
      <c r="G12" s="33">
        <v>5867.0366721401197</v>
      </c>
      <c r="H12" s="33">
        <v>225.19158206036687</v>
      </c>
      <c r="I12" s="33">
        <v>2.5516337069302656E-14</v>
      </c>
      <c r="J12" s="24"/>
      <c r="K12" s="24"/>
      <c r="L12" s="24"/>
      <c r="M12" s="28" t="s">
        <v>72</v>
      </c>
    </row>
    <row r="13" spans="1:15" ht="16.5" x14ac:dyDescent="0.3">
      <c r="A13" s="6">
        <v>12</v>
      </c>
      <c r="B13" s="43">
        <v>43</v>
      </c>
      <c r="C13" s="7"/>
      <c r="D13" s="33" t="s">
        <v>9</v>
      </c>
      <c r="E13" s="33">
        <v>26</v>
      </c>
      <c r="F13" s="33">
        <v>677.39189928845155</v>
      </c>
      <c r="G13" s="33">
        <v>26.053534588017367</v>
      </c>
      <c r="H13" s="33"/>
      <c r="I13" s="33"/>
      <c r="J13" s="24"/>
      <c r="K13" s="24"/>
      <c r="L13" s="24"/>
      <c r="M13" s="28" t="s">
        <v>27</v>
      </c>
    </row>
    <row r="14" spans="1:15" ht="17.25" thickBot="1" x14ac:dyDescent="0.35">
      <c r="A14" s="6">
        <v>13</v>
      </c>
      <c r="B14" s="43">
        <v>44</v>
      </c>
      <c r="C14" s="7"/>
      <c r="D14" s="34" t="s">
        <v>10</v>
      </c>
      <c r="E14" s="34">
        <v>27</v>
      </c>
      <c r="F14" s="34">
        <v>6544.4285714285716</v>
      </c>
      <c r="G14" s="34"/>
      <c r="H14" s="34"/>
      <c r="I14" s="34"/>
      <c r="J14" s="24"/>
      <c r="K14" s="24"/>
      <c r="L14" s="24"/>
      <c r="M14" s="28" t="str">
        <f>"F29="&amp;ROUND(E17,3)&amp;"+"&amp;ROUND(E18,3)&amp;"*29="</f>
        <v>F29=22.659+1.792*29=</v>
      </c>
      <c r="O14" s="45">
        <f>E17+E18*29</f>
        <v>74.626984126984127</v>
      </c>
    </row>
    <row r="15" spans="1:15" ht="17.25" thickBot="1" x14ac:dyDescent="0.35">
      <c r="A15" s="6">
        <v>14</v>
      </c>
      <c r="B15" s="43">
        <v>44</v>
      </c>
      <c r="C15" s="7"/>
      <c r="D15" s="24"/>
      <c r="E15" s="24"/>
      <c r="F15" s="24"/>
      <c r="G15" s="24"/>
      <c r="H15" s="24"/>
      <c r="I15" s="24"/>
      <c r="J15" s="24"/>
      <c r="K15" s="24"/>
      <c r="L15" s="24"/>
      <c r="M15" s="28" t="s">
        <v>28</v>
      </c>
    </row>
    <row r="16" spans="1:15" ht="16.5" x14ac:dyDescent="0.3">
      <c r="A16" s="6">
        <v>15</v>
      </c>
      <c r="B16" s="43">
        <v>45</v>
      </c>
      <c r="C16" s="7"/>
      <c r="D16" s="35"/>
      <c r="E16" s="35" t="s">
        <v>42</v>
      </c>
      <c r="F16" s="32" t="s">
        <v>5</v>
      </c>
      <c r="G16" s="32" t="s">
        <v>17</v>
      </c>
      <c r="H16" s="32" t="s">
        <v>18</v>
      </c>
      <c r="I16" s="32" t="s">
        <v>19</v>
      </c>
      <c r="J16" s="32" t="s">
        <v>20</v>
      </c>
      <c r="K16" s="24"/>
      <c r="L16" s="24"/>
      <c r="M16" s="28" t="s">
        <v>29</v>
      </c>
    </row>
    <row r="17" spans="1:17" ht="16.5" x14ac:dyDescent="0.3">
      <c r="A17" s="6">
        <v>16</v>
      </c>
      <c r="B17" s="43">
        <v>46</v>
      </c>
      <c r="C17" s="7"/>
      <c r="D17" s="26" t="s">
        <v>11</v>
      </c>
      <c r="E17" s="27">
        <f>INTERCEPT(B2:B29,A2:A29)</f>
        <v>22.658730158730165</v>
      </c>
      <c r="F17" s="33">
        <v>1.9820967677199302</v>
      </c>
      <c r="G17" s="33">
        <v>11.431697244930795</v>
      </c>
      <c r="H17" s="33">
        <v>1.2189520178894721E-11</v>
      </c>
      <c r="I17" s="33">
        <v>18.58447190244296</v>
      </c>
      <c r="J17" s="33">
        <v>26.732988415017363</v>
      </c>
      <c r="K17" s="24"/>
      <c r="L17" s="24"/>
    </row>
    <row r="18" spans="1:17" ht="17.25" thickBot="1" x14ac:dyDescent="0.35">
      <c r="A18" s="6">
        <v>17</v>
      </c>
      <c r="B18" s="43">
        <v>48</v>
      </c>
      <c r="C18" s="7"/>
      <c r="D18" s="31" t="s">
        <v>21</v>
      </c>
      <c r="E18" s="36">
        <f>SLOPE(B2:B29,A2:A29)</f>
        <v>1.7920087575259986</v>
      </c>
      <c r="F18" s="34">
        <v>0.11941642122158622</v>
      </c>
      <c r="G18" s="34">
        <v>15.00638470986156</v>
      </c>
      <c r="H18" s="37">
        <v>2.5516337069302656E-14</v>
      </c>
      <c r="I18" s="34">
        <v>1.5465447882476508</v>
      </c>
      <c r="J18" s="34">
        <v>2.0374727268043467</v>
      </c>
      <c r="K18" s="24"/>
      <c r="L18" s="24"/>
      <c r="M18" s="44"/>
    </row>
    <row r="19" spans="1:17" ht="16.5" x14ac:dyDescent="0.3">
      <c r="A19" s="6">
        <v>18</v>
      </c>
      <c r="B19" s="43">
        <v>50</v>
      </c>
      <c r="C19" s="7"/>
      <c r="D19" s="28" t="s">
        <v>23</v>
      </c>
      <c r="E19" s="2" t="str">
        <f>"y="&amp;ROUND(E17,2)&amp;IF(E18&gt;0,"+","-")&amp;ABS(ROUND(E18,2))&amp;"x"</f>
        <v>y=22.66+1.79x</v>
      </c>
      <c r="F19" s="2"/>
      <c r="G19" s="2"/>
      <c r="H19" s="28" t="s">
        <v>22</v>
      </c>
      <c r="I19" s="2"/>
      <c r="J19" s="2"/>
      <c r="K19" s="2"/>
      <c r="L19" s="2"/>
    </row>
    <row r="20" spans="1:17" ht="16.5" x14ac:dyDescent="0.3">
      <c r="A20" s="6">
        <v>19</v>
      </c>
      <c r="B20" s="43">
        <v>54</v>
      </c>
      <c r="C20" s="7"/>
      <c r="F20" s="2"/>
      <c r="G20" s="2"/>
      <c r="H20" s="28" t="s">
        <v>43</v>
      </c>
      <c r="I20" s="2"/>
      <c r="J20" s="2"/>
      <c r="K20" s="2"/>
      <c r="L20" s="2"/>
    </row>
    <row r="21" spans="1:17" ht="16.5" x14ac:dyDescent="0.3">
      <c r="A21" s="6">
        <v>20</v>
      </c>
      <c r="B21" s="43">
        <v>54</v>
      </c>
      <c r="C21" s="7"/>
      <c r="E21" s="2"/>
      <c r="F21" s="2"/>
      <c r="G21" s="2"/>
      <c r="H21" s="28" t="s">
        <v>44</v>
      </c>
      <c r="I21" s="2"/>
      <c r="J21" s="2"/>
      <c r="K21" s="2"/>
      <c r="L21" s="2"/>
    </row>
    <row r="22" spans="1:17" ht="16.5" x14ac:dyDescent="0.3">
      <c r="A22" s="6">
        <v>21</v>
      </c>
      <c r="B22" s="43">
        <v>55</v>
      </c>
      <c r="C22" s="7"/>
      <c r="D22" s="7"/>
      <c r="E22" s="8"/>
      <c r="F22" s="8"/>
      <c r="G22" s="8"/>
      <c r="H22" s="8"/>
      <c r="I22" s="8"/>
      <c r="J22" s="10"/>
      <c r="K22" s="9"/>
      <c r="L22" s="8"/>
    </row>
    <row r="23" spans="1:17" ht="16.5" x14ac:dyDescent="0.3">
      <c r="A23" s="6">
        <v>22</v>
      </c>
      <c r="B23" s="43">
        <v>58</v>
      </c>
      <c r="C23" s="7"/>
      <c r="D23" s="7"/>
      <c r="E23" s="8"/>
      <c r="F23" s="8"/>
      <c r="G23" s="8"/>
      <c r="H23" s="8"/>
      <c r="I23" s="8"/>
      <c r="J23" s="10"/>
      <c r="K23" s="9"/>
      <c r="L23" s="8"/>
      <c r="M23" s="46" t="s">
        <v>85</v>
      </c>
      <c r="O23" s="46" t="s">
        <v>81</v>
      </c>
      <c r="P23" s="47"/>
      <c r="Q23" s="47"/>
    </row>
    <row r="24" spans="1:17" ht="16.5" x14ac:dyDescent="0.3">
      <c r="A24" s="6">
        <v>23</v>
      </c>
      <c r="B24" s="43">
        <v>60</v>
      </c>
      <c r="C24" s="7"/>
      <c r="D24" s="7"/>
      <c r="E24" s="8"/>
      <c r="F24" s="8"/>
      <c r="G24" s="8"/>
      <c r="H24" s="8"/>
      <c r="I24" s="8"/>
      <c r="J24" s="10"/>
      <c r="K24" s="9"/>
      <c r="L24" s="8"/>
      <c r="M24" s="46" t="s">
        <v>85</v>
      </c>
      <c r="O24" s="46" t="s">
        <v>82</v>
      </c>
      <c r="P24" s="47"/>
      <c r="Q24" s="47"/>
    </row>
    <row r="25" spans="1:17" ht="16.5" x14ac:dyDescent="0.3">
      <c r="A25" s="6">
        <v>24</v>
      </c>
      <c r="B25" s="43">
        <v>63</v>
      </c>
      <c r="C25" s="7"/>
      <c r="D25" s="7"/>
      <c r="E25" s="8"/>
      <c r="F25" s="8"/>
      <c r="G25" s="8"/>
      <c r="H25" s="8"/>
      <c r="I25" s="8"/>
      <c r="J25" s="10"/>
      <c r="K25" s="9"/>
      <c r="L25" s="8"/>
      <c r="M25" s="46" t="s">
        <v>85</v>
      </c>
      <c r="O25" s="46" t="s">
        <v>83</v>
      </c>
      <c r="P25" s="47"/>
      <c r="Q25" s="47"/>
    </row>
    <row r="26" spans="1:17" ht="16.5" x14ac:dyDescent="0.3">
      <c r="A26" s="6">
        <v>25</v>
      </c>
      <c r="B26" s="43">
        <v>70</v>
      </c>
      <c r="C26" s="7"/>
      <c r="D26" s="7"/>
      <c r="E26" s="8"/>
      <c r="F26" s="8"/>
      <c r="G26" s="8"/>
      <c r="H26" s="8"/>
      <c r="I26" s="8"/>
      <c r="J26" s="10"/>
      <c r="K26" s="9"/>
      <c r="L26" s="8"/>
      <c r="M26" s="46" t="s">
        <v>85</v>
      </c>
      <c r="O26" s="46" t="s">
        <v>84</v>
      </c>
      <c r="P26" s="47"/>
      <c r="Q26" s="47"/>
    </row>
    <row r="27" spans="1:17" ht="16.5" x14ac:dyDescent="0.3">
      <c r="A27" s="6">
        <v>26</v>
      </c>
      <c r="B27" s="43">
        <v>70</v>
      </c>
      <c r="C27" s="7"/>
      <c r="E27" s="2"/>
      <c r="F27" s="2"/>
      <c r="G27" s="2"/>
      <c r="H27" s="2"/>
      <c r="I27" s="2"/>
      <c r="J27" s="2"/>
      <c r="K27" s="2"/>
      <c r="L27" s="2"/>
    </row>
    <row r="28" spans="1:17" ht="16.5" x14ac:dyDescent="0.3">
      <c r="A28" s="6">
        <v>27</v>
      </c>
      <c r="B28" s="43">
        <v>82</v>
      </c>
      <c r="C28" s="7"/>
      <c r="E28" s="2"/>
      <c r="F28" s="2"/>
      <c r="G28" s="2"/>
      <c r="H28" s="2"/>
      <c r="I28" s="2"/>
      <c r="J28" s="2"/>
      <c r="K28" s="2"/>
      <c r="L28" s="2"/>
    </row>
    <row r="29" spans="1:17" ht="16.5" x14ac:dyDescent="0.3">
      <c r="A29" s="6">
        <v>28</v>
      </c>
      <c r="B29" s="43">
        <v>88</v>
      </c>
      <c r="C29" s="7"/>
      <c r="E29" s="2"/>
      <c r="F29" s="2"/>
      <c r="G29" s="2"/>
      <c r="H29" s="2"/>
      <c r="I29" s="2"/>
      <c r="J29" s="2"/>
      <c r="K29" s="2"/>
      <c r="L29" s="2"/>
    </row>
    <row r="30" spans="1:17" ht="16.5" x14ac:dyDescent="0.3">
      <c r="A30" s="6">
        <v>29</v>
      </c>
      <c r="C30" s="7"/>
      <c r="E30" s="2"/>
      <c r="F30" s="2"/>
      <c r="G30" s="2"/>
      <c r="H30" s="2"/>
      <c r="I30" s="2"/>
      <c r="J30" s="2"/>
      <c r="K30" s="2"/>
      <c r="L30" s="2"/>
    </row>
    <row r="31" spans="1:17" ht="16.5" x14ac:dyDescent="0.3">
      <c r="A31" s="6">
        <v>30</v>
      </c>
      <c r="C31" s="7"/>
      <c r="E31" s="2"/>
      <c r="F31" s="2"/>
      <c r="G31" s="2"/>
      <c r="H31" s="2"/>
      <c r="I31" s="2"/>
      <c r="J31" s="2"/>
      <c r="K31" s="2"/>
      <c r="L31" s="2"/>
    </row>
    <row r="32" spans="1:17" ht="16.5" x14ac:dyDescent="0.3">
      <c r="C32" s="7"/>
      <c r="E32" s="2"/>
      <c r="F32" s="2"/>
      <c r="G32" s="2"/>
      <c r="H32" s="2"/>
      <c r="I32" s="2"/>
      <c r="J32" s="2"/>
      <c r="K32" s="2"/>
      <c r="L32" s="2"/>
    </row>
    <row r="33" spans="3:13" ht="16.5" x14ac:dyDescent="0.3">
      <c r="C33" s="7"/>
      <c r="E33" s="2"/>
      <c r="F33" s="2"/>
      <c r="G33" s="2"/>
      <c r="H33" s="2"/>
      <c r="I33" s="2"/>
      <c r="J33" s="2"/>
      <c r="K33" s="2"/>
      <c r="L33" s="2"/>
    </row>
    <row r="34" spans="3:13" x14ac:dyDescent="0.25">
      <c r="E34" s="2"/>
      <c r="F34" s="2"/>
      <c r="G34" s="2"/>
      <c r="H34" s="2"/>
      <c r="I34" s="2"/>
      <c r="J34" s="2"/>
      <c r="K34" s="2"/>
      <c r="L34" s="2"/>
    </row>
    <row r="35" spans="3:13" x14ac:dyDescent="0.25">
      <c r="E35" s="2"/>
      <c r="F35" s="2"/>
      <c r="G35" s="2"/>
      <c r="H35" s="2"/>
      <c r="I35" s="2"/>
      <c r="J35" s="2"/>
      <c r="K35" s="2"/>
      <c r="L35" s="2"/>
    </row>
    <row r="36" spans="3:13" x14ac:dyDescent="0.25">
      <c r="E36" s="2"/>
      <c r="F36" s="2"/>
      <c r="G36" s="2"/>
      <c r="H36" s="2"/>
      <c r="I36" s="2"/>
      <c r="J36" s="2"/>
      <c r="K36" s="2"/>
      <c r="L36" s="2"/>
    </row>
    <row r="37" spans="3:13" x14ac:dyDescent="0.25">
      <c r="D37" t="s">
        <v>0</v>
      </c>
      <c r="E37"/>
      <c r="F37"/>
      <c r="G37"/>
      <c r="H37"/>
      <c r="I37"/>
      <c r="J37"/>
      <c r="K37"/>
      <c r="L37"/>
      <c r="M37"/>
    </row>
    <row r="38" spans="3:13" ht="16.5" thickBot="1" x14ac:dyDescent="0.3">
      <c r="D38"/>
      <c r="E38"/>
      <c r="F38"/>
      <c r="G38"/>
      <c r="H38"/>
      <c r="I38"/>
      <c r="J38"/>
      <c r="K38"/>
      <c r="L38"/>
      <c r="M38"/>
    </row>
    <row r="39" spans="3:13" x14ac:dyDescent="0.25">
      <c r="D39" s="54" t="s">
        <v>1</v>
      </c>
      <c r="E39" s="54"/>
      <c r="F39"/>
      <c r="G39"/>
      <c r="H39"/>
      <c r="I39"/>
      <c r="J39"/>
      <c r="K39"/>
      <c r="L39"/>
      <c r="M39"/>
    </row>
    <row r="40" spans="3:13" x14ac:dyDescent="0.25">
      <c r="D40" s="51" t="s">
        <v>2</v>
      </c>
      <c r="E40" s="51">
        <v>0.94683332571518397</v>
      </c>
      <c r="F40"/>
      <c r="G40"/>
      <c r="H40"/>
      <c r="I40"/>
      <c r="J40"/>
      <c r="K40"/>
      <c r="L40"/>
      <c r="M40"/>
    </row>
    <row r="41" spans="3:13" x14ac:dyDescent="0.25">
      <c r="D41" s="51" t="s">
        <v>3</v>
      </c>
      <c r="E41" s="51">
        <v>0.89649334668487557</v>
      </c>
      <c r="F41"/>
      <c r="G41"/>
      <c r="H41"/>
      <c r="I41"/>
      <c r="J41"/>
      <c r="K41"/>
      <c r="L41"/>
      <c r="M41"/>
    </row>
    <row r="42" spans="3:13" x14ac:dyDescent="0.25">
      <c r="D42" s="51" t="s">
        <v>4</v>
      </c>
      <c r="E42" s="51">
        <v>0.89251232155737081</v>
      </c>
      <c r="F42"/>
      <c r="G42"/>
      <c r="H42"/>
      <c r="I42"/>
      <c r="J42"/>
      <c r="K42"/>
      <c r="L42"/>
      <c r="M42"/>
    </row>
    <row r="43" spans="3:13" x14ac:dyDescent="0.25">
      <c r="D43" s="51" t="s">
        <v>5</v>
      </c>
      <c r="E43" s="51">
        <v>5.104266312411351</v>
      </c>
      <c r="F43"/>
      <c r="G43"/>
      <c r="H43"/>
      <c r="I43"/>
      <c r="J43"/>
      <c r="K43"/>
      <c r="L43"/>
      <c r="M43"/>
    </row>
    <row r="44" spans="3:13" ht="16.5" thickBot="1" x14ac:dyDescent="0.3">
      <c r="D44" s="52" t="s">
        <v>6</v>
      </c>
      <c r="E44" s="52">
        <v>28</v>
      </c>
      <c r="F44"/>
      <c r="G44"/>
      <c r="H44"/>
      <c r="I44"/>
      <c r="J44"/>
      <c r="K44"/>
      <c r="L44"/>
      <c r="M44"/>
    </row>
    <row r="45" spans="3:13" x14ac:dyDescent="0.25">
      <c r="D45"/>
      <c r="E45"/>
      <c r="F45"/>
      <c r="G45"/>
      <c r="H45"/>
      <c r="I45"/>
      <c r="J45"/>
      <c r="K45"/>
      <c r="L45"/>
      <c r="M45"/>
    </row>
    <row r="46" spans="3:13" ht="16.5" thickBot="1" x14ac:dyDescent="0.3">
      <c r="D46" t="s">
        <v>7</v>
      </c>
      <c r="E46"/>
      <c r="F46"/>
      <c r="G46"/>
      <c r="H46"/>
      <c r="I46"/>
      <c r="J46"/>
      <c r="K46"/>
      <c r="L46"/>
      <c r="M46"/>
    </row>
    <row r="47" spans="3:13" ht="15.75" customHeight="1" x14ac:dyDescent="0.25">
      <c r="D47" s="53"/>
      <c r="E47" s="53" t="s">
        <v>12</v>
      </c>
      <c r="F47" s="53" t="s">
        <v>13</v>
      </c>
      <c r="G47" s="53" t="s">
        <v>14</v>
      </c>
      <c r="H47" s="53" t="s">
        <v>15</v>
      </c>
      <c r="I47" s="53" t="s">
        <v>16</v>
      </c>
      <c r="J47"/>
      <c r="K47"/>
      <c r="L47"/>
      <c r="M47"/>
    </row>
    <row r="48" spans="3:13" x14ac:dyDescent="0.25">
      <c r="D48" s="51" t="s">
        <v>8</v>
      </c>
      <c r="E48" s="51">
        <v>1</v>
      </c>
      <c r="F48" s="51">
        <v>5867.0366721401197</v>
      </c>
      <c r="G48" s="51">
        <v>5867.0366721401197</v>
      </c>
      <c r="H48" s="51">
        <v>225.19158206036687</v>
      </c>
      <c r="I48" s="51">
        <v>2.5516337069302656E-14</v>
      </c>
      <c r="J48"/>
      <c r="K48"/>
      <c r="L48"/>
      <c r="M48"/>
    </row>
    <row r="49" spans="4:13" x14ac:dyDescent="0.25">
      <c r="D49" s="51" t="s">
        <v>9</v>
      </c>
      <c r="E49" s="51">
        <v>26</v>
      </c>
      <c r="F49" s="51">
        <v>677.39189928845155</v>
      </c>
      <c r="G49" s="51">
        <v>26.053534588017367</v>
      </c>
      <c r="H49" s="51"/>
      <c r="I49" s="51"/>
      <c r="J49"/>
      <c r="K49"/>
      <c r="L49"/>
      <c r="M49"/>
    </row>
    <row r="50" spans="4:13" ht="16.5" thickBot="1" x14ac:dyDescent="0.3">
      <c r="D50" s="52" t="s">
        <v>10</v>
      </c>
      <c r="E50" s="52">
        <v>27</v>
      </c>
      <c r="F50" s="52">
        <v>6544.4285714285716</v>
      </c>
      <c r="G50" s="52"/>
      <c r="H50" s="52"/>
      <c r="I50" s="52"/>
      <c r="J50"/>
      <c r="K50"/>
      <c r="L50"/>
      <c r="M50"/>
    </row>
    <row r="51" spans="4:13" ht="16.5" thickBot="1" x14ac:dyDescent="0.3">
      <c r="D51"/>
      <c r="E51"/>
      <c r="F51"/>
      <c r="G51"/>
      <c r="H51"/>
      <c r="I51"/>
      <c r="J51"/>
      <c r="K51"/>
      <c r="L51"/>
      <c r="M51"/>
    </row>
    <row r="52" spans="4:13" x14ac:dyDescent="0.25">
      <c r="D52" s="53"/>
      <c r="E52" s="53" t="s">
        <v>87</v>
      </c>
      <c r="F52" s="53" t="s">
        <v>5</v>
      </c>
      <c r="G52" s="53" t="s">
        <v>17</v>
      </c>
      <c r="H52" s="53" t="s">
        <v>18</v>
      </c>
      <c r="I52" s="53" t="s">
        <v>19</v>
      </c>
      <c r="J52" s="53" t="s">
        <v>20</v>
      </c>
      <c r="K52"/>
      <c r="L52"/>
      <c r="M52"/>
    </row>
    <row r="53" spans="4:13" x14ac:dyDescent="0.25">
      <c r="D53" s="51" t="s">
        <v>11</v>
      </c>
      <c r="E53" s="51">
        <v>22.658730158730162</v>
      </c>
      <c r="F53" s="51">
        <v>1.9820967677199302</v>
      </c>
      <c r="G53" s="51">
        <v>11.431697244930795</v>
      </c>
      <c r="H53" s="51">
        <v>1.2189520178894721E-11</v>
      </c>
      <c r="I53" s="51">
        <v>18.58447190244296</v>
      </c>
      <c r="J53" s="51">
        <v>26.732988415017363</v>
      </c>
      <c r="K53"/>
      <c r="L53"/>
      <c r="M53"/>
    </row>
    <row r="54" spans="4:13" ht="16.5" thickBot="1" x14ac:dyDescent="0.3">
      <c r="D54" s="52" t="s">
        <v>21</v>
      </c>
      <c r="E54" s="52">
        <v>1.7920087575259989</v>
      </c>
      <c r="F54" s="52">
        <v>0.11941642122158622</v>
      </c>
      <c r="G54" s="52">
        <v>15.00638470986156</v>
      </c>
      <c r="H54" s="52">
        <v>2.5516337069302656E-14</v>
      </c>
      <c r="I54" s="52">
        <v>1.5465447882476508</v>
      </c>
      <c r="J54" s="52">
        <v>2.0374727268043467</v>
      </c>
      <c r="K54"/>
      <c r="L54"/>
      <c r="M54"/>
    </row>
    <row r="55" spans="4:13" x14ac:dyDescent="0.25">
      <c r="D55"/>
      <c r="E55"/>
      <c r="F55"/>
      <c r="G55"/>
      <c r="H55"/>
      <c r="I55"/>
      <c r="J55"/>
      <c r="K55"/>
      <c r="L55"/>
      <c r="M55"/>
    </row>
    <row r="56" spans="4:13" x14ac:dyDescent="0.25">
      <c r="D56"/>
      <c r="E56"/>
      <c r="F56"/>
      <c r="G56"/>
      <c r="H56"/>
      <c r="I56"/>
      <c r="J56"/>
      <c r="K56"/>
      <c r="L56"/>
      <c r="M56"/>
    </row>
    <row r="57" spans="4:13" x14ac:dyDescent="0.25">
      <c r="D57"/>
      <c r="E57"/>
      <c r="F57"/>
      <c r="G57"/>
      <c r="H57"/>
      <c r="I57"/>
      <c r="J57"/>
      <c r="K57"/>
      <c r="L57"/>
      <c r="M57"/>
    </row>
    <row r="58" spans="4:13" x14ac:dyDescent="0.25">
      <c r="E58" s="2"/>
      <c r="F58" s="2"/>
      <c r="G58" s="2"/>
      <c r="H58" s="2"/>
      <c r="I58" s="2"/>
      <c r="J58" s="2"/>
      <c r="K58"/>
      <c r="L58"/>
      <c r="M58"/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BA77B-08A7-40F5-9DBC-3889014B476B}">
  <sheetPr>
    <tabColor rgb="FFFFFF00"/>
  </sheetPr>
  <dimension ref="B1:I26"/>
  <sheetViews>
    <sheetView zoomScale="111" zoomScaleNormal="111" workbookViewId="0">
      <selection activeCell="R17" sqref="R17"/>
    </sheetView>
  </sheetViews>
  <sheetFormatPr defaultColWidth="9.140625" defaultRowHeight="16.5" x14ac:dyDescent="0.3"/>
  <cols>
    <col min="1" max="1" width="9.140625" style="1"/>
    <col min="2" max="2" width="11.140625" style="1" bestFit="1" customWidth="1"/>
    <col min="3" max="3" width="10.7109375" style="1" bestFit="1" customWidth="1"/>
    <col min="4" max="4" width="9.140625" style="1"/>
    <col min="5" max="5" width="13.42578125" style="1" bestFit="1" customWidth="1"/>
    <col min="6" max="6" width="9.140625" style="1"/>
    <col min="7" max="7" width="11" style="1" bestFit="1" customWidth="1"/>
    <col min="8" max="9" width="7.7109375" style="1" customWidth="1"/>
    <col min="10" max="10" width="5.7109375" style="1" customWidth="1"/>
    <col min="11" max="25" width="9.140625" style="1"/>
    <col min="26" max="26" width="6.5703125" style="1" customWidth="1"/>
    <col min="27" max="16384" width="9.140625" style="1"/>
  </cols>
  <sheetData>
    <row r="1" spans="2:9" x14ac:dyDescent="0.3">
      <c r="E1"/>
      <c r="F1"/>
      <c r="G1"/>
      <c r="H1"/>
      <c r="I1"/>
    </row>
    <row r="2" spans="2:9" ht="17.25" thickBot="1" x14ac:dyDescent="0.35">
      <c r="B2" s="17" t="s">
        <v>59</v>
      </c>
      <c r="C2" s="17" t="s">
        <v>63</v>
      </c>
      <c r="E2"/>
      <c r="F2"/>
      <c r="G2"/>
      <c r="H2"/>
      <c r="I2"/>
    </row>
    <row r="3" spans="2:9" ht="17.25" thickBot="1" x14ac:dyDescent="0.35">
      <c r="B3" s="18" t="s">
        <v>65</v>
      </c>
      <c r="C3" s="18" t="s">
        <v>66</v>
      </c>
      <c r="E3"/>
      <c r="F3"/>
      <c r="G3"/>
      <c r="H3"/>
      <c r="I3"/>
    </row>
    <row r="4" spans="2:9" x14ac:dyDescent="0.3">
      <c r="B4" s="19">
        <v>20</v>
      </c>
      <c r="C4" s="19">
        <v>1468</v>
      </c>
      <c r="E4"/>
      <c r="F4"/>
      <c r="G4"/>
      <c r="H4"/>
      <c r="I4"/>
    </row>
    <row r="5" spans="2:9" x14ac:dyDescent="0.3">
      <c r="B5" s="20">
        <v>40</v>
      </c>
      <c r="C5" s="20">
        <v>1800</v>
      </c>
      <c r="E5"/>
      <c r="F5"/>
      <c r="G5"/>
      <c r="H5"/>
      <c r="I5"/>
    </row>
    <row r="6" spans="2:9" x14ac:dyDescent="0.3">
      <c r="B6" s="20">
        <v>50</v>
      </c>
      <c r="C6" s="20">
        <v>2000</v>
      </c>
      <c r="E6"/>
      <c r="F6"/>
      <c r="G6"/>
      <c r="H6"/>
      <c r="I6"/>
    </row>
    <row r="7" spans="2:9" x14ac:dyDescent="0.3">
      <c r="B7" s="20">
        <v>70</v>
      </c>
      <c r="C7" s="20">
        <v>2300</v>
      </c>
      <c r="E7"/>
      <c r="F7"/>
      <c r="G7"/>
      <c r="H7"/>
      <c r="I7"/>
    </row>
    <row r="8" spans="2:9" x14ac:dyDescent="0.3">
      <c r="B8" s="20">
        <v>90</v>
      </c>
      <c r="C8" s="20">
        <v>2700</v>
      </c>
      <c r="E8"/>
      <c r="F8"/>
      <c r="G8"/>
      <c r="H8"/>
      <c r="I8"/>
    </row>
    <row r="9" spans="2:9" x14ac:dyDescent="0.3">
      <c r="B9" s="20">
        <v>100</v>
      </c>
      <c r="C9" s="20">
        <v>2961.1219253302847</v>
      </c>
      <c r="E9"/>
      <c r="F9"/>
      <c r="G9"/>
      <c r="H9"/>
      <c r="I9"/>
    </row>
    <row r="10" spans="2:9" x14ac:dyDescent="0.3">
      <c r="B10" s="20">
        <v>120</v>
      </c>
      <c r="C10" s="20">
        <v>3173.4592379126093</v>
      </c>
      <c r="E10"/>
      <c r="F10"/>
      <c r="G10"/>
      <c r="H10"/>
      <c r="I10"/>
    </row>
    <row r="11" spans="2:9" x14ac:dyDescent="0.3">
      <c r="B11" s="20">
        <v>140</v>
      </c>
      <c r="C11" s="20">
        <v>3390.0126596118184</v>
      </c>
    </row>
    <row r="12" spans="2:9" ht="17.25" thickBot="1" x14ac:dyDescent="0.35">
      <c r="B12" s="21">
        <v>150</v>
      </c>
      <c r="C12" s="21">
        <v>3487.4061771454217</v>
      </c>
    </row>
    <row r="17" spans="2:5" ht="18" x14ac:dyDescent="0.3">
      <c r="C17" s="23" t="s">
        <v>67</v>
      </c>
      <c r="D17" s="23" t="s">
        <v>68</v>
      </c>
      <c r="E17" s="23" t="s">
        <v>69</v>
      </c>
    </row>
    <row r="18" spans="2:5" x14ac:dyDescent="0.3">
      <c r="B18" s="22">
        <v>20</v>
      </c>
      <c r="C18" s="17">
        <f t="shared" ref="C18:C26" ca="1" si="0">INT(1000+20*B18+_xlfn.NORM.INV(RAND(), 0,300))</f>
        <v>1503</v>
      </c>
      <c r="D18" s="17">
        <f t="shared" ref="D18:D26" ca="1" si="1">INT(3000-15*B18+_xlfn.NORM.INV(RAND(),0,300))</f>
        <v>3023</v>
      </c>
      <c r="E18" s="17">
        <f t="shared" ref="E18:E26" ca="1" si="2">INT(10000*RAND())</f>
        <v>1805</v>
      </c>
    </row>
    <row r="19" spans="2:5" x14ac:dyDescent="0.3">
      <c r="B19" s="22">
        <v>40</v>
      </c>
      <c r="C19" s="17">
        <f t="shared" ca="1" si="0"/>
        <v>1498</v>
      </c>
      <c r="D19" s="17">
        <f t="shared" ca="1" si="1"/>
        <v>2955</v>
      </c>
      <c r="E19" s="17">
        <f t="shared" ca="1" si="2"/>
        <v>8751</v>
      </c>
    </row>
    <row r="20" spans="2:5" x14ac:dyDescent="0.3">
      <c r="B20" s="22">
        <v>50</v>
      </c>
      <c r="C20" s="17">
        <f t="shared" ca="1" si="0"/>
        <v>1922</v>
      </c>
      <c r="D20" s="17">
        <f t="shared" ca="1" si="1"/>
        <v>2117</v>
      </c>
      <c r="E20" s="17">
        <f t="shared" ca="1" si="2"/>
        <v>8193</v>
      </c>
    </row>
    <row r="21" spans="2:5" x14ac:dyDescent="0.3">
      <c r="B21" s="22">
        <v>70</v>
      </c>
      <c r="C21" s="17">
        <f t="shared" ca="1" si="0"/>
        <v>2571</v>
      </c>
      <c r="D21" s="17">
        <f t="shared" ca="1" si="1"/>
        <v>2100</v>
      </c>
      <c r="E21" s="17">
        <f t="shared" ca="1" si="2"/>
        <v>7666</v>
      </c>
    </row>
    <row r="22" spans="2:5" x14ac:dyDescent="0.3">
      <c r="B22" s="22">
        <v>90</v>
      </c>
      <c r="C22" s="17">
        <f t="shared" ca="1" si="0"/>
        <v>2370</v>
      </c>
      <c r="D22" s="17">
        <f t="shared" ca="1" si="1"/>
        <v>1685</v>
      </c>
      <c r="E22" s="17">
        <f t="shared" ca="1" si="2"/>
        <v>6807</v>
      </c>
    </row>
    <row r="23" spans="2:5" x14ac:dyDescent="0.3">
      <c r="B23" s="22">
        <v>100</v>
      </c>
      <c r="C23" s="17">
        <f t="shared" ca="1" si="0"/>
        <v>2856</v>
      </c>
      <c r="D23" s="17">
        <f t="shared" ca="1" si="1"/>
        <v>1685</v>
      </c>
      <c r="E23" s="17">
        <f t="shared" ca="1" si="2"/>
        <v>6317</v>
      </c>
    </row>
    <row r="24" spans="2:5" x14ac:dyDescent="0.3">
      <c r="B24" s="22">
        <v>120</v>
      </c>
      <c r="C24" s="17">
        <f t="shared" ca="1" si="0"/>
        <v>3720</v>
      </c>
      <c r="D24" s="17">
        <f t="shared" ca="1" si="1"/>
        <v>801</v>
      </c>
      <c r="E24" s="17">
        <f t="shared" ca="1" si="2"/>
        <v>547</v>
      </c>
    </row>
    <row r="25" spans="2:5" x14ac:dyDescent="0.3">
      <c r="B25" s="22">
        <v>140</v>
      </c>
      <c r="C25" s="17">
        <f t="shared" ca="1" si="0"/>
        <v>3605</v>
      </c>
      <c r="D25" s="17">
        <f t="shared" ca="1" si="1"/>
        <v>584</v>
      </c>
      <c r="E25" s="17">
        <f t="shared" ca="1" si="2"/>
        <v>9750</v>
      </c>
    </row>
    <row r="26" spans="2:5" x14ac:dyDescent="0.3">
      <c r="B26" s="22">
        <v>150</v>
      </c>
      <c r="C26" s="17">
        <f t="shared" ca="1" si="0"/>
        <v>4327</v>
      </c>
      <c r="D26" s="17">
        <f t="shared" ca="1" si="1"/>
        <v>351</v>
      </c>
      <c r="E26" s="17">
        <f t="shared" ca="1" si="2"/>
        <v>8507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C2140-B368-4AFC-8138-9D33B267A1D0}">
  <sheetPr>
    <tabColor rgb="FFFFFF00"/>
  </sheetPr>
  <dimension ref="A1:O26"/>
  <sheetViews>
    <sheetView topLeftCell="A17" zoomScale="127" zoomScaleNormal="127" workbookViewId="0">
      <selection activeCell="O33" sqref="O33"/>
    </sheetView>
  </sheetViews>
  <sheetFormatPr defaultRowHeight="16.5" x14ac:dyDescent="0.3"/>
  <cols>
    <col min="1" max="1" width="20.7109375" style="1" bestFit="1" customWidth="1"/>
    <col min="2" max="2" width="13.42578125" style="1" bestFit="1" customWidth="1"/>
    <col min="3" max="3" width="28.7109375" style="1" bestFit="1" customWidth="1"/>
    <col min="4" max="13" width="9.140625" style="1"/>
    <col min="14" max="14" width="4.7109375" style="1" customWidth="1"/>
    <col min="15" max="16384" width="9.140625" style="1"/>
  </cols>
  <sheetData>
    <row r="1" spans="1:7" ht="17.25" thickBot="1" x14ac:dyDescent="0.35">
      <c r="A1" s="1" t="s">
        <v>51</v>
      </c>
      <c r="B1" s="1" t="s">
        <v>52</v>
      </c>
      <c r="C1" s="1" t="s">
        <v>53</v>
      </c>
    </row>
    <row r="2" spans="1:7" x14ac:dyDescent="0.3">
      <c r="A2" s="48">
        <v>10</v>
      </c>
      <c r="B2" s="56">
        <v>1690</v>
      </c>
      <c r="C2" s="59">
        <v>16350</v>
      </c>
      <c r="D2" s="1" t="s">
        <v>11</v>
      </c>
      <c r="E2" s="62">
        <f>INTERCEPT(B$2:B$7,$A$2:$A$7)</f>
        <v>1992.143906020558</v>
      </c>
      <c r="F2" s="63">
        <f>INTERCEPT(C$2:C$7,$A$2:$A$7)</f>
        <v>13016.578560939795</v>
      </c>
      <c r="G2" s="1" t="str">
        <f ca="1">_xlfn.FORMULATEXT(F2)</f>
        <v>=INTERCEPT(C$2:C$7,$A$2:$A$7)</v>
      </c>
    </row>
    <row r="3" spans="1:7" x14ac:dyDescent="0.3">
      <c r="A3" s="49">
        <v>30</v>
      </c>
      <c r="B3" s="57">
        <v>1580</v>
      </c>
      <c r="C3" s="60">
        <v>22960</v>
      </c>
      <c r="D3" s="1" t="s">
        <v>56</v>
      </c>
      <c r="E3" s="62">
        <f>SLOPE(B$2:B$7,$A$2:$A$7)</f>
        <v>-17.030837004405285</v>
      </c>
      <c r="F3" s="63">
        <f>SLOPE(C$2:C$7,$A$2:$A$7)</f>
        <v>298.59030837004406</v>
      </c>
      <c r="G3" s="1" t="str">
        <f t="shared" ref="G3:G5" ca="1" si="0">_xlfn.FORMULATEXT(F3)</f>
        <v>=SLOPE(C$2:C$7,$A$2:$A$7)</v>
      </c>
    </row>
    <row r="4" spans="1:7" x14ac:dyDescent="0.3">
      <c r="A4" s="49">
        <v>35</v>
      </c>
      <c r="B4" s="57">
        <v>1510</v>
      </c>
      <c r="C4" s="60">
        <v>21800</v>
      </c>
      <c r="D4" s="1" t="s">
        <v>57</v>
      </c>
      <c r="E4" s="62">
        <f>RSQ(B$2:B$7,$A$2:$A$7)</f>
        <v>0.94049922663123753</v>
      </c>
      <c r="F4" s="63">
        <f>RSQ(C$2:C$7,$A$2:$A$7)</f>
        <v>0.9615031259472413</v>
      </c>
      <c r="G4" s="1" t="str">
        <f t="shared" ca="1" si="0"/>
        <v>=RSQ(C$2:C$7,$A$2:$A$7)</v>
      </c>
    </row>
    <row r="5" spans="1:7" x14ac:dyDescent="0.3">
      <c r="A5" s="49">
        <v>45</v>
      </c>
      <c r="B5" s="57">
        <v>1270</v>
      </c>
      <c r="C5" s="60">
        <v>27850</v>
      </c>
      <c r="D5" s="1" t="s">
        <v>58</v>
      </c>
      <c r="E5" s="62">
        <f>STEYX(B$2:B$7,$A$2:$A$7)</f>
        <v>114.09221609672564</v>
      </c>
      <c r="F5" s="63">
        <f>STEYX(C$2:C$7,$A$2:$A$7)</f>
        <v>1591.2962143181812</v>
      </c>
      <c r="G5" s="1" t="str">
        <f t="shared" ca="1" si="0"/>
        <v>=STEYX(C$2:C$7,$A$2:$A$7)</v>
      </c>
    </row>
    <row r="6" spans="1:7" x14ac:dyDescent="0.3">
      <c r="A6" s="49">
        <v>55</v>
      </c>
      <c r="B6" s="57">
        <v>960</v>
      </c>
      <c r="C6" s="60">
        <v>27540</v>
      </c>
      <c r="D6" s="1" t="s">
        <v>54</v>
      </c>
      <c r="E6" s="62">
        <f>E2</f>
        <v>1992.143906020558</v>
      </c>
      <c r="F6" s="1" t="str">
        <f ca="1">_xlfn.FORMULATEXT(E6)</f>
        <v>=E2</v>
      </c>
    </row>
    <row r="7" spans="1:7" ht="17.25" thickBot="1" x14ac:dyDescent="0.35">
      <c r="A7" s="50">
        <v>80</v>
      </c>
      <c r="B7" s="58">
        <v>600</v>
      </c>
      <c r="C7" s="61">
        <v>37740</v>
      </c>
      <c r="D7" s="1" t="s">
        <v>55</v>
      </c>
      <c r="E7" s="62">
        <f>E2/-E3</f>
        <v>116.9727539230902</v>
      </c>
      <c r="F7" s="1" t="str">
        <f ca="1">_xlfn.FORMULATEXT(E7)</f>
        <v>=E2/-E3</v>
      </c>
    </row>
    <row r="25" spans="3:15" x14ac:dyDescent="0.3">
      <c r="C25" s="1" t="str">
        <f>"Demand Curve (R vs. Q): P="&amp;ROUND(E2,2)&amp;ROUND(E3,2)&amp;"Q; R2="&amp;ROUND(E4,2)</f>
        <v>Demand Curve (R vs. Q): P=1992.14-17.03Q; R2=0.94</v>
      </c>
      <c r="K25" s="1">
        <v>0</v>
      </c>
      <c r="L25" s="1">
        <f>E6</f>
        <v>1992.143906020558</v>
      </c>
      <c r="N25" s="1">
        <v>0</v>
      </c>
      <c r="O25" s="1">
        <f>F2</f>
        <v>13016.578560939795</v>
      </c>
    </row>
    <row r="26" spans="3:15" x14ac:dyDescent="0.3">
      <c r="C26" s="1" t="str">
        <f>"Total Cost Curve (TC vs. Q): TC="&amp;ROUND(F2,2)&amp;"+"&amp;ROUND(F3,2)&amp;"Q; R2="&amp;ROUND(F4,2)&amp;",   StdDev="&amp;ROUND(F5,2)</f>
        <v>Total Cost Curve (TC vs. Q): TC=13016.58+298.59Q; R2=0.96,   StdDev=1591.3</v>
      </c>
      <c r="K26" s="1">
        <f>E7</f>
        <v>116.9727539230902</v>
      </c>
      <c r="L26" s="1">
        <v>0</v>
      </c>
      <c r="N26" s="1">
        <v>100</v>
      </c>
      <c r="O26" s="1">
        <f>O25+F3*N26</f>
        <v>42875.609397944201</v>
      </c>
    </row>
  </sheetData>
  <pageMargins left="0.7" right="0.7" top="0.75" bottom="0.75" header="0.3" footer="0.3"/>
  <pageSetup orientation="portrait" horizontalDpi="200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DCAF1-1E19-4D95-8EF5-4ED040763F5E}">
  <dimension ref="A1:T58"/>
  <sheetViews>
    <sheetView zoomScale="95" zoomScaleNormal="95" workbookViewId="0">
      <selection activeCell="F36" sqref="F36"/>
    </sheetView>
  </sheetViews>
  <sheetFormatPr defaultColWidth="9.140625" defaultRowHeight="15.75" x14ac:dyDescent="0.25"/>
  <cols>
    <col min="1" max="1" width="9.140625" style="11"/>
    <col min="2" max="2" width="6.7109375" style="11" bestFit="1" customWidth="1"/>
    <col min="3" max="3" width="20" style="11" bestFit="1" customWidth="1"/>
    <col min="4" max="6" width="19.5703125" style="11" customWidth="1"/>
    <col min="7" max="7" width="22.28515625" style="12" bestFit="1" customWidth="1"/>
    <col min="8" max="8" width="19.85546875" style="12" customWidth="1"/>
    <col min="9" max="9" width="14.5703125" style="12" customWidth="1"/>
    <col min="10" max="10" width="9" style="12" bestFit="1" customWidth="1"/>
    <col min="11" max="11" width="12.42578125" style="12" bestFit="1" customWidth="1"/>
    <col min="12" max="12" width="8" style="12" bestFit="1" customWidth="1"/>
    <col min="13" max="14" width="11.42578125" style="12" customWidth="1"/>
    <col min="15" max="15" width="15.42578125" style="11" bestFit="1" customWidth="1"/>
    <col min="16" max="16384" width="9.140625" style="11"/>
  </cols>
  <sheetData>
    <row r="1" spans="1:20" ht="16.5" x14ac:dyDescent="0.3">
      <c r="A1" s="12" t="s">
        <v>36</v>
      </c>
      <c r="B1" s="13" t="s">
        <v>33</v>
      </c>
      <c r="C1" s="15" t="s">
        <v>34</v>
      </c>
      <c r="D1" s="15" t="s">
        <v>50</v>
      </c>
      <c r="E1" s="15" t="s">
        <v>37</v>
      </c>
      <c r="F1" s="15" t="s">
        <v>48</v>
      </c>
      <c r="G1" s="15" t="s">
        <v>49</v>
      </c>
      <c r="H1" s="11"/>
      <c r="I1" s="11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</row>
    <row r="2" spans="1:20" ht="16.5" x14ac:dyDescent="0.3">
      <c r="A2" s="14">
        <v>1</v>
      </c>
      <c r="B2" s="43">
        <f>'1.RegLineDataAnalyFormula'!B2</f>
        <v>21</v>
      </c>
      <c r="C2" s="38">
        <f t="shared" ref="C2:C31" si="0">$J$2+$J$3*A2</f>
        <v>24.450738915028023</v>
      </c>
      <c r="D2" s="15">
        <f>(B2-C2)^2</f>
        <v>11.907599059688774</v>
      </c>
      <c r="E2" s="15">
        <f>AVERAGE(D$2:D2)</f>
        <v>11.907599059688774</v>
      </c>
      <c r="F2" s="15">
        <f t="shared" ref="F2:F29" si="1">AVERAGE($B$2:$B$29)</f>
        <v>48.642857142857146</v>
      </c>
      <c r="G2" s="15">
        <f t="shared" ref="G2:G29" si="2">(B2-$J$7)^2</f>
        <v>764.1275510204083</v>
      </c>
      <c r="H2" s="11"/>
      <c r="I2" s="15" t="s">
        <v>38</v>
      </c>
      <c r="J2" s="15">
        <v>22.658730158934503</v>
      </c>
      <c r="K2" s="15"/>
      <c r="L2" s="15"/>
      <c r="M2" s="15"/>
      <c r="N2" s="15"/>
      <c r="O2" s="15"/>
      <c r="P2" s="15"/>
      <c r="Q2" s="15"/>
      <c r="R2" s="15"/>
      <c r="S2" s="15"/>
      <c r="T2" s="15"/>
    </row>
    <row r="3" spans="1:20" ht="16.5" x14ac:dyDescent="0.3">
      <c r="A3" s="14">
        <v>2</v>
      </c>
      <c r="B3" s="43">
        <f>'1.RegLineDataAnalyFormula'!B3</f>
        <v>28</v>
      </c>
      <c r="C3" s="38">
        <f t="shared" si="0"/>
        <v>26.242747671121542</v>
      </c>
      <c r="D3" s="15">
        <f>(B3-C3)^2</f>
        <v>3.0879357473487645</v>
      </c>
      <c r="E3" s="15">
        <f>AVERAGE(D$2:D3)</f>
        <v>7.4977674035187691</v>
      </c>
      <c r="F3" s="15">
        <f t="shared" si="1"/>
        <v>48.642857142857146</v>
      </c>
      <c r="G3" s="15">
        <f t="shared" si="2"/>
        <v>426.1275510204083</v>
      </c>
      <c r="H3" s="11"/>
      <c r="I3" s="15" t="s">
        <v>39</v>
      </c>
      <c r="J3" s="15">
        <v>1.7920087560935187</v>
      </c>
      <c r="K3" s="11"/>
      <c r="L3" s="11"/>
      <c r="M3" s="15"/>
      <c r="N3" s="15"/>
      <c r="O3" s="15"/>
      <c r="P3" s="15"/>
      <c r="Q3" s="15"/>
      <c r="R3" s="15"/>
      <c r="S3" s="15"/>
      <c r="T3" s="15"/>
    </row>
    <row r="4" spans="1:20" ht="16.5" x14ac:dyDescent="0.3">
      <c r="A4" s="14">
        <v>3</v>
      </c>
      <c r="B4" s="43">
        <f>'1.RegLineDataAnalyFormula'!B4</f>
        <v>32</v>
      </c>
      <c r="C4" s="38">
        <f t="shared" si="0"/>
        <v>28.034756427215058</v>
      </c>
      <c r="D4" s="15">
        <f t="shared" ref="D4:D29" si="3">(B4-C4)^2</f>
        <v>15.723156591512293</v>
      </c>
      <c r="E4" s="15">
        <f>AVERAGE(D$2:D4)</f>
        <v>10.23956379951661</v>
      </c>
      <c r="F4" s="15">
        <f t="shared" si="1"/>
        <v>48.642857142857146</v>
      </c>
      <c r="G4" s="15">
        <f t="shared" si="2"/>
        <v>276.98469387755114</v>
      </c>
      <c r="H4" s="11"/>
      <c r="I4" s="15" t="s">
        <v>32</v>
      </c>
      <c r="J4" s="39">
        <f>SUM(D2:D29)</f>
        <v>677.39189928845087</v>
      </c>
      <c r="K4" s="11"/>
      <c r="L4" s="11"/>
      <c r="M4" s="15"/>
      <c r="N4" s="15"/>
      <c r="O4" s="15"/>
      <c r="P4" s="15"/>
      <c r="Q4" s="15"/>
      <c r="R4" s="15"/>
      <c r="S4" s="15"/>
    </row>
    <row r="5" spans="1:20" ht="16.5" x14ac:dyDescent="0.3">
      <c r="A5" s="14">
        <v>4</v>
      </c>
      <c r="B5" s="43">
        <f>'1.RegLineDataAnalyFormula'!B5</f>
        <v>34</v>
      </c>
      <c r="C5" s="38">
        <f t="shared" si="0"/>
        <v>29.826765183308577</v>
      </c>
      <c r="D5" s="15">
        <f>(B5-C5)^2</f>
        <v>17.415888835245493</v>
      </c>
      <c r="E5" s="15">
        <f>AVERAGE(D$2:D5)</f>
        <v>12.03364505844883</v>
      </c>
      <c r="F5" s="15">
        <f t="shared" si="1"/>
        <v>48.642857142857146</v>
      </c>
      <c r="G5" s="15">
        <f t="shared" si="2"/>
        <v>214.41326530612253</v>
      </c>
      <c r="H5" s="11"/>
      <c r="I5" s="15" t="s">
        <v>35</v>
      </c>
      <c r="J5" s="39">
        <f>J4/(A29-2)</f>
        <v>26.053534588017342</v>
      </c>
      <c r="K5" s="11"/>
      <c r="L5" s="11"/>
      <c r="M5" s="15"/>
      <c r="N5" s="15"/>
      <c r="O5" s="15"/>
      <c r="P5" s="15"/>
      <c r="Q5" s="15"/>
      <c r="R5" s="15"/>
      <c r="S5" s="15"/>
    </row>
    <row r="6" spans="1:20" ht="16.5" x14ac:dyDescent="0.3">
      <c r="A6" s="14">
        <v>5</v>
      </c>
      <c r="B6" s="43">
        <f>'1.RegLineDataAnalyFormula'!B6</f>
        <v>36</v>
      </c>
      <c r="C6" s="38">
        <f t="shared" si="0"/>
        <v>31.618773939402097</v>
      </c>
      <c r="D6" s="15">
        <f t="shared" si="3"/>
        <v>19.195141794062224</v>
      </c>
      <c r="E6" s="15">
        <f>AVERAGE(D$2:D6)</f>
        <v>13.465944405571509</v>
      </c>
      <c r="F6" s="15">
        <f t="shared" si="1"/>
        <v>48.642857142857146</v>
      </c>
      <c r="G6" s="15">
        <f t="shared" si="2"/>
        <v>159.84183673469394</v>
      </c>
      <c r="H6" s="11"/>
      <c r="I6" s="15" t="s">
        <v>5</v>
      </c>
      <c r="J6" s="39">
        <f>SQRT(J5)</f>
        <v>5.1042663124113483</v>
      </c>
      <c r="K6" s="11"/>
      <c r="L6" s="11"/>
      <c r="M6" s="11"/>
      <c r="N6" s="15"/>
      <c r="O6" s="15"/>
      <c r="P6" s="15"/>
      <c r="Q6" s="15"/>
      <c r="R6" s="15"/>
      <c r="S6" s="15"/>
    </row>
    <row r="7" spans="1:20" ht="16.5" x14ac:dyDescent="0.3">
      <c r="A7" s="14">
        <v>6</v>
      </c>
      <c r="B7" s="43">
        <f>'1.RegLineDataAnalyFormula'!B7</f>
        <v>37</v>
      </c>
      <c r="C7" s="38">
        <f t="shared" si="0"/>
        <v>33.410782695495612</v>
      </c>
      <c r="D7" s="15">
        <f t="shared" si="3"/>
        <v>12.882480858953741</v>
      </c>
      <c r="E7" s="15">
        <f>AVERAGE(D$2:D7)</f>
        <v>13.368700481135214</v>
      </c>
      <c r="F7" s="15">
        <f t="shared" si="1"/>
        <v>48.642857142857146</v>
      </c>
      <c r="G7" s="15">
        <f t="shared" si="2"/>
        <v>135.55612244897966</v>
      </c>
      <c r="H7" s="11"/>
      <c r="I7" s="15" t="s">
        <v>45</v>
      </c>
      <c r="J7" s="15">
        <f>AVERAGE($B$2:$B$29)</f>
        <v>48.642857142857146</v>
      </c>
      <c r="K7" s="11"/>
      <c r="L7" s="15"/>
      <c r="M7" s="15"/>
      <c r="N7" s="15"/>
      <c r="O7" s="15"/>
      <c r="P7" s="15"/>
      <c r="Q7" s="15"/>
      <c r="R7" s="15"/>
      <c r="S7" s="15"/>
    </row>
    <row r="8" spans="1:20" ht="16.5" x14ac:dyDescent="0.3">
      <c r="A8" s="14">
        <v>7</v>
      </c>
      <c r="B8" s="43">
        <f>'1.RegLineDataAnalyFormula'!B8</f>
        <v>39</v>
      </c>
      <c r="C8" s="38">
        <f t="shared" si="0"/>
        <v>35.202791451589135</v>
      </c>
      <c r="D8" s="15">
        <f t="shared" si="3"/>
        <v>14.418792760124546</v>
      </c>
      <c r="E8" s="15">
        <f>AVERAGE(D$2:D8)</f>
        <v>13.518713663847976</v>
      </c>
      <c r="F8" s="15">
        <f t="shared" si="1"/>
        <v>48.642857142857146</v>
      </c>
      <c r="G8" s="15">
        <f t="shared" si="2"/>
        <v>92.984693877551081</v>
      </c>
      <c r="H8" s="11"/>
      <c r="I8" s="15" t="s">
        <v>40</v>
      </c>
      <c r="J8" s="40">
        <f>1-D30/G30</f>
        <v>0.89649334668487579</v>
      </c>
      <c r="K8" s="15"/>
      <c r="L8" s="15"/>
      <c r="M8" s="15"/>
      <c r="N8" s="15"/>
      <c r="O8" s="15"/>
      <c r="P8" s="15"/>
      <c r="Q8" s="15"/>
      <c r="R8" s="15"/>
      <c r="S8" s="15"/>
    </row>
    <row r="9" spans="1:20" ht="16.5" x14ac:dyDescent="0.3">
      <c r="A9" s="14">
        <v>8</v>
      </c>
      <c r="B9" s="43">
        <f>'1.RegLineDataAnalyFormula'!B9</f>
        <v>40</v>
      </c>
      <c r="C9" s="38">
        <f t="shared" si="0"/>
        <v>36.994800207682651</v>
      </c>
      <c r="D9" s="15">
        <f t="shared" si="3"/>
        <v>9.0312257917442356</v>
      </c>
      <c r="E9" s="15">
        <f>AVERAGE(D$2:D9)</f>
        <v>12.957777679835008</v>
      </c>
      <c r="F9" s="15">
        <f t="shared" si="1"/>
        <v>48.642857142857146</v>
      </c>
      <c r="G9" s="15">
        <f t="shared" si="2"/>
        <v>74.698979591836789</v>
      </c>
      <c r="H9" s="11"/>
      <c r="K9" s="15"/>
      <c r="L9" s="15"/>
      <c r="M9" s="15"/>
      <c r="N9" s="15"/>
      <c r="O9" s="15"/>
      <c r="P9" s="15"/>
      <c r="Q9" s="15"/>
      <c r="R9" s="15"/>
      <c r="S9" s="15"/>
    </row>
    <row r="10" spans="1:20" ht="16.5" x14ac:dyDescent="0.3">
      <c r="A10" s="14">
        <v>9</v>
      </c>
      <c r="B10" s="43">
        <f>'1.RegLineDataAnalyFormula'!B10</f>
        <v>40</v>
      </c>
      <c r="C10" s="38">
        <f t="shared" si="0"/>
        <v>38.786808963776167</v>
      </c>
      <c r="D10" s="15">
        <f t="shared" si="3"/>
        <v>1.4718324903738575</v>
      </c>
      <c r="E10" s="15">
        <f>AVERAGE(D$2:D10)</f>
        <v>11.681561547672658</v>
      </c>
      <c r="F10" s="15">
        <f t="shared" si="1"/>
        <v>48.642857142857146</v>
      </c>
      <c r="G10" s="15">
        <f t="shared" si="2"/>
        <v>74.698979591836789</v>
      </c>
      <c r="H10" s="11"/>
      <c r="K10" s="15"/>
      <c r="L10" s="15"/>
      <c r="M10" s="15"/>
      <c r="N10" s="15"/>
      <c r="O10" s="15"/>
      <c r="P10" s="15"/>
      <c r="Q10" s="15"/>
      <c r="R10" s="15"/>
      <c r="S10" s="15"/>
    </row>
    <row r="11" spans="1:20" ht="16.5" x14ac:dyDescent="0.3">
      <c r="A11" s="14">
        <v>10</v>
      </c>
      <c r="B11" s="43">
        <f>'1.RegLineDataAnalyFormula'!B11</f>
        <v>40</v>
      </c>
      <c r="C11" s="38">
        <f t="shared" si="0"/>
        <v>40.57881771986969</v>
      </c>
      <c r="D11" s="15">
        <f t="shared" si="3"/>
        <v>0.33502995283514692</v>
      </c>
      <c r="E11" s="15">
        <f>AVERAGE(D$2:D11)</f>
        <v>10.546908388188907</v>
      </c>
      <c r="F11" s="15">
        <f t="shared" si="1"/>
        <v>48.642857142857146</v>
      </c>
      <c r="G11" s="15">
        <f t="shared" si="2"/>
        <v>74.698979591836789</v>
      </c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</row>
    <row r="12" spans="1:20" ht="16.5" x14ac:dyDescent="0.3">
      <c r="A12" s="14">
        <v>11</v>
      </c>
      <c r="B12" s="43">
        <f>'1.RegLineDataAnalyFormula'!B12</f>
        <v>41</v>
      </c>
      <c r="C12" s="38">
        <f t="shared" si="0"/>
        <v>42.370826475963213</v>
      </c>
      <c r="D12" s="15">
        <f t="shared" si="3"/>
        <v>1.8791652272017212</v>
      </c>
      <c r="E12" s="15">
        <f>AVERAGE(D$2:D12)</f>
        <v>9.7589317371900712</v>
      </c>
      <c r="F12" s="15">
        <f t="shared" si="1"/>
        <v>48.642857142857146</v>
      </c>
      <c r="G12" s="15">
        <f t="shared" si="2"/>
        <v>58.413265306122497</v>
      </c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</row>
    <row r="13" spans="1:20" ht="16.5" x14ac:dyDescent="0.3">
      <c r="A13" s="14">
        <v>12</v>
      </c>
      <c r="B13" s="43">
        <f>'1.RegLineDataAnalyFormula'!B13</f>
        <v>43</v>
      </c>
      <c r="C13" s="38">
        <f t="shared" si="0"/>
        <v>44.162835232056729</v>
      </c>
      <c r="D13" s="15">
        <f t="shared" si="3"/>
        <v>1.3521857769124264</v>
      </c>
      <c r="E13" s="15">
        <f>AVERAGE(D$2:D13)</f>
        <v>9.0583695738336001</v>
      </c>
      <c r="F13" s="15">
        <f t="shared" si="1"/>
        <v>48.642857142857146</v>
      </c>
      <c r="G13" s="15">
        <f t="shared" si="2"/>
        <v>31.841836734693914</v>
      </c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1:20" ht="16.5" x14ac:dyDescent="0.3">
      <c r="A14" s="14">
        <v>13</v>
      </c>
      <c r="B14" s="43">
        <f>'1.RegLineDataAnalyFormula'!B14</f>
        <v>44</v>
      </c>
      <c r="C14" s="38">
        <f t="shared" si="0"/>
        <v>45.954843988150245</v>
      </c>
      <c r="D14" s="15">
        <f t="shared" si="3"/>
        <v>3.8214150180071536</v>
      </c>
      <c r="E14" s="15">
        <f>AVERAGE(D$2:D14)</f>
        <v>8.6555269156931054</v>
      </c>
      <c r="F14" s="15">
        <f t="shared" si="1"/>
        <v>48.642857142857146</v>
      </c>
      <c r="G14" s="15">
        <f t="shared" si="2"/>
        <v>21.556122448979622</v>
      </c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</row>
    <row r="15" spans="1:20" ht="16.5" x14ac:dyDescent="0.3">
      <c r="A15" s="14">
        <v>14</v>
      </c>
      <c r="B15" s="43">
        <f>'1.RegLineDataAnalyFormula'!B15</f>
        <v>44</v>
      </c>
      <c r="C15" s="38">
        <f t="shared" si="0"/>
        <v>47.746852744243768</v>
      </c>
      <c r="D15" s="15">
        <f t="shared" si="3"/>
        <v>14.038905487047051</v>
      </c>
      <c r="E15" s="15">
        <f>AVERAGE(D$2:D15)</f>
        <v>9.0400539565041012</v>
      </c>
      <c r="F15" s="15">
        <f t="shared" si="1"/>
        <v>48.642857142857146</v>
      </c>
      <c r="G15" s="15">
        <f t="shared" si="2"/>
        <v>21.556122448979622</v>
      </c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</row>
    <row r="16" spans="1:20" ht="16.5" x14ac:dyDescent="0.3">
      <c r="A16" s="14">
        <v>15</v>
      </c>
      <c r="B16" s="43">
        <f>'1.RegLineDataAnalyFormula'!B16</f>
        <v>45</v>
      </c>
      <c r="C16" s="38">
        <f t="shared" si="0"/>
        <v>49.538861500337283</v>
      </c>
      <c r="D16" s="15">
        <f t="shared" si="3"/>
        <v>20.601263719244017</v>
      </c>
      <c r="E16" s="15">
        <f>AVERAGE(D$2:D16)</f>
        <v>9.8108012740200952</v>
      </c>
      <c r="F16" s="15">
        <f t="shared" si="1"/>
        <v>48.642857142857146</v>
      </c>
      <c r="G16" s="15">
        <f t="shared" si="2"/>
        <v>13.270408163265328</v>
      </c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</row>
    <row r="17" spans="1:19" ht="16.5" x14ac:dyDescent="0.3">
      <c r="A17" s="14">
        <v>16</v>
      </c>
      <c r="B17" s="43">
        <f>'1.RegLineDataAnalyFormula'!B17</f>
        <v>46</v>
      </c>
      <c r="C17" s="38">
        <f t="shared" si="0"/>
        <v>51.330870256430799</v>
      </c>
      <c r="D17" s="15">
        <f t="shared" si="3"/>
        <v>28.418177690898574</v>
      </c>
      <c r="E17" s="15">
        <f>AVERAGE(D$2:D17)</f>
        <v>10.973762300075</v>
      </c>
      <c r="F17" s="15">
        <f t="shared" si="1"/>
        <v>48.642857142857146</v>
      </c>
      <c r="G17" s="15">
        <f t="shared" si="2"/>
        <v>6.9846938775510363</v>
      </c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</row>
    <row r="18" spans="1:19" ht="16.5" x14ac:dyDescent="0.3">
      <c r="A18" s="14">
        <v>17</v>
      </c>
      <c r="B18" s="43">
        <f>'1.RegLineDataAnalyFormula'!B18</f>
        <v>48</v>
      </c>
      <c r="C18" s="38">
        <f t="shared" si="0"/>
        <v>53.122879012524322</v>
      </c>
      <c r="D18" s="15">
        <f t="shared" si="3"/>
        <v>26.243889376962173</v>
      </c>
      <c r="E18" s="15">
        <f>AVERAGE(D$2:D18)</f>
        <v>11.872005069303658</v>
      </c>
      <c r="F18" s="15">
        <f t="shared" si="1"/>
        <v>48.642857142857146</v>
      </c>
      <c r="G18" s="15">
        <f t="shared" si="2"/>
        <v>0.41326530612245288</v>
      </c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</row>
    <row r="19" spans="1:19" ht="16.5" x14ac:dyDescent="0.3">
      <c r="A19" s="14">
        <v>18</v>
      </c>
      <c r="B19" s="43">
        <f>'1.RegLineDataAnalyFormula'!B19</f>
        <v>50</v>
      </c>
      <c r="C19" s="38">
        <f t="shared" si="0"/>
        <v>54.914887768617838</v>
      </c>
      <c r="D19" s="15">
        <f t="shared" si="3"/>
        <v>24.156121778109231</v>
      </c>
      <c r="E19" s="15">
        <f>AVERAGE(D$2:D19)</f>
        <v>12.554455997570635</v>
      </c>
      <c r="F19" s="15">
        <f t="shared" si="1"/>
        <v>48.642857142857146</v>
      </c>
      <c r="G19" s="15">
        <f t="shared" si="2"/>
        <v>1.8418367346938693</v>
      </c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</row>
    <row r="20" spans="1:19" ht="16.5" x14ac:dyDescent="0.3">
      <c r="A20" s="14">
        <v>19</v>
      </c>
      <c r="B20" s="43">
        <f>'1.RegLineDataAnalyFormula'!B20</f>
        <v>54</v>
      </c>
      <c r="C20" s="38">
        <f t="shared" si="0"/>
        <v>56.706896524711361</v>
      </c>
      <c r="D20" s="15">
        <f t="shared" si="3"/>
        <v>7.3272887954944439</v>
      </c>
      <c r="E20" s="15">
        <f>AVERAGE(D$2:D20)</f>
        <v>12.279341934303465</v>
      </c>
      <c r="F20" s="15">
        <f t="shared" si="1"/>
        <v>48.642857142857146</v>
      </c>
      <c r="G20" s="15">
        <f t="shared" si="2"/>
        <v>28.698979591836704</v>
      </c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</row>
    <row r="21" spans="1:19" ht="16.5" x14ac:dyDescent="0.3">
      <c r="A21" s="14">
        <v>20</v>
      </c>
      <c r="B21" s="43">
        <f>'1.RegLineDataAnalyFormula'!B21</f>
        <v>54</v>
      </c>
      <c r="C21" s="38">
        <f t="shared" si="0"/>
        <v>58.498905280804877</v>
      </c>
      <c r="D21" s="15">
        <f t="shared" si="3"/>
        <v>20.240148725654009</v>
      </c>
      <c r="E21" s="15">
        <f>AVERAGE(D$2:D21)</f>
        <v>12.677382273870993</v>
      </c>
      <c r="F21" s="15">
        <f t="shared" si="1"/>
        <v>48.642857142857146</v>
      </c>
      <c r="G21" s="15">
        <f t="shared" si="2"/>
        <v>28.698979591836704</v>
      </c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</row>
    <row r="22" spans="1:19" ht="16.5" x14ac:dyDescent="0.3">
      <c r="A22" s="14">
        <v>21</v>
      </c>
      <c r="B22" s="43">
        <f>'1.RegLineDataAnalyFormula'!B22</f>
        <v>55</v>
      </c>
      <c r="C22" s="38">
        <f t="shared" si="0"/>
        <v>60.2909140368984</v>
      </c>
      <c r="D22" s="15">
        <f t="shared" si="3"/>
        <v>27.993771345848522</v>
      </c>
      <c r="E22" s="15">
        <f>AVERAGE(D$2:D22)</f>
        <v>13.406734134441351</v>
      </c>
      <c r="F22" s="15">
        <f t="shared" si="1"/>
        <v>48.642857142857146</v>
      </c>
      <c r="G22" s="15">
        <f t="shared" si="2"/>
        <v>40.413265306122412</v>
      </c>
      <c r="H22" s="15"/>
      <c r="I22" s="15"/>
      <c r="J22" s="15"/>
      <c r="K22" s="15"/>
      <c r="L22" s="15"/>
      <c r="M22" s="15"/>
      <c r="N22" s="15"/>
      <c r="O22" s="16"/>
    </row>
    <row r="23" spans="1:19" ht="16.5" x14ac:dyDescent="0.3">
      <c r="A23" s="14">
        <v>22</v>
      </c>
      <c r="B23" s="43">
        <f>'1.RegLineDataAnalyFormula'!B23</f>
        <v>58</v>
      </c>
      <c r="C23" s="38">
        <f t="shared" si="0"/>
        <v>62.082922792991916</v>
      </c>
      <c r="D23" s="15">
        <f t="shared" si="3"/>
        <v>16.670258533532905</v>
      </c>
      <c r="E23" s="15">
        <f>AVERAGE(D$2:D23)</f>
        <v>13.555076152581876</v>
      </c>
      <c r="F23" s="15">
        <f t="shared" si="1"/>
        <v>48.642857142857146</v>
      </c>
      <c r="G23" s="15">
        <f t="shared" si="2"/>
        <v>87.556122448979536</v>
      </c>
      <c r="H23" s="15"/>
      <c r="I23" s="15"/>
      <c r="J23" s="15"/>
      <c r="K23" s="15"/>
      <c r="L23" s="15"/>
      <c r="M23" s="15"/>
      <c r="N23" s="15"/>
      <c r="O23" s="16"/>
    </row>
    <row r="24" spans="1:19" ht="16.5" x14ac:dyDescent="0.3">
      <c r="A24" s="14">
        <v>23</v>
      </c>
      <c r="B24" s="43">
        <f>'1.RegLineDataAnalyFormula'!B24</f>
        <v>60</v>
      </c>
      <c r="C24" s="38">
        <f t="shared" si="0"/>
        <v>63.874931549085431</v>
      </c>
      <c r="D24" s="15">
        <f t="shared" si="3"/>
        <v>15.015094510097622</v>
      </c>
      <c r="E24" s="15">
        <f>AVERAGE(D$2:D24)</f>
        <v>13.618555211604301</v>
      </c>
      <c r="F24" s="15">
        <f t="shared" si="1"/>
        <v>48.642857142857146</v>
      </c>
      <c r="G24" s="15">
        <f t="shared" si="2"/>
        <v>128.98469387755094</v>
      </c>
      <c r="H24" s="15"/>
      <c r="I24" s="15"/>
      <c r="J24" s="15"/>
      <c r="K24" s="15"/>
      <c r="L24" s="15"/>
      <c r="M24" s="15"/>
      <c r="N24" s="15"/>
      <c r="O24" s="16"/>
    </row>
    <row r="25" spans="1:19" ht="16.5" x14ac:dyDescent="0.3">
      <c r="A25" s="14">
        <v>24</v>
      </c>
      <c r="B25" s="43">
        <f>'1.RegLineDataAnalyFormula'!B25</f>
        <v>63</v>
      </c>
      <c r="C25" s="38">
        <f t="shared" si="0"/>
        <v>65.666940305178954</v>
      </c>
      <c r="D25" s="15">
        <f t="shared" si="3"/>
        <v>7.1125705913880148</v>
      </c>
      <c r="E25" s="15">
        <f>AVERAGE(D$2:D25)</f>
        <v>13.347472519095289</v>
      </c>
      <c r="F25" s="15">
        <f t="shared" si="1"/>
        <v>48.642857142857146</v>
      </c>
      <c r="G25" s="15">
        <f t="shared" si="2"/>
        <v>206.12755102040808</v>
      </c>
      <c r="H25" s="15"/>
      <c r="I25" s="15"/>
      <c r="J25" s="15"/>
      <c r="K25" s="15"/>
      <c r="L25" s="15"/>
      <c r="M25" s="15"/>
      <c r="N25" s="15"/>
      <c r="O25" s="16"/>
    </row>
    <row r="26" spans="1:19" ht="16.5" x14ac:dyDescent="0.3">
      <c r="A26" s="14">
        <v>25</v>
      </c>
      <c r="B26" s="43">
        <f>'1.RegLineDataAnalyFormula'!B26</f>
        <v>70</v>
      </c>
      <c r="C26" s="38">
        <f t="shared" si="0"/>
        <v>67.458949061272477</v>
      </c>
      <c r="D26" s="15">
        <f t="shared" si="3"/>
        <v>6.4569398732080243</v>
      </c>
      <c r="E26" s="15">
        <f>AVERAGE(D$2:D26)</f>
        <v>13.071851213259798</v>
      </c>
      <c r="F26" s="15">
        <f t="shared" si="1"/>
        <v>48.642857142857146</v>
      </c>
      <c r="G26" s="15">
        <f t="shared" si="2"/>
        <v>456.12755102040802</v>
      </c>
      <c r="H26" s="15"/>
      <c r="I26" s="15"/>
      <c r="J26" s="15"/>
      <c r="K26" s="15"/>
      <c r="L26" s="15"/>
      <c r="M26" s="15"/>
      <c r="N26" s="15"/>
      <c r="O26" s="16"/>
    </row>
    <row r="27" spans="1:19" ht="16.5" x14ac:dyDescent="0.3">
      <c r="A27" s="14">
        <v>26</v>
      </c>
      <c r="B27" s="43">
        <f>'1.RegLineDataAnalyFormula'!B27</f>
        <v>70</v>
      </c>
      <c r="C27" s="38">
        <f t="shared" si="0"/>
        <v>69.250957817365986</v>
      </c>
      <c r="D27" s="15">
        <f t="shared" si="3"/>
        <v>0.56106419136512742</v>
      </c>
      <c r="E27" s="15">
        <f>AVERAGE(D$2:D27)</f>
        <v>12.590667097033078</v>
      </c>
      <c r="F27" s="15">
        <f t="shared" si="1"/>
        <v>48.642857142857146</v>
      </c>
      <c r="G27" s="15">
        <f t="shared" si="2"/>
        <v>456.12755102040802</v>
      </c>
      <c r="H27" s="15"/>
      <c r="I27" s="15"/>
      <c r="J27" s="15"/>
      <c r="K27" s="15"/>
      <c r="L27" s="15"/>
      <c r="M27" s="15"/>
      <c r="N27" s="15"/>
      <c r="O27" s="15"/>
    </row>
    <row r="28" spans="1:19" s="15" customFormat="1" ht="17.25" thickBot="1" x14ac:dyDescent="0.35">
      <c r="A28" s="14">
        <v>27</v>
      </c>
      <c r="B28" s="43">
        <f>'1.RegLineDataAnalyFormula'!B28</f>
        <v>82</v>
      </c>
      <c r="C28" s="38">
        <f t="shared" si="0"/>
        <v>71.042966573459509</v>
      </c>
      <c r="D28" s="15">
        <f t="shared" si="3"/>
        <v>120.05658151032566</v>
      </c>
      <c r="E28" s="15">
        <f>AVERAGE(D$2:D28)</f>
        <v>16.570886149377248</v>
      </c>
      <c r="F28" s="15">
        <f t="shared" si="1"/>
        <v>48.642857142857146</v>
      </c>
      <c r="G28" s="15">
        <f t="shared" si="2"/>
        <v>1112.6989795918366</v>
      </c>
    </row>
    <row r="29" spans="1:19" s="15" customFormat="1" ht="17.25" thickBot="1" x14ac:dyDescent="0.35">
      <c r="A29" s="14">
        <v>28</v>
      </c>
      <c r="B29" s="43">
        <f>'1.RegLineDataAnalyFormula'!B29</f>
        <v>88</v>
      </c>
      <c r="C29" s="38">
        <f t="shared" si="0"/>
        <v>72.834975329553032</v>
      </c>
      <c r="D29" s="15">
        <f t="shared" si="3"/>
        <v>229.97797325526517</v>
      </c>
      <c r="E29" s="41">
        <f>AVERAGE(D$2:D29)</f>
        <v>24.19256783173039</v>
      </c>
      <c r="F29" s="15">
        <f t="shared" si="1"/>
        <v>48.642857142857146</v>
      </c>
      <c r="G29" s="15">
        <f t="shared" si="2"/>
        <v>1548.9846938775509</v>
      </c>
    </row>
    <row r="30" spans="1:19" s="15" customFormat="1" ht="16.5" x14ac:dyDescent="0.3">
      <c r="A30" s="14">
        <v>29</v>
      </c>
      <c r="C30" s="38">
        <f t="shared" si="0"/>
        <v>74.626984085646541</v>
      </c>
      <c r="D30" s="15">
        <f>SUM(D2:D29)</f>
        <v>677.39189928845087</v>
      </c>
      <c r="G30" s="15">
        <f>SUM(G2:G29)</f>
        <v>6544.4285714285716</v>
      </c>
    </row>
    <row r="31" spans="1:19" s="15" customFormat="1" ht="16.5" x14ac:dyDescent="0.3">
      <c r="A31" s="14">
        <v>30</v>
      </c>
      <c r="C31" s="38">
        <f t="shared" si="0"/>
        <v>76.418992841740064</v>
      </c>
      <c r="D31" s="15" t="s">
        <v>46</v>
      </c>
      <c r="G31" s="15" t="s">
        <v>47</v>
      </c>
    </row>
    <row r="32" spans="1:19" s="15" customFormat="1" ht="16.5" x14ac:dyDescent="0.3"/>
    <row r="33" s="15" customFormat="1" ht="16.5" x14ac:dyDescent="0.3"/>
    <row r="34" s="15" customFormat="1" ht="16.5" x14ac:dyDescent="0.3"/>
    <row r="35" s="15" customFormat="1" ht="16.5" x14ac:dyDescent="0.3"/>
    <row r="36" s="15" customFormat="1" ht="16.5" x14ac:dyDescent="0.3"/>
    <row r="37" s="15" customFormat="1" ht="16.5" x14ac:dyDescent="0.3"/>
    <row r="38" s="15" customFormat="1" ht="16.5" x14ac:dyDescent="0.3"/>
    <row r="39" s="15" customFormat="1" ht="16.5" x14ac:dyDescent="0.3"/>
    <row r="40" s="15" customFormat="1" ht="16.5" x14ac:dyDescent="0.3"/>
    <row r="41" s="15" customFormat="1" ht="16.5" x14ac:dyDescent="0.3"/>
    <row r="42" s="15" customFormat="1" ht="16.5" x14ac:dyDescent="0.3"/>
    <row r="43" s="15" customFormat="1" ht="16.5" x14ac:dyDescent="0.3"/>
    <row r="44" s="15" customFormat="1" ht="16.5" x14ac:dyDescent="0.3"/>
    <row r="45" s="15" customFormat="1" ht="16.5" x14ac:dyDescent="0.3"/>
    <row r="46" s="15" customFormat="1" ht="16.5" x14ac:dyDescent="0.3"/>
    <row r="47" s="15" customFormat="1" ht="15.75" customHeight="1" x14ac:dyDescent="0.3"/>
    <row r="48" s="15" customFormat="1" ht="16.5" x14ac:dyDescent="0.3"/>
    <row r="49" s="15" customFormat="1" ht="16.5" x14ac:dyDescent="0.3"/>
    <row r="50" s="15" customFormat="1" ht="16.5" x14ac:dyDescent="0.3"/>
    <row r="51" s="15" customFormat="1" ht="16.5" x14ac:dyDescent="0.3"/>
    <row r="52" s="15" customFormat="1" ht="16.5" x14ac:dyDescent="0.3"/>
    <row r="53" s="15" customFormat="1" ht="16.5" x14ac:dyDescent="0.3"/>
    <row r="54" s="15" customFormat="1" ht="16.5" x14ac:dyDescent="0.3"/>
    <row r="55" s="15" customFormat="1" ht="16.5" x14ac:dyDescent="0.3"/>
    <row r="56" s="15" customFormat="1" ht="16.5" x14ac:dyDescent="0.3"/>
    <row r="57" s="15" customFormat="1" ht="16.5" x14ac:dyDescent="0.3"/>
    <row r="58" s="15" customFormat="1" ht="16.5" x14ac:dyDescent="0.3"/>
  </sheetData>
  <phoneticPr fontId="19" type="noConversion"/>
  <pageMargins left="0.7" right="0.7" top="0.75" bottom="0.75" header="0.3" footer="0.3"/>
  <pageSetup orientation="portrait" horizontalDpi="200" verticalDpi="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72BF0-2E32-4F12-B20B-AFC2BC3D7294}">
  <dimension ref="A1:N139"/>
  <sheetViews>
    <sheetView tabSelected="1" workbookViewId="0">
      <selection activeCell="A6" sqref="A6"/>
    </sheetView>
  </sheetViews>
  <sheetFormatPr defaultRowHeight="15.75" x14ac:dyDescent="0.25"/>
  <cols>
    <col min="1" max="1" width="20.7109375" style="2" bestFit="1" customWidth="1"/>
    <col min="2" max="2" width="13.42578125" style="2" bestFit="1" customWidth="1"/>
    <col min="3" max="3" width="28.7109375" style="2" bestFit="1" customWidth="1"/>
    <col min="4" max="16384" width="9.140625" style="2"/>
  </cols>
  <sheetData>
    <row r="1" spans="1:14" ht="16.5" x14ac:dyDescent="0.3">
      <c r="A1" s="55" t="s">
        <v>86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 x14ac:dyDescent="0.25">
      <c r="A2" s="2" t="s">
        <v>51</v>
      </c>
      <c r="B2" s="2" t="s">
        <v>74</v>
      </c>
      <c r="C2" s="2" t="s">
        <v>53</v>
      </c>
    </row>
    <row r="3" spans="1:14" x14ac:dyDescent="0.25">
      <c r="A3" s="2">
        <v>10</v>
      </c>
      <c r="B3" s="2">
        <v>1690</v>
      </c>
      <c r="C3" s="2">
        <v>16350</v>
      </c>
      <c r="D3" s="2" t="s">
        <v>11</v>
      </c>
      <c r="E3" s="2">
        <f>INTERCEPT(B$3:B$8,$A$3:$A$8)</f>
        <v>1992.143906020558</v>
      </c>
      <c r="F3" s="2">
        <f>INTERCEPT(C$3:C$8,$A$3:$A$8)</f>
        <v>13016.578560939795</v>
      </c>
      <c r="G3" s="2" t="str">
        <f ca="1">_xlfn.FORMULATEXT(F3)</f>
        <v>=INTERCEPT(C$3:C$8,$A$3:$A$8)</v>
      </c>
    </row>
    <row r="4" spans="1:14" x14ac:dyDescent="0.25">
      <c r="A4" s="2">
        <v>30</v>
      </c>
      <c r="B4" s="2">
        <v>1580</v>
      </c>
      <c r="C4" s="2">
        <v>22960</v>
      </c>
      <c r="D4" s="2" t="s">
        <v>56</v>
      </c>
      <c r="E4" s="2">
        <f>SLOPE(B$3:B$8,$A$3:$A$8)</f>
        <v>-17.030837004405285</v>
      </c>
      <c r="F4" s="2">
        <f>SLOPE(C$3:C$8,$A$3:$A$8)</f>
        <v>298.59030837004406</v>
      </c>
      <c r="G4" s="2" t="str">
        <f t="shared" ref="G4:G6" ca="1" si="0">_xlfn.FORMULATEXT(F4)</f>
        <v>=SLOPE(C$3:C$8,$A$3:$A$8)</v>
      </c>
    </row>
    <row r="5" spans="1:14" x14ac:dyDescent="0.25">
      <c r="A5" s="2">
        <v>35</v>
      </c>
      <c r="B5" s="2">
        <v>1510</v>
      </c>
      <c r="C5" s="2">
        <v>21800</v>
      </c>
      <c r="D5" s="2" t="s">
        <v>57</v>
      </c>
      <c r="E5" s="2">
        <f>RSQ(B$3:B$8,$A$3:$A$8)</f>
        <v>0.94049922663123753</v>
      </c>
      <c r="F5" s="2">
        <f>RSQ(C$3:C$8,$A$3:$A$8)</f>
        <v>0.9615031259472413</v>
      </c>
      <c r="G5" s="2" t="str">
        <f t="shared" ca="1" si="0"/>
        <v>=RSQ(C$3:C$8,$A$3:$A$8)</v>
      </c>
    </row>
    <row r="6" spans="1:14" x14ac:dyDescent="0.25">
      <c r="A6" s="2">
        <v>45</v>
      </c>
      <c r="B6" s="2">
        <v>1270</v>
      </c>
      <c r="C6" s="2">
        <v>27850</v>
      </c>
      <c r="D6" s="2" t="s">
        <v>58</v>
      </c>
      <c r="E6" s="2">
        <f>STEYX(B$3:B$8,$A$3:$A$8)</f>
        <v>114.09221609672564</v>
      </c>
      <c r="F6" s="2">
        <f>STEYX(C$3:C$8,$A$3:$A$8)</f>
        <v>1591.2962143181812</v>
      </c>
      <c r="G6" s="2" t="str">
        <f t="shared" ca="1" si="0"/>
        <v>=STEYX(C$3:C$8,$A$3:$A$8)</v>
      </c>
    </row>
    <row r="7" spans="1:14" x14ac:dyDescent="0.25">
      <c r="A7" s="2">
        <v>55</v>
      </c>
      <c r="B7" s="2">
        <v>960</v>
      </c>
      <c r="C7" s="2">
        <v>27540</v>
      </c>
      <c r="D7" s="2" t="s">
        <v>54</v>
      </c>
      <c r="E7" s="2">
        <f>E3</f>
        <v>1992.143906020558</v>
      </c>
      <c r="F7" s="2" t="str">
        <f ca="1">_xlfn.FORMULATEXT(E7)</f>
        <v>=E3</v>
      </c>
    </row>
    <row r="8" spans="1:14" x14ac:dyDescent="0.25">
      <c r="A8" s="2">
        <v>80</v>
      </c>
      <c r="B8" s="2">
        <v>600</v>
      </c>
      <c r="C8" s="2">
        <v>37740</v>
      </c>
      <c r="D8" s="2" t="s">
        <v>55</v>
      </c>
      <c r="E8" s="2">
        <f>E3/-E4</f>
        <v>116.9727539230902</v>
      </c>
      <c r="F8" s="2" t="str">
        <f ca="1">_xlfn.FORMULATEXT(E8)</f>
        <v>=E3/-E4</v>
      </c>
    </row>
    <row r="9" spans="1:14" x14ac:dyDescent="0.25">
      <c r="D9" s="2" t="str">
        <f>"TC="&amp;ROUND(F3,2)&amp;"+"&amp;ROUND(F4,2)&amp;"Q"</f>
        <v>TC=13016.58+298.59Q</v>
      </c>
      <c r="F9" s="2" t="str">
        <f ca="1">_xlfn.FORMULATEXT(D9)</f>
        <v>="TC="&amp;ROUND(F3,2)&amp;"+"&amp;ROUND(F4,2)&amp;"Q"</v>
      </c>
      <c r="M9" s="2" t="str">
        <f>B18&amp;" vs. "&amp;A18</f>
        <v>P vs. Q</v>
      </c>
    </row>
    <row r="10" spans="1:14" x14ac:dyDescent="0.25">
      <c r="D10" s="2" t="str">
        <f>"P="&amp;ROUND(E3,2)&amp;ROUND(E4,2)&amp;"Q"</f>
        <v>P=1992.14-17.03Q</v>
      </c>
      <c r="F10" s="2" t="str">
        <f ca="1">_xlfn.FORMULATEXT(D10)</f>
        <v>="P="&amp;ROUND(E3,2)&amp;ROUND(E4,2)&amp;"Q"</v>
      </c>
      <c r="M10" s="2" t="str">
        <f>C18&amp;" vs. "&amp;A18</f>
        <v>TR vs. Q</v>
      </c>
      <c r="N10" s="2" t="str">
        <f>G18&amp;" vs. "&amp;A18</f>
        <v>TP vs. Q</v>
      </c>
    </row>
    <row r="11" spans="1:14" x14ac:dyDescent="0.25">
      <c r="M11" s="2" t="str">
        <f>C18&amp;" &amp; "&amp;F18&amp;" vs. "&amp;A18</f>
        <v>TR &amp; TC vs. Q</v>
      </c>
    </row>
    <row r="14" spans="1:14" ht="16.5" thickBot="1" x14ac:dyDescent="0.3">
      <c r="A14" s="2" t="s">
        <v>59</v>
      </c>
      <c r="B14" s="2" t="s">
        <v>60</v>
      </c>
      <c r="C14" s="2" t="s">
        <v>61</v>
      </c>
      <c r="D14" s="2" t="s">
        <v>15</v>
      </c>
      <c r="E14" s="2" t="s">
        <v>62</v>
      </c>
      <c r="F14" s="2" t="s">
        <v>63</v>
      </c>
      <c r="G14" s="2" t="s">
        <v>64</v>
      </c>
    </row>
    <row r="15" spans="1:14" ht="16.5" thickBot="1" x14ac:dyDescent="0.3">
      <c r="A15" s="42">
        <v>49.720210381100195</v>
      </c>
      <c r="B15" s="2">
        <f>$E$3+$E$4*A15</f>
        <v>1145.3671071953011</v>
      </c>
      <c r="C15" s="2">
        <f>A15*B15</f>
        <v>56947.893533342511</v>
      </c>
      <c r="D15" s="2">
        <f>F3</f>
        <v>13016.578560939795</v>
      </c>
      <c r="E15" s="2">
        <f>F4</f>
        <v>298.59030837004406</v>
      </c>
      <c r="F15" s="2">
        <f>D15+E15*A15</f>
        <v>27862.55151085597</v>
      </c>
      <c r="G15" s="2">
        <f>C15-F15</f>
        <v>29085.34202248654</v>
      </c>
    </row>
    <row r="18" spans="1:7" x14ac:dyDescent="0.25">
      <c r="A18" s="2" t="s">
        <v>59</v>
      </c>
      <c r="B18" s="2" t="s">
        <v>60</v>
      </c>
      <c r="C18" s="2" t="s">
        <v>61</v>
      </c>
      <c r="D18" s="2" t="s">
        <v>15</v>
      </c>
      <c r="E18" s="2" t="s">
        <v>62</v>
      </c>
      <c r="F18" s="2" t="s">
        <v>63</v>
      </c>
      <c r="G18" s="2" t="s">
        <v>64</v>
      </c>
    </row>
    <row r="19" spans="1:7" x14ac:dyDescent="0.25">
      <c r="A19" s="47">
        <v>0</v>
      </c>
      <c r="B19" s="64">
        <f>$E$3+$E$4*A19</f>
        <v>1992.143906020558</v>
      </c>
      <c r="C19" s="2">
        <f>A19*B19</f>
        <v>0</v>
      </c>
      <c r="D19" s="2">
        <f>$F$3</f>
        <v>13016.578560939795</v>
      </c>
      <c r="E19" s="2">
        <f>$F$4</f>
        <v>298.59030837004406</v>
      </c>
      <c r="F19" s="2">
        <f>D19+E19*A19</f>
        <v>13016.578560939795</v>
      </c>
      <c r="G19" s="2">
        <f>C19-F19</f>
        <v>-13016.578560939795</v>
      </c>
    </row>
    <row r="20" spans="1:7" x14ac:dyDescent="0.25">
      <c r="A20" s="47">
        <v>1</v>
      </c>
      <c r="B20" s="64">
        <f t="shared" ref="B20:B83" si="1">$E$3+$E$4*A20</f>
        <v>1975.1130690161526</v>
      </c>
      <c r="C20" s="64">
        <f t="shared" ref="C20:C83" si="2">A20*B20</f>
        <v>1975.1130690161526</v>
      </c>
      <c r="D20" s="2">
        <f t="shared" ref="D20:D83" si="3">$F$3</f>
        <v>13016.578560939795</v>
      </c>
      <c r="E20" s="2">
        <f t="shared" ref="E20:E83" si="4">$F$4</f>
        <v>298.59030837004406</v>
      </c>
      <c r="F20" s="2">
        <f t="shared" ref="F20:F83" si="5">D20+E20*A20</f>
        <v>13315.168869309839</v>
      </c>
      <c r="G20" s="2">
        <f t="shared" ref="G20:G83" si="6">C20-F20</f>
        <v>-11340.055800293685</v>
      </c>
    </row>
    <row r="21" spans="1:7" x14ac:dyDescent="0.25">
      <c r="A21" s="47">
        <v>2</v>
      </c>
      <c r="B21" s="64">
        <f t="shared" si="1"/>
        <v>1958.0822320117475</v>
      </c>
      <c r="C21" s="64">
        <f t="shared" si="2"/>
        <v>3916.1644640234949</v>
      </c>
      <c r="D21" s="2">
        <f t="shared" si="3"/>
        <v>13016.578560939795</v>
      </c>
      <c r="E21" s="2">
        <f t="shared" si="4"/>
        <v>298.59030837004406</v>
      </c>
      <c r="F21" s="2">
        <f t="shared" si="5"/>
        <v>13613.759177679884</v>
      </c>
      <c r="G21" s="2">
        <f t="shared" si="6"/>
        <v>-9697.5947136563882</v>
      </c>
    </row>
    <row r="22" spans="1:7" x14ac:dyDescent="0.25">
      <c r="A22" s="47">
        <v>3</v>
      </c>
      <c r="B22" s="64">
        <f t="shared" si="1"/>
        <v>1941.0513950073421</v>
      </c>
      <c r="C22" s="64">
        <f t="shared" si="2"/>
        <v>5823.1541850220265</v>
      </c>
      <c r="D22" s="2">
        <f t="shared" si="3"/>
        <v>13016.578560939795</v>
      </c>
      <c r="E22" s="2">
        <f t="shared" si="4"/>
        <v>298.59030837004406</v>
      </c>
      <c r="F22" s="2">
        <f t="shared" si="5"/>
        <v>13912.349486049927</v>
      </c>
      <c r="G22" s="2">
        <f t="shared" si="6"/>
        <v>-8089.1953010279003</v>
      </c>
    </row>
    <row r="23" spans="1:7" x14ac:dyDescent="0.25">
      <c r="A23" s="47">
        <v>4</v>
      </c>
      <c r="B23" s="64">
        <f t="shared" si="1"/>
        <v>1924.0205580029369</v>
      </c>
      <c r="C23" s="64">
        <f t="shared" si="2"/>
        <v>7696.0822320117477</v>
      </c>
      <c r="D23" s="2">
        <f t="shared" si="3"/>
        <v>13016.578560939795</v>
      </c>
      <c r="E23" s="2">
        <f t="shared" si="4"/>
        <v>298.59030837004406</v>
      </c>
      <c r="F23" s="2">
        <f t="shared" si="5"/>
        <v>14210.939794419972</v>
      </c>
      <c r="G23" s="2">
        <f t="shared" si="6"/>
        <v>-6514.8575624082241</v>
      </c>
    </row>
    <row r="24" spans="1:7" x14ac:dyDescent="0.25">
      <c r="A24" s="47">
        <v>5</v>
      </c>
      <c r="B24" s="64">
        <f t="shared" si="1"/>
        <v>1906.9897209985315</v>
      </c>
      <c r="C24" s="64">
        <f t="shared" si="2"/>
        <v>9534.9486049926581</v>
      </c>
      <c r="D24" s="2">
        <f t="shared" si="3"/>
        <v>13016.578560939795</v>
      </c>
      <c r="E24" s="2">
        <f t="shared" si="4"/>
        <v>298.59030837004406</v>
      </c>
      <c r="F24" s="2">
        <f t="shared" si="5"/>
        <v>14509.530102790015</v>
      </c>
      <c r="G24" s="2">
        <f t="shared" si="6"/>
        <v>-4974.5814977973569</v>
      </c>
    </row>
    <row r="25" spans="1:7" x14ac:dyDescent="0.25">
      <c r="A25" s="47">
        <v>6</v>
      </c>
      <c r="B25" s="64">
        <f t="shared" si="1"/>
        <v>1889.9588839941264</v>
      </c>
      <c r="C25" s="64">
        <f t="shared" si="2"/>
        <v>11339.753303964759</v>
      </c>
      <c r="D25" s="2">
        <f t="shared" si="3"/>
        <v>13016.578560939795</v>
      </c>
      <c r="E25" s="2">
        <f t="shared" si="4"/>
        <v>298.59030837004406</v>
      </c>
      <c r="F25" s="2">
        <f t="shared" si="5"/>
        <v>14808.12041116006</v>
      </c>
      <c r="G25" s="2">
        <f t="shared" si="6"/>
        <v>-3468.3671071953013</v>
      </c>
    </row>
    <row r="26" spans="1:7" x14ac:dyDescent="0.25">
      <c r="A26" s="47">
        <v>7</v>
      </c>
      <c r="B26" s="64">
        <f t="shared" si="1"/>
        <v>1872.928046989721</v>
      </c>
      <c r="C26" s="64">
        <f t="shared" si="2"/>
        <v>13110.496328928048</v>
      </c>
      <c r="D26" s="2">
        <f t="shared" si="3"/>
        <v>13016.578560939795</v>
      </c>
      <c r="E26" s="2">
        <f t="shared" si="4"/>
        <v>298.59030837004406</v>
      </c>
      <c r="F26" s="2">
        <f t="shared" si="5"/>
        <v>15106.710719530103</v>
      </c>
      <c r="G26" s="2">
        <f t="shared" si="6"/>
        <v>-1996.2143906020556</v>
      </c>
    </row>
    <row r="27" spans="1:7" x14ac:dyDescent="0.25">
      <c r="A27" s="47">
        <v>8</v>
      </c>
      <c r="B27" s="64">
        <f t="shared" si="1"/>
        <v>1855.8972099853158</v>
      </c>
      <c r="C27" s="64">
        <f t="shared" si="2"/>
        <v>14847.177679882527</v>
      </c>
      <c r="D27" s="2">
        <f t="shared" si="3"/>
        <v>13016.578560939795</v>
      </c>
      <c r="E27" s="2">
        <f t="shared" si="4"/>
        <v>298.59030837004406</v>
      </c>
      <c r="F27" s="2">
        <f t="shared" si="5"/>
        <v>15405.301027900148</v>
      </c>
      <c r="G27" s="2">
        <f t="shared" si="6"/>
        <v>-558.12334801762154</v>
      </c>
    </row>
    <row r="28" spans="1:7" x14ac:dyDescent="0.25">
      <c r="A28" s="47">
        <v>9</v>
      </c>
      <c r="B28" s="64">
        <f t="shared" si="1"/>
        <v>1838.8663729809105</v>
      </c>
      <c r="C28" s="64">
        <f t="shared" si="2"/>
        <v>16549.797356828196</v>
      </c>
      <c r="D28" s="2">
        <f t="shared" si="3"/>
        <v>13016.578560939795</v>
      </c>
      <c r="E28" s="2">
        <f t="shared" si="4"/>
        <v>298.59030837004406</v>
      </c>
      <c r="F28" s="2">
        <f t="shared" si="5"/>
        <v>15703.891336270191</v>
      </c>
      <c r="G28" s="2">
        <f t="shared" si="6"/>
        <v>845.90602055800446</v>
      </c>
    </row>
    <row r="29" spans="1:7" x14ac:dyDescent="0.25">
      <c r="A29" s="47">
        <v>10</v>
      </c>
      <c r="B29" s="64">
        <f t="shared" si="1"/>
        <v>1821.8355359765051</v>
      </c>
      <c r="C29" s="64">
        <f t="shared" si="2"/>
        <v>18218.35535976505</v>
      </c>
      <c r="D29" s="2">
        <f t="shared" si="3"/>
        <v>13016.578560939795</v>
      </c>
      <c r="E29" s="2">
        <f t="shared" si="4"/>
        <v>298.59030837004406</v>
      </c>
      <c r="F29" s="2">
        <f t="shared" si="5"/>
        <v>16002.481644640236</v>
      </c>
      <c r="G29" s="2">
        <f t="shared" si="6"/>
        <v>2215.8737151248133</v>
      </c>
    </row>
    <row r="30" spans="1:7" x14ac:dyDescent="0.25">
      <c r="A30" s="47">
        <v>11</v>
      </c>
      <c r="B30" s="64">
        <f t="shared" si="1"/>
        <v>1804.8046989720999</v>
      </c>
      <c r="C30" s="64">
        <f t="shared" si="2"/>
        <v>19852.851688693099</v>
      </c>
      <c r="D30" s="2">
        <f t="shared" si="3"/>
        <v>13016.578560939795</v>
      </c>
      <c r="E30" s="2">
        <f t="shared" si="4"/>
        <v>298.59030837004406</v>
      </c>
      <c r="F30" s="2">
        <f t="shared" si="5"/>
        <v>16301.07195301028</v>
      </c>
      <c r="G30" s="2">
        <f t="shared" si="6"/>
        <v>3551.7797356828196</v>
      </c>
    </row>
    <row r="31" spans="1:7" x14ac:dyDescent="0.25">
      <c r="A31" s="47">
        <v>12</v>
      </c>
      <c r="B31" s="64">
        <f t="shared" si="1"/>
        <v>1787.7738619676945</v>
      </c>
      <c r="C31" s="64">
        <f t="shared" si="2"/>
        <v>21453.286343612333</v>
      </c>
      <c r="D31" s="2">
        <f t="shared" si="3"/>
        <v>13016.578560939795</v>
      </c>
      <c r="E31" s="2">
        <f t="shared" si="4"/>
        <v>298.59030837004406</v>
      </c>
      <c r="F31" s="2">
        <f t="shared" si="5"/>
        <v>16599.662261380323</v>
      </c>
      <c r="G31" s="2">
        <f t="shared" si="6"/>
        <v>4853.6240822320106</v>
      </c>
    </row>
    <row r="32" spans="1:7" x14ac:dyDescent="0.25">
      <c r="A32" s="47">
        <v>13</v>
      </c>
      <c r="B32" s="64">
        <f t="shared" si="1"/>
        <v>1770.7430249632894</v>
      </c>
      <c r="C32" s="64">
        <f t="shared" si="2"/>
        <v>23019.659324522763</v>
      </c>
      <c r="D32" s="2">
        <f t="shared" si="3"/>
        <v>13016.578560939795</v>
      </c>
      <c r="E32" s="2">
        <f t="shared" si="4"/>
        <v>298.59030837004406</v>
      </c>
      <c r="F32" s="2">
        <f t="shared" si="5"/>
        <v>16898.252569750366</v>
      </c>
      <c r="G32" s="2">
        <f t="shared" si="6"/>
        <v>6121.4067547723971</v>
      </c>
    </row>
    <row r="33" spans="1:7" x14ac:dyDescent="0.25">
      <c r="A33" s="47">
        <v>14</v>
      </c>
      <c r="B33" s="64">
        <f t="shared" si="1"/>
        <v>1753.712187958884</v>
      </c>
      <c r="C33" s="64">
        <f t="shared" si="2"/>
        <v>24551.970631424374</v>
      </c>
      <c r="D33" s="2">
        <f t="shared" si="3"/>
        <v>13016.578560939795</v>
      </c>
      <c r="E33" s="2">
        <f t="shared" si="4"/>
        <v>298.59030837004406</v>
      </c>
      <c r="F33" s="2">
        <f t="shared" si="5"/>
        <v>17196.842878120413</v>
      </c>
      <c r="G33" s="2">
        <f t="shared" si="6"/>
        <v>7355.1277533039611</v>
      </c>
    </row>
    <row r="34" spans="1:7" x14ac:dyDescent="0.25">
      <c r="A34" s="47">
        <v>15</v>
      </c>
      <c r="B34" s="64">
        <f t="shared" si="1"/>
        <v>1736.6813509544786</v>
      </c>
      <c r="C34" s="64">
        <f t="shared" si="2"/>
        <v>26050.22026431718</v>
      </c>
      <c r="D34" s="2">
        <f t="shared" si="3"/>
        <v>13016.578560939795</v>
      </c>
      <c r="E34" s="2">
        <f t="shared" si="4"/>
        <v>298.59030837004406</v>
      </c>
      <c r="F34" s="2">
        <f t="shared" si="5"/>
        <v>17495.433186490456</v>
      </c>
      <c r="G34" s="2">
        <f t="shared" si="6"/>
        <v>8554.7870778267243</v>
      </c>
    </row>
    <row r="35" spans="1:7" x14ac:dyDescent="0.25">
      <c r="A35" s="47">
        <v>16</v>
      </c>
      <c r="B35" s="64">
        <f t="shared" si="1"/>
        <v>1719.6505139500734</v>
      </c>
      <c r="C35" s="64">
        <f t="shared" si="2"/>
        <v>27514.408223201175</v>
      </c>
      <c r="D35" s="2">
        <f t="shared" si="3"/>
        <v>13016.578560939795</v>
      </c>
      <c r="E35" s="2">
        <f t="shared" si="4"/>
        <v>298.59030837004406</v>
      </c>
      <c r="F35" s="2">
        <f t="shared" si="5"/>
        <v>17794.023494860499</v>
      </c>
      <c r="G35" s="2">
        <f t="shared" si="6"/>
        <v>9720.3847283406758</v>
      </c>
    </row>
    <row r="36" spans="1:7" x14ac:dyDescent="0.25">
      <c r="A36" s="47">
        <v>17</v>
      </c>
      <c r="B36" s="64">
        <f t="shared" si="1"/>
        <v>1702.6196769456683</v>
      </c>
      <c r="C36" s="64">
        <f t="shared" si="2"/>
        <v>28944.534508076362</v>
      </c>
      <c r="D36" s="2">
        <f t="shared" si="3"/>
        <v>13016.578560939795</v>
      </c>
      <c r="E36" s="2">
        <f t="shared" si="4"/>
        <v>298.59030837004406</v>
      </c>
      <c r="F36" s="2">
        <f t="shared" si="5"/>
        <v>18092.613803230546</v>
      </c>
      <c r="G36" s="2">
        <f t="shared" si="6"/>
        <v>10851.920704845816</v>
      </c>
    </row>
    <row r="37" spans="1:7" x14ac:dyDescent="0.25">
      <c r="A37" s="47">
        <v>18</v>
      </c>
      <c r="B37" s="64">
        <f t="shared" si="1"/>
        <v>1685.5888399412629</v>
      </c>
      <c r="C37" s="64">
        <f t="shared" si="2"/>
        <v>30340.599118942733</v>
      </c>
      <c r="D37" s="2">
        <f t="shared" si="3"/>
        <v>13016.578560939795</v>
      </c>
      <c r="E37" s="2">
        <f t="shared" si="4"/>
        <v>298.59030837004406</v>
      </c>
      <c r="F37" s="2">
        <f t="shared" si="5"/>
        <v>18391.204111600589</v>
      </c>
      <c r="G37" s="2">
        <f t="shared" si="6"/>
        <v>11949.395007342144</v>
      </c>
    </row>
    <row r="38" spans="1:7" x14ac:dyDescent="0.25">
      <c r="A38" s="47">
        <v>19</v>
      </c>
      <c r="B38" s="64">
        <f t="shared" si="1"/>
        <v>1668.5580029368575</v>
      </c>
      <c r="C38" s="64">
        <f t="shared" si="2"/>
        <v>31702.602055800293</v>
      </c>
      <c r="D38" s="2">
        <f t="shared" si="3"/>
        <v>13016.578560939795</v>
      </c>
      <c r="E38" s="2">
        <f t="shared" si="4"/>
        <v>298.59030837004406</v>
      </c>
      <c r="F38" s="2">
        <f t="shared" si="5"/>
        <v>18689.794419970633</v>
      </c>
      <c r="G38" s="2">
        <f t="shared" si="6"/>
        <v>13012.80763582966</v>
      </c>
    </row>
    <row r="39" spans="1:7" x14ac:dyDescent="0.25">
      <c r="A39" s="47">
        <v>20</v>
      </c>
      <c r="B39" s="64">
        <f t="shared" si="1"/>
        <v>1651.5271659324524</v>
      </c>
      <c r="C39" s="64">
        <f t="shared" si="2"/>
        <v>33030.543318649048</v>
      </c>
      <c r="D39" s="2">
        <f t="shared" si="3"/>
        <v>13016.578560939795</v>
      </c>
      <c r="E39" s="2">
        <f t="shared" si="4"/>
        <v>298.59030837004406</v>
      </c>
      <c r="F39" s="2">
        <f t="shared" si="5"/>
        <v>18988.384728340676</v>
      </c>
      <c r="G39" s="2">
        <f t="shared" si="6"/>
        <v>14042.158590308372</v>
      </c>
    </row>
    <row r="40" spans="1:7" x14ac:dyDescent="0.25">
      <c r="A40" s="47">
        <v>21</v>
      </c>
      <c r="B40" s="64">
        <f t="shared" si="1"/>
        <v>1634.496328928047</v>
      </c>
      <c r="C40" s="64">
        <f t="shared" si="2"/>
        <v>34324.422907488988</v>
      </c>
      <c r="D40" s="2">
        <f t="shared" si="3"/>
        <v>13016.578560939795</v>
      </c>
      <c r="E40" s="2">
        <f t="shared" si="4"/>
        <v>298.59030837004406</v>
      </c>
      <c r="F40" s="2">
        <f t="shared" si="5"/>
        <v>19286.975036710719</v>
      </c>
      <c r="G40" s="2">
        <f t="shared" si="6"/>
        <v>15037.447870778269</v>
      </c>
    </row>
    <row r="41" spans="1:7" x14ac:dyDescent="0.25">
      <c r="A41" s="47">
        <v>22</v>
      </c>
      <c r="B41" s="64">
        <f t="shared" si="1"/>
        <v>1617.4654919236418</v>
      </c>
      <c r="C41" s="64">
        <f t="shared" si="2"/>
        <v>35584.24082232012</v>
      </c>
      <c r="D41" s="2">
        <f t="shared" si="3"/>
        <v>13016.578560939795</v>
      </c>
      <c r="E41" s="2">
        <f t="shared" si="4"/>
        <v>298.59030837004406</v>
      </c>
      <c r="F41" s="2">
        <f t="shared" si="5"/>
        <v>19585.565345080766</v>
      </c>
      <c r="G41" s="2">
        <f t="shared" si="6"/>
        <v>15998.675477239354</v>
      </c>
    </row>
    <row r="42" spans="1:7" x14ac:dyDescent="0.25">
      <c r="A42" s="47">
        <v>23</v>
      </c>
      <c r="B42" s="64">
        <f t="shared" si="1"/>
        <v>1600.4346549192364</v>
      </c>
      <c r="C42" s="64">
        <f t="shared" si="2"/>
        <v>36809.997063142437</v>
      </c>
      <c r="D42" s="2">
        <f t="shared" si="3"/>
        <v>13016.578560939795</v>
      </c>
      <c r="E42" s="2">
        <f t="shared" si="4"/>
        <v>298.59030837004406</v>
      </c>
      <c r="F42" s="2">
        <f t="shared" si="5"/>
        <v>19884.155653450809</v>
      </c>
      <c r="G42" s="2">
        <f t="shared" si="6"/>
        <v>16925.841409691628</v>
      </c>
    </row>
    <row r="43" spans="1:7" x14ac:dyDescent="0.25">
      <c r="A43" s="47">
        <v>24</v>
      </c>
      <c r="B43" s="64">
        <f t="shared" si="1"/>
        <v>1583.4038179148311</v>
      </c>
      <c r="C43" s="64">
        <f t="shared" si="2"/>
        <v>38001.691629955945</v>
      </c>
      <c r="D43" s="2">
        <f t="shared" si="3"/>
        <v>13016.578560939795</v>
      </c>
      <c r="E43" s="2">
        <f t="shared" si="4"/>
        <v>298.59030837004406</v>
      </c>
      <c r="F43" s="2">
        <f t="shared" si="5"/>
        <v>20182.745961820852</v>
      </c>
      <c r="G43" s="2">
        <f t="shared" si="6"/>
        <v>17818.945668135093</v>
      </c>
    </row>
    <row r="44" spans="1:7" x14ac:dyDescent="0.25">
      <c r="A44" s="47">
        <v>25</v>
      </c>
      <c r="B44" s="64">
        <f t="shared" si="1"/>
        <v>1566.3729809104259</v>
      </c>
      <c r="C44" s="64">
        <f t="shared" si="2"/>
        <v>39159.324522760646</v>
      </c>
      <c r="D44" s="2">
        <f t="shared" si="3"/>
        <v>13016.578560939795</v>
      </c>
      <c r="E44" s="2">
        <f t="shared" si="4"/>
        <v>298.59030837004406</v>
      </c>
      <c r="F44" s="2">
        <f t="shared" si="5"/>
        <v>20481.336270190895</v>
      </c>
      <c r="G44" s="2">
        <f t="shared" si="6"/>
        <v>18677.98825256975</v>
      </c>
    </row>
    <row r="45" spans="1:7" x14ac:dyDescent="0.25">
      <c r="A45" s="47">
        <v>26</v>
      </c>
      <c r="B45" s="64">
        <f t="shared" si="1"/>
        <v>1549.3421439060207</v>
      </c>
      <c r="C45" s="64">
        <f t="shared" si="2"/>
        <v>40282.895741556538</v>
      </c>
      <c r="D45" s="2">
        <f t="shared" si="3"/>
        <v>13016.578560939795</v>
      </c>
      <c r="E45" s="2">
        <f t="shared" si="4"/>
        <v>298.59030837004406</v>
      </c>
      <c r="F45" s="2">
        <f t="shared" si="5"/>
        <v>20779.926578560939</v>
      </c>
      <c r="G45" s="2">
        <f t="shared" si="6"/>
        <v>19502.9691629956</v>
      </c>
    </row>
    <row r="46" spans="1:7" x14ac:dyDescent="0.25">
      <c r="A46" s="47">
        <v>27</v>
      </c>
      <c r="B46" s="64">
        <f t="shared" si="1"/>
        <v>1532.3113069016154</v>
      </c>
      <c r="C46" s="64">
        <f t="shared" si="2"/>
        <v>41372.405286343615</v>
      </c>
      <c r="D46" s="2">
        <f t="shared" si="3"/>
        <v>13016.578560939795</v>
      </c>
      <c r="E46" s="2">
        <f t="shared" si="4"/>
        <v>298.59030837004406</v>
      </c>
      <c r="F46" s="2">
        <f t="shared" si="5"/>
        <v>21078.516886930985</v>
      </c>
      <c r="G46" s="2">
        <f t="shared" si="6"/>
        <v>20293.88839941263</v>
      </c>
    </row>
    <row r="47" spans="1:7" x14ac:dyDescent="0.25">
      <c r="A47" s="47">
        <v>28</v>
      </c>
      <c r="B47" s="64">
        <f t="shared" si="1"/>
        <v>1515.28046989721</v>
      </c>
      <c r="C47" s="64">
        <f t="shared" si="2"/>
        <v>42427.853157121877</v>
      </c>
      <c r="D47" s="2">
        <f t="shared" si="3"/>
        <v>13016.578560939795</v>
      </c>
      <c r="E47" s="2">
        <f t="shared" si="4"/>
        <v>298.59030837004406</v>
      </c>
      <c r="F47" s="2">
        <f t="shared" si="5"/>
        <v>21377.107195301029</v>
      </c>
      <c r="G47" s="2">
        <f t="shared" si="6"/>
        <v>21050.745961820849</v>
      </c>
    </row>
    <row r="48" spans="1:7" x14ac:dyDescent="0.25">
      <c r="A48" s="47">
        <v>29</v>
      </c>
      <c r="B48" s="64">
        <f t="shared" si="1"/>
        <v>1498.2496328928048</v>
      </c>
      <c r="C48" s="64">
        <f t="shared" si="2"/>
        <v>43449.239353891338</v>
      </c>
      <c r="D48" s="2">
        <f t="shared" si="3"/>
        <v>13016.578560939795</v>
      </c>
      <c r="E48" s="2">
        <f t="shared" si="4"/>
        <v>298.59030837004406</v>
      </c>
      <c r="F48" s="2">
        <f t="shared" si="5"/>
        <v>21675.697503671072</v>
      </c>
      <c r="G48" s="2">
        <f t="shared" si="6"/>
        <v>21773.541850220266</v>
      </c>
    </row>
    <row r="49" spans="1:7" x14ac:dyDescent="0.25">
      <c r="A49" s="47">
        <v>30</v>
      </c>
      <c r="B49" s="64">
        <f t="shared" si="1"/>
        <v>1481.2187958883994</v>
      </c>
      <c r="C49" s="64">
        <f t="shared" si="2"/>
        <v>44436.563876651984</v>
      </c>
      <c r="D49" s="2">
        <f t="shared" si="3"/>
        <v>13016.578560939795</v>
      </c>
      <c r="E49" s="2">
        <f t="shared" si="4"/>
        <v>298.59030837004406</v>
      </c>
      <c r="F49" s="2">
        <f t="shared" si="5"/>
        <v>21974.287812041119</v>
      </c>
      <c r="G49" s="2">
        <f t="shared" si="6"/>
        <v>22462.276064610865</v>
      </c>
    </row>
    <row r="50" spans="1:7" x14ac:dyDescent="0.25">
      <c r="A50" s="47">
        <v>31</v>
      </c>
      <c r="B50" s="64">
        <f t="shared" si="1"/>
        <v>1464.1879588839943</v>
      </c>
      <c r="C50" s="64">
        <f t="shared" si="2"/>
        <v>45389.826725403822</v>
      </c>
      <c r="D50" s="2">
        <f t="shared" si="3"/>
        <v>13016.578560939795</v>
      </c>
      <c r="E50" s="2">
        <f t="shared" si="4"/>
        <v>298.59030837004406</v>
      </c>
      <c r="F50" s="2">
        <f t="shared" si="5"/>
        <v>22272.878120411162</v>
      </c>
      <c r="G50" s="2">
        <f t="shared" si="6"/>
        <v>23116.94860499266</v>
      </c>
    </row>
    <row r="51" spans="1:7" x14ac:dyDescent="0.25">
      <c r="A51" s="47">
        <v>32</v>
      </c>
      <c r="B51" s="64">
        <f t="shared" si="1"/>
        <v>1447.1571218795889</v>
      </c>
      <c r="C51" s="64">
        <f t="shared" si="2"/>
        <v>46309.027900146844</v>
      </c>
      <c r="D51" s="2">
        <f t="shared" si="3"/>
        <v>13016.578560939795</v>
      </c>
      <c r="E51" s="2">
        <f t="shared" si="4"/>
        <v>298.59030837004406</v>
      </c>
      <c r="F51" s="2">
        <f t="shared" si="5"/>
        <v>22571.468428781205</v>
      </c>
      <c r="G51" s="2">
        <f t="shared" si="6"/>
        <v>23737.559471365639</v>
      </c>
    </row>
    <row r="52" spans="1:7" x14ac:dyDescent="0.25">
      <c r="A52" s="47">
        <v>33</v>
      </c>
      <c r="B52" s="64">
        <f t="shared" si="1"/>
        <v>1430.1262848751835</v>
      </c>
      <c r="C52" s="64">
        <f t="shared" si="2"/>
        <v>47194.167400881059</v>
      </c>
      <c r="D52" s="2">
        <f t="shared" si="3"/>
        <v>13016.578560939795</v>
      </c>
      <c r="E52" s="2">
        <f t="shared" si="4"/>
        <v>298.59030837004406</v>
      </c>
      <c r="F52" s="2">
        <f t="shared" si="5"/>
        <v>22870.058737151248</v>
      </c>
      <c r="G52" s="2">
        <f t="shared" si="6"/>
        <v>24324.10866372981</v>
      </c>
    </row>
    <row r="53" spans="1:7" x14ac:dyDescent="0.25">
      <c r="A53" s="47">
        <v>34</v>
      </c>
      <c r="B53" s="64">
        <f t="shared" si="1"/>
        <v>1413.0954478707783</v>
      </c>
      <c r="C53" s="64">
        <f t="shared" si="2"/>
        <v>48045.245227606465</v>
      </c>
      <c r="D53" s="2">
        <f t="shared" si="3"/>
        <v>13016.578560939795</v>
      </c>
      <c r="E53" s="2">
        <f t="shared" si="4"/>
        <v>298.59030837004406</v>
      </c>
      <c r="F53" s="2">
        <f t="shared" si="5"/>
        <v>23168.649045521292</v>
      </c>
      <c r="G53" s="2">
        <f t="shared" si="6"/>
        <v>24876.596182085173</v>
      </c>
    </row>
    <row r="54" spans="1:7" x14ac:dyDescent="0.25">
      <c r="A54" s="47">
        <v>35</v>
      </c>
      <c r="B54" s="64">
        <f t="shared" si="1"/>
        <v>1396.0646108663732</v>
      </c>
      <c r="C54" s="64">
        <f t="shared" si="2"/>
        <v>48862.261380323063</v>
      </c>
      <c r="D54" s="2">
        <f t="shared" si="3"/>
        <v>13016.578560939795</v>
      </c>
      <c r="E54" s="2">
        <f t="shared" si="4"/>
        <v>298.59030837004406</v>
      </c>
      <c r="F54" s="2">
        <f t="shared" si="5"/>
        <v>23467.239353891338</v>
      </c>
      <c r="G54" s="2">
        <f t="shared" si="6"/>
        <v>25395.022026431725</v>
      </c>
    </row>
    <row r="55" spans="1:7" x14ac:dyDescent="0.25">
      <c r="A55" s="47">
        <v>36</v>
      </c>
      <c r="B55" s="64">
        <f t="shared" si="1"/>
        <v>1379.0337738619678</v>
      </c>
      <c r="C55" s="64">
        <f t="shared" si="2"/>
        <v>49645.215859030839</v>
      </c>
      <c r="D55" s="2">
        <f t="shared" si="3"/>
        <v>13016.578560939795</v>
      </c>
      <c r="E55" s="2">
        <f t="shared" si="4"/>
        <v>298.59030837004406</v>
      </c>
      <c r="F55" s="2">
        <f t="shared" si="5"/>
        <v>23765.829662261382</v>
      </c>
      <c r="G55" s="2">
        <f t="shared" si="6"/>
        <v>25879.386196769457</v>
      </c>
    </row>
    <row r="56" spans="1:7" x14ac:dyDescent="0.25">
      <c r="A56" s="47">
        <v>37</v>
      </c>
      <c r="B56" s="64">
        <f t="shared" si="1"/>
        <v>1362.0029368575624</v>
      </c>
      <c r="C56" s="64">
        <f t="shared" si="2"/>
        <v>50394.108663729807</v>
      </c>
      <c r="D56" s="2">
        <f t="shared" si="3"/>
        <v>13016.578560939795</v>
      </c>
      <c r="E56" s="2">
        <f t="shared" si="4"/>
        <v>298.59030837004406</v>
      </c>
      <c r="F56" s="2">
        <f t="shared" si="5"/>
        <v>24064.419970631425</v>
      </c>
      <c r="G56" s="2">
        <f t="shared" si="6"/>
        <v>26329.688693098382</v>
      </c>
    </row>
    <row r="57" spans="1:7" x14ac:dyDescent="0.25">
      <c r="A57" s="47">
        <v>38</v>
      </c>
      <c r="B57" s="64">
        <f t="shared" si="1"/>
        <v>1344.972099853157</v>
      </c>
      <c r="C57" s="64">
        <f t="shared" si="2"/>
        <v>51108.939794419966</v>
      </c>
      <c r="D57" s="2">
        <f t="shared" si="3"/>
        <v>13016.578560939795</v>
      </c>
      <c r="E57" s="2">
        <f t="shared" si="4"/>
        <v>298.59030837004406</v>
      </c>
      <c r="F57" s="2">
        <f t="shared" si="5"/>
        <v>24363.010279001472</v>
      </c>
      <c r="G57" s="2">
        <f t="shared" si="6"/>
        <v>26745.929515418495</v>
      </c>
    </row>
    <row r="58" spans="1:7" x14ac:dyDescent="0.25">
      <c r="A58" s="47">
        <v>39</v>
      </c>
      <c r="B58" s="64">
        <f t="shared" si="1"/>
        <v>1327.9412628487519</v>
      </c>
      <c r="C58" s="64">
        <f t="shared" si="2"/>
        <v>51789.709251101325</v>
      </c>
      <c r="D58" s="2">
        <f t="shared" si="3"/>
        <v>13016.578560939795</v>
      </c>
      <c r="E58" s="2">
        <f t="shared" si="4"/>
        <v>298.59030837004406</v>
      </c>
      <c r="F58" s="2">
        <f t="shared" si="5"/>
        <v>24661.600587371511</v>
      </c>
      <c r="G58" s="2">
        <f t="shared" si="6"/>
        <v>27128.108663729814</v>
      </c>
    </row>
    <row r="59" spans="1:7" x14ac:dyDescent="0.25">
      <c r="A59" s="47">
        <v>40</v>
      </c>
      <c r="B59" s="64">
        <f t="shared" si="1"/>
        <v>1310.9104258443467</v>
      </c>
      <c r="C59" s="64">
        <f t="shared" si="2"/>
        <v>52436.417033773869</v>
      </c>
      <c r="D59" s="2">
        <f t="shared" si="3"/>
        <v>13016.578560939795</v>
      </c>
      <c r="E59" s="2">
        <f t="shared" si="4"/>
        <v>298.59030837004406</v>
      </c>
      <c r="F59" s="2">
        <f t="shared" si="5"/>
        <v>24960.190895741558</v>
      </c>
      <c r="G59" s="2">
        <f t="shared" si="6"/>
        <v>27476.226138032311</v>
      </c>
    </row>
    <row r="60" spans="1:7" x14ac:dyDescent="0.25">
      <c r="A60" s="47">
        <v>41</v>
      </c>
      <c r="B60" s="64">
        <f t="shared" si="1"/>
        <v>1293.8795888399413</v>
      </c>
      <c r="C60" s="64">
        <f t="shared" si="2"/>
        <v>53049.063142437597</v>
      </c>
      <c r="D60" s="2">
        <f t="shared" si="3"/>
        <v>13016.578560939795</v>
      </c>
      <c r="E60" s="2">
        <f t="shared" si="4"/>
        <v>298.59030837004406</v>
      </c>
      <c r="F60" s="2">
        <f t="shared" si="5"/>
        <v>25258.781204111601</v>
      </c>
      <c r="G60" s="2">
        <f t="shared" si="6"/>
        <v>27790.281938325996</v>
      </c>
    </row>
    <row r="61" spans="1:7" x14ac:dyDescent="0.25">
      <c r="A61" s="47">
        <v>42</v>
      </c>
      <c r="B61" s="64">
        <f t="shared" si="1"/>
        <v>1276.8487518355359</v>
      </c>
      <c r="C61" s="64">
        <f t="shared" si="2"/>
        <v>53627.64757709251</v>
      </c>
      <c r="D61" s="2">
        <f t="shared" si="3"/>
        <v>13016.578560939795</v>
      </c>
      <c r="E61" s="2">
        <f t="shared" si="4"/>
        <v>298.59030837004406</v>
      </c>
      <c r="F61" s="2">
        <f t="shared" si="5"/>
        <v>25557.371512481644</v>
      </c>
      <c r="G61" s="2">
        <f t="shared" si="6"/>
        <v>28070.276064610865</v>
      </c>
    </row>
    <row r="62" spans="1:7" x14ac:dyDescent="0.25">
      <c r="A62" s="47">
        <v>43</v>
      </c>
      <c r="B62" s="64">
        <f t="shared" si="1"/>
        <v>1259.8179148311308</v>
      </c>
      <c r="C62" s="64">
        <f t="shared" si="2"/>
        <v>54172.170337738622</v>
      </c>
      <c r="D62" s="2">
        <f t="shared" si="3"/>
        <v>13016.578560939795</v>
      </c>
      <c r="E62" s="2">
        <f t="shared" si="4"/>
        <v>298.59030837004406</v>
      </c>
      <c r="F62" s="2">
        <f t="shared" si="5"/>
        <v>25855.961820851691</v>
      </c>
      <c r="G62" s="2">
        <f t="shared" si="6"/>
        <v>28316.208516886931</v>
      </c>
    </row>
    <row r="63" spans="1:7" x14ac:dyDescent="0.25">
      <c r="A63" s="47">
        <v>44</v>
      </c>
      <c r="B63" s="64">
        <f t="shared" si="1"/>
        <v>1242.7870778267254</v>
      </c>
      <c r="C63" s="64">
        <f t="shared" si="2"/>
        <v>54682.631424375919</v>
      </c>
      <c r="D63" s="2">
        <f t="shared" si="3"/>
        <v>13016.578560939795</v>
      </c>
      <c r="E63" s="2">
        <f t="shared" si="4"/>
        <v>298.59030837004406</v>
      </c>
      <c r="F63" s="2">
        <f t="shared" si="5"/>
        <v>26154.552129221735</v>
      </c>
      <c r="G63" s="2">
        <f t="shared" si="6"/>
        <v>28528.079295154184</v>
      </c>
    </row>
    <row r="64" spans="1:7" x14ac:dyDescent="0.25">
      <c r="A64" s="47">
        <v>45</v>
      </c>
      <c r="B64" s="64">
        <f t="shared" si="1"/>
        <v>1225.7562408223203</v>
      </c>
      <c r="C64" s="64">
        <f t="shared" si="2"/>
        <v>55159.030837004408</v>
      </c>
      <c r="D64" s="2">
        <f t="shared" si="3"/>
        <v>13016.578560939795</v>
      </c>
      <c r="E64" s="2">
        <f t="shared" si="4"/>
        <v>298.59030837004406</v>
      </c>
      <c r="F64" s="2">
        <f t="shared" si="5"/>
        <v>26453.142437591778</v>
      </c>
      <c r="G64" s="2">
        <f t="shared" si="6"/>
        <v>28705.88839941263</v>
      </c>
    </row>
    <row r="65" spans="1:7" x14ac:dyDescent="0.25">
      <c r="A65" s="47">
        <v>46</v>
      </c>
      <c r="B65" s="64">
        <f t="shared" si="1"/>
        <v>1208.7254038179149</v>
      </c>
      <c r="C65" s="64">
        <f t="shared" si="2"/>
        <v>55601.368575624081</v>
      </c>
      <c r="D65" s="2">
        <f t="shared" si="3"/>
        <v>13016.578560939795</v>
      </c>
      <c r="E65" s="2">
        <f t="shared" si="4"/>
        <v>298.59030837004406</v>
      </c>
      <c r="F65" s="2">
        <f t="shared" si="5"/>
        <v>26751.732745961825</v>
      </c>
      <c r="G65" s="2">
        <f t="shared" si="6"/>
        <v>28849.635829662257</v>
      </c>
    </row>
    <row r="66" spans="1:7" x14ac:dyDescent="0.25">
      <c r="A66" s="47">
        <v>47</v>
      </c>
      <c r="B66" s="64">
        <f t="shared" si="1"/>
        <v>1191.6945668135095</v>
      </c>
      <c r="C66" s="64">
        <f t="shared" si="2"/>
        <v>56009.644640234947</v>
      </c>
      <c r="D66" s="2">
        <f t="shared" si="3"/>
        <v>13016.578560939795</v>
      </c>
      <c r="E66" s="2">
        <f t="shared" si="4"/>
        <v>298.59030837004406</v>
      </c>
      <c r="F66" s="2">
        <f t="shared" si="5"/>
        <v>27050.323054331864</v>
      </c>
      <c r="G66" s="2">
        <f t="shared" si="6"/>
        <v>28959.321585903082</v>
      </c>
    </row>
    <row r="67" spans="1:7" x14ac:dyDescent="0.25">
      <c r="A67" s="47">
        <v>48</v>
      </c>
      <c r="B67" s="64">
        <f t="shared" si="1"/>
        <v>1174.6637298091043</v>
      </c>
      <c r="C67" s="64">
        <f t="shared" si="2"/>
        <v>56383.859030837004</v>
      </c>
      <c r="D67" s="2">
        <f t="shared" si="3"/>
        <v>13016.578560939795</v>
      </c>
      <c r="E67" s="2">
        <f t="shared" si="4"/>
        <v>298.59030837004406</v>
      </c>
      <c r="F67" s="2">
        <f t="shared" si="5"/>
        <v>27348.913362701911</v>
      </c>
      <c r="G67" s="2">
        <f t="shared" si="6"/>
        <v>29034.945668135093</v>
      </c>
    </row>
    <row r="68" spans="1:7" x14ac:dyDescent="0.25">
      <c r="A68" s="47">
        <v>49</v>
      </c>
      <c r="B68" s="64">
        <f t="shared" si="1"/>
        <v>1157.6328928046992</v>
      </c>
      <c r="C68" s="64">
        <f t="shared" si="2"/>
        <v>56724.011747430261</v>
      </c>
      <c r="D68" s="2">
        <f t="shared" si="3"/>
        <v>13016.578560939795</v>
      </c>
      <c r="E68" s="2">
        <f t="shared" si="4"/>
        <v>298.59030837004406</v>
      </c>
      <c r="F68" s="2">
        <f t="shared" si="5"/>
        <v>27647.503671071954</v>
      </c>
      <c r="G68" s="2">
        <f t="shared" si="6"/>
        <v>29076.508076358306</v>
      </c>
    </row>
    <row r="69" spans="1:7" x14ac:dyDescent="0.25">
      <c r="A69" s="47">
        <v>50</v>
      </c>
      <c r="B69" s="64">
        <f t="shared" si="1"/>
        <v>1140.6020558002938</v>
      </c>
      <c r="C69" s="64">
        <f t="shared" si="2"/>
        <v>57030.102790014687</v>
      </c>
      <c r="D69" s="2">
        <f t="shared" si="3"/>
        <v>13016.578560939795</v>
      </c>
      <c r="E69" s="2">
        <f t="shared" si="4"/>
        <v>298.59030837004406</v>
      </c>
      <c r="F69" s="2">
        <f t="shared" si="5"/>
        <v>27946.093979441997</v>
      </c>
      <c r="G69" s="2">
        <f t="shared" si="6"/>
        <v>29084.00881057269</v>
      </c>
    </row>
    <row r="70" spans="1:7" x14ac:dyDescent="0.25">
      <c r="A70" s="47">
        <v>51</v>
      </c>
      <c r="B70" s="64">
        <f t="shared" si="1"/>
        <v>1123.5712187958884</v>
      </c>
      <c r="C70" s="64">
        <f t="shared" si="2"/>
        <v>57302.132158590306</v>
      </c>
      <c r="D70" s="2">
        <f t="shared" si="3"/>
        <v>13016.578560939795</v>
      </c>
      <c r="E70" s="2">
        <f t="shared" si="4"/>
        <v>298.59030837004406</v>
      </c>
      <c r="F70" s="2">
        <f t="shared" si="5"/>
        <v>28244.684287812044</v>
      </c>
      <c r="G70" s="2">
        <f t="shared" si="6"/>
        <v>29057.447870778262</v>
      </c>
    </row>
    <row r="71" spans="1:7" x14ac:dyDescent="0.25">
      <c r="A71" s="47">
        <v>52</v>
      </c>
      <c r="B71" s="64">
        <f t="shared" si="1"/>
        <v>1106.5403817914832</v>
      </c>
      <c r="C71" s="64">
        <f t="shared" si="2"/>
        <v>57540.099853157131</v>
      </c>
      <c r="D71" s="2">
        <f t="shared" si="3"/>
        <v>13016.578560939795</v>
      </c>
      <c r="E71" s="2">
        <f t="shared" si="4"/>
        <v>298.59030837004406</v>
      </c>
      <c r="F71" s="2">
        <f t="shared" si="5"/>
        <v>28543.274596182084</v>
      </c>
      <c r="G71" s="2">
        <f t="shared" si="6"/>
        <v>28996.825256975048</v>
      </c>
    </row>
    <row r="72" spans="1:7" x14ac:dyDescent="0.25">
      <c r="A72" s="47">
        <v>53</v>
      </c>
      <c r="B72" s="64">
        <f t="shared" si="1"/>
        <v>1089.5095447870779</v>
      </c>
      <c r="C72" s="64">
        <f t="shared" si="2"/>
        <v>57744.005873715127</v>
      </c>
      <c r="D72" s="2">
        <f t="shared" si="3"/>
        <v>13016.578560939795</v>
      </c>
      <c r="E72" s="2">
        <f t="shared" si="4"/>
        <v>298.59030837004406</v>
      </c>
      <c r="F72" s="2">
        <f t="shared" si="5"/>
        <v>28841.864904552131</v>
      </c>
      <c r="G72" s="2">
        <f t="shared" si="6"/>
        <v>28902.140969162996</v>
      </c>
    </row>
    <row r="73" spans="1:7" x14ac:dyDescent="0.25">
      <c r="A73" s="47">
        <v>54</v>
      </c>
      <c r="B73" s="64">
        <f t="shared" si="1"/>
        <v>1072.4787077826727</v>
      </c>
      <c r="C73" s="64">
        <f t="shared" si="2"/>
        <v>57913.850220264329</v>
      </c>
      <c r="D73" s="2">
        <f t="shared" si="3"/>
        <v>13016.578560939795</v>
      </c>
      <c r="E73" s="2">
        <f t="shared" si="4"/>
        <v>298.59030837004406</v>
      </c>
      <c r="F73" s="2">
        <f t="shared" si="5"/>
        <v>29140.455212922174</v>
      </c>
      <c r="G73" s="2">
        <f t="shared" si="6"/>
        <v>28773.395007342155</v>
      </c>
    </row>
    <row r="74" spans="1:7" x14ac:dyDescent="0.25">
      <c r="A74" s="47">
        <v>55</v>
      </c>
      <c r="B74" s="64">
        <f t="shared" si="1"/>
        <v>1055.4478707782673</v>
      </c>
      <c r="C74" s="64">
        <f t="shared" si="2"/>
        <v>58049.632892804701</v>
      </c>
      <c r="D74" s="2">
        <f t="shared" si="3"/>
        <v>13016.578560939795</v>
      </c>
      <c r="E74" s="2">
        <f t="shared" si="4"/>
        <v>298.59030837004406</v>
      </c>
      <c r="F74" s="2">
        <f t="shared" si="5"/>
        <v>29439.045521292217</v>
      </c>
      <c r="G74" s="2">
        <f t="shared" si="6"/>
        <v>28610.587371512484</v>
      </c>
    </row>
    <row r="75" spans="1:7" x14ac:dyDescent="0.25">
      <c r="A75" s="47">
        <v>56</v>
      </c>
      <c r="B75" s="64">
        <f t="shared" si="1"/>
        <v>1038.4170337738619</v>
      </c>
      <c r="C75" s="64">
        <f t="shared" si="2"/>
        <v>58151.353891336272</v>
      </c>
      <c r="D75" s="2">
        <f t="shared" si="3"/>
        <v>13016.578560939795</v>
      </c>
      <c r="E75" s="2">
        <f t="shared" si="4"/>
        <v>298.59030837004406</v>
      </c>
      <c r="F75" s="2">
        <f t="shared" si="5"/>
        <v>29737.635829662264</v>
      </c>
      <c r="G75" s="2">
        <f t="shared" si="6"/>
        <v>28413.718061674008</v>
      </c>
    </row>
    <row r="76" spans="1:7" x14ac:dyDescent="0.25">
      <c r="A76" s="47">
        <v>57</v>
      </c>
      <c r="B76" s="64">
        <f t="shared" si="1"/>
        <v>1021.3861967694568</v>
      </c>
      <c r="C76" s="64">
        <f t="shared" si="2"/>
        <v>58219.013215859035</v>
      </c>
      <c r="D76" s="2">
        <f t="shared" si="3"/>
        <v>13016.578560939795</v>
      </c>
      <c r="E76" s="2">
        <f t="shared" si="4"/>
        <v>298.59030837004406</v>
      </c>
      <c r="F76" s="2">
        <f t="shared" si="5"/>
        <v>30036.226138032303</v>
      </c>
      <c r="G76" s="2">
        <f t="shared" si="6"/>
        <v>28182.787077826732</v>
      </c>
    </row>
    <row r="77" spans="1:7" x14ac:dyDescent="0.25">
      <c r="A77" s="47">
        <v>58</v>
      </c>
      <c r="B77" s="64">
        <f t="shared" si="1"/>
        <v>1004.3553597650515</v>
      </c>
      <c r="C77" s="64">
        <f t="shared" si="2"/>
        <v>58252.61086637299</v>
      </c>
      <c r="D77" s="2">
        <f t="shared" si="3"/>
        <v>13016.578560939795</v>
      </c>
      <c r="E77" s="2">
        <f t="shared" si="4"/>
        <v>298.59030837004406</v>
      </c>
      <c r="F77" s="2">
        <f t="shared" si="5"/>
        <v>30334.81644640235</v>
      </c>
      <c r="G77" s="2">
        <f t="shared" si="6"/>
        <v>27917.79441997064</v>
      </c>
    </row>
    <row r="78" spans="1:7" x14ac:dyDescent="0.25">
      <c r="A78" s="47">
        <v>59</v>
      </c>
      <c r="B78" s="64">
        <f t="shared" si="1"/>
        <v>987.32452276064623</v>
      </c>
      <c r="C78" s="64">
        <f t="shared" si="2"/>
        <v>58252.14684287813</v>
      </c>
      <c r="D78" s="2">
        <f t="shared" si="3"/>
        <v>13016.578560939795</v>
      </c>
      <c r="E78" s="2">
        <f t="shared" si="4"/>
        <v>298.59030837004406</v>
      </c>
      <c r="F78" s="2">
        <f t="shared" si="5"/>
        <v>30633.406754772397</v>
      </c>
      <c r="G78" s="2">
        <f t="shared" si="6"/>
        <v>27618.740088105733</v>
      </c>
    </row>
    <row r="79" spans="1:7" x14ac:dyDescent="0.25">
      <c r="A79" s="47">
        <v>60</v>
      </c>
      <c r="B79" s="64">
        <f t="shared" si="1"/>
        <v>970.29368575624085</v>
      </c>
      <c r="C79" s="64">
        <f t="shared" si="2"/>
        <v>58217.621145374447</v>
      </c>
      <c r="D79" s="2">
        <f t="shared" si="3"/>
        <v>13016.578560939795</v>
      </c>
      <c r="E79" s="2">
        <f t="shared" si="4"/>
        <v>298.59030837004406</v>
      </c>
      <c r="F79" s="2">
        <f t="shared" si="5"/>
        <v>30931.997063142437</v>
      </c>
      <c r="G79" s="2">
        <f t="shared" si="6"/>
        <v>27285.624082232011</v>
      </c>
    </row>
    <row r="80" spans="1:7" x14ac:dyDescent="0.25">
      <c r="A80" s="47">
        <v>61</v>
      </c>
      <c r="B80" s="64">
        <f t="shared" si="1"/>
        <v>953.26284875183569</v>
      </c>
      <c r="C80" s="64">
        <f t="shared" si="2"/>
        <v>58149.033773861978</v>
      </c>
      <c r="D80" s="2">
        <f t="shared" si="3"/>
        <v>13016.578560939795</v>
      </c>
      <c r="E80" s="2">
        <f t="shared" si="4"/>
        <v>298.59030837004406</v>
      </c>
      <c r="F80" s="2">
        <f t="shared" si="5"/>
        <v>31230.587371512484</v>
      </c>
      <c r="G80" s="2">
        <f t="shared" si="6"/>
        <v>26918.446402349495</v>
      </c>
    </row>
    <row r="81" spans="1:7" x14ac:dyDescent="0.25">
      <c r="A81" s="47">
        <v>62</v>
      </c>
      <c r="B81" s="64">
        <f t="shared" si="1"/>
        <v>936.23201174743031</v>
      </c>
      <c r="C81" s="64">
        <f t="shared" si="2"/>
        <v>58046.384728340679</v>
      </c>
      <c r="D81" s="2">
        <f t="shared" si="3"/>
        <v>13016.578560939795</v>
      </c>
      <c r="E81" s="2">
        <f t="shared" si="4"/>
        <v>298.59030837004406</v>
      </c>
      <c r="F81" s="2">
        <f t="shared" si="5"/>
        <v>31529.17767988253</v>
      </c>
      <c r="G81" s="2">
        <f t="shared" si="6"/>
        <v>26517.207048458149</v>
      </c>
    </row>
    <row r="82" spans="1:7" x14ac:dyDescent="0.25">
      <c r="A82" s="47">
        <v>63</v>
      </c>
      <c r="B82" s="64">
        <f t="shared" si="1"/>
        <v>919.20117474302515</v>
      </c>
      <c r="C82" s="64">
        <f t="shared" si="2"/>
        <v>57909.674008810587</v>
      </c>
      <c r="D82" s="2">
        <f t="shared" si="3"/>
        <v>13016.578560939795</v>
      </c>
      <c r="E82" s="2">
        <f t="shared" si="4"/>
        <v>298.59030837004406</v>
      </c>
      <c r="F82" s="2">
        <f t="shared" si="5"/>
        <v>31827.76798825257</v>
      </c>
      <c r="G82" s="2">
        <f t="shared" si="6"/>
        <v>26081.906020558017</v>
      </c>
    </row>
    <row r="83" spans="1:7" x14ac:dyDescent="0.25">
      <c r="A83" s="47">
        <v>64</v>
      </c>
      <c r="B83" s="64">
        <f t="shared" si="1"/>
        <v>902.17033773861976</v>
      </c>
      <c r="C83" s="64">
        <f t="shared" si="2"/>
        <v>57738.901615271665</v>
      </c>
      <c r="D83" s="2">
        <f t="shared" si="3"/>
        <v>13016.578560939795</v>
      </c>
      <c r="E83" s="2">
        <f t="shared" si="4"/>
        <v>298.59030837004406</v>
      </c>
      <c r="F83" s="2">
        <f t="shared" si="5"/>
        <v>32126.358296622617</v>
      </c>
      <c r="G83" s="2">
        <f t="shared" si="6"/>
        <v>25612.543318649048</v>
      </c>
    </row>
    <row r="84" spans="1:7" x14ac:dyDescent="0.25">
      <c r="A84" s="47">
        <v>65</v>
      </c>
      <c r="B84" s="64">
        <f t="shared" ref="B84:B139" si="7">$E$3+$E$4*A84</f>
        <v>885.13950073421438</v>
      </c>
      <c r="C84" s="64">
        <f t="shared" ref="C84:C139" si="8">A84*B84</f>
        <v>57534.067547723935</v>
      </c>
      <c r="D84" s="2">
        <f t="shared" ref="D84:D139" si="9">$F$3</f>
        <v>13016.578560939795</v>
      </c>
      <c r="E84" s="2">
        <f t="shared" ref="E84:E139" si="10">$F$4</f>
        <v>298.59030837004406</v>
      </c>
      <c r="F84" s="2">
        <f t="shared" ref="F84:F139" si="11">D84+E84*A84</f>
        <v>32424.948604992656</v>
      </c>
      <c r="G84" s="2">
        <f t="shared" ref="G84:G139" si="12">C84-F84</f>
        <v>25109.118942731278</v>
      </c>
    </row>
    <row r="85" spans="1:7" x14ac:dyDescent="0.25">
      <c r="A85" s="47">
        <v>66</v>
      </c>
      <c r="B85" s="64">
        <f t="shared" si="7"/>
        <v>868.10866372980922</v>
      </c>
      <c r="C85" s="64">
        <f t="shared" si="8"/>
        <v>57295.171806167411</v>
      </c>
      <c r="D85" s="2">
        <f t="shared" si="9"/>
        <v>13016.578560939795</v>
      </c>
      <c r="E85" s="2">
        <f t="shared" si="10"/>
        <v>298.59030837004406</v>
      </c>
      <c r="F85" s="2">
        <f t="shared" si="11"/>
        <v>32723.538913362703</v>
      </c>
      <c r="G85" s="2">
        <f t="shared" si="12"/>
        <v>24571.632892804708</v>
      </c>
    </row>
    <row r="86" spans="1:7" x14ac:dyDescent="0.25">
      <c r="A86" s="47">
        <v>67</v>
      </c>
      <c r="B86" s="64">
        <f t="shared" si="7"/>
        <v>851.07782672540384</v>
      </c>
      <c r="C86" s="64">
        <f t="shared" si="8"/>
        <v>57022.214390602057</v>
      </c>
      <c r="D86" s="2">
        <f t="shared" si="9"/>
        <v>13016.578560939795</v>
      </c>
      <c r="E86" s="2">
        <f t="shared" si="10"/>
        <v>298.59030837004406</v>
      </c>
      <c r="F86" s="2">
        <f t="shared" si="11"/>
        <v>33022.12922173275</v>
      </c>
      <c r="G86" s="2">
        <f t="shared" si="12"/>
        <v>24000.085168869307</v>
      </c>
    </row>
    <row r="87" spans="1:7" x14ac:dyDescent="0.25">
      <c r="A87" s="47">
        <v>68</v>
      </c>
      <c r="B87" s="64">
        <f t="shared" si="7"/>
        <v>834.04698972099868</v>
      </c>
      <c r="C87" s="64">
        <f t="shared" si="8"/>
        <v>56715.19530102791</v>
      </c>
      <c r="D87" s="2">
        <f t="shared" si="9"/>
        <v>13016.578560939795</v>
      </c>
      <c r="E87" s="2">
        <f t="shared" si="10"/>
        <v>298.59030837004406</v>
      </c>
      <c r="F87" s="2">
        <f t="shared" si="11"/>
        <v>33320.71953010279</v>
      </c>
      <c r="G87" s="2">
        <f t="shared" si="12"/>
        <v>23394.475770925121</v>
      </c>
    </row>
    <row r="88" spans="1:7" x14ac:dyDescent="0.25">
      <c r="A88" s="47">
        <v>69</v>
      </c>
      <c r="B88" s="64">
        <f t="shared" si="7"/>
        <v>817.0161527165933</v>
      </c>
      <c r="C88" s="64">
        <f t="shared" si="8"/>
        <v>56374.114537444941</v>
      </c>
      <c r="D88" s="2">
        <f t="shared" si="9"/>
        <v>13016.578560939795</v>
      </c>
      <c r="E88" s="2">
        <f t="shared" si="10"/>
        <v>298.59030837004406</v>
      </c>
      <c r="F88" s="2">
        <f t="shared" si="11"/>
        <v>33619.309838472836</v>
      </c>
      <c r="G88" s="2">
        <f t="shared" si="12"/>
        <v>22754.804698972104</v>
      </c>
    </row>
    <row r="89" spans="1:7" x14ac:dyDescent="0.25">
      <c r="A89" s="47">
        <v>70</v>
      </c>
      <c r="B89" s="64">
        <f t="shared" si="7"/>
        <v>799.98531571218814</v>
      </c>
      <c r="C89" s="64">
        <f t="shared" si="8"/>
        <v>55998.97209985317</v>
      </c>
      <c r="D89" s="2">
        <f t="shared" si="9"/>
        <v>13016.578560939795</v>
      </c>
      <c r="E89" s="2">
        <f t="shared" si="10"/>
        <v>298.59030837004406</v>
      </c>
      <c r="F89" s="2">
        <f t="shared" si="11"/>
        <v>33917.900146842876</v>
      </c>
      <c r="G89" s="2">
        <f t="shared" si="12"/>
        <v>22081.071953010294</v>
      </c>
    </row>
    <row r="90" spans="1:7" x14ac:dyDescent="0.25">
      <c r="A90" s="47">
        <v>71</v>
      </c>
      <c r="B90" s="64">
        <f t="shared" si="7"/>
        <v>782.95447870778276</v>
      </c>
      <c r="C90" s="64">
        <f t="shared" si="8"/>
        <v>55589.767988252577</v>
      </c>
      <c r="D90" s="2">
        <f t="shared" si="9"/>
        <v>13016.578560939795</v>
      </c>
      <c r="E90" s="2">
        <f t="shared" si="10"/>
        <v>298.59030837004406</v>
      </c>
      <c r="F90" s="2">
        <f t="shared" si="11"/>
        <v>34216.490455212923</v>
      </c>
      <c r="G90" s="2">
        <f t="shared" si="12"/>
        <v>21373.277533039654</v>
      </c>
    </row>
    <row r="91" spans="1:7" x14ac:dyDescent="0.25">
      <c r="A91" s="47">
        <v>72</v>
      </c>
      <c r="B91" s="64">
        <f t="shared" si="7"/>
        <v>765.9236417033776</v>
      </c>
      <c r="C91" s="64">
        <f t="shared" si="8"/>
        <v>55146.502202643183</v>
      </c>
      <c r="D91" s="2">
        <f t="shared" si="9"/>
        <v>13016.578560939795</v>
      </c>
      <c r="E91" s="2">
        <f t="shared" si="10"/>
        <v>298.59030837004406</v>
      </c>
      <c r="F91" s="2">
        <f t="shared" si="11"/>
        <v>34515.08076358297</v>
      </c>
      <c r="G91" s="2">
        <f t="shared" si="12"/>
        <v>20631.421439060214</v>
      </c>
    </row>
    <row r="92" spans="1:7" x14ac:dyDescent="0.25">
      <c r="A92" s="47">
        <v>73</v>
      </c>
      <c r="B92" s="64">
        <f t="shared" si="7"/>
        <v>748.89280469897221</v>
      </c>
      <c r="C92" s="64">
        <f t="shared" si="8"/>
        <v>54669.174743024974</v>
      </c>
      <c r="D92" s="2">
        <f t="shared" si="9"/>
        <v>13016.578560939795</v>
      </c>
      <c r="E92" s="2">
        <f t="shared" si="10"/>
        <v>298.59030837004406</v>
      </c>
      <c r="F92" s="2">
        <f t="shared" si="11"/>
        <v>34813.671071953009</v>
      </c>
      <c r="G92" s="2">
        <f t="shared" si="12"/>
        <v>19855.503671071965</v>
      </c>
    </row>
    <row r="93" spans="1:7" x14ac:dyDescent="0.25">
      <c r="A93" s="47">
        <v>74</v>
      </c>
      <c r="B93" s="64">
        <f t="shared" si="7"/>
        <v>731.86196769456683</v>
      </c>
      <c r="C93" s="64">
        <f t="shared" si="8"/>
        <v>54157.785609397943</v>
      </c>
      <c r="D93" s="2">
        <f t="shared" si="9"/>
        <v>13016.578560939795</v>
      </c>
      <c r="E93" s="2">
        <f t="shared" si="10"/>
        <v>298.59030837004406</v>
      </c>
      <c r="F93" s="2">
        <f t="shared" si="11"/>
        <v>35112.261380323056</v>
      </c>
      <c r="G93" s="2">
        <f t="shared" si="12"/>
        <v>19045.524229074887</v>
      </c>
    </row>
    <row r="94" spans="1:7" x14ac:dyDescent="0.25">
      <c r="A94" s="47">
        <v>75</v>
      </c>
      <c r="B94" s="64">
        <f t="shared" si="7"/>
        <v>714.83113069016167</v>
      </c>
      <c r="C94" s="64">
        <f t="shared" si="8"/>
        <v>53612.334801762125</v>
      </c>
      <c r="D94" s="2">
        <f t="shared" si="9"/>
        <v>13016.578560939795</v>
      </c>
      <c r="E94" s="2">
        <f t="shared" si="10"/>
        <v>298.59030837004406</v>
      </c>
      <c r="F94" s="2">
        <f t="shared" si="11"/>
        <v>35410.851688693103</v>
      </c>
      <c r="G94" s="2">
        <f t="shared" si="12"/>
        <v>18201.483113069022</v>
      </c>
    </row>
    <row r="95" spans="1:7" x14ac:dyDescent="0.25">
      <c r="A95" s="47">
        <v>76</v>
      </c>
      <c r="B95" s="64">
        <f t="shared" si="7"/>
        <v>697.80029368575629</v>
      </c>
      <c r="C95" s="64">
        <f t="shared" si="8"/>
        <v>53032.822320117477</v>
      </c>
      <c r="D95" s="2">
        <f t="shared" si="9"/>
        <v>13016.578560939795</v>
      </c>
      <c r="E95" s="2">
        <f t="shared" si="10"/>
        <v>298.59030837004406</v>
      </c>
      <c r="F95" s="2">
        <f t="shared" si="11"/>
        <v>35709.441997063142</v>
      </c>
      <c r="G95" s="2">
        <f t="shared" si="12"/>
        <v>17323.380323054334</v>
      </c>
    </row>
    <row r="96" spans="1:7" x14ac:dyDescent="0.25">
      <c r="A96" s="47">
        <v>77</v>
      </c>
      <c r="B96" s="64">
        <f t="shared" si="7"/>
        <v>680.76945668135113</v>
      </c>
      <c r="C96" s="64">
        <f t="shared" si="8"/>
        <v>52419.248164464036</v>
      </c>
      <c r="D96" s="2">
        <f t="shared" si="9"/>
        <v>13016.578560939795</v>
      </c>
      <c r="E96" s="2">
        <f t="shared" si="10"/>
        <v>298.59030837004406</v>
      </c>
      <c r="F96" s="2">
        <f t="shared" si="11"/>
        <v>36008.032305433189</v>
      </c>
      <c r="G96" s="2">
        <f t="shared" si="12"/>
        <v>16411.215859030846</v>
      </c>
    </row>
    <row r="97" spans="1:7" x14ac:dyDescent="0.25">
      <c r="A97" s="47">
        <v>78</v>
      </c>
      <c r="B97" s="64">
        <f t="shared" si="7"/>
        <v>663.73861967694575</v>
      </c>
      <c r="C97" s="64">
        <f t="shared" si="8"/>
        <v>51771.612334801772</v>
      </c>
      <c r="D97" s="2">
        <f t="shared" si="9"/>
        <v>13016.578560939795</v>
      </c>
      <c r="E97" s="2">
        <f t="shared" si="10"/>
        <v>298.59030837004406</v>
      </c>
      <c r="F97" s="2">
        <f t="shared" si="11"/>
        <v>36306.622613803229</v>
      </c>
      <c r="G97" s="2">
        <f t="shared" si="12"/>
        <v>15464.989720998543</v>
      </c>
    </row>
    <row r="98" spans="1:7" x14ac:dyDescent="0.25">
      <c r="A98" s="47">
        <v>79</v>
      </c>
      <c r="B98" s="64">
        <f t="shared" si="7"/>
        <v>646.70778267254059</v>
      </c>
      <c r="C98" s="64">
        <f t="shared" si="8"/>
        <v>51089.914831130707</v>
      </c>
      <c r="D98" s="2">
        <f t="shared" si="9"/>
        <v>13016.578560939795</v>
      </c>
      <c r="E98" s="2">
        <f t="shared" si="10"/>
        <v>298.59030837004406</v>
      </c>
      <c r="F98" s="2">
        <f t="shared" si="11"/>
        <v>36605.212922173276</v>
      </c>
      <c r="G98" s="2">
        <f t="shared" si="12"/>
        <v>14484.701908957431</v>
      </c>
    </row>
    <row r="99" spans="1:7" x14ac:dyDescent="0.25">
      <c r="A99" s="47">
        <v>80</v>
      </c>
      <c r="B99" s="64">
        <f t="shared" si="7"/>
        <v>629.6769456681352</v>
      </c>
      <c r="C99" s="64">
        <f t="shared" si="8"/>
        <v>50374.155653450813</v>
      </c>
      <c r="D99" s="2">
        <f t="shared" si="9"/>
        <v>13016.578560939795</v>
      </c>
      <c r="E99" s="2">
        <f t="shared" si="10"/>
        <v>298.59030837004406</v>
      </c>
      <c r="F99" s="2">
        <f t="shared" si="11"/>
        <v>36903.803230543323</v>
      </c>
      <c r="G99" s="2">
        <f t="shared" si="12"/>
        <v>13470.35242290749</v>
      </c>
    </row>
    <row r="100" spans="1:7" x14ac:dyDescent="0.25">
      <c r="A100" s="47">
        <v>81</v>
      </c>
      <c r="B100" s="64">
        <f t="shared" si="7"/>
        <v>612.64610866372982</v>
      </c>
      <c r="C100" s="64">
        <f t="shared" si="8"/>
        <v>49624.334801762117</v>
      </c>
      <c r="D100" s="2">
        <f t="shared" si="9"/>
        <v>13016.578560939795</v>
      </c>
      <c r="E100" s="2">
        <f t="shared" si="10"/>
        <v>298.59030837004406</v>
      </c>
      <c r="F100" s="2">
        <f t="shared" si="11"/>
        <v>37202.393538913362</v>
      </c>
      <c r="G100" s="2">
        <f t="shared" si="12"/>
        <v>12421.941262848755</v>
      </c>
    </row>
    <row r="101" spans="1:7" x14ac:dyDescent="0.25">
      <c r="A101" s="47">
        <v>82</v>
      </c>
      <c r="B101" s="64">
        <f t="shared" si="7"/>
        <v>595.61527165932466</v>
      </c>
      <c r="C101" s="64">
        <f t="shared" si="8"/>
        <v>48840.452276064621</v>
      </c>
      <c r="D101" s="2">
        <f t="shared" si="9"/>
        <v>13016.578560939795</v>
      </c>
      <c r="E101" s="2">
        <f t="shared" si="10"/>
        <v>298.59030837004406</v>
      </c>
      <c r="F101" s="2">
        <f t="shared" si="11"/>
        <v>37500.983847283409</v>
      </c>
      <c r="G101" s="2">
        <f t="shared" si="12"/>
        <v>11339.468428781212</v>
      </c>
    </row>
    <row r="102" spans="1:7" x14ac:dyDescent="0.25">
      <c r="A102" s="47">
        <v>83</v>
      </c>
      <c r="B102" s="64">
        <f t="shared" si="7"/>
        <v>578.58443465491928</v>
      </c>
      <c r="C102" s="64">
        <f t="shared" si="8"/>
        <v>48022.508076358303</v>
      </c>
      <c r="D102" s="2">
        <f t="shared" si="9"/>
        <v>13016.578560939795</v>
      </c>
      <c r="E102" s="2">
        <f t="shared" si="10"/>
        <v>298.59030837004406</v>
      </c>
      <c r="F102" s="2">
        <f t="shared" si="11"/>
        <v>37799.574155653449</v>
      </c>
      <c r="G102" s="2">
        <f t="shared" si="12"/>
        <v>10222.933920704854</v>
      </c>
    </row>
    <row r="103" spans="1:7" x14ac:dyDescent="0.25">
      <c r="A103" s="47">
        <v>84</v>
      </c>
      <c r="B103" s="64">
        <f t="shared" si="7"/>
        <v>561.55359765051412</v>
      </c>
      <c r="C103" s="64">
        <f t="shared" si="8"/>
        <v>47170.502202643183</v>
      </c>
      <c r="D103" s="2">
        <f t="shared" si="9"/>
        <v>13016.578560939795</v>
      </c>
      <c r="E103" s="2">
        <f t="shared" si="10"/>
        <v>298.59030837004406</v>
      </c>
      <c r="F103" s="2">
        <f t="shared" si="11"/>
        <v>38098.164464023495</v>
      </c>
      <c r="G103" s="2">
        <f t="shared" si="12"/>
        <v>9072.337738619688</v>
      </c>
    </row>
    <row r="104" spans="1:7" x14ac:dyDescent="0.25">
      <c r="A104" s="47">
        <v>85</v>
      </c>
      <c r="B104" s="64">
        <f t="shared" si="7"/>
        <v>544.52276064610874</v>
      </c>
      <c r="C104" s="64">
        <f t="shared" si="8"/>
        <v>46284.434654919241</v>
      </c>
      <c r="D104" s="2">
        <f t="shared" si="9"/>
        <v>13016.578560939795</v>
      </c>
      <c r="E104" s="2">
        <f t="shared" si="10"/>
        <v>298.59030837004406</v>
      </c>
      <c r="F104" s="2">
        <f t="shared" si="11"/>
        <v>38396.754772393542</v>
      </c>
      <c r="G104" s="2">
        <f t="shared" si="12"/>
        <v>7887.6798825256992</v>
      </c>
    </row>
    <row r="105" spans="1:7" x14ac:dyDescent="0.25">
      <c r="A105" s="47">
        <v>86</v>
      </c>
      <c r="B105" s="64">
        <f t="shared" si="7"/>
        <v>527.49192364170358</v>
      </c>
      <c r="C105" s="64">
        <f t="shared" si="8"/>
        <v>45364.305433186506</v>
      </c>
      <c r="D105" s="2">
        <f t="shared" si="9"/>
        <v>13016.578560939795</v>
      </c>
      <c r="E105" s="2">
        <f t="shared" si="10"/>
        <v>298.59030837004406</v>
      </c>
      <c r="F105" s="2">
        <f t="shared" si="11"/>
        <v>38695.345080763582</v>
      </c>
      <c r="G105" s="2">
        <f t="shared" si="12"/>
        <v>6668.9603524229242</v>
      </c>
    </row>
    <row r="106" spans="1:7" x14ac:dyDescent="0.25">
      <c r="A106" s="47">
        <v>87</v>
      </c>
      <c r="B106" s="64">
        <f t="shared" si="7"/>
        <v>510.46108663729819</v>
      </c>
      <c r="C106" s="64">
        <f t="shared" si="8"/>
        <v>44410.114537444941</v>
      </c>
      <c r="D106" s="2">
        <f t="shared" si="9"/>
        <v>13016.578560939795</v>
      </c>
      <c r="E106" s="2">
        <f t="shared" si="10"/>
        <v>298.59030837004406</v>
      </c>
      <c r="F106" s="2">
        <f t="shared" si="11"/>
        <v>38993.935389133629</v>
      </c>
      <c r="G106" s="2">
        <f t="shared" si="12"/>
        <v>5416.179148311312</v>
      </c>
    </row>
    <row r="107" spans="1:7" x14ac:dyDescent="0.25">
      <c r="A107" s="47">
        <v>88</v>
      </c>
      <c r="B107" s="64">
        <f t="shared" si="7"/>
        <v>493.43024963289281</v>
      </c>
      <c r="C107" s="64">
        <f t="shared" si="8"/>
        <v>43421.861967694567</v>
      </c>
      <c r="D107" s="2">
        <f t="shared" si="9"/>
        <v>13016.578560939795</v>
      </c>
      <c r="E107" s="2">
        <f t="shared" si="10"/>
        <v>298.59030837004406</v>
      </c>
      <c r="F107" s="2">
        <f t="shared" si="11"/>
        <v>39292.525697503675</v>
      </c>
      <c r="G107" s="2">
        <f t="shared" si="12"/>
        <v>4129.3362701908918</v>
      </c>
    </row>
    <row r="108" spans="1:7" x14ac:dyDescent="0.25">
      <c r="A108" s="47">
        <v>89</v>
      </c>
      <c r="B108" s="64">
        <f t="shared" si="7"/>
        <v>476.39941262848765</v>
      </c>
      <c r="C108" s="64">
        <f t="shared" si="8"/>
        <v>42399.5477239354</v>
      </c>
      <c r="D108" s="2">
        <f t="shared" si="9"/>
        <v>13016.578560939795</v>
      </c>
      <c r="E108" s="2">
        <f t="shared" si="10"/>
        <v>298.59030837004406</v>
      </c>
      <c r="F108" s="2">
        <f t="shared" si="11"/>
        <v>39591.116005873715</v>
      </c>
      <c r="G108" s="2">
        <f t="shared" si="12"/>
        <v>2808.4317180616854</v>
      </c>
    </row>
    <row r="109" spans="1:7" x14ac:dyDescent="0.25">
      <c r="A109" s="47">
        <v>90</v>
      </c>
      <c r="B109" s="64">
        <f t="shared" si="7"/>
        <v>459.36857562408227</v>
      </c>
      <c r="C109" s="64">
        <f t="shared" si="8"/>
        <v>41343.171806167404</v>
      </c>
      <c r="D109" s="2">
        <f t="shared" si="9"/>
        <v>13016.578560939795</v>
      </c>
      <c r="E109" s="2">
        <f t="shared" si="10"/>
        <v>298.59030837004406</v>
      </c>
      <c r="F109" s="2">
        <f t="shared" si="11"/>
        <v>39889.706314243762</v>
      </c>
      <c r="G109" s="2">
        <f t="shared" si="12"/>
        <v>1453.4654919236418</v>
      </c>
    </row>
    <row r="110" spans="1:7" x14ac:dyDescent="0.25">
      <c r="A110" s="47">
        <v>91</v>
      </c>
      <c r="B110" s="64">
        <f t="shared" si="7"/>
        <v>442.33773861967711</v>
      </c>
      <c r="C110" s="64">
        <f t="shared" si="8"/>
        <v>40252.734214390613</v>
      </c>
      <c r="D110" s="2">
        <f t="shared" si="9"/>
        <v>13016.578560939795</v>
      </c>
      <c r="E110" s="2">
        <f t="shared" si="10"/>
        <v>298.59030837004406</v>
      </c>
      <c r="F110" s="2">
        <f t="shared" si="11"/>
        <v>40188.296622613801</v>
      </c>
      <c r="G110" s="2">
        <f t="shared" si="12"/>
        <v>64.437591776812042</v>
      </c>
    </row>
    <row r="111" spans="1:7" x14ac:dyDescent="0.25">
      <c r="A111" s="47">
        <v>92</v>
      </c>
      <c r="B111" s="64">
        <f t="shared" si="7"/>
        <v>425.30690161527173</v>
      </c>
      <c r="C111" s="64">
        <f t="shared" si="8"/>
        <v>39128.234948605001</v>
      </c>
      <c r="D111" s="2">
        <f t="shared" si="9"/>
        <v>13016.578560939795</v>
      </c>
      <c r="E111" s="2">
        <f t="shared" si="10"/>
        <v>298.59030837004406</v>
      </c>
      <c r="F111" s="2">
        <f t="shared" si="11"/>
        <v>40486.886930983848</v>
      </c>
      <c r="G111" s="2">
        <f t="shared" si="12"/>
        <v>-1358.6519823788476</v>
      </c>
    </row>
    <row r="112" spans="1:7" x14ac:dyDescent="0.25">
      <c r="A112" s="47">
        <v>93</v>
      </c>
      <c r="B112" s="64">
        <f t="shared" si="7"/>
        <v>408.27606461086657</v>
      </c>
      <c r="C112" s="64">
        <f t="shared" si="8"/>
        <v>37969.674008810594</v>
      </c>
      <c r="D112" s="2">
        <f t="shared" si="9"/>
        <v>13016.578560939795</v>
      </c>
      <c r="E112" s="2">
        <f t="shared" si="10"/>
        <v>298.59030837004406</v>
      </c>
      <c r="F112" s="2">
        <f t="shared" si="11"/>
        <v>40785.477239353895</v>
      </c>
      <c r="G112" s="2">
        <f t="shared" si="12"/>
        <v>-2815.8032305433007</v>
      </c>
    </row>
    <row r="113" spans="1:7" x14ac:dyDescent="0.25">
      <c r="A113" s="47">
        <v>94</v>
      </c>
      <c r="B113" s="64">
        <f t="shared" si="7"/>
        <v>391.24522760646119</v>
      </c>
      <c r="C113" s="64">
        <f t="shared" si="8"/>
        <v>36777.051395007351</v>
      </c>
      <c r="D113" s="2">
        <f t="shared" si="9"/>
        <v>13016.578560939795</v>
      </c>
      <c r="E113" s="2">
        <f t="shared" si="10"/>
        <v>298.59030837004406</v>
      </c>
      <c r="F113" s="2">
        <f t="shared" si="11"/>
        <v>41084.067547723935</v>
      </c>
      <c r="G113" s="2">
        <f t="shared" si="12"/>
        <v>-4307.0161527165837</v>
      </c>
    </row>
    <row r="114" spans="1:7" x14ac:dyDescent="0.25">
      <c r="A114" s="47">
        <v>95</v>
      </c>
      <c r="B114" s="64">
        <f t="shared" si="7"/>
        <v>374.21439060205603</v>
      </c>
      <c r="C114" s="64">
        <f t="shared" si="8"/>
        <v>35550.367107195321</v>
      </c>
      <c r="D114" s="2">
        <f t="shared" si="9"/>
        <v>13016.578560939795</v>
      </c>
      <c r="E114" s="2">
        <f t="shared" si="10"/>
        <v>298.59030837004406</v>
      </c>
      <c r="F114" s="2">
        <f t="shared" si="11"/>
        <v>41382.657856093982</v>
      </c>
      <c r="G114" s="2">
        <f t="shared" si="12"/>
        <v>-5832.2907488986602</v>
      </c>
    </row>
    <row r="115" spans="1:7" x14ac:dyDescent="0.25">
      <c r="A115" s="47">
        <v>96</v>
      </c>
      <c r="B115" s="64">
        <f t="shared" si="7"/>
        <v>357.18355359765064</v>
      </c>
      <c r="C115" s="64">
        <f t="shared" si="8"/>
        <v>34289.621145374462</v>
      </c>
      <c r="D115" s="2">
        <f t="shared" si="9"/>
        <v>13016.578560939795</v>
      </c>
      <c r="E115" s="2">
        <f t="shared" si="10"/>
        <v>298.59030837004406</v>
      </c>
      <c r="F115" s="2">
        <f t="shared" si="11"/>
        <v>41681.248164464021</v>
      </c>
      <c r="G115" s="2">
        <f t="shared" si="12"/>
        <v>-7391.6270190895593</v>
      </c>
    </row>
    <row r="116" spans="1:7" x14ac:dyDescent="0.25">
      <c r="A116" s="47">
        <v>97</v>
      </c>
      <c r="B116" s="64">
        <f t="shared" si="7"/>
        <v>340.15271659324526</v>
      </c>
      <c r="C116" s="64">
        <f t="shared" si="8"/>
        <v>32994.813509544787</v>
      </c>
      <c r="D116" s="2">
        <f t="shared" si="9"/>
        <v>13016.578560939795</v>
      </c>
      <c r="E116" s="2">
        <f t="shared" si="10"/>
        <v>298.59030837004406</v>
      </c>
      <c r="F116" s="2">
        <f t="shared" si="11"/>
        <v>41979.838472834068</v>
      </c>
      <c r="G116" s="2">
        <f t="shared" si="12"/>
        <v>-8985.024963289281</v>
      </c>
    </row>
    <row r="117" spans="1:7" x14ac:dyDescent="0.25">
      <c r="A117" s="47">
        <v>98</v>
      </c>
      <c r="B117" s="64">
        <f t="shared" si="7"/>
        <v>323.1218795888401</v>
      </c>
      <c r="C117" s="64">
        <f t="shared" si="8"/>
        <v>31665.94419970633</v>
      </c>
      <c r="D117" s="2">
        <f t="shared" si="9"/>
        <v>13016.578560939795</v>
      </c>
      <c r="E117" s="2">
        <f t="shared" si="10"/>
        <v>298.59030837004406</v>
      </c>
      <c r="F117" s="2">
        <f t="shared" si="11"/>
        <v>42278.428781204115</v>
      </c>
      <c r="G117" s="2">
        <f t="shared" si="12"/>
        <v>-10612.484581497785</v>
      </c>
    </row>
    <row r="118" spans="1:7" x14ac:dyDescent="0.25">
      <c r="A118" s="47">
        <v>99</v>
      </c>
      <c r="B118" s="64">
        <f t="shared" si="7"/>
        <v>306.09104258443472</v>
      </c>
      <c r="C118" s="64">
        <f t="shared" si="8"/>
        <v>30303.013215859039</v>
      </c>
      <c r="D118" s="2">
        <f t="shared" si="9"/>
        <v>13016.578560939795</v>
      </c>
      <c r="E118" s="2">
        <f t="shared" si="10"/>
        <v>298.59030837004406</v>
      </c>
      <c r="F118" s="2">
        <f t="shared" si="11"/>
        <v>42577.019089574154</v>
      </c>
      <c r="G118" s="2">
        <f t="shared" si="12"/>
        <v>-12274.005873715116</v>
      </c>
    </row>
    <row r="119" spans="1:7" x14ac:dyDescent="0.25">
      <c r="A119" s="47">
        <v>100</v>
      </c>
      <c r="B119" s="64">
        <f t="shared" si="7"/>
        <v>289.06020558002956</v>
      </c>
      <c r="C119" s="64">
        <f t="shared" si="8"/>
        <v>28906.020558002958</v>
      </c>
      <c r="D119" s="2">
        <f t="shared" si="9"/>
        <v>13016.578560939795</v>
      </c>
      <c r="E119" s="2">
        <f t="shared" si="10"/>
        <v>298.59030837004406</v>
      </c>
      <c r="F119" s="2">
        <f t="shared" si="11"/>
        <v>42875.609397944201</v>
      </c>
      <c r="G119" s="2">
        <f t="shared" si="12"/>
        <v>-13969.588839941243</v>
      </c>
    </row>
    <row r="120" spans="1:7" x14ac:dyDescent="0.25">
      <c r="A120" s="47">
        <v>101</v>
      </c>
      <c r="B120" s="64">
        <f t="shared" si="7"/>
        <v>272.02936857562418</v>
      </c>
      <c r="C120" s="64">
        <f t="shared" si="8"/>
        <v>27474.966226138044</v>
      </c>
      <c r="D120" s="2">
        <f t="shared" si="9"/>
        <v>13016.578560939795</v>
      </c>
      <c r="E120" s="2">
        <f t="shared" si="10"/>
        <v>298.59030837004406</v>
      </c>
      <c r="F120" s="2">
        <f t="shared" si="11"/>
        <v>43174.199706314248</v>
      </c>
      <c r="G120" s="2">
        <f t="shared" si="12"/>
        <v>-15699.233480176204</v>
      </c>
    </row>
    <row r="121" spans="1:7" x14ac:dyDescent="0.25">
      <c r="A121" s="47">
        <v>102</v>
      </c>
      <c r="B121" s="64">
        <f t="shared" si="7"/>
        <v>254.99853157121902</v>
      </c>
      <c r="C121" s="64">
        <f t="shared" si="8"/>
        <v>26009.850220264339</v>
      </c>
      <c r="D121" s="2">
        <f t="shared" si="9"/>
        <v>13016.578560939795</v>
      </c>
      <c r="E121" s="2">
        <f t="shared" si="10"/>
        <v>298.59030837004406</v>
      </c>
      <c r="F121" s="2">
        <f t="shared" si="11"/>
        <v>43472.790014684288</v>
      </c>
      <c r="G121" s="2">
        <f t="shared" si="12"/>
        <v>-17462.939794419948</v>
      </c>
    </row>
    <row r="122" spans="1:7" x14ac:dyDescent="0.25">
      <c r="A122" s="47">
        <v>103</v>
      </c>
      <c r="B122" s="64">
        <f t="shared" si="7"/>
        <v>237.96769456681363</v>
      </c>
      <c r="C122" s="64">
        <f t="shared" si="8"/>
        <v>24510.672540381805</v>
      </c>
      <c r="D122" s="2">
        <f t="shared" si="9"/>
        <v>13016.578560939795</v>
      </c>
      <c r="E122" s="2">
        <f t="shared" si="10"/>
        <v>298.59030837004406</v>
      </c>
      <c r="F122" s="2">
        <f t="shared" si="11"/>
        <v>43771.380323054334</v>
      </c>
      <c r="G122" s="2">
        <f t="shared" si="12"/>
        <v>-19260.707782672529</v>
      </c>
    </row>
    <row r="123" spans="1:7" x14ac:dyDescent="0.25">
      <c r="A123" s="47">
        <v>104</v>
      </c>
      <c r="B123" s="64">
        <f t="shared" si="7"/>
        <v>220.93685756240848</v>
      </c>
      <c r="C123" s="64">
        <f t="shared" si="8"/>
        <v>22977.433186490482</v>
      </c>
      <c r="D123" s="2">
        <f t="shared" si="9"/>
        <v>13016.578560939795</v>
      </c>
      <c r="E123" s="2">
        <f t="shared" si="10"/>
        <v>298.59030837004406</v>
      </c>
      <c r="F123" s="2">
        <f t="shared" si="11"/>
        <v>44069.970631424374</v>
      </c>
      <c r="G123" s="2">
        <f t="shared" si="12"/>
        <v>-21092.537444933892</v>
      </c>
    </row>
    <row r="124" spans="1:7" x14ac:dyDescent="0.25">
      <c r="A124" s="47">
        <v>105</v>
      </c>
      <c r="B124" s="64">
        <f t="shared" si="7"/>
        <v>203.90602055800309</v>
      </c>
      <c r="C124" s="64">
        <f t="shared" si="8"/>
        <v>21410.132158590324</v>
      </c>
      <c r="D124" s="2">
        <f t="shared" si="9"/>
        <v>13016.578560939795</v>
      </c>
      <c r="E124" s="2">
        <f t="shared" si="10"/>
        <v>298.59030837004406</v>
      </c>
      <c r="F124" s="2">
        <f t="shared" si="11"/>
        <v>44368.560939794421</v>
      </c>
      <c r="G124" s="2">
        <f t="shared" si="12"/>
        <v>-22958.428781204097</v>
      </c>
    </row>
    <row r="125" spans="1:7" x14ac:dyDescent="0.25">
      <c r="A125" s="47">
        <v>106</v>
      </c>
      <c r="B125" s="64">
        <f t="shared" si="7"/>
        <v>186.87518355359771</v>
      </c>
      <c r="C125" s="64">
        <f t="shared" si="8"/>
        <v>19808.769456681359</v>
      </c>
      <c r="D125" s="2">
        <f t="shared" si="9"/>
        <v>13016.578560939795</v>
      </c>
      <c r="E125" s="2">
        <f t="shared" si="10"/>
        <v>298.59030837004406</v>
      </c>
      <c r="F125" s="2">
        <f t="shared" si="11"/>
        <v>44667.151248164468</v>
      </c>
      <c r="G125" s="2">
        <f t="shared" si="12"/>
        <v>-24858.381791483109</v>
      </c>
    </row>
    <row r="126" spans="1:7" x14ac:dyDescent="0.25">
      <c r="A126" s="47">
        <v>107</v>
      </c>
      <c r="B126" s="64">
        <f t="shared" si="7"/>
        <v>169.84434654919255</v>
      </c>
      <c r="C126" s="64">
        <f t="shared" si="8"/>
        <v>18173.345080763604</v>
      </c>
      <c r="D126" s="2">
        <f t="shared" si="9"/>
        <v>13016.578560939795</v>
      </c>
      <c r="E126" s="2">
        <f t="shared" si="10"/>
        <v>298.59030837004406</v>
      </c>
      <c r="F126" s="2">
        <f t="shared" si="11"/>
        <v>44965.741556534507</v>
      </c>
      <c r="G126" s="2">
        <f t="shared" si="12"/>
        <v>-26792.396475770904</v>
      </c>
    </row>
    <row r="127" spans="1:7" x14ac:dyDescent="0.25">
      <c r="A127" s="47">
        <v>108</v>
      </c>
      <c r="B127" s="64">
        <f t="shared" si="7"/>
        <v>152.81350954478717</v>
      </c>
      <c r="C127" s="64">
        <f t="shared" si="8"/>
        <v>16503.859030837015</v>
      </c>
      <c r="D127" s="2">
        <f t="shared" si="9"/>
        <v>13016.578560939795</v>
      </c>
      <c r="E127" s="2">
        <f t="shared" si="10"/>
        <v>298.59030837004406</v>
      </c>
      <c r="F127" s="2">
        <f t="shared" si="11"/>
        <v>45264.331864904554</v>
      </c>
      <c r="G127" s="2">
        <f t="shared" si="12"/>
        <v>-28760.472834067539</v>
      </c>
    </row>
    <row r="128" spans="1:7" x14ac:dyDescent="0.25">
      <c r="A128" s="47">
        <v>109</v>
      </c>
      <c r="B128" s="64">
        <f t="shared" si="7"/>
        <v>135.78267254038201</v>
      </c>
      <c r="C128" s="64">
        <f t="shared" si="8"/>
        <v>14800.31130690164</v>
      </c>
      <c r="D128" s="2">
        <f t="shared" si="9"/>
        <v>13016.578560939795</v>
      </c>
      <c r="E128" s="2">
        <f t="shared" si="10"/>
        <v>298.59030837004406</v>
      </c>
      <c r="F128" s="2">
        <f t="shared" si="11"/>
        <v>45562.922173274601</v>
      </c>
      <c r="G128" s="2">
        <f t="shared" si="12"/>
        <v>-30762.610866372961</v>
      </c>
    </row>
    <row r="129" spans="1:7" x14ac:dyDescent="0.25">
      <c r="A129" s="47">
        <v>110</v>
      </c>
      <c r="B129" s="64">
        <f t="shared" si="7"/>
        <v>118.75183553597662</v>
      </c>
      <c r="C129" s="64">
        <f t="shared" si="8"/>
        <v>13062.701908957428</v>
      </c>
      <c r="D129" s="2">
        <f t="shared" si="9"/>
        <v>13016.578560939795</v>
      </c>
      <c r="E129" s="2">
        <f t="shared" si="10"/>
        <v>298.59030837004406</v>
      </c>
      <c r="F129" s="2">
        <f t="shared" si="11"/>
        <v>45861.512481644641</v>
      </c>
      <c r="G129" s="2">
        <f t="shared" si="12"/>
        <v>-32798.810572687216</v>
      </c>
    </row>
    <row r="130" spans="1:7" x14ac:dyDescent="0.25">
      <c r="A130" s="47">
        <v>111</v>
      </c>
      <c r="B130" s="64">
        <f t="shared" si="7"/>
        <v>101.72099853157147</v>
      </c>
      <c r="C130" s="64">
        <f t="shared" si="8"/>
        <v>11291.030837004433</v>
      </c>
      <c r="D130" s="2">
        <f t="shared" si="9"/>
        <v>13016.578560939795</v>
      </c>
      <c r="E130" s="2">
        <f t="shared" si="10"/>
        <v>298.59030837004406</v>
      </c>
      <c r="F130" s="2">
        <f t="shared" si="11"/>
        <v>46160.102790014687</v>
      </c>
      <c r="G130" s="2">
        <f t="shared" si="12"/>
        <v>-34869.071953010251</v>
      </c>
    </row>
    <row r="131" spans="1:7" x14ac:dyDescent="0.25">
      <c r="A131" s="47">
        <v>112</v>
      </c>
      <c r="B131" s="64">
        <f t="shared" si="7"/>
        <v>84.690161527166083</v>
      </c>
      <c r="C131" s="64">
        <f t="shared" si="8"/>
        <v>9485.2980910426013</v>
      </c>
      <c r="D131" s="2">
        <f t="shared" si="9"/>
        <v>13016.578560939795</v>
      </c>
      <c r="E131" s="2">
        <f t="shared" si="10"/>
        <v>298.59030837004406</v>
      </c>
      <c r="F131" s="2">
        <f t="shared" si="11"/>
        <v>46458.693098384727</v>
      </c>
      <c r="G131" s="2">
        <f t="shared" si="12"/>
        <v>-36973.395007342129</v>
      </c>
    </row>
    <row r="132" spans="1:7" x14ac:dyDescent="0.25">
      <c r="A132" s="47">
        <v>113</v>
      </c>
      <c r="B132" s="64">
        <f t="shared" si="7"/>
        <v>67.659324522760699</v>
      </c>
      <c r="C132" s="64">
        <f t="shared" si="8"/>
        <v>7645.5036710719587</v>
      </c>
      <c r="D132" s="2">
        <f t="shared" si="9"/>
        <v>13016.578560939795</v>
      </c>
      <c r="E132" s="2">
        <f t="shared" si="10"/>
        <v>298.59030837004406</v>
      </c>
      <c r="F132" s="2">
        <f t="shared" si="11"/>
        <v>46757.283406754774</v>
      </c>
      <c r="G132" s="2">
        <f t="shared" si="12"/>
        <v>-39111.779735682816</v>
      </c>
    </row>
    <row r="133" spans="1:7" x14ac:dyDescent="0.25">
      <c r="A133" s="47">
        <v>114</v>
      </c>
      <c r="B133" s="64">
        <f t="shared" si="7"/>
        <v>50.628487518355541</v>
      </c>
      <c r="C133" s="64">
        <f t="shared" si="8"/>
        <v>5771.6475770925317</v>
      </c>
      <c r="D133" s="2">
        <f t="shared" si="9"/>
        <v>13016.578560939795</v>
      </c>
      <c r="E133" s="2">
        <f t="shared" si="10"/>
        <v>298.59030837004406</v>
      </c>
      <c r="F133" s="2">
        <f t="shared" si="11"/>
        <v>47055.873715124813</v>
      </c>
      <c r="G133" s="2">
        <f t="shared" si="12"/>
        <v>-41284.226138032282</v>
      </c>
    </row>
    <row r="134" spans="1:7" x14ac:dyDescent="0.25">
      <c r="A134" s="47">
        <v>115</v>
      </c>
      <c r="B134" s="64">
        <f t="shared" si="7"/>
        <v>33.597650513950157</v>
      </c>
      <c r="C134" s="64">
        <f t="shared" si="8"/>
        <v>3863.729809104268</v>
      </c>
      <c r="D134" s="2">
        <f t="shared" si="9"/>
        <v>13016.578560939795</v>
      </c>
      <c r="E134" s="2">
        <f t="shared" si="10"/>
        <v>298.59030837004406</v>
      </c>
      <c r="F134" s="2">
        <f t="shared" si="11"/>
        <v>47354.46402349486</v>
      </c>
      <c r="G134" s="2">
        <f t="shared" si="12"/>
        <v>-43490.734214390592</v>
      </c>
    </row>
    <row r="135" spans="1:7" x14ac:dyDescent="0.25">
      <c r="A135" s="47">
        <v>116</v>
      </c>
      <c r="B135" s="64">
        <f t="shared" si="7"/>
        <v>16.566813509545</v>
      </c>
      <c r="C135" s="64">
        <f t="shared" si="8"/>
        <v>1921.75036710722</v>
      </c>
      <c r="D135" s="2">
        <f t="shared" si="9"/>
        <v>13016.578560939795</v>
      </c>
      <c r="E135" s="2">
        <f t="shared" si="10"/>
        <v>298.59030837004406</v>
      </c>
      <c r="F135" s="2">
        <f t="shared" si="11"/>
        <v>47653.054331864907</v>
      </c>
      <c r="G135" s="2">
        <f t="shared" si="12"/>
        <v>-45731.303964757688</v>
      </c>
    </row>
    <row r="136" spans="1:7" x14ac:dyDescent="0.25">
      <c r="A136" s="47">
        <v>117</v>
      </c>
      <c r="B136" s="64">
        <f t="shared" si="7"/>
        <v>-0.46402349486038474</v>
      </c>
      <c r="C136" s="64">
        <f t="shared" si="8"/>
        <v>-54.290748898665015</v>
      </c>
      <c r="D136" s="2">
        <f t="shared" si="9"/>
        <v>13016.578560939795</v>
      </c>
      <c r="E136" s="2">
        <f t="shared" si="10"/>
        <v>298.59030837004406</v>
      </c>
      <c r="F136" s="2">
        <f t="shared" si="11"/>
        <v>47951.644640234947</v>
      </c>
      <c r="G136" s="2">
        <f t="shared" si="12"/>
        <v>-48005.935389133614</v>
      </c>
    </row>
    <row r="137" spans="1:7" x14ac:dyDescent="0.25">
      <c r="A137" s="47">
        <v>118</v>
      </c>
      <c r="B137" s="64">
        <f t="shared" si="7"/>
        <v>-17.494860499265542</v>
      </c>
      <c r="C137" s="64">
        <f t="shared" si="8"/>
        <v>-2064.3935389133339</v>
      </c>
      <c r="D137" s="2">
        <f t="shared" si="9"/>
        <v>13016.578560939795</v>
      </c>
      <c r="E137" s="2">
        <f t="shared" si="10"/>
        <v>298.59030837004406</v>
      </c>
      <c r="F137" s="2">
        <f t="shared" si="11"/>
        <v>48250.234948604993</v>
      </c>
      <c r="G137" s="2">
        <f t="shared" si="12"/>
        <v>-50314.628487518326</v>
      </c>
    </row>
    <row r="138" spans="1:7" x14ac:dyDescent="0.25">
      <c r="A138" s="47">
        <v>119</v>
      </c>
      <c r="B138" s="64">
        <f t="shared" si="7"/>
        <v>-34.525697503670926</v>
      </c>
      <c r="C138" s="64">
        <f t="shared" si="8"/>
        <v>-4108.5580029368402</v>
      </c>
      <c r="D138" s="2">
        <f t="shared" si="9"/>
        <v>13016.578560939795</v>
      </c>
      <c r="E138" s="2">
        <f t="shared" si="10"/>
        <v>298.59030837004406</v>
      </c>
      <c r="F138" s="2">
        <f t="shared" si="11"/>
        <v>48548.825256975033</v>
      </c>
      <c r="G138" s="2">
        <f t="shared" si="12"/>
        <v>-52657.383259911876</v>
      </c>
    </row>
    <row r="139" spans="1:7" x14ac:dyDescent="0.25">
      <c r="A139" s="47">
        <v>120</v>
      </c>
      <c r="B139" s="64">
        <f t="shared" si="7"/>
        <v>-51.556534508076311</v>
      </c>
      <c r="C139" s="64">
        <f t="shared" si="8"/>
        <v>-6186.7841409691573</v>
      </c>
      <c r="D139" s="2">
        <f t="shared" si="9"/>
        <v>13016.578560939795</v>
      </c>
      <c r="E139" s="2">
        <f t="shared" si="10"/>
        <v>298.59030837004406</v>
      </c>
      <c r="F139" s="2">
        <f t="shared" si="11"/>
        <v>48847.41556534508</v>
      </c>
      <c r="G139" s="2">
        <f t="shared" si="12"/>
        <v>-55034.199706314233</v>
      </c>
    </row>
  </sheetData>
  <pageMargins left="0.7" right="0.7" top="0.75" bottom="0.75" header="0.3" footer="0.3"/>
  <pageSetup orientation="portrait" horizontalDpi="200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1.RegLineDataAnalyFormula</vt:lpstr>
      <vt:lpstr>2.R2&amp;R</vt:lpstr>
      <vt:lpstr>3.RegForAssociation</vt:lpstr>
      <vt:lpstr>4.AllRegFormula&amp;Solver</vt:lpstr>
      <vt:lpstr>5.MaxTrMaxTP</vt:lpstr>
      <vt:lpstr>'2.R2&amp;R'!Page1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Asef-Vaziri, Ardavan</dc:creator>
  <cp:lastModifiedBy>Asef-Vaziri, Ardavan</cp:lastModifiedBy>
  <dcterms:created xsi:type="dcterms:W3CDTF">2020-08-05T21:42:46Z</dcterms:created>
  <dcterms:modified xsi:type="dcterms:W3CDTF">2021-02-16T17:59:20Z</dcterms:modified>
</cp:coreProperties>
</file>