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W:\public_html\CourseBase\Forecasting\Reg-2020\"/>
    </mc:Choice>
  </mc:AlternateContent>
  <xr:revisionPtr revIDLastSave="0" documentId="8_{209E33E4-7F68-4CDB-9360-6B2BA63F44FC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1.RegLineDataAnalyFormula" sheetId="12" r:id="rId1"/>
    <sheet name="2.R2&amp;R" sheetId="17" r:id="rId2"/>
    <sheet name="3.RegForAssociation" sheetId="14" r:id="rId3"/>
    <sheet name="4.MaxTrMaxTP" sheetId="15" r:id="rId4"/>
    <sheet name="5.AllRegFormula&amp;Solver" sheetId="13" r:id="rId5"/>
  </sheets>
  <definedNames>
    <definedName name="Page1" localSheetId="1">'2.R2&amp;R'!$F$35</definedName>
    <definedName name="Page1">#REF!</definedName>
    <definedName name="solver_adj" localSheetId="0" hidden="1">'1.RegLineDataAnalyFormula'!$J$1</definedName>
    <definedName name="solver_adj" localSheetId="1" hidden="1">'2.R2&amp;R'!$B$9:$B$12</definedName>
    <definedName name="solver_adj" localSheetId="3" hidden="1">'4.MaxTrMaxTP'!$A$14</definedName>
    <definedName name="solver_adj" localSheetId="4" hidden="1">'5.AllRegFormula&amp;Solver'!$J$2:$J$3</definedName>
    <definedName name="solver_cvg" localSheetId="0" hidden="1">0.0001</definedName>
    <definedName name="solver_cvg" localSheetId="1" hidden="1">0.0001</definedName>
    <definedName name="solver_cvg" localSheetId="3" hidden="1">0.0001</definedName>
    <definedName name="solver_cvg" localSheetId="4" hidden="1">0.0001</definedName>
    <definedName name="solver_drv" localSheetId="0" hidden="1">2</definedName>
    <definedName name="solver_drv" localSheetId="1" hidden="1">1</definedName>
    <definedName name="solver_drv" localSheetId="3" hidden="1">1</definedName>
    <definedName name="solver_drv" localSheetId="4" hidden="1">2</definedName>
    <definedName name="solver_eng" localSheetId="0" hidden="1">1</definedName>
    <definedName name="solver_eng" localSheetId="1" hidden="1">1</definedName>
    <definedName name="solver_eng" localSheetId="3" hidden="1">1</definedName>
    <definedName name="solver_eng" localSheetId="4" hidden="1">1</definedName>
    <definedName name="solver_est" localSheetId="0" hidden="1">1</definedName>
    <definedName name="solver_est" localSheetId="1" hidden="1">1</definedName>
    <definedName name="solver_est" localSheetId="3" hidden="1">1</definedName>
    <definedName name="solver_est" localSheetId="4" hidden="1">1</definedName>
    <definedName name="solver_itr" localSheetId="0" hidden="1">2147483647</definedName>
    <definedName name="solver_itr" localSheetId="1" hidden="1">2147483647</definedName>
    <definedName name="solver_itr" localSheetId="3" hidden="1">2147483647</definedName>
    <definedName name="solver_itr" localSheetId="4" hidden="1">2147483647</definedName>
    <definedName name="solver_lhs1" localSheetId="0" hidden="1">'1.RegLineDataAnalyFormula'!$J$1</definedName>
    <definedName name="solver_lhs1" localSheetId="1" hidden="1">'2.R2&amp;R'!$D$5</definedName>
    <definedName name="solver_lhs1" localSheetId="4" hidden="1">'5.AllRegFormula&amp;Solver'!$L$1</definedName>
    <definedName name="solver_mip" localSheetId="0" hidden="1">2147483647</definedName>
    <definedName name="solver_mip" localSheetId="1" hidden="1">2147483647</definedName>
    <definedName name="solver_mip" localSheetId="3" hidden="1">2147483647</definedName>
    <definedName name="solver_mip" localSheetId="4" hidden="1">2147483647</definedName>
    <definedName name="solver_mni" localSheetId="0" hidden="1">30</definedName>
    <definedName name="solver_mni" localSheetId="1" hidden="1">30</definedName>
    <definedName name="solver_mni" localSheetId="3" hidden="1">30</definedName>
    <definedName name="solver_mni" localSheetId="4" hidden="1">30</definedName>
    <definedName name="solver_mrt" localSheetId="0" hidden="1">0.075</definedName>
    <definedName name="solver_mrt" localSheetId="1" hidden="1">0.075</definedName>
    <definedName name="solver_mrt" localSheetId="3" hidden="1">0.075</definedName>
    <definedName name="solver_mrt" localSheetId="4" hidden="1">0.075</definedName>
    <definedName name="solver_msl" localSheetId="0" hidden="1">2</definedName>
    <definedName name="solver_msl" localSheetId="1" hidden="1">2</definedName>
    <definedName name="solver_msl" localSheetId="3" hidden="1">2</definedName>
    <definedName name="solver_msl" localSheetId="4" hidden="1">2</definedName>
    <definedName name="solver_neg" localSheetId="0" hidden="1">1</definedName>
    <definedName name="solver_neg" localSheetId="1" hidden="1">1</definedName>
    <definedName name="solver_neg" localSheetId="3" hidden="1">1</definedName>
    <definedName name="solver_neg" localSheetId="4" hidden="1">1</definedName>
    <definedName name="solver_nod" localSheetId="0" hidden="1">2147483647</definedName>
    <definedName name="solver_nod" localSheetId="1" hidden="1">2147483647</definedName>
    <definedName name="solver_nod" localSheetId="3" hidden="1">2147483647</definedName>
    <definedName name="solver_nod" localSheetId="4" hidden="1">2147483647</definedName>
    <definedName name="solver_num" localSheetId="0" hidden="1">1</definedName>
    <definedName name="solver_num" localSheetId="1" hidden="1">1</definedName>
    <definedName name="solver_num" localSheetId="3" hidden="1">0</definedName>
    <definedName name="solver_num" localSheetId="4" hidden="1">0</definedName>
    <definedName name="solver_nwt" localSheetId="0" hidden="1">1</definedName>
    <definedName name="solver_nwt" localSheetId="1" hidden="1">1</definedName>
    <definedName name="solver_nwt" localSheetId="3" hidden="1">1</definedName>
    <definedName name="solver_nwt" localSheetId="4" hidden="1">1</definedName>
    <definedName name="solver_opt" localSheetId="0" hidden="1">'1.RegLineDataAnalyFormula'!$I$27</definedName>
    <definedName name="solver_opt" localSheetId="1" hidden="1">'2.R2&amp;R'!$E$5</definedName>
    <definedName name="solver_opt" localSheetId="3" hidden="1">'4.MaxTrMaxTP'!$G$14</definedName>
    <definedName name="solver_opt" localSheetId="4" hidden="1">'5.AllRegFormula&amp;Solver'!$E$29</definedName>
    <definedName name="solver_pre" localSheetId="0" hidden="1">0.000001</definedName>
    <definedName name="solver_pre" localSheetId="1" hidden="1">0.000001</definedName>
    <definedName name="solver_pre" localSheetId="3" hidden="1">0.000001</definedName>
    <definedName name="solver_pre" localSheetId="4" hidden="1">0.000001</definedName>
    <definedName name="solver_rbv" localSheetId="0" hidden="1">2</definedName>
    <definedName name="solver_rbv" localSheetId="1" hidden="1">1</definedName>
    <definedName name="solver_rbv" localSheetId="3" hidden="1">1</definedName>
    <definedName name="solver_rbv" localSheetId="4" hidden="1">2</definedName>
    <definedName name="solver_rel1" localSheetId="0" hidden="1">1</definedName>
    <definedName name="solver_rel1" localSheetId="1" hidden="1">2</definedName>
    <definedName name="solver_rel1" localSheetId="4" hidden="1">1</definedName>
    <definedName name="solver_rhs1" localSheetId="0" hidden="1">1</definedName>
    <definedName name="solver_rhs1" localSheetId="1" hidden="1">1200</definedName>
    <definedName name="solver_rhs1" localSheetId="4" hidden="1">1</definedName>
    <definedName name="solver_rlx" localSheetId="0" hidden="1">2</definedName>
    <definedName name="solver_rlx" localSheetId="1" hidden="1">2</definedName>
    <definedName name="solver_rlx" localSheetId="3" hidden="1">2</definedName>
    <definedName name="solver_rlx" localSheetId="4" hidden="1">2</definedName>
    <definedName name="solver_rsd" localSheetId="0" hidden="1">0</definedName>
    <definedName name="solver_rsd" localSheetId="1" hidden="1">0</definedName>
    <definedName name="solver_rsd" localSheetId="3" hidden="1">0</definedName>
    <definedName name="solver_rsd" localSheetId="4" hidden="1">0</definedName>
    <definedName name="solver_scl" localSheetId="0" hidden="1">2</definedName>
    <definedName name="solver_scl" localSheetId="1" hidden="1">1</definedName>
    <definedName name="solver_scl" localSheetId="3" hidden="1">1</definedName>
    <definedName name="solver_scl" localSheetId="4" hidden="1">2</definedName>
    <definedName name="solver_sho" localSheetId="0" hidden="1">2</definedName>
    <definedName name="solver_sho" localSheetId="1" hidden="1">2</definedName>
    <definedName name="solver_sho" localSheetId="3" hidden="1">2</definedName>
    <definedName name="solver_sho" localSheetId="4" hidden="1">2</definedName>
    <definedName name="solver_ssz" localSheetId="0" hidden="1">100</definedName>
    <definedName name="solver_ssz" localSheetId="1" hidden="1">100</definedName>
    <definedName name="solver_ssz" localSheetId="3" hidden="1">100</definedName>
    <definedName name="solver_ssz" localSheetId="4" hidden="1">100</definedName>
    <definedName name="solver_tim" localSheetId="0" hidden="1">2147483647</definedName>
    <definedName name="solver_tim" localSheetId="1" hidden="1">2147483647</definedName>
    <definedName name="solver_tim" localSheetId="3" hidden="1">2147483647</definedName>
    <definedName name="solver_tim" localSheetId="4" hidden="1">2147483647</definedName>
    <definedName name="solver_tol" localSheetId="0" hidden="1">0.01</definedName>
    <definedName name="solver_tol" localSheetId="1" hidden="1">0.01</definedName>
    <definedName name="solver_tol" localSheetId="3" hidden="1">0.01</definedName>
    <definedName name="solver_tol" localSheetId="4" hidden="1">0.01</definedName>
    <definedName name="solver_typ" localSheetId="0" hidden="1">2</definedName>
    <definedName name="solver_typ" localSheetId="1" hidden="1">3</definedName>
    <definedName name="solver_typ" localSheetId="3" hidden="1">1</definedName>
    <definedName name="solver_typ" localSheetId="4" hidden="1">2</definedName>
    <definedName name="solver_val" localSheetId="0" hidden="1">0</definedName>
    <definedName name="solver_val" localSheetId="1" hidden="1">16</definedName>
    <definedName name="solver_val" localSheetId="3" hidden="1">0</definedName>
    <definedName name="solver_val" localSheetId="4" hidden="1">0</definedName>
    <definedName name="solver_ver" localSheetId="0" hidden="1">3</definedName>
    <definedName name="solver_ver" localSheetId="1" hidden="1">3</definedName>
    <definedName name="solver_ver" localSheetId="3" hidden="1">3</definedName>
    <definedName name="solver_ver" localSheetId="4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7" l="1"/>
  <c r="C18" i="17"/>
  <c r="D18" i="17"/>
  <c r="B19" i="17"/>
  <c r="C19" i="17"/>
  <c r="D19" i="17"/>
  <c r="B20" i="17"/>
  <c r="C20" i="17"/>
  <c r="D20" i="17"/>
  <c r="B21" i="17"/>
  <c r="C21" i="17"/>
  <c r="D21" i="17"/>
  <c r="B22" i="17"/>
  <c r="C22" i="17"/>
  <c r="D22" i="17"/>
  <c r="B23" i="17"/>
  <c r="C23" i="17"/>
  <c r="D23" i="17"/>
  <c r="B24" i="17"/>
  <c r="C24" i="17"/>
  <c r="D24" i="17"/>
  <c r="B25" i="17"/>
  <c r="C25" i="17"/>
  <c r="D25" i="17"/>
  <c r="B26" i="17"/>
  <c r="C26" i="17"/>
  <c r="D26" i="17"/>
  <c r="F14" i="15" l="1"/>
  <c r="E14" i="15"/>
  <c r="D14" i="15"/>
  <c r="B14" i="15"/>
  <c r="C14" i="15" s="1"/>
  <c r="D9" i="15"/>
  <c r="D8" i="15"/>
  <c r="F5" i="15"/>
  <c r="E5" i="15"/>
  <c r="F4" i="15"/>
  <c r="E4" i="15"/>
  <c r="F3" i="15"/>
  <c r="E3" i="15"/>
  <c r="F2" i="15"/>
  <c r="E2" i="15"/>
  <c r="E7" i="15" s="1"/>
  <c r="E6" i="14"/>
  <c r="E7" i="14"/>
  <c r="F3" i="14"/>
  <c r="F2" i="14"/>
  <c r="F4" i="14"/>
  <c r="F5" i="14"/>
  <c r="E5" i="14"/>
  <c r="E4" i="14"/>
  <c r="E3" i="14"/>
  <c r="E2" i="14"/>
  <c r="G5" i="15"/>
  <c r="F7" i="14"/>
  <c r="F7" i="15"/>
  <c r="F6" i="15"/>
  <c r="G3" i="14"/>
  <c r="F6" i="14"/>
  <c r="G5" i="14"/>
  <c r="G4" i="15"/>
  <c r="G3" i="15"/>
  <c r="F9" i="15"/>
  <c r="F8" i="15"/>
  <c r="G4" i="14"/>
  <c r="G2" i="14"/>
  <c r="G2" i="15"/>
  <c r="G14" i="15" l="1"/>
  <c r="E6" i="15"/>
  <c r="B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2" i="13"/>
  <c r="C3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2" i="13"/>
  <c r="F10" i="13" l="1"/>
  <c r="F18" i="13"/>
  <c r="F26" i="13"/>
  <c r="F15" i="13"/>
  <c r="F25" i="13"/>
  <c r="F3" i="13"/>
  <c r="F11" i="13"/>
  <c r="F19" i="13"/>
  <c r="F27" i="13"/>
  <c r="F22" i="13"/>
  <c r="F23" i="13"/>
  <c r="F17" i="13"/>
  <c r="F4" i="13"/>
  <c r="F12" i="13"/>
  <c r="F20" i="13"/>
  <c r="F28" i="13"/>
  <c r="F7" i="13"/>
  <c r="F9" i="13"/>
  <c r="F5" i="13"/>
  <c r="F13" i="13"/>
  <c r="F21" i="13"/>
  <c r="F29" i="13"/>
  <c r="F2" i="13"/>
  <c r="F24" i="13"/>
  <c r="F6" i="13"/>
  <c r="F14" i="13"/>
  <c r="F16" i="13"/>
  <c r="F8" i="13"/>
  <c r="J7" i="13"/>
  <c r="G10" i="13" s="1"/>
  <c r="G25" i="13"/>
  <c r="G16" i="13"/>
  <c r="G29" i="13"/>
  <c r="G20" i="13"/>
  <c r="G3" i="13"/>
  <c r="G26" i="13"/>
  <c r="G8" i="13" l="1"/>
  <c r="G23" i="13"/>
  <c r="G9" i="13"/>
  <c r="G28" i="13"/>
  <c r="G18" i="13"/>
  <c r="G6" i="13"/>
  <c r="G22" i="13"/>
  <c r="G19" i="13"/>
  <c r="G27" i="13"/>
  <c r="G5" i="13"/>
  <c r="G2" i="13"/>
  <c r="G24" i="13"/>
  <c r="G17" i="13"/>
  <c r="G4" i="13"/>
  <c r="G30" i="13" s="1"/>
  <c r="G13" i="13"/>
  <c r="G7" i="13"/>
  <c r="G11" i="13"/>
  <c r="G14" i="13"/>
  <c r="G12" i="13"/>
  <c r="G21" i="13"/>
  <c r="G15" i="13"/>
  <c r="D5" i="13" l="1"/>
  <c r="D3" i="13"/>
  <c r="D4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C30" i="13"/>
  <c r="C31" i="13"/>
  <c r="D2" i="13"/>
  <c r="E18" i="12"/>
  <c r="E3" i="13" l="1"/>
  <c r="E2" i="13"/>
  <c r="J4" i="13"/>
  <c r="D30" i="13"/>
  <c r="J8" i="13" s="1"/>
  <c r="E12" i="13"/>
  <c r="E26" i="13"/>
  <c r="E28" i="13"/>
  <c r="E11" i="13"/>
  <c r="E6" i="13"/>
  <c r="E18" i="13"/>
  <c r="E25" i="13"/>
  <c r="E17" i="13"/>
  <c r="E9" i="13"/>
  <c r="E24" i="13"/>
  <c r="E16" i="13"/>
  <c r="E8" i="13"/>
  <c r="E7" i="13"/>
  <c r="E10" i="13"/>
  <c r="E23" i="13"/>
  <c r="E15" i="13"/>
  <c r="E22" i="13"/>
  <c r="E14" i="13"/>
  <c r="E5" i="13"/>
  <c r="E29" i="13"/>
  <c r="E21" i="13"/>
  <c r="E13" i="13"/>
  <c r="E4" i="13"/>
  <c r="E20" i="13"/>
  <c r="E27" i="13"/>
  <c r="E19" i="13"/>
  <c r="J5" i="13" l="1"/>
  <c r="J6" i="13" s="1"/>
  <c r="E8" i="12" l="1"/>
  <c r="E7" i="12"/>
  <c r="E5" i="12"/>
  <c r="E4" i="12" s="1"/>
  <c r="E17" i="12"/>
  <c r="E19" i="12" s="1"/>
  <c r="M7" i="12" l="1"/>
</calcChain>
</file>

<file path=xl/sharedStrings.xml><?xml version="1.0" encoding="utf-8"?>
<sst xmlns="http://schemas.openxmlformats.org/spreadsheetml/2006/main" count="94" uniqueCount="78">
  <si>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</si>
  <si>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</si>
  <si>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</si>
  <si>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</si>
  <si>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</si>
  <si>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</si>
  <si>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</si>
  <si>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</si>
  <si>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</si>
  <si>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</si>
  <si>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</si>
  <si>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</si>
  <si>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</si>
  <si>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</si>
  <si>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</si>
  <si>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</si>
  <si>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</si>
  <si>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t Stat</t>
  </si>
  <si>
    <t>P-value</t>
  </si>
  <si>
    <t>Lower 95%</t>
  </si>
  <si>
    <t>Upper 95%</t>
  </si>
  <si>
    <t>X Variable 1</t>
  </si>
  <si>
    <t>We want is less that .05</t>
  </si>
  <si>
    <t>Regression  Line</t>
  </si>
  <si>
    <t xml:space="preserve">Coefficient of Determination. The closer to 1 the better. </t>
  </si>
  <si>
    <t>Standard Error is the standard deviation of our forecast. The smaller the better</t>
  </si>
  <si>
    <t>Standard Error Serves the same purpose as 1,25MAD and SQRT(MSE)</t>
  </si>
  <si>
    <t>With an average of</t>
  </si>
  <si>
    <t>The standard Deviation is</t>
  </si>
  <si>
    <t>F24= 18074.3</t>
  </si>
  <si>
    <t>Standard Error =1491.58</t>
  </si>
  <si>
    <t>R = +SQRT(0.77)= 0.88</t>
  </si>
  <si>
    <t>RSQ= 0.77</t>
  </si>
  <si>
    <t>SUM</t>
  </si>
  <si>
    <t>At</t>
  </si>
  <si>
    <t>Ft</t>
  </si>
  <si>
    <t>SUM/(n-2)</t>
  </si>
  <si>
    <t>t</t>
  </si>
  <si>
    <t>MSE</t>
  </si>
  <si>
    <t>b0</t>
  </si>
  <si>
    <t>b1</t>
  </si>
  <si>
    <t>R=sign of b1´SQRT(RSQ)</t>
  </si>
  <si>
    <t>R-Square</t>
  </si>
  <si>
    <t xml:space="preserve">The number of periods is 28, therefore, if we have started  from period 1, </t>
  </si>
  <si>
    <t>x</t>
  </si>
  <si>
    <t>E11 means 10^11 = 100000000000</t>
  </si>
  <si>
    <t>E-11 means 1/(10^11) = 1/100000000000= 0.00000000001</t>
  </si>
  <si>
    <t>Ybar</t>
  </si>
  <si>
    <t>SSE</t>
  </si>
  <si>
    <t>SST</t>
  </si>
  <si>
    <t>AtAve</t>
  </si>
  <si>
    <t>(tA-AtAve)^2</t>
  </si>
  <si>
    <t>(At-Ft)^2</t>
  </si>
  <si>
    <t>Volume of Production</t>
  </si>
  <si>
    <t>Price (dollars)</t>
  </si>
  <si>
    <t xml:space="preserve">Total Production Cost (dollars) </t>
  </si>
  <si>
    <t>MaxP</t>
  </si>
  <si>
    <t>MaxQ</t>
  </si>
  <si>
    <t>Slope</t>
  </si>
  <si>
    <t>RSQ</t>
  </si>
  <si>
    <t>STEYX</t>
  </si>
  <si>
    <t>Q</t>
  </si>
  <si>
    <t>P</t>
  </si>
  <si>
    <t>TR</t>
  </si>
  <si>
    <t>V</t>
  </si>
  <si>
    <t>TC</t>
  </si>
  <si>
    <t>TP</t>
  </si>
  <si>
    <t xml:space="preserve">Production </t>
  </si>
  <si>
    <t>Total Cost</t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</si>
  <si>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</t>
    </r>
    <r>
      <rPr>
        <b/>
        <sz val="11"/>
        <color theme="1"/>
        <rFont val="Book Antiqua"/>
        <family val="1"/>
      </rPr>
      <t>1, R&gt;0</t>
    </r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</si>
  <si>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</t>
    </r>
    <r>
      <rPr>
        <b/>
        <sz val="11"/>
        <color theme="1"/>
        <rFont val="Book Antiqua"/>
        <family val="1"/>
      </rPr>
      <t>1, R&lt;1</t>
    </r>
    <r>
      <rPr>
        <sz val="11"/>
        <color theme="1"/>
        <rFont val="Calibri"/>
        <family val="2"/>
        <scheme val="minor"/>
      </rPr>
      <t/>
    </r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</si>
  <si>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≈0</t>
    </r>
  </si>
  <si>
    <t xml:space="preserve">Correlation Coefficient (-1 to +1). The closer to 1 or -1 the better. </t>
  </si>
  <si>
    <t>The forecast for the next period</t>
  </si>
  <si>
    <t>has Normal Distribution</t>
  </si>
  <si>
    <t>The NEXT period is period 24</t>
  </si>
  <si>
    <t>To know if the line had + or - slope we look at X Variable 1 or Multiple R</t>
  </si>
  <si>
    <t>Price (dollars)- Demand Curve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</si>
</sst>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Book Antiqua"/>
      <family val="1"/>
    </font>
    <font>
      <b/>
      <sz val="12"/>
      <color rgb="FF00B05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sz val="10"/>
      <name val="Arial"/>
      <family val="2"/>
    </font>
    <font>
      <b/>
      <sz val="11"/>
      <color theme="1"/>
      <name val="Book Antiqua"/>
      <family val="1"/>
    </font>
    <font>
      <b/>
      <vertAlign val="superscript"/>
      <sz val="11"/>
      <color theme="1"/>
      <name val="Book Antiqua"/>
      <family val="1"/>
    </font>
    <font>
      <b/>
      <sz val="11"/>
      <color theme="1"/>
      <name val="Calibri"/>
      <family val="2"/>
    </font>
    <font>
      <i/>
      <sz val="12"/>
      <name val="Book Antiqua"/>
      <family val="1"/>
    </font>
    <font>
      <sz val="12"/>
      <color rgb="FFC00000"/>
      <name val="Book Antiqua"/>
      <family val="1"/>
    </font>
    <font>
      <i/>
      <sz val="12"/>
      <color theme="1"/>
      <name val="Book Antiqua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4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1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165" fontId="23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NumberFormat="1" applyFont="1"/>
    <xf numFmtId="0" fontId="20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0" fillId="0" borderId="0" xfId="0" applyNumberFormat="1" applyFont="1" applyAlignment="1">
      <alignment horizontal="center" wrapText="1"/>
    </xf>
    <xf numFmtId="0" fontId="1" fillId="33" borderId="0" xfId="44" applyNumberFormat="1" applyFont="1" applyFill="1" applyAlignment="1">
      <alignment horizontal="center"/>
    </xf>
    <xf numFmtId="0" fontId="1" fillId="0" borderId="0" xfId="0" applyNumberFormat="1" applyFont="1"/>
    <xf numFmtId="0" fontId="2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applyFont="1"/>
    <xf numFmtId="0" fontId="20" fillId="33" borderId="0" xfId="44" applyFont="1" applyFill="1" applyAlignment="1">
      <alignment horizontal="center"/>
    </xf>
    <xf numFmtId="0" fontId="28" fillId="0" borderId="2" xfId="0" applyFont="1" applyFill="1" applyBorder="1" applyAlignment="1">
      <alignment horizontal="centerContinuous"/>
    </xf>
    <xf numFmtId="0" fontId="21" fillId="0" borderId="0" xfId="0" applyFont="1" applyFill="1" applyBorder="1" applyAlignment="1"/>
    <xf numFmtId="2" fontId="21" fillId="0" borderId="0" xfId="0" applyNumberFormat="1" applyFont="1" applyFill="1" applyBorder="1" applyAlignment="1"/>
    <xf numFmtId="0" fontId="29" fillId="0" borderId="0" xfId="0" applyFont="1"/>
    <xf numFmtId="0" fontId="22" fillId="0" borderId="0" xfId="0" applyFont="1" applyFill="1" applyBorder="1" applyAlignment="1"/>
    <xf numFmtId="164" fontId="20" fillId="0" borderId="0" xfId="0" applyNumberFormat="1" applyFont="1" applyFill="1" applyBorder="1" applyAlignment="1"/>
    <xf numFmtId="0" fontId="21" fillId="0" borderId="1" xfId="0" applyFont="1" applyFill="1" applyBorder="1" applyAlignment="1"/>
    <xf numFmtId="0" fontId="30" fillId="0" borderId="2" xfId="0" applyFont="1" applyFill="1" applyBorder="1" applyAlignment="1">
      <alignment horizontal="center"/>
    </xf>
    <xf numFmtId="0" fontId="20" fillId="0" borderId="0" xfId="0" applyFont="1" applyFill="1" applyBorder="1" applyAlignment="1"/>
    <xf numFmtId="0" fontId="20" fillId="0" borderId="1" xfId="0" applyFont="1" applyFill="1" applyBorder="1" applyAlignment="1"/>
    <xf numFmtId="0" fontId="28" fillId="0" borderId="2" xfId="0" applyFont="1" applyFill="1" applyBorder="1" applyAlignment="1">
      <alignment horizontal="center"/>
    </xf>
    <xf numFmtId="2" fontId="21" fillId="0" borderId="1" xfId="0" applyNumberFormat="1" applyFont="1" applyFill="1" applyBorder="1" applyAlignment="1"/>
    <xf numFmtId="0" fontId="29" fillId="0" borderId="1" xfId="0" applyFont="1" applyBorder="1"/>
    <xf numFmtId="0" fontId="1" fillId="0" borderId="0" xfId="0" applyNumberFormat="1" applyFont="1" applyBorder="1"/>
    <xf numFmtId="2" fontId="1" fillId="0" borderId="0" xfId="0" applyNumberFormat="1" applyFont="1"/>
    <xf numFmtId="166" fontId="1" fillId="0" borderId="0" xfId="0" applyNumberFormat="1" applyFont="1"/>
    <xf numFmtId="0" fontId="1" fillId="0" borderId="12" xfId="0" applyNumberFormat="1" applyFont="1" applyBorder="1"/>
    <xf numFmtId="0" fontId="20" fillId="0" borderId="12" xfId="0" applyFont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E2778047-20CA-4405-BFB2-B0FD717442AE}"/>
    <cellStyle name="Normal 2 2" xfId="44" xr:uid="{7F5A5276-FB3C-453B-B0F2-C259698E75D0}"/>
    <cellStyle name="Normal 3 2" xfId="43" xr:uid="{D88868F3-39D3-4B5E-8B33-C4C528E522F5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'1.RegLineDataAnalyFormula'!$C$3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'1.RegLineDataAnalyFormula'!$B$1</c:f>
              <c:strCache>
                <c:ptCount val="1"/>
                <c:pt idx="0">
                  <c:v>At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C0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176054694781722"/>
                  <c:y val="-5.5666550401619391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'1.RegLineDataAnalyFormula'!$A$2:$A$29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'1.RegLineDataAnalyFormula'!$B$2:$B$29</c:f>
              <c:numCache>
                <c:formatCode>General</c:formatCode>
                <c:ptCount val="28"/>
                <c:pt idx="0">
                  <c:v>21</c:v>
                </c:pt>
                <c:pt idx="1">
                  <c:v>28</c:v>
                </c:pt>
                <c:pt idx="2">
                  <c:v>32</c:v>
                </c:pt>
                <c:pt idx="3">
                  <c:v>34</c:v>
                </c:pt>
                <c:pt idx="4">
                  <c:v>36</c:v>
                </c:pt>
                <c:pt idx="5">
                  <c:v>37</c:v>
                </c:pt>
                <c:pt idx="6">
                  <c:v>39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41</c:v>
                </c:pt>
                <c:pt idx="11">
                  <c:v>43</c:v>
                </c:pt>
                <c:pt idx="12">
                  <c:v>44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48</c:v>
                </c:pt>
                <c:pt idx="17">
                  <c:v>50</c:v>
                </c:pt>
                <c:pt idx="18">
                  <c:v>54</c:v>
                </c:pt>
                <c:pt idx="19">
                  <c:v>54</c:v>
                </c:pt>
                <c:pt idx="20">
                  <c:v>55</c:v>
                </c:pt>
                <c:pt idx="21">
                  <c:v>58</c:v>
                </c:pt>
                <c:pt idx="22">
                  <c:v>60</c:v>
                </c:pt>
                <c:pt idx="23">
                  <c:v>63</c:v>
                </c:pt>
                <c:pt idx="24">
                  <c:v>70</c:v>
                </c:pt>
                <c:pt idx="25">
                  <c:v>70</c:v>
                </c:pt>
                <c:pt idx="26">
                  <c:v>82</c:v>
                </c:pt>
                <c:pt idx="27">
                  <c:v>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46-4D6A-BB90-A957CAD05ADB}"/>
            </c:ext>
          </c:extLst>
        </c:ser>
        <c:ser>
          <c:idx val="1"/>
          <c:order val="1"/>
          <c:tx>
            <c:strRef>
              <c:f>'1.RegLineDataAnalyFormula'!$C$4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'1.RegLineDataAnalyFormula'!$A$2:$A$31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'1.RegLineDataAnalyFormula'!$C$5:$C$34</c:f>
              <c:numCache>
                <c:formatCode>0.0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46-4D6A-BB90-A957CAD05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748168"/>
        <c:axId val="222748560"/>
      </c:scatterChart>
      <c:valAx>
        <c:axId val="222748168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22748560"/>
        <c:crosses val="autoZero"/>
        <c:crossBetween val="midCat"/>
        <c:majorUnit val="5"/>
      </c:valAx>
      <c:valAx>
        <c:axId val="22274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22748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'3.AllFormula&amp;Solver'!#REF!</c:f>
          <c:strCache>
            <c:ptCount val="1"/>
            <c:pt idx="0">
              <c:v>#REF!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'5.AllRegFormula&amp;Solver'!$B$1</c:f>
              <c:strCache>
                <c:ptCount val="1"/>
                <c:pt idx="0">
                  <c:v>At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'5.AllRegFormula&amp;Solver'!$A$2:$A$29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'5.AllRegFormula&amp;Solver'!$B$2:$B$29</c:f>
              <c:numCache>
                <c:formatCode>General</c:formatCode>
                <c:ptCount val="28"/>
                <c:pt idx="0">
                  <c:v>21</c:v>
                </c:pt>
                <c:pt idx="1">
                  <c:v>28</c:v>
                </c:pt>
                <c:pt idx="2">
                  <c:v>32</c:v>
                </c:pt>
                <c:pt idx="3">
                  <c:v>34</c:v>
                </c:pt>
                <c:pt idx="4">
                  <c:v>36</c:v>
                </c:pt>
                <c:pt idx="5">
                  <c:v>37</c:v>
                </c:pt>
                <c:pt idx="6">
                  <c:v>39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41</c:v>
                </c:pt>
                <c:pt idx="11">
                  <c:v>43</c:v>
                </c:pt>
                <c:pt idx="12">
                  <c:v>44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48</c:v>
                </c:pt>
                <c:pt idx="17">
                  <c:v>50</c:v>
                </c:pt>
                <c:pt idx="18">
                  <c:v>54</c:v>
                </c:pt>
                <c:pt idx="19">
                  <c:v>54</c:v>
                </c:pt>
                <c:pt idx="20">
                  <c:v>55</c:v>
                </c:pt>
                <c:pt idx="21">
                  <c:v>58</c:v>
                </c:pt>
                <c:pt idx="22">
                  <c:v>60</c:v>
                </c:pt>
                <c:pt idx="23">
                  <c:v>63</c:v>
                </c:pt>
                <c:pt idx="24">
                  <c:v>70</c:v>
                </c:pt>
                <c:pt idx="25">
                  <c:v>70</c:v>
                </c:pt>
                <c:pt idx="26">
                  <c:v>82</c:v>
                </c:pt>
                <c:pt idx="27">
                  <c:v>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15-4154-84AA-3936AC3A8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748168"/>
        <c:axId val="222748560"/>
      </c:scatterChart>
      <c:scatterChart>
        <c:scatterStyle val="smoothMarker"/>
        <c:varyColors val="0"/>
        <c:ser>
          <c:idx val="1"/>
          <c:order val="1"/>
          <c:tx>
            <c:strRef>
              <c:f>'5.AllRegFormula&amp;Solver'!$C$1</c:f>
              <c:strCache>
                <c:ptCount val="1"/>
                <c:pt idx="0">
                  <c:v>Ft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'5.AllRegFormula&amp;Solver'!$A$2:$A$31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'5.AllRegFormula&amp;Solver'!$C$2:$C$31</c:f>
              <c:numCache>
                <c:formatCode>General</c:formatCode>
                <c:ptCount val="30"/>
                <c:pt idx="0">
                  <c:v>24.450738915028023</c:v>
                </c:pt>
                <c:pt idx="1">
                  <c:v>26.242747671121542</c:v>
                </c:pt>
                <c:pt idx="2">
                  <c:v>28.034756427215058</c:v>
                </c:pt>
                <c:pt idx="3">
                  <c:v>29.826765183308577</c:v>
                </c:pt>
                <c:pt idx="4">
                  <c:v>31.618773939402097</c:v>
                </c:pt>
                <c:pt idx="5">
                  <c:v>33.410782695495612</c:v>
                </c:pt>
                <c:pt idx="6">
                  <c:v>35.202791451589135</c:v>
                </c:pt>
                <c:pt idx="7">
                  <c:v>36.994800207682651</c:v>
                </c:pt>
                <c:pt idx="8">
                  <c:v>38.786808963776167</c:v>
                </c:pt>
                <c:pt idx="9">
                  <c:v>40.57881771986969</c:v>
                </c:pt>
                <c:pt idx="10">
                  <c:v>42.370826475963213</c:v>
                </c:pt>
                <c:pt idx="11">
                  <c:v>44.162835232056729</c:v>
                </c:pt>
                <c:pt idx="12">
                  <c:v>45.954843988150245</c:v>
                </c:pt>
                <c:pt idx="13">
                  <c:v>47.746852744243768</c:v>
                </c:pt>
                <c:pt idx="14">
                  <c:v>49.538861500337283</c:v>
                </c:pt>
                <c:pt idx="15">
                  <c:v>51.330870256430799</c:v>
                </c:pt>
                <c:pt idx="16">
                  <c:v>53.122879012524322</c:v>
                </c:pt>
                <c:pt idx="17">
                  <c:v>54.914887768617838</c:v>
                </c:pt>
                <c:pt idx="18">
                  <c:v>56.706896524711361</c:v>
                </c:pt>
                <c:pt idx="19">
                  <c:v>58.498905280804877</c:v>
                </c:pt>
                <c:pt idx="20">
                  <c:v>60.2909140368984</c:v>
                </c:pt>
                <c:pt idx="21">
                  <c:v>62.082922792991916</c:v>
                </c:pt>
                <c:pt idx="22">
                  <c:v>63.874931549085431</c:v>
                </c:pt>
                <c:pt idx="23">
                  <c:v>65.666940305178954</c:v>
                </c:pt>
                <c:pt idx="24">
                  <c:v>67.458949061272477</c:v>
                </c:pt>
                <c:pt idx="25">
                  <c:v>69.250957817365986</c:v>
                </c:pt>
                <c:pt idx="26">
                  <c:v>71.042966573459509</c:v>
                </c:pt>
                <c:pt idx="27">
                  <c:v>72.834975329553032</c:v>
                </c:pt>
                <c:pt idx="28">
                  <c:v>74.626984085646541</c:v>
                </c:pt>
                <c:pt idx="29">
                  <c:v>76.418992841740064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B15-4154-84AA-3936AC3A875E}"/>
            </c:ext>
          </c:extLst>
        </c:ser>
        <c:ser>
          <c:idx val="2"/>
          <c:order val="2"/>
          <c:tx>
            <c:strRef>
              <c:f>'5.AllRegFormula&amp;Solver'!$F$2:$F$29</c:f>
              <c:strCache>
                <c:ptCount val="28"/>
                <c:pt idx="0">
                  <c:v>48.64285714</c:v>
                </c:pt>
                <c:pt idx="1">
                  <c:v>48.64285714</c:v>
                </c:pt>
                <c:pt idx="2">
                  <c:v>48.64285714</c:v>
                </c:pt>
                <c:pt idx="3">
                  <c:v>48.64285714</c:v>
                </c:pt>
                <c:pt idx="4">
                  <c:v>48.64285714</c:v>
                </c:pt>
                <c:pt idx="5">
                  <c:v>48.64285714</c:v>
                </c:pt>
                <c:pt idx="6">
                  <c:v>48.64285714</c:v>
                </c:pt>
                <c:pt idx="7">
                  <c:v>48.64285714</c:v>
                </c:pt>
                <c:pt idx="8">
                  <c:v>48.64285714</c:v>
                </c:pt>
                <c:pt idx="9">
                  <c:v>48.64285714</c:v>
                </c:pt>
                <c:pt idx="10">
                  <c:v>48.64285714</c:v>
                </c:pt>
                <c:pt idx="11">
                  <c:v>48.64285714</c:v>
                </c:pt>
                <c:pt idx="12">
                  <c:v>48.64285714</c:v>
                </c:pt>
                <c:pt idx="13">
                  <c:v>48.64285714</c:v>
                </c:pt>
                <c:pt idx="14">
                  <c:v>48.64285714</c:v>
                </c:pt>
                <c:pt idx="15">
                  <c:v>48.64285714</c:v>
                </c:pt>
                <c:pt idx="16">
                  <c:v>48.64285714</c:v>
                </c:pt>
                <c:pt idx="17">
                  <c:v>48.64285714</c:v>
                </c:pt>
                <c:pt idx="18">
                  <c:v>48.64285714</c:v>
                </c:pt>
                <c:pt idx="19">
                  <c:v>48.64285714</c:v>
                </c:pt>
                <c:pt idx="20">
                  <c:v>48.64285714</c:v>
                </c:pt>
                <c:pt idx="21">
                  <c:v>48.64285714</c:v>
                </c:pt>
                <c:pt idx="22">
                  <c:v>48.64285714</c:v>
                </c:pt>
                <c:pt idx="23">
                  <c:v>48.64285714</c:v>
                </c:pt>
                <c:pt idx="24">
                  <c:v>48.64285714</c:v>
                </c:pt>
                <c:pt idx="25">
                  <c:v>48.64285714</c:v>
                </c:pt>
                <c:pt idx="26">
                  <c:v>48.64285714</c:v>
                </c:pt>
                <c:pt idx="27">
                  <c:v>48.64285714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'5.AllRegFormula&amp;Solver'!$A$2:$A$29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'5.AllRegFormula&amp;Solver'!$F$2:$F$29</c:f>
              <c:numCache>
                <c:formatCode>General</c:formatCode>
                <c:ptCount val="28"/>
                <c:pt idx="0">
                  <c:v>48.642857142857146</c:v>
                </c:pt>
                <c:pt idx="1">
                  <c:v>48.642857142857146</c:v>
                </c:pt>
                <c:pt idx="2">
                  <c:v>48.642857142857146</c:v>
                </c:pt>
                <c:pt idx="3">
                  <c:v>48.642857142857146</c:v>
                </c:pt>
                <c:pt idx="4">
                  <c:v>48.642857142857146</c:v>
                </c:pt>
                <c:pt idx="5">
                  <c:v>48.642857142857146</c:v>
                </c:pt>
                <c:pt idx="6">
                  <c:v>48.642857142857146</c:v>
                </c:pt>
                <c:pt idx="7">
                  <c:v>48.642857142857146</c:v>
                </c:pt>
                <c:pt idx="8">
                  <c:v>48.642857142857146</c:v>
                </c:pt>
                <c:pt idx="9">
                  <c:v>48.642857142857146</c:v>
                </c:pt>
                <c:pt idx="10">
                  <c:v>48.642857142857146</c:v>
                </c:pt>
                <c:pt idx="11">
                  <c:v>48.642857142857146</c:v>
                </c:pt>
                <c:pt idx="12">
                  <c:v>48.642857142857146</c:v>
                </c:pt>
                <c:pt idx="13">
                  <c:v>48.642857142857146</c:v>
                </c:pt>
                <c:pt idx="14">
                  <c:v>48.642857142857146</c:v>
                </c:pt>
                <c:pt idx="15">
                  <c:v>48.642857142857146</c:v>
                </c:pt>
                <c:pt idx="16">
                  <c:v>48.642857142857146</c:v>
                </c:pt>
                <c:pt idx="17">
                  <c:v>48.642857142857146</c:v>
                </c:pt>
                <c:pt idx="18">
                  <c:v>48.642857142857146</c:v>
                </c:pt>
                <c:pt idx="19">
                  <c:v>48.642857142857146</c:v>
                </c:pt>
                <c:pt idx="20">
                  <c:v>48.642857142857146</c:v>
                </c:pt>
                <c:pt idx="21">
                  <c:v>48.642857142857146</c:v>
                </c:pt>
                <c:pt idx="22">
                  <c:v>48.642857142857146</c:v>
                </c:pt>
                <c:pt idx="23">
                  <c:v>48.642857142857146</c:v>
                </c:pt>
                <c:pt idx="24">
                  <c:v>48.642857142857146</c:v>
                </c:pt>
                <c:pt idx="25">
                  <c:v>48.642857142857146</c:v>
                </c:pt>
                <c:pt idx="26">
                  <c:v>48.642857142857146</c:v>
                </c:pt>
                <c:pt idx="27">
                  <c:v>48.642857142857146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4AE-4908-8EAD-8AC007AE1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748168"/>
        <c:axId val="222748560"/>
      </c:scatterChart>
      <c:valAx>
        <c:axId val="222748168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22748560"/>
        <c:crosses val="autoZero"/>
        <c:crossBetween val="midCat"/>
        <c:majorUnit val="5"/>
      </c:valAx>
      <c:valAx>
        <c:axId val="22274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22748168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'2.R2&amp;R'!$B$3</c:f>
          <c:strCache>
            <c:ptCount val="1"/>
            <c:pt idx="0">
              <c:v>Total Cost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24759405074365"/>
          <c:y val="0.18560185185185185"/>
          <c:w val="0.85853018372703416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691485210266392"/>
                  <c:y val="-9.810912733405348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'2.R2&amp;R'!$A$4:$A$12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'2.R2&amp;R'!$B$4:$B$12</c:f>
              <c:numCache>
                <c:formatCode>0</c:formatCode>
                <c:ptCount val="9"/>
                <c:pt idx="0">
                  <c:v>1468</c:v>
                </c:pt>
                <c:pt idx="1">
                  <c:v>1800</c:v>
                </c:pt>
                <c:pt idx="2">
                  <c:v>2000</c:v>
                </c:pt>
                <c:pt idx="3">
                  <c:v>2300</c:v>
                </c:pt>
                <c:pt idx="4">
                  <c:v>2700</c:v>
                </c:pt>
                <c:pt idx="5">
                  <c:v>2961.1219253302847</c:v>
                </c:pt>
                <c:pt idx="6">
                  <c:v>3173.4592379126093</c:v>
                </c:pt>
                <c:pt idx="7">
                  <c:v>3390.0126596118184</c:v>
                </c:pt>
                <c:pt idx="8">
                  <c:v>3487.4061771454217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F5-4DDB-807C-5B0818AC6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2656"/>
        <c:axId val="617803048"/>
      </c:scatterChart>
      <c:valAx>
        <c:axId val="617802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3048"/>
        <c:crosses val="autoZero"/>
        <c:crossBetween val="midCat"/>
      </c:valAx>
      <c:valAx>
        <c:axId val="617803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2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'2.R2&amp;R'!$B$17</c:f>
          <c:strCache>
            <c:ptCount val="1"/>
            <c:pt idx="0">
              <c:v>R2≈1, R&gt;0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28036324657891049"/>
                  <c:y val="-1.926642081132265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2312218759328092"/>
                  <c:y val="-8.674354343885332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'2.R2&amp;R'!$A$18:$A$26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'2.R2&amp;R'!$B$18:$B$26</c:f>
              <c:numCache>
                <c:formatCode>General</c:formatCode>
                <c:ptCount val="9"/>
                <c:pt idx="0">
                  <c:v>639</c:v>
                </c:pt>
                <c:pt idx="1">
                  <c:v>1739</c:v>
                </c:pt>
                <c:pt idx="2">
                  <c:v>2127</c:v>
                </c:pt>
                <c:pt idx="3">
                  <c:v>2623</c:v>
                </c:pt>
                <c:pt idx="4">
                  <c:v>3064</c:v>
                </c:pt>
                <c:pt idx="5">
                  <c:v>2949</c:v>
                </c:pt>
                <c:pt idx="6">
                  <c:v>3326</c:v>
                </c:pt>
                <c:pt idx="7">
                  <c:v>3425</c:v>
                </c:pt>
                <c:pt idx="8">
                  <c:v>4050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69-458A-BF0A-0C448F986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3832"/>
        <c:axId val="617804224"/>
      </c:scatterChart>
      <c:valAx>
        <c:axId val="617803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4224"/>
        <c:crosses val="autoZero"/>
        <c:crossBetween val="midCat"/>
      </c:valAx>
      <c:valAx>
        <c:axId val="61780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3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'2.R2&amp;R'!$C$17</c:f>
          <c:strCache>
            <c:ptCount val="1"/>
            <c:pt idx="0">
              <c:v>R2≈1, R&lt;1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28123665791776026"/>
                  <c:y val="-0.471934615767965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9704081103760948"/>
                  <c:y val="-0.5472341835399494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'2.R2&amp;R'!$A$18:$A$26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'2.R2&amp;R'!$C$18:$C$26</c:f>
              <c:numCache>
                <c:formatCode>General</c:formatCode>
                <c:ptCount val="9"/>
                <c:pt idx="0">
                  <c:v>2200</c:v>
                </c:pt>
                <c:pt idx="1">
                  <c:v>3006</c:v>
                </c:pt>
                <c:pt idx="2">
                  <c:v>2341</c:v>
                </c:pt>
                <c:pt idx="3">
                  <c:v>2099</c:v>
                </c:pt>
                <c:pt idx="4">
                  <c:v>1905</c:v>
                </c:pt>
                <c:pt idx="5">
                  <c:v>1755</c:v>
                </c:pt>
                <c:pt idx="6">
                  <c:v>1259</c:v>
                </c:pt>
                <c:pt idx="7">
                  <c:v>532</c:v>
                </c:pt>
                <c:pt idx="8">
                  <c:v>615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83-48A5-A4A6-DA4A601B9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5008"/>
        <c:axId val="617805400"/>
      </c:scatterChart>
      <c:valAx>
        <c:axId val="617805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5400"/>
        <c:crosses val="autoZero"/>
        <c:crossBetween val="midCat"/>
      </c:valAx>
      <c:valAx>
        <c:axId val="617805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5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'2.R2&amp;R'!$D$17</c:f>
          <c:strCache>
            <c:ptCount val="1"/>
            <c:pt idx="0">
              <c:v>R2≈0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30574887630751202"/>
                  <c:y val="-0.3324603348453196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7138057075396738"/>
                  <c:y val="-0.4279284718252293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'2.R2&amp;R'!$A$18:$A$26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'2.R2&amp;R'!$D$18:$D$26</c:f>
              <c:numCache>
                <c:formatCode>General</c:formatCode>
                <c:ptCount val="9"/>
                <c:pt idx="0">
                  <c:v>9237</c:v>
                </c:pt>
                <c:pt idx="1">
                  <c:v>7819</c:v>
                </c:pt>
                <c:pt idx="2">
                  <c:v>3261</c:v>
                </c:pt>
                <c:pt idx="3">
                  <c:v>365</c:v>
                </c:pt>
                <c:pt idx="4">
                  <c:v>8621</c:v>
                </c:pt>
                <c:pt idx="5">
                  <c:v>4373</c:v>
                </c:pt>
                <c:pt idx="6">
                  <c:v>5520</c:v>
                </c:pt>
                <c:pt idx="7">
                  <c:v>2678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99-44A3-9AB1-17FBF4B41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6184"/>
        <c:axId val="617806576"/>
      </c:scatterChart>
      <c:valAx>
        <c:axId val="617806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6576"/>
        <c:crosses val="autoZero"/>
        <c:crossBetween val="midCat"/>
      </c:valAx>
      <c:valAx>
        <c:axId val="61780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6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'3.RegForAssociation'!$B$1</c:f>
              <c:strCache>
                <c:ptCount val="1"/>
                <c:pt idx="0">
                  <c:v>Price (dollars)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'3.RegForAssociation'!$A$2:$A$7</c:f>
              <c:numCache>
                <c:formatCode>General</c:formatCode>
                <c:ptCount val="6"/>
                <c:pt idx="0">
                  <c:v>10</c:v>
                </c:pt>
                <c:pt idx="1">
                  <c:v>30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80</c:v>
                </c:pt>
              </c:numCache>
            </c:numRef>
          </c:xVal>
          <c:yVal>
            <c:numRef>
              <c:f>'3.RegForAssociation'!$B$2:$B$7</c:f>
              <c:numCache>
                <c:formatCode>General</c:formatCode>
                <c:ptCount val="6"/>
                <c:pt idx="0">
                  <c:v>1690</c:v>
                </c:pt>
                <c:pt idx="1">
                  <c:v>1580</c:v>
                </c:pt>
                <c:pt idx="2">
                  <c:v>1510</c:v>
                </c:pt>
                <c:pt idx="3">
                  <c:v>1270</c:v>
                </c:pt>
                <c:pt idx="4">
                  <c:v>960</c:v>
                </c:pt>
                <c:pt idx="5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04-46EB-8495-FBA1CA7FC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380960"/>
        <c:axId val="996881184"/>
      </c:scatterChart>
      <c:valAx>
        <c:axId val="166438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6881184"/>
        <c:crosses val="autoZero"/>
        <c:crossBetween val="midCat"/>
      </c:valAx>
      <c:valAx>
        <c:axId val="99688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380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'3.RegForAssociation'!$C$1</c:f>
              <c:strCache>
                <c:ptCount val="1"/>
                <c:pt idx="0">
                  <c:v>Total Production Cost (dollars)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'3.RegForAssociation'!$A$2:$A$7</c:f>
              <c:numCache>
                <c:formatCode>General</c:formatCode>
                <c:ptCount val="6"/>
                <c:pt idx="0">
                  <c:v>10</c:v>
                </c:pt>
                <c:pt idx="1">
                  <c:v>30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80</c:v>
                </c:pt>
              </c:numCache>
            </c:numRef>
          </c:xVal>
          <c:yVal>
            <c:numRef>
              <c:f>'3.RegForAssociation'!$C$2:$C$7</c:f>
              <c:numCache>
                <c:formatCode>General</c:formatCode>
                <c:ptCount val="6"/>
                <c:pt idx="0">
                  <c:v>16350</c:v>
                </c:pt>
                <c:pt idx="1">
                  <c:v>22960</c:v>
                </c:pt>
                <c:pt idx="2">
                  <c:v>21800</c:v>
                </c:pt>
                <c:pt idx="3">
                  <c:v>27850</c:v>
                </c:pt>
                <c:pt idx="4">
                  <c:v>27540</c:v>
                </c:pt>
                <c:pt idx="5">
                  <c:v>37740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01-4D4C-AE81-32C6C1F3B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380960"/>
        <c:axId val="996881184"/>
      </c:scatterChart>
      <c:valAx>
        <c:axId val="166438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6881184"/>
        <c:crosses val="autoZero"/>
        <c:crossBetween val="midCat"/>
      </c:valAx>
      <c:valAx>
        <c:axId val="99688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380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'4.MaxTrMaxTP'!$B$1</c:f>
              <c:strCache>
                <c:ptCount val="1"/>
                <c:pt idx="0">
                  <c:v>Price (dollars)- Demand Curve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'4.MaxTrMaxTP'!$A$2:$A$7</c:f>
              <c:numCache>
                <c:formatCode>General</c:formatCode>
                <c:ptCount val="6"/>
                <c:pt idx="0">
                  <c:v>10</c:v>
                </c:pt>
                <c:pt idx="1">
                  <c:v>30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80</c:v>
                </c:pt>
              </c:numCache>
            </c:numRef>
          </c:xVal>
          <c:yVal>
            <c:numRef>
              <c:f>'4.MaxTrMaxTP'!$B$2:$B$7</c:f>
              <c:numCache>
                <c:formatCode>General</c:formatCode>
                <c:ptCount val="6"/>
                <c:pt idx="0">
                  <c:v>1690</c:v>
                </c:pt>
                <c:pt idx="1">
                  <c:v>1580</c:v>
                </c:pt>
                <c:pt idx="2">
                  <c:v>1510</c:v>
                </c:pt>
                <c:pt idx="3">
                  <c:v>1270</c:v>
                </c:pt>
                <c:pt idx="4">
                  <c:v>960</c:v>
                </c:pt>
                <c:pt idx="5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A-4C7B-BAF3-E5BEE2C1E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380960"/>
        <c:axId val="996881184"/>
      </c:scatterChart>
      <c:valAx>
        <c:axId val="166438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996881184"/>
        <c:crosses val="autoZero"/>
        <c:crossBetween val="midCat"/>
      </c:valAx>
      <c:valAx>
        <c:axId val="99688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664380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'4.MaxTrMaxTP'!$C$1</c:f>
              <c:strCache>
                <c:ptCount val="1"/>
                <c:pt idx="0">
                  <c:v>Total Production Cost (dollars)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'4.MaxTrMaxTP'!$A$2:$A$7</c:f>
              <c:numCache>
                <c:formatCode>General</c:formatCode>
                <c:ptCount val="6"/>
                <c:pt idx="0">
                  <c:v>10</c:v>
                </c:pt>
                <c:pt idx="1">
                  <c:v>30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80</c:v>
                </c:pt>
              </c:numCache>
            </c:numRef>
          </c:xVal>
          <c:yVal>
            <c:numRef>
              <c:f>'4.MaxTrMaxTP'!$C$2:$C$7</c:f>
              <c:numCache>
                <c:formatCode>General</c:formatCode>
                <c:ptCount val="6"/>
                <c:pt idx="0">
                  <c:v>16350</c:v>
                </c:pt>
                <c:pt idx="1">
                  <c:v>22960</c:v>
                </c:pt>
                <c:pt idx="2">
                  <c:v>21800</c:v>
                </c:pt>
                <c:pt idx="3">
                  <c:v>27850</c:v>
                </c:pt>
                <c:pt idx="4">
                  <c:v>27540</c:v>
                </c:pt>
                <c:pt idx="5">
                  <c:v>37740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26-443D-8B0F-FB2A8F72C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380960"/>
        <c:axId val="996881184"/>
      </c:scatterChart>
      <c:valAx>
        <c:axId val="166438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996881184"/>
        <c:crosses val="autoZero"/>
        <c:crossBetween val="midCat"/>
      </c:valAx>
      <c:valAx>
        <c:axId val="99688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664380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2885</xdr:colOff>
      <xdr:row>20</xdr:row>
      <xdr:rowOff>200022</xdr:rowOff>
    </xdr:from>
    <xdr:to>
      <xdr:col>6</xdr:col>
      <xdr:colOff>514855</xdr:colOff>
      <xdr:row>34</xdr:row>
      <xdr:rowOff>84845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7161E6-48BF-4848-A8AD-8DAEC4BD6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31749</xdr:colOff>
      <xdr:row>0</xdr:row>
      <xdr:rowOff>208396</xdr:rowOff>
    </xdr:from>
    <xdr:to>
      <xdr:col>12</xdr:col>
      <xdr:colOff>4618</xdr:colOff>
      <xdr:row>15</xdr:row>
      <xdr:rowOff>80819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E0E424-F943-45AF-A818-29F12404F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303069</xdr:colOff>
      <xdr:row>0</xdr:row>
      <xdr:rowOff>192231</xdr:rowOff>
    </xdr:from>
    <xdr:to>
      <xdr:col>19</xdr:col>
      <xdr:colOff>588818</xdr:colOff>
      <xdr:row>15</xdr:row>
      <xdr:rowOff>84570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5662A1-C4BF-4327-878B-C08DAB725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31750</xdr:colOff>
      <xdr:row>16</xdr:row>
      <xdr:rowOff>81685</xdr:rowOff>
    </xdr:from>
    <xdr:to>
      <xdr:col>12</xdr:col>
      <xdr:colOff>4619</xdr:colOff>
      <xdr:row>30</xdr:row>
      <xdr:rowOff>120361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CBCF9D3-8577-40EE-BDB5-CF750CC18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245341</xdr:colOff>
      <xdr:row>16</xdr:row>
      <xdr:rowOff>162503</xdr:rowOff>
    </xdr:from>
    <xdr:to>
      <xdr:col>19</xdr:col>
      <xdr:colOff>550140</xdr:colOff>
      <xdr:row>30</xdr:row>
      <xdr:rowOff>216476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9957713-FD59-4E5B-A609-E90D66D746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33337</xdr:rowOff>
    </xdr:from>
    <xdr:to>
      <xdr:col>3</xdr:col>
      <xdr:colOff>381000</xdr:colOff>
      <xdr:row>22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C27D4B-FF63-415C-8CC1-239AD580A0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552450</xdr:colOff>
      <xdr:row>8</xdr:row>
      <xdr:rowOff>9525</xdr:rowOff>
    </xdr:from>
    <xdr:to>
      <xdr:col>11</xdr:col>
      <xdr:colOff>247650</xdr:colOff>
      <xdr:row>22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E8C3CC-0495-44CB-8165-1D8DF514A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257175</xdr:colOff>
      <xdr:row>15</xdr:row>
      <xdr:rowOff>90487</xdr:rowOff>
    </xdr:from>
    <xdr:to>
      <xdr:col>17</xdr:col>
      <xdr:colOff>561975</xdr:colOff>
      <xdr:row>29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8B9A81-AB4A-418B-A753-006926B3E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400050</xdr:colOff>
      <xdr:row>1</xdr:row>
      <xdr:rowOff>57150</xdr:rowOff>
    </xdr:from>
    <xdr:to>
      <xdr:col>18</xdr:col>
      <xdr:colOff>95250</xdr:colOff>
      <xdr:row>15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8F808A-10C0-43DF-96B7-559592114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12911</xdr:colOff>
      <xdr:row>10</xdr:row>
      <xdr:rowOff>179971</xdr:rowOff>
    </xdr:from>
    <xdr:to>
      <xdr:col>14</xdr:col>
      <xdr:colOff>153907</xdr:colOff>
      <xdr:row>24</xdr:row>
      <xdr:rowOff>34714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77FAB1-B102-434E-A532-0D76A29D21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2DC1B-6F2C-43C2-8CF5-A21C69FA3BF9}">
  <sheetPr>
    <tabColor rgb="FFFFFF00"/>
  </sheetPr>
  <dimension ref="A1:N58"/>
  <sheetViews>
    <sheetView zoomScale="95" zoomScaleNormal="95" workbookViewId="0">
      <selection activeCell="I28" sqref="I28"/>
    </sheetView>
  </sheetViews>
  <sheetFormatPr defaultColWidth="9.140625" defaultRowHeight="15.75" x14ac:dyDescent="0.25"/>
  <cols>
    <col min="1" max="1" width="9.42578125" style="2" bestFit="1" customWidth="1"/>
    <col min="2" max="2" width="7" style="2" bestFit="1" customWidth="1"/>
    <col min="3" max="3" width="20" style="2" bestFit="1" customWidth="1"/>
    <col min="4" max="4" width="19.5703125" style="2" customWidth="1"/>
    <col min="5" max="5" width="22.5703125" style="3" bestFit="1" customWidth="1"/>
    <col min="6" max="6" width="19.85546875" style="3" customWidth="1"/>
    <col min="7" max="7" width="13" style="3" bestFit="1" customWidth="1"/>
    <col min="8" max="8" width="14.7109375" style="3" bestFit="1" customWidth="1"/>
    <col min="9" max="9" width="14.140625" style="3" bestFit="1" customWidth="1"/>
    <col min="10" max="10" width="8.28515625" style="3" bestFit="1" customWidth="1"/>
    <col min="11" max="12" width="11.42578125" style="3" customWidth="1"/>
    <col min="13" max="13" width="15.42578125" style="2" bestFit="1" customWidth="1"/>
    <col min="14" max="16384" width="9.140625" style="2"/>
  </cols>
  <sheetData>
    <row r="1" spans="1:14" ht="16.5" x14ac:dyDescent="0.3">
      <c r="A1" s="3" t="s">
        <v>37</v>
      </c>
      <c r="B1" s="4" t="s">
        <v>34</v>
      </c>
      <c r="D1" s="25" t="s">
        <v>0</v>
      </c>
      <c r="E1" s="25"/>
      <c r="F1" s="25"/>
      <c r="G1" s="25"/>
      <c r="H1" s="25"/>
      <c r="I1" s="25"/>
      <c r="J1" s="25"/>
      <c r="K1" s="25"/>
      <c r="L1" s="25"/>
    </row>
    <row r="2" spans="1:14" ht="16.5" thickBot="1" x14ac:dyDescent="0.3">
      <c r="A2" s="6">
        <v>1</v>
      </c>
      <c r="B2" s="26">
        <v>21</v>
      </c>
      <c r="D2" s="25"/>
      <c r="E2" s="25"/>
      <c r="F2" s="25"/>
      <c r="G2" s="25"/>
      <c r="H2" s="25"/>
      <c r="I2" s="25"/>
      <c r="J2" s="25"/>
      <c r="K2" s="25"/>
      <c r="L2" s="25"/>
    </row>
    <row r="3" spans="1:14" x14ac:dyDescent="0.25">
      <c r="A3" s="6">
        <v>2</v>
      </c>
      <c r="B3" s="26">
        <v>28</v>
      </c>
      <c r="D3" s="27" t="s">
        <v>1</v>
      </c>
      <c r="E3" s="27"/>
      <c r="F3" s="25"/>
      <c r="G3" s="25"/>
      <c r="H3" s="25"/>
      <c r="I3" s="25"/>
      <c r="J3" s="25"/>
      <c r="K3" s="25"/>
      <c r="L3" s="25"/>
    </row>
    <row r="4" spans="1:14" ht="16.5" x14ac:dyDescent="0.3">
      <c r="A4" s="6">
        <v>3</v>
      </c>
      <c r="B4" s="26">
        <v>32</v>
      </c>
      <c r="C4" s="5"/>
      <c r="D4" s="28" t="s">
        <v>2</v>
      </c>
      <c r="E4" s="29">
        <f>SQRT(E5)*SIGN(E18)</f>
        <v>0.94683332571518386</v>
      </c>
      <c r="F4" s="30" t="s">
        <v>72</v>
      </c>
      <c r="G4" s="25"/>
      <c r="H4" s="25"/>
      <c r="I4" s="25"/>
      <c r="J4" s="25"/>
      <c r="K4" s="25"/>
      <c r="L4" s="25"/>
      <c r="M4" s="30" t="s">
        <v>73</v>
      </c>
      <c r="N4" s="30"/>
    </row>
    <row r="5" spans="1:14" ht="16.5" x14ac:dyDescent="0.3">
      <c r="A5" s="6">
        <v>4</v>
      </c>
      <c r="B5" s="26">
        <v>34</v>
      </c>
      <c r="C5" s="7"/>
      <c r="D5" s="28" t="s">
        <v>3</v>
      </c>
      <c r="E5" s="29">
        <f>RSQ(B2:B29,A2:A29)</f>
        <v>0.89649334668487546</v>
      </c>
      <c r="F5" s="30" t="s">
        <v>24</v>
      </c>
      <c r="G5" s="25"/>
      <c r="H5" s="25"/>
      <c r="I5" s="25"/>
      <c r="J5" s="25"/>
      <c r="K5" s="25"/>
      <c r="L5" s="25"/>
      <c r="M5" s="30" t="s">
        <v>74</v>
      </c>
      <c r="N5" s="30"/>
    </row>
    <row r="6" spans="1:14" ht="16.5" x14ac:dyDescent="0.3">
      <c r="A6" s="6">
        <v>5</v>
      </c>
      <c r="B6" s="26">
        <v>36</v>
      </c>
      <c r="C6" s="7"/>
      <c r="D6" s="31" t="s">
        <v>4</v>
      </c>
      <c r="E6" s="32">
        <v>0.89251232155737081</v>
      </c>
      <c r="F6" s="30" t="s">
        <v>76</v>
      </c>
      <c r="G6" s="25"/>
      <c r="H6" s="25"/>
      <c r="I6" s="25"/>
      <c r="J6" s="25"/>
      <c r="K6" s="25"/>
      <c r="L6" s="25"/>
      <c r="M6" s="30" t="s">
        <v>27</v>
      </c>
      <c r="N6" s="30"/>
    </row>
    <row r="7" spans="1:14" ht="16.5" x14ac:dyDescent="0.3">
      <c r="A7" s="6">
        <v>6</v>
      </c>
      <c r="B7" s="26">
        <v>37</v>
      </c>
      <c r="C7" s="7"/>
      <c r="D7" s="28" t="s">
        <v>5</v>
      </c>
      <c r="E7" s="29">
        <f>STEYX(B2:B29,A2:A29)</f>
        <v>5.1042663124113554</v>
      </c>
      <c r="F7" s="30" t="s">
        <v>25</v>
      </c>
      <c r="G7" s="25"/>
      <c r="H7" s="25"/>
      <c r="I7" s="25"/>
      <c r="J7" s="25"/>
      <c r="K7" s="25"/>
      <c r="L7" s="25"/>
      <c r="M7" s="30" t="str">
        <f>"F24="&amp;ROUND(E17,3)&amp;"+"&amp;ROUND(E18,3)&amp;"*24"</f>
        <v>F24=22.659+1.792*24</v>
      </c>
      <c r="N7" s="30"/>
    </row>
    <row r="8" spans="1:14" ht="17.25" thickBot="1" x14ac:dyDescent="0.35">
      <c r="A8" s="6">
        <v>7</v>
      </c>
      <c r="B8" s="26">
        <v>39</v>
      </c>
      <c r="C8" s="7"/>
      <c r="D8" s="33" t="s">
        <v>6</v>
      </c>
      <c r="E8" s="29">
        <f>COUNT(B2:B29)</f>
        <v>28</v>
      </c>
      <c r="F8" s="30" t="s">
        <v>26</v>
      </c>
      <c r="G8" s="25"/>
      <c r="H8" s="25"/>
      <c r="I8" s="25"/>
      <c r="J8" s="25"/>
      <c r="K8" s="25"/>
      <c r="L8" s="25"/>
      <c r="M8" s="30" t="s">
        <v>29</v>
      </c>
      <c r="N8" s="30"/>
    </row>
    <row r="9" spans="1:14" ht="16.5" x14ac:dyDescent="0.3">
      <c r="A9" s="6">
        <v>8</v>
      </c>
      <c r="B9" s="26">
        <v>40</v>
      </c>
      <c r="C9" s="7"/>
      <c r="D9" s="25"/>
      <c r="E9" s="25"/>
      <c r="F9" s="30" t="s">
        <v>43</v>
      </c>
      <c r="G9" s="25"/>
      <c r="H9" s="25"/>
      <c r="I9" s="25"/>
      <c r="J9" s="25"/>
      <c r="K9" s="25"/>
      <c r="L9" s="25"/>
      <c r="M9" s="30" t="s">
        <v>28</v>
      </c>
      <c r="N9" s="30"/>
    </row>
    <row r="10" spans="1:14" ht="17.25" thickBot="1" x14ac:dyDescent="0.35">
      <c r="A10" s="6">
        <v>9</v>
      </c>
      <c r="B10" s="26">
        <v>40</v>
      </c>
      <c r="C10" s="7"/>
      <c r="D10" s="25" t="s">
        <v>7</v>
      </c>
      <c r="E10" s="25"/>
      <c r="F10" s="30" t="s">
        <v>75</v>
      </c>
      <c r="G10" s="25"/>
      <c r="H10" s="25"/>
      <c r="I10" s="25"/>
      <c r="J10" s="25"/>
      <c r="K10" s="25"/>
      <c r="L10" s="25"/>
      <c r="M10" s="30" t="s">
        <v>30</v>
      </c>
      <c r="N10" s="30"/>
    </row>
    <row r="11" spans="1:14" ht="16.5" x14ac:dyDescent="0.3">
      <c r="A11" s="6">
        <v>10</v>
      </c>
      <c r="B11" s="26">
        <v>40</v>
      </c>
      <c r="C11" s="7"/>
      <c r="D11" s="34"/>
      <c r="E11" s="34" t="s">
        <v>12</v>
      </c>
      <c r="F11" s="34" t="s">
        <v>13</v>
      </c>
      <c r="G11" s="34" t="s">
        <v>14</v>
      </c>
      <c r="H11" s="34" t="s">
        <v>15</v>
      </c>
      <c r="I11" s="34" t="s">
        <v>16</v>
      </c>
      <c r="J11" s="25"/>
      <c r="K11" s="25"/>
      <c r="L11" s="25"/>
    </row>
    <row r="12" spans="1:14" ht="16.5" x14ac:dyDescent="0.3">
      <c r="A12" s="6">
        <v>11</v>
      </c>
      <c r="B12" s="26">
        <v>41</v>
      </c>
      <c r="C12" s="7"/>
      <c r="D12" s="35" t="s">
        <v>8</v>
      </c>
      <c r="E12" s="35">
        <v>1</v>
      </c>
      <c r="F12" s="35">
        <v>5867.0366721401197</v>
      </c>
      <c r="G12" s="35">
        <v>5867.0366721401197</v>
      </c>
      <c r="H12" s="35">
        <v>225.19158206036687</v>
      </c>
      <c r="I12" s="35">
        <v>2.5516337069302656E-14</v>
      </c>
      <c r="J12" s="25"/>
      <c r="K12" s="25"/>
      <c r="L12" s="25"/>
      <c r="M12" s="30" t="s">
        <v>32</v>
      </c>
    </row>
    <row r="13" spans="1:14" ht="16.5" x14ac:dyDescent="0.3">
      <c r="A13" s="6">
        <v>12</v>
      </c>
      <c r="B13" s="26">
        <v>43</v>
      </c>
      <c r="C13" s="7"/>
      <c r="D13" s="35" t="s">
        <v>9</v>
      </c>
      <c r="E13" s="35">
        <v>26</v>
      </c>
      <c r="F13" s="35">
        <v>677.39189928845155</v>
      </c>
      <c r="G13" s="35">
        <v>26.053534588017367</v>
      </c>
      <c r="H13" s="35"/>
      <c r="I13" s="35"/>
      <c r="J13" s="25"/>
      <c r="K13" s="25"/>
      <c r="L13" s="25"/>
      <c r="M13" s="30" t="s">
        <v>41</v>
      </c>
    </row>
    <row r="14" spans="1:14" ht="17.25" thickBot="1" x14ac:dyDescent="0.35">
      <c r="A14" s="6">
        <v>13</v>
      </c>
      <c r="B14" s="26">
        <v>44</v>
      </c>
      <c r="C14" s="7"/>
      <c r="D14" s="36" t="s">
        <v>10</v>
      </c>
      <c r="E14" s="36">
        <v>27</v>
      </c>
      <c r="F14" s="36">
        <v>6544.4285714285716</v>
      </c>
      <c r="G14" s="36"/>
      <c r="H14" s="36"/>
      <c r="I14" s="36"/>
      <c r="J14" s="25"/>
      <c r="K14" s="25"/>
      <c r="L14" s="25"/>
      <c r="M14" s="30" t="s">
        <v>31</v>
      </c>
    </row>
    <row r="15" spans="1:14" ht="17.25" thickBot="1" x14ac:dyDescent="0.35">
      <c r="A15" s="6">
        <v>14</v>
      </c>
      <c r="B15" s="26">
        <v>44</v>
      </c>
      <c r="C15" s="7"/>
      <c r="D15" s="25"/>
      <c r="E15" s="25"/>
      <c r="F15" s="25"/>
      <c r="G15" s="25"/>
      <c r="H15" s="25"/>
      <c r="I15" s="25"/>
      <c r="J15" s="25"/>
      <c r="K15" s="25"/>
      <c r="L15" s="25"/>
    </row>
    <row r="16" spans="1:14" ht="16.5" x14ac:dyDescent="0.3">
      <c r="A16" s="6">
        <v>15</v>
      </c>
      <c r="B16" s="26">
        <v>45</v>
      </c>
      <c r="C16" s="7"/>
      <c r="D16" s="37"/>
      <c r="E16" s="37" t="s">
        <v>44</v>
      </c>
      <c r="F16" s="34" t="s">
        <v>5</v>
      </c>
      <c r="G16" s="34" t="s">
        <v>17</v>
      </c>
      <c r="H16" s="34" t="s">
        <v>18</v>
      </c>
      <c r="I16" s="34" t="s">
        <v>19</v>
      </c>
      <c r="J16" s="34" t="s">
        <v>20</v>
      </c>
      <c r="K16" s="25"/>
      <c r="L16" s="25"/>
      <c r="M16" s="30"/>
    </row>
    <row r="17" spans="1:13" ht="16.5" x14ac:dyDescent="0.3">
      <c r="A17" s="6">
        <v>16</v>
      </c>
      <c r="B17" s="26">
        <v>46</v>
      </c>
      <c r="C17" s="7"/>
      <c r="D17" s="28" t="s">
        <v>11</v>
      </c>
      <c r="E17" s="29">
        <f>INTERCEPT(B2:B29,A2:A29)</f>
        <v>22.658730158730165</v>
      </c>
      <c r="F17" s="35">
        <v>1.9820967677199302</v>
      </c>
      <c r="G17" s="35">
        <v>11.431697244930795</v>
      </c>
      <c r="H17" s="35">
        <v>1.2189520178894721E-11</v>
      </c>
      <c r="I17" s="35">
        <v>18.58447190244296</v>
      </c>
      <c r="J17" s="35">
        <v>26.732988415017363</v>
      </c>
      <c r="K17" s="25"/>
      <c r="L17" s="25"/>
    </row>
    <row r="18" spans="1:13" ht="17.25" thickBot="1" x14ac:dyDescent="0.35">
      <c r="A18" s="6">
        <v>17</v>
      </c>
      <c r="B18" s="26">
        <v>48</v>
      </c>
      <c r="C18" s="7"/>
      <c r="D18" s="33" t="s">
        <v>21</v>
      </c>
      <c r="E18" s="38">
        <f>SLOPE(B2:B29,A2:A29)</f>
        <v>1.7920087575259986</v>
      </c>
      <c r="F18" s="36">
        <v>0.11941642122158622</v>
      </c>
      <c r="G18" s="36">
        <v>15.00638470986156</v>
      </c>
      <c r="H18" s="39">
        <v>2.5516337069302656E-14</v>
      </c>
      <c r="I18" s="36">
        <v>1.5465447882476508</v>
      </c>
      <c r="J18" s="36">
        <v>2.0374727268043467</v>
      </c>
      <c r="K18" s="25"/>
      <c r="L18" s="25"/>
    </row>
    <row r="19" spans="1:13" ht="16.5" x14ac:dyDescent="0.3">
      <c r="A19" s="6">
        <v>18</v>
      </c>
      <c r="B19" s="26">
        <v>50</v>
      </c>
      <c r="C19" s="7"/>
      <c r="E19" s="2" t="str">
        <f>"y="&amp;ROUND(E17,2)&amp;IF(E18&gt;0,"+","-")&amp;ABS(ROUND(E18,2))&amp;"x"</f>
        <v>y=22.66+1.79x</v>
      </c>
      <c r="F19" s="2"/>
      <c r="G19" s="2"/>
      <c r="H19" s="30" t="s">
        <v>22</v>
      </c>
      <c r="I19" s="2"/>
      <c r="J19" s="2"/>
      <c r="K19" s="2"/>
      <c r="L19" s="2"/>
    </row>
    <row r="20" spans="1:13" ht="16.5" x14ac:dyDescent="0.3">
      <c r="A20" s="6">
        <v>19</v>
      </c>
      <c r="B20" s="26">
        <v>54</v>
      </c>
      <c r="C20" s="7"/>
      <c r="E20" s="30" t="s">
        <v>23</v>
      </c>
      <c r="F20" s="2"/>
      <c r="G20" s="2"/>
      <c r="H20" s="30" t="s">
        <v>45</v>
      </c>
      <c r="I20" s="2"/>
      <c r="J20" s="2"/>
      <c r="K20" s="2"/>
      <c r="L20" s="2"/>
    </row>
    <row r="21" spans="1:13" ht="16.5" x14ac:dyDescent="0.3">
      <c r="A21" s="6">
        <v>20</v>
      </c>
      <c r="B21" s="26">
        <v>54</v>
      </c>
      <c r="C21" s="7"/>
      <c r="E21" s="2"/>
      <c r="F21" s="2"/>
      <c r="G21" s="2"/>
      <c r="H21" s="30" t="s">
        <v>46</v>
      </c>
      <c r="I21" s="2"/>
      <c r="J21" s="2"/>
      <c r="K21" s="2"/>
      <c r="L21" s="2"/>
    </row>
    <row r="22" spans="1:13" ht="16.5" x14ac:dyDescent="0.3">
      <c r="A22" s="6">
        <v>21</v>
      </c>
      <c r="B22" s="26">
        <v>55</v>
      </c>
      <c r="C22" s="7"/>
      <c r="D22" s="7"/>
      <c r="E22" s="8"/>
      <c r="F22" s="8"/>
      <c r="G22" s="8"/>
      <c r="H22" s="8"/>
      <c r="I22" s="8"/>
      <c r="J22" s="10"/>
      <c r="K22" s="9"/>
      <c r="L22" s="8"/>
      <c r="M22" s="8"/>
    </row>
    <row r="23" spans="1:13" ht="16.5" x14ac:dyDescent="0.3">
      <c r="A23" s="6">
        <v>22</v>
      </c>
      <c r="B23" s="26">
        <v>58</v>
      </c>
      <c r="C23" s="7"/>
      <c r="D23" s="7"/>
      <c r="E23" s="8"/>
      <c r="F23" s="8"/>
      <c r="G23" s="8"/>
      <c r="H23" s="8"/>
      <c r="I23" s="8"/>
      <c r="J23" s="10"/>
      <c r="K23" s="9"/>
      <c r="L23" s="8"/>
      <c r="M23" s="8"/>
    </row>
    <row r="24" spans="1:13" ht="16.5" x14ac:dyDescent="0.3">
      <c r="A24" s="6">
        <v>23</v>
      </c>
      <c r="B24" s="26">
        <v>60</v>
      </c>
      <c r="C24" s="7"/>
      <c r="D24" s="7"/>
      <c r="E24" s="8"/>
      <c r="F24" s="8"/>
      <c r="G24" s="8"/>
      <c r="H24" s="8"/>
      <c r="I24" s="8"/>
      <c r="J24" s="10"/>
      <c r="K24" s="9"/>
      <c r="L24" s="8"/>
      <c r="M24" s="8"/>
    </row>
    <row r="25" spans="1:13" ht="16.5" x14ac:dyDescent="0.3">
      <c r="A25" s="6">
        <v>24</v>
      </c>
      <c r="B25" s="26">
        <v>63</v>
      </c>
      <c r="C25" s="7"/>
      <c r="D25" s="7"/>
      <c r="E25" s="8"/>
      <c r="F25" s="8"/>
      <c r="G25" s="8"/>
      <c r="H25" s="8"/>
      <c r="I25" s="8"/>
      <c r="J25" s="10"/>
      <c r="K25" s="9"/>
      <c r="L25" s="8"/>
      <c r="M25" s="8"/>
    </row>
    <row r="26" spans="1:13" ht="16.5" x14ac:dyDescent="0.3">
      <c r="A26" s="6">
        <v>25</v>
      </c>
      <c r="B26" s="26">
        <v>70</v>
      </c>
      <c r="C26" s="7"/>
      <c r="D26" s="7"/>
      <c r="E26" s="8"/>
      <c r="F26" s="8"/>
      <c r="G26" s="8"/>
      <c r="H26" s="8"/>
      <c r="I26" s="8"/>
      <c r="J26" s="10"/>
      <c r="K26" s="9"/>
      <c r="L26" s="8"/>
      <c r="M26" s="8"/>
    </row>
    <row r="27" spans="1:13" ht="16.5" x14ac:dyDescent="0.3">
      <c r="A27" s="6">
        <v>26</v>
      </c>
      <c r="B27" s="26">
        <v>70</v>
      </c>
      <c r="C27" s="7"/>
      <c r="E27" s="2"/>
      <c r="F27" s="2"/>
      <c r="G27" s="2"/>
      <c r="H27" s="2"/>
      <c r="I27" s="2"/>
      <c r="J27" s="2"/>
      <c r="K27" s="2"/>
      <c r="L27" s="2"/>
    </row>
    <row r="28" spans="1:13" ht="16.5" x14ac:dyDescent="0.3">
      <c r="A28" s="6">
        <v>27</v>
      </c>
      <c r="B28" s="26">
        <v>82</v>
      </c>
      <c r="C28" s="7"/>
      <c r="E28" s="2"/>
      <c r="F28" s="2"/>
      <c r="G28" s="2"/>
      <c r="H28" s="2"/>
      <c r="I28" s="2"/>
      <c r="J28" s="2"/>
      <c r="K28" s="2"/>
      <c r="L28" s="2"/>
    </row>
    <row r="29" spans="1:13" ht="16.5" x14ac:dyDescent="0.3">
      <c r="A29" s="6">
        <v>28</v>
      </c>
      <c r="B29" s="26">
        <v>88</v>
      </c>
      <c r="C29" s="7"/>
      <c r="E29" s="2"/>
      <c r="F29" s="2"/>
      <c r="G29" s="2"/>
      <c r="H29" s="2"/>
      <c r="I29" s="2"/>
      <c r="J29" s="2"/>
      <c r="K29" s="2"/>
      <c r="L29" s="2"/>
    </row>
    <row r="30" spans="1:13" ht="16.5" x14ac:dyDescent="0.3">
      <c r="A30" s="6">
        <v>29</v>
      </c>
      <c r="C30" s="7"/>
      <c r="E30" s="2"/>
      <c r="F30" s="2"/>
      <c r="G30" s="2"/>
      <c r="H30" s="2"/>
      <c r="I30" s="2"/>
      <c r="J30" s="2"/>
      <c r="K30" s="2"/>
      <c r="L30" s="2"/>
    </row>
    <row r="31" spans="1:13" ht="16.5" x14ac:dyDescent="0.3">
      <c r="A31" s="6">
        <v>30</v>
      </c>
      <c r="C31" s="7"/>
      <c r="E31" s="2"/>
      <c r="F31" s="2"/>
      <c r="G31" s="2"/>
      <c r="H31" s="2"/>
      <c r="I31" s="2"/>
      <c r="J31" s="2"/>
      <c r="K31" s="2"/>
      <c r="L31" s="2"/>
    </row>
    <row r="32" spans="1:13" ht="16.5" x14ac:dyDescent="0.3">
      <c r="C32" s="7"/>
      <c r="E32" s="2"/>
      <c r="F32" s="2"/>
      <c r="G32" s="2"/>
      <c r="H32" s="2"/>
      <c r="I32" s="2"/>
      <c r="J32" s="2"/>
      <c r="K32" s="2"/>
      <c r="L32" s="2"/>
    </row>
    <row r="33" spans="3:12" ht="16.5" x14ac:dyDescent="0.3">
      <c r="C33" s="7"/>
      <c r="E33" s="2"/>
      <c r="F33" s="2"/>
      <c r="G33" s="2"/>
      <c r="H33" s="2"/>
      <c r="I33" s="2"/>
      <c r="J33" s="2"/>
      <c r="K33" s="2"/>
      <c r="L33" s="2"/>
    </row>
    <row r="34" spans="3:12" x14ac:dyDescent="0.25">
      <c r="E34" s="2"/>
      <c r="F34" s="2"/>
      <c r="G34" s="2"/>
      <c r="H34" s="2"/>
      <c r="I34" s="2"/>
      <c r="J34" s="2"/>
      <c r="K34" s="2"/>
      <c r="L34" s="2"/>
    </row>
    <row r="35" spans="3:12" x14ac:dyDescent="0.25">
      <c r="E35" s="2"/>
      <c r="F35" s="2"/>
      <c r="G35" s="2"/>
      <c r="H35" s="2"/>
      <c r="I35" s="2"/>
      <c r="J35" s="2"/>
      <c r="K35" s="2"/>
      <c r="L35" s="2"/>
    </row>
    <row r="36" spans="3:12" x14ac:dyDescent="0.25">
      <c r="E36" s="2"/>
      <c r="F36" s="2"/>
      <c r="G36" s="2"/>
      <c r="H36" s="2"/>
      <c r="I36" s="2"/>
      <c r="J36" s="2"/>
      <c r="K36" s="2"/>
      <c r="L36" s="2"/>
    </row>
    <row r="37" spans="3:12" x14ac:dyDescent="0.25">
      <c r="E37" s="2"/>
      <c r="F37" s="2"/>
      <c r="G37" s="2"/>
      <c r="H37" s="2"/>
      <c r="I37" s="2"/>
      <c r="J37" s="2"/>
      <c r="K37" s="2"/>
      <c r="L37" s="2"/>
    </row>
    <row r="38" spans="3:12" x14ac:dyDescent="0.25">
      <c r="E38" s="2"/>
      <c r="F38" s="2"/>
      <c r="G38" s="2"/>
      <c r="H38" s="2"/>
      <c r="I38" s="2"/>
      <c r="J38" s="2"/>
      <c r="K38" s="2"/>
      <c r="L38" s="2"/>
    </row>
    <row r="39" spans="3:12" x14ac:dyDescent="0.25">
      <c r="E39" s="2"/>
      <c r="F39" s="2"/>
      <c r="G39" s="2"/>
      <c r="H39" s="2"/>
      <c r="I39" s="2"/>
      <c r="J39" s="2"/>
      <c r="K39" s="2"/>
      <c r="L39" s="2"/>
    </row>
    <row r="40" spans="3:12" x14ac:dyDescent="0.25">
      <c r="E40" s="2"/>
      <c r="F40" s="2"/>
      <c r="G40" s="2"/>
      <c r="H40" s="2"/>
      <c r="I40" s="2"/>
      <c r="J40" s="2"/>
      <c r="K40" s="2"/>
      <c r="L40" s="2"/>
    </row>
    <row r="41" spans="3:12" x14ac:dyDescent="0.25">
      <c r="E41" s="2"/>
      <c r="F41" s="2"/>
      <c r="G41" s="2"/>
      <c r="H41" s="2"/>
      <c r="I41" s="2"/>
      <c r="J41" s="2"/>
      <c r="K41" s="2"/>
      <c r="L41" s="2"/>
    </row>
    <row r="42" spans="3:12" x14ac:dyDescent="0.25">
      <c r="E42" s="2"/>
      <c r="F42" s="2"/>
      <c r="G42" s="2"/>
      <c r="H42" s="2"/>
      <c r="I42" s="2"/>
      <c r="J42" s="2"/>
      <c r="K42" s="2"/>
      <c r="L42" s="2"/>
    </row>
    <row r="43" spans="3:12" x14ac:dyDescent="0.25">
      <c r="E43" s="2"/>
      <c r="F43" s="2"/>
      <c r="G43" s="2"/>
      <c r="H43" s="2"/>
      <c r="I43" s="2"/>
      <c r="J43" s="2"/>
      <c r="K43" s="2"/>
      <c r="L43" s="2"/>
    </row>
    <row r="44" spans="3:12" x14ac:dyDescent="0.25">
      <c r="E44" s="2"/>
      <c r="F44" s="2"/>
      <c r="G44" s="2"/>
      <c r="H44" s="2"/>
      <c r="I44" s="2"/>
      <c r="J44" s="2"/>
      <c r="K44" s="2"/>
      <c r="L44" s="2"/>
    </row>
    <row r="45" spans="3:12" x14ac:dyDescent="0.25">
      <c r="E45" s="2"/>
      <c r="F45" s="2"/>
      <c r="G45" s="2"/>
      <c r="H45" s="2"/>
      <c r="I45" s="2"/>
      <c r="J45" s="2"/>
      <c r="K45" s="2"/>
      <c r="L45" s="2"/>
    </row>
    <row r="46" spans="3:12" x14ac:dyDescent="0.25">
      <c r="E46" s="2"/>
      <c r="F46" s="2"/>
      <c r="G46" s="2"/>
      <c r="H46" s="2"/>
      <c r="I46" s="2"/>
      <c r="J46" s="2"/>
      <c r="K46" s="2"/>
      <c r="L46" s="2"/>
    </row>
    <row r="47" spans="3:12" ht="15.75" customHeight="1" x14ac:dyDescent="0.25">
      <c r="E47" s="2"/>
      <c r="F47" s="2"/>
      <c r="G47" s="2"/>
      <c r="H47" s="2"/>
      <c r="I47" s="2"/>
      <c r="J47" s="2"/>
      <c r="K47" s="2"/>
      <c r="L47" s="2"/>
    </row>
    <row r="48" spans="3:12" x14ac:dyDescent="0.25">
      <c r="E48" s="2"/>
      <c r="F48" s="2"/>
      <c r="G48" s="2"/>
      <c r="H48" s="2"/>
      <c r="I48" s="2"/>
      <c r="J48" s="2"/>
      <c r="K48" s="2"/>
      <c r="L48" s="2"/>
    </row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</sheetData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BA77B-08A7-40F5-9DBC-3889014B476B}">
  <sheetPr>
    <tabColor rgb="FFFFFF00"/>
  </sheetPr>
  <dimension ref="A1:H26"/>
  <sheetViews>
    <sheetView zoomScale="66" zoomScaleNormal="66" workbookViewId="0">
      <selection activeCell="H45" sqref="H45"/>
    </sheetView>
  </sheetViews>
  <sheetFormatPr defaultColWidth="9.140625" defaultRowHeight="16.5" x14ac:dyDescent="0.3"/>
  <cols>
    <col min="1" max="1" width="11.140625" style="1" bestFit="1" customWidth="1"/>
    <col min="2" max="2" width="10.7109375" style="1" bestFit="1" customWidth="1"/>
    <col min="3" max="3" width="9.140625" style="1"/>
    <col min="4" max="4" width="13.42578125" style="1" bestFit="1" customWidth="1"/>
    <col min="5" max="5" width="9.140625" style="1"/>
    <col min="6" max="6" width="11" style="1" bestFit="1" customWidth="1"/>
    <col min="7" max="8" width="7.7109375" style="1" customWidth="1"/>
    <col min="9" max="9" width="5.7109375" style="1" customWidth="1"/>
    <col min="10" max="24" width="9.140625" style="1"/>
    <col min="25" max="25" width="6.5703125" style="1" customWidth="1"/>
    <col min="26" max="16384" width="9.140625" style="1"/>
  </cols>
  <sheetData>
    <row r="1" spans="1:8" x14ac:dyDescent="0.3">
      <c r="D1"/>
      <c r="E1"/>
      <c r="F1"/>
      <c r="G1"/>
      <c r="H1"/>
    </row>
    <row r="2" spans="1:8" ht="17.25" thickBot="1" x14ac:dyDescent="0.35">
      <c r="A2" s="18" t="s">
        <v>61</v>
      </c>
      <c r="B2" s="18" t="s">
        <v>65</v>
      </c>
      <c r="D2"/>
      <c r="E2"/>
      <c r="F2"/>
      <c r="G2"/>
      <c r="H2"/>
    </row>
    <row r="3" spans="1:8" ht="17.25" thickBot="1" x14ac:dyDescent="0.35">
      <c r="A3" s="19" t="s">
        <v>67</v>
      </c>
      <c r="B3" s="19" t="s">
        <v>68</v>
      </c>
      <c r="D3"/>
      <c r="E3"/>
      <c r="F3"/>
      <c r="G3"/>
      <c r="H3"/>
    </row>
    <row r="4" spans="1:8" x14ac:dyDescent="0.3">
      <c r="A4" s="20">
        <v>20</v>
      </c>
      <c r="B4" s="20">
        <v>1468</v>
      </c>
      <c r="D4"/>
      <c r="E4"/>
      <c r="F4"/>
      <c r="G4"/>
      <c r="H4"/>
    </row>
    <row r="5" spans="1:8" x14ac:dyDescent="0.3">
      <c r="A5" s="21">
        <v>40</v>
      </c>
      <c r="B5" s="21">
        <v>1800</v>
      </c>
      <c r="D5"/>
      <c r="E5"/>
      <c r="F5"/>
      <c r="G5"/>
      <c r="H5"/>
    </row>
    <row r="6" spans="1:8" x14ac:dyDescent="0.3">
      <c r="A6" s="21">
        <v>50</v>
      </c>
      <c r="B6" s="21">
        <v>2000</v>
      </c>
      <c r="D6"/>
      <c r="E6"/>
      <c r="F6"/>
      <c r="G6"/>
      <c r="H6"/>
    </row>
    <row r="7" spans="1:8" x14ac:dyDescent="0.3">
      <c r="A7" s="21">
        <v>70</v>
      </c>
      <c r="B7" s="21">
        <v>2300</v>
      </c>
      <c r="D7"/>
      <c r="E7"/>
      <c r="F7"/>
      <c r="G7"/>
      <c r="H7"/>
    </row>
    <row r="8" spans="1:8" x14ac:dyDescent="0.3">
      <c r="A8" s="21">
        <v>90</v>
      </c>
      <c r="B8" s="21">
        <v>2700</v>
      </c>
      <c r="D8"/>
      <c r="E8"/>
      <c r="F8"/>
      <c r="G8"/>
      <c r="H8"/>
    </row>
    <row r="9" spans="1:8" x14ac:dyDescent="0.3">
      <c r="A9" s="21">
        <v>100</v>
      </c>
      <c r="B9" s="21">
        <v>2961.1219253302847</v>
      </c>
      <c r="D9"/>
      <c r="E9"/>
      <c r="F9"/>
      <c r="G9"/>
      <c r="H9"/>
    </row>
    <row r="10" spans="1:8" x14ac:dyDescent="0.3">
      <c r="A10" s="21">
        <v>120</v>
      </c>
      <c r="B10" s="21">
        <v>3173.4592379126093</v>
      </c>
      <c r="D10"/>
      <c r="E10"/>
      <c r="F10"/>
      <c r="G10"/>
      <c r="H10"/>
    </row>
    <row r="11" spans="1:8" x14ac:dyDescent="0.3">
      <c r="A11" s="21">
        <v>140</v>
      </c>
      <c r="B11" s="21">
        <v>3390.0126596118184</v>
      </c>
    </row>
    <row r="12" spans="1:8" ht="17.25" thickBot="1" x14ac:dyDescent="0.35">
      <c r="A12" s="22">
        <v>150</v>
      </c>
      <c r="B12" s="22">
        <v>3487.4061771454217</v>
      </c>
    </row>
    <row r="17" spans="1:4" ht="18" x14ac:dyDescent="0.3">
      <c r="B17" s="24" t="s">
        <v>69</v>
      </c>
      <c r="C17" s="24" t="s">
        <v>70</v>
      </c>
      <c r="D17" s="24" t="s">
        <v>71</v>
      </c>
    </row>
    <row r="18" spans="1:4" x14ac:dyDescent="0.3">
      <c r="A18" s="23">
        <v>20</v>
      </c>
      <c r="B18" s="18">
        <f t="shared" ref="B18:B26" ca="1" si="0">INT(1000+20*A18+_xlfn.NORM.INV(RAND(), 0,300))</f>
        <v>639</v>
      </c>
      <c r="C18" s="18">
        <f t="shared" ref="C18:C26" ca="1" si="1">INT(3000-15*A18+_xlfn.NORM.INV(RAND(),0,300))</f>
        <v>2200</v>
      </c>
      <c r="D18" s="18">
        <f t="shared" ref="D18:D26" ca="1" si="2">INT(10000*RAND())</f>
        <v>9237</v>
      </c>
    </row>
    <row r="19" spans="1:4" x14ac:dyDescent="0.3">
      <c r="A19" s="23">
        <v>40</v>
      </c>
      <c r="B19" s="18">
        <f t="shared" ca="1" si="0"/>
        <v>1739</v>
      </c>
      <c r="C19" s="18">
        <f t="shared" ca="1" si="1"/>
        <v>3006</v>
      </c>
      <c r="D19" s="18">
        <f t="shared" ca="1" si="2"/>
        <v>7819</v>
      </c>
    </row>
    <row r="20" spans="1:4" x14ac:dyDescent="0.3">
      <c r="A20" s="23">
        <v>50</v>
      </c>
      <c r="B20" s="18">
        <f t="shared" ca="1" si="0"/>
        <v>2127</v>
      </c>
      <c r="C20" s="18">
        <f t="shared" ca="1" si="1"/>
        <v>2341</v>
      </c>
      <c r="D20" s="18">
        <f t="shared" ca="1" si="2"/>
        <v>3261</v>
      </c>
    </row>
    <row r="21" spans="1:4" x14ac:dyDescent="0.3">
      <c r="A21" s="23">
        <v>70</v>
      </c>
      <c r="B21" s="18">
        <f t="shared" ca="1" si="0"/>
        <v>2623</v>
      </c>
      <c r="C21" s="18">
        <f t="shared" ca="1" si="1"/>
        <v>2099</v>
      </c>
      <c r="D21" s="18">
        <f t="shared" ca="1" si="2"/>
        <v>365</v>
      </c>
    </row>
    <row r="22" spans="1:4" x14ac:dyDescent="0.3">
      <c r="A22" s="23">
        <v>90</v>
      </c>
      <c r="B22" s="18">
        <f t="shared" ca="1" si="0"/>
        <v>3064</v>
      </c>
      <c r="C22" s="18">
        <f t="shared" ca="1" si="1"/>
        <v>1905</v>
      </c>
      <c r="D22" s="18">
        <f t="shared" ca="1" si="2"/>
        <v>8621</v>
      </c>
    </row>
    <row r="23" spans="1:4" x14ac:dyDescent="0.3">
      <c r="A23" s="23">
        <v>100</v>
      </c>
      <c r="B23" s="18">
        <f t="shared" ca="1" si="0"/>
        <v>2949</v>
      </c>
      <c r="C23" s="18">
        <f t="shared" ca="1" si="1"/>
        <v>1755</v>
      </c>
      <c r="D23" s="18">
        <f t="shared" ca="1" si="2"/>
        <v>4373</v>
      </c>
    </row>
    <row r="24" spans="1:4" x14ac:dyDescent="0.3">
      <c r="A24" s="23">
        <v>120</v>
      </c>
      <c r="B24" s="18">
        <f t="shared" ca="1" si="0"/>
        <v>3326</v>
      </c>
      <c r="C24" s="18">
        <f t="shared" ca="1" si="1"/>
        <v>1259</v>
      </c>
      <c r="D24" s="18">
        <f t="shared" ca="1" si="2"/>
        <v>5520</v>
      </c>
    </row>
    <row r="25" spans="1:4" x14ac:dyDescent="0.3">
      <c r="A25" s="23">
        <v>140</v>
      </c>
      <c r="B25" s="18">
        <f t="shared" ca="1" si="0"/>
        <v>3425</v>
      </c>
      <c r="C25" s="18">
        <f t="shared" ca="1" si="1"/>
        <v>532</v>
      </c>
      <c r="D25" s="18">
        <f t="shared" ca="1" si="2"/>
        <v>2678</v>
      </c>
    </row>
    <row r="26" spans="1:4" x14ac:dyDescent="0.3">
      <c r="A26" s="23">
        <v>150</v>
      </c>
      <c r="B26" s="18">
        <f t="shared" ca="1" si="0"/>
        <v>4050</v>
      </c>
      <c r="C26" s="18">
        <f t="shared" ca="1" si="1"/>
        <v>615</v>
      </c>
      <c r="D26" s="18">
        <f t="shared" ca="1" si="2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C2140-B368-4AFC-8138-9D33B267A1D0}">
  <sheetPr>
    <tabColor rgb="FFFFFF00"/>
  </sheetPr>
  <dimension ref="A1:G7"/>
  <sheetViews>
    <sheetView tabSelected="1" workbookViewId="0">
      <selection activeCell="C35" sqref="C35"/>
    </sheetView>
  </sheetViews>
  <sheetFormatPr defaultRowHeight="16.5" x14ac:dyDescent="0.3"/>
  <cols>
    <col min="1" max="1" width="20.7109375" style="1" bestFit="1" customWidth="1"/>
    <col min="2" max="2" width="13.42578125" style="1" bestFit="1" customWidth="1"/>
    <col min="3" max="3" width="28.7109375" style="1" bestFit="1" customWidth="1"/>
    <col min="4" max="16384" width="9.140625" style="1"/>
  </cols>
  <sheetData>
    <row r="1" spans="1:7" x14ac:dyDescent="0.3">
      <c r="A1" s="1" t="s">
        <v>53</v>
      </c>
      <c r="B1" s="1" t="s">
        <v>54</v>
      </c>
      <c r="C1" s="1" t="s">
        <v>55</v>
      </c>
    </row>
    <row r="2" spans="1:7" x14ac:dyDescent="0.3">
      <c r="A2" s="1">
        <v>10</v>
      </c>
      <c r="B2" s="1">
        <v>1690</v>
      </c>
      <c r="C2" s="1">
        <v>16350</v>
      </c>
      <c r="D2" s="1" t="s">
        <v>11</v>
      </c>
      <c r="E2" s="1">
        <f>INTERCEPT(B$2:B$7,$A$2:$A$7)</f>
        <v>1992.143906020558</v>
      </c>
      <c r="F2" s="1">
        <f>INTERCEPT(C$2:C$7,$A$2:$A$7)</f>
        <v>13016.578560939795</v>
      </c>
      <c r="G2" s="1" t="str">
        <f ca="1">_xlfn.FORMULATEXT(F2)</f>
        <v>=INTERCEPT(C$2:C$7,$A$2:$A$7)</v>
      </c>
    </row>
    <row r="3" spans="1:7" x14ac:dyDescent="0.3">
      <c r="A3" s="1">
        <v>30</v>
      </c>
      <c r="B3" s="1">
        <v>1580</v>
      </c>
      <c r="C3" s="1">
        <v>22960</v>
      </c>
      <c r="D3" s="1" t="s">
        <v>58</v>
      </c>
      <c r="E3" s="1">
        <f>SLOPE(B$2:B$7,$A$2:$A$7)</f>
        <v>-17.030837004405285</v>
      </c>
      <c r="F3" s="1">
        <f>SLOPE(C$2:C$7,$A$2:$A$7)</f>
        <v>298.59030837004406</v>
      </c>
      <c r="G3" s="1" t="str">
        <f t="shared" ref="G3:G5" ca="1" si="0">_xlfn.FORMULATEXT(F3)</f>
        <v>=SLOPE(C$2:C$7,$A$2:$A$7)</v>
      </c>
    </row>
    <row r="4" spans="1:7" x14ac:dyDescent="0.3">
      <c r="A4" s="1">
        <v>35</v>
      </c>
      <c r="B4" s="1">
        <v>1510</v>
      </c>
      <c r="C4" s="1">
        <v>21800</v>
      </c>
      <c r="D4" s="1" t="s">
        <v>59</v>
      </c>
      <c r="E4" s="1">
        <f>RSQ(B$2:B$7,$A$2:$A$7)</f>
        <v>0.94049922663123753</v>
      </c>
      <c r="F4" s="1">
        <f>RSQ(C$2:C$7,$A$2:$A$7)</f>
        <v>0.9615031259472413</v>
      </c>
      <c r="G4" s="1" t="str">
        <f t="shared" ca="1" si="0"/>
        <v>=RSQ(C$2:C$7,$A$2:$A$7)</v>
      </c>
    </row>
    <row r="5" spans="1:7" x14ac:dyDescent="0.3">
      <c r="A5" s="1">
        <v>45</v>
      </c>
      <c r="B5" s="1">
        <v>1270</v>
      </c>
      <c r="C5" s="1">
        <v>27850</v>
      </c>
      <c r="D5" s="1" t="s">
        <v>60</v>
      </c>
      <c r="E5" s="1">
        <f>STEYX(B$2:B$7,$A$2:$A$7)</f>
        <v>114.09221609672564</v>
      </c>
      <c r="F5" s="1">
        <f>STEYX(C$2:C$7,$A$2:$A$7)</f>
        <v>1591.2962143181812</v>
      </c>
      <c r="G5" s="1" t="str">
        <f t="shared" ca="1" si="0"/>
        <v>=STEYX(C$2:C$7,$A$2:$A$7)</v>
      </c>
    </row>
    <row r="6" spans="1:7" x14ac:dyDescent="0.3">
      <c r="A6" s="1">
        <v>55</v>
      </c>
      <c r="B6" s="1">
        <v>960</v>
      </c>
      <c r="C6" s="1">
        <v>27540</v>
      </c>
      <c r="D6" s="1" t="s">
        <v>56</v>
      </c>
      <c r="E6" s="1">
        <f>E2</f>
        <v>1992.143906020558</v>
      </c>
      <c r="F6" s="1" t="str">
        <f ca="1">_xlfn.FORMULATEXT(E6)</f>
        <v>=E2</v>
      </c>
    </row>
    <row r="7" spans="1:7" x14ac:dyDescent="0.3">
      <c r="A7" s="1">
        <v>80</v>
      </c>
      <c r="B7" s="1">
        <v>600</v>
      </c>
      <c r="C7" s="1">
        <v>37740</v>
      </c>
      <c r="D7" s="1" t="s">
        <v>57</v>
      </c>
      <c r="E7" s="1">
        <f>E2/-E3</f>
        <v>116.9727539230902</v>
      </c>
      <c r="F7" s="1" t="str">
        <f ca="1">_xlfn.FORMULATEXT(E7)</f>
        <v>=E2/-E3</v>
      </c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72BF0-2E32-4F12-B20B-AFC2BC3D7294}">
  <dimension ref="A1:G14"/>
  <sheetViews>
    <sheetView workbookViewId="0">
      <selection activeCell="E33" sqref="E33"/>
    </sheetView>
  </sheetViews>
  <sheetFormatPr defaultRowHeight="15.75" x14ac:dyDescent="0.25"/>
  <cols>
    <col min="1" max="1" width="20.7109375" style="2" bestFit="1" customWidth="1"/>
    <col min="2" max="2" width="13.42578125" style="2" bestFit="1" customWidth="1"/>
    <col min="3" max="3" width="28.7109375" style="2" bestFit="1" customWidth="1"/>
    <col min="4" max="16384" width="9.140625" style="2"/>
  </cols>
  <sheetData>
    <row r="1" spans="1:7" x14ac:dyDescent="0.25">
      <c r="A1" s="2" t="s">
        <v>53</v>
      </c>
      <c r="B1" s="2" t="s">
        <v>77</v>
      </c>
      <c r="C1" s="2" t="s">
        <v>55</v>
      </c>
    </row>
    <row r="2" spans="1:7" x14ac:dyDescent="0.25">
      <c r="A2" s="2">
        <v>10</v>
      </c>
      <c r="B2" s="2">
        <v>1690</v>
      </c>
      <c r="C2" s="2">
        <v>16350</v>
      </c>
      <c r="D2" s="2" t="s">
        <v>11</v>
      </c>
      <c r="E2" s="2">
        <f>INTERCEPT(B$2:B$7,$A$2:$A$7)</f>
        <v>1992.143906020558</v>
      </c>
      <c r="F2" s="2">
        <f>INTERCEPT(C$2:C$7,$A$2:$A$7)</f>
        <v>13016.578560939795</v>
      </c>
      <c r="G2" s="2" t="str">
        <f ca="1">_xlfn.FORMULATEXT(F2)</f>
        <v>=INTERCEPT(C$2:C$7,$A$2:$A$7)</v>
      </c>
    </row>
    <row r="3" spans="1:7" x14ac:dyDescent="0.25">
      <c r="A3" s="2">
        <v>30</v>
      </c>
      <c r="B3" s="2">
        <v>1580</v>
      </c>
      <c r="C3" s="2">
        <v>22960</v>
      </c>
      <c r="D3" s="2" t="s">
        <v>58</v>
      </c>
      <c r="E3" s="2">
        <f>SLOPE(B$2:B$7,$A$2:$A$7)</f>
        <v>-17.030837004405285</v>
      </c>
      <c r="F3" s="2">
        <f>SLOPE(C$2:C$7,$A$2:$A$7)</f>
        <v>298.59030837004406</v>
      </c>
      <c r="G3" s="2" t="str">
        <f t="shared" ref="G3:G5" ca="1" si="0">_xlfn.FORMULATEXT(F3)</f>
        <v>=SLOPE(C$2:C$7,$A$2:$A$7)</v>
      </c>
    </row>
    <row r="4" spans="1:7" x14ac:dyDescent="0.25">
      <c r="A4" s="2">
        <v>35</v>
      </c>
      <c r="B4" s="2">
        <v>1510</v>
      </c>
      <c r="C4" s="2">
        <v>21800</v>
      </c>
      <c r="D4" s="2" t="s">
        <v>59</v>
      </c>
      <c r="E4" s="2">
        <f>RSQ(B$2:B$7,$A$2:$A$7)</f>
        <v>0.94049922663123753</v>
      </c>
      <c r="F4" s="2">
        <f>RSQ(C$2:C$7,$A$2:$A$7)</f>
        <v>0.9615031259472413</v>
      </c>
      <c r="G4" s="2" t="str">
        <f t="shared" ca="1" si="0"/>
        <v>=RSQ(C$2:C$7,$A$2:$A$7)</v>
      </c>
    </row>
    <row r="5" spans="1:7" x14ac:dyDescent="0.25">
      <c r="A5" s="2">
        <v>45</v>
      </c>
      <c r="B5" s="2">
        <v>1270</v>
      </c>
      <c r="C5" s="2">
        <v>27850</v>
      </c>
      <c r="D5" s="2" t="s">
        <v>60</v>
      </c>
      <c r="E5" s="2">
        <f>STEYX(B$2:B$7,$A$2:$A$7)</f>
        <v>114.09221609672564</v>
      </c>
      <c r="F5" s="2">
        <f>STEYX(C$2:C$7,$A$2:$A$7)</f>
        <v>1591.2962143181812</v>
      </c>
      <c r="G5" s="2" t="str">
        <f t="shared" ca="1" si="0"/>
        <v>=STEYX(C$2:C$7,$A$2:$A$7)</v>
      </c>
    </row>
    <row r="6" spans="1:7" x14ac:dyDescent="0.25">
      <c r="A6" s="2">
        <v>55</v>
      </c>
      <c r="B6" s="2">
        <v>960</v>
      </c>
      <c r="C6" s="2">
        <v>27540</v>
      </c>
      <c r="D6" s="2" t="s">
        <v>56</v>
      </c>
      <c r="E6" s="2">
        <f>E2</f>
        <v>1992.143906020558</v>
      </c>
      <c r="F6" s="2" t="str">
        <f ca="1">_xlfn.FORMULATEXT(E6)</f>
        <v>=E2</v>
      </c>
    </row>
    <row r="7" spans="1:7" x14ac:dyDescent="0.25">
      <c r="A7" s="2">
        <v>80</v>
      </c>
      <c r="B7" s="2">
        <v>600</v>
      </c>
      <c r="C7" s="2">
        <v>37740</v>
      </c>
      <c r="D7" s="2" t="s">
        <v>57</v>
      </c>
      <c r="E7" s="2">
        <f>E2/-E3</f>
        <v>116.9727539230902</v>
      </c>
      <c r="F7" s="2" t="str">
        <f ca="1">_xlfn.FORMULATEXT(E7)</f>
        <v>=E2/-E3</v>
      </c>
    </row>
    <row r="8" spans="1:7" x14ac:dyDescent="0.25">
      <c r="D8" s="2" t="str">
        <f>"TC="&amp;ROUND(F2,2)&amp;"+"&amp;ROUND(F3,2)&amp;"Q"</f>
        <v>TC=13016.58+298.59Q</v>
      </c>
      <c r="F8" s="2" t="str">
        <f ca="1">_xlfn.FORMULATEXT(D8)</f>
        <v>="TC="&amp;ROUND(F2,2)&amp;"+"&amp;ROUND(F3,2)&amp;"Q"</v>
      </c>
    </row>
    <row r="9" spans="1:7" x14ac:dyDescent="0.25">
      <c r="D9" s="2" t="str">
        <f>"P="&amp;ROUND(E2,2)&amp;ROUND(E3,2)&amp;"Q"</f>
        <v>P=1992.14-17.03Q</v>
      </c>
      <c r="F9" s="2" t="str">
        <f ca="1">_xlfn.FORMULATEXT(D9)</f>
        <v>="P="&amp;ROUND(E2,2)&amp;ROUND(E3,2)&amp;"Q"</v>
      </c>
    </row>
    <row r="13" spans="1:7" ht="16.5" thickBot="1" x14ac:dyDescent="0.3">
      <c r="A13" s="2" t="s">
        <v>61</v>
      </c>
      <c r="B13" s="2" t="s">
        <v>62</v>
      </c>
      <c r="C13" s="2" t="s">
        <v>63</v>
      </c>
      <c r="D13" s="2" t="s">
        <v>15</v>
      </c>
      <c r="E13" s="2" t="s">
        <v>64</v>
      </c>
      <c r="F13" s="2" t="s">
        <v>65</v>
      </c>
      <c r="G13" s="2" t="s">
        <v>66</v>
      </c>
    </row>
    <row r="14" spans="1:7" ht="16.5" thickBot="1" x14ac:dyDescent="0.3">
      <c r="A14" s="44">
        <v>49.720210381100195</v>
      </c>
      <c r="B14" s="2">
        <f>E2+E3*A14</f>
        <v>1145.3671071953011</v>
      </c>
      <c r="C14" s="2">
        <f>A14*B14</f>
        <v>56947.893533342511</v>
      </c>
      <c r="D14" s="2">
        <f>F2</f>
        <v>13016.578560939795</v>
      </c>
      <c r="E14" s="2">
        <f>F3</f>
        <v>298.59030837004406</v>
      </c>
      <c r="F14" s="2">
        <f>D14+E14*A14</f>
        <v>27862.55151085597</v>
      </c>
      <c r="G14" s="2">
        <f>C14-F14</f>
        <v>29085.34202248654</v>
      </c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DCAF1-1E19-4D95-8EF5-4ED040763F5E}">
  <dimension ref="A1:T58"/>
  <sheetViews>
    <sheetView zoomScale="95" zoomScaleNormal="95" workbookViewId="0">
      <selection activeCell="G36" sqref="G36"/>
    </sheetView>
  </sheetViews>
  <sheetFormatPr defaultColWidth="9.140625" defaultRowHeight="15.75" x14ac:dyDescent="0.25"/>
  <cols>
    <col min="1" max="1" width="9.140625" style="11"/>
    <col min="2" max="2" width="6.7109375" style="11" bestFit="1" customWidth="1"/>
    <col min="3" max="3" width="20" style="11" bestFit="1" customWidth="1"/>
    <col min="4" max="6" width="19.5703125" style="11" customWidth="1"/>
    <col min="7" max="7" width="22.28515625" style="12" bestFit="1" customWidth="1"/>
    <col min="8" max="8" width="19.85546875" style="12" customWidth="1"/>
    <col min="9" max="9" width="14.5703125" style="12" customWidth="1"/>
    <col min="10" max="10" width="9" style="12" bestFit="1" customWidth="1"/>
    <col min="11" max="11" width="12.42578125" style="12" bestFit="1" customWidth="1"/>
    <col min="12" max="12" width="8" style="12" bestFit="1" customWidth="1"/>
    <col min="13" max="14" width="11.42578125" style="12" customWidth="1"/>
    <col min="15" max="15" width="15.42578125" style="11" bestFit="1" customWidth="1"/>
    <col min="16" max="16384" width="9.140625" style="11"/>
  </cols>
  <sheetData>
    <row r="1" spans="1:20" ht="16.5" x14ac:dyDescent="0.3">
      <c r="A1" s="12" t="s">
        <v>37</v>
      </c>
      <c r="B1" s="13" t="s">
        <v>34</v>
      </c>
      <c r="C1" s="16" t="s">
        <v>35</v>
      </c>
      <c r="D1" s="16" t="s">
        <v>52</v>
      </c>
      <c r="E1" s="16" t="s">
        <v>38</v>
      </c>
      <c r="F1" s="16" t="s">
        <v>50</v>
      </c>
      <c r="G1" s="16" t="s">
        <v>51</v>
      </c>
      <c r="H1" s="11"/>
      <c r="I1" s="11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16.5" x14ac:dyDescent="0.3">
      <c r="A2" s="14">
        <v>1</v>
      </c>
      <c r="B2" s="15">
        <f>'1.RegLineDataAnalyFormula'!B2</f>
        <v>21</v>
      </c>
      <c r="C2" s="40">
        <f t="shared" ref="C2:C31" si="0">$J$2+$J$3*A2</f>
        <v>24.450738915028023</v>
      </c>
      <c r="D2" s="16">
        <f>(B2-C2)^2</f>
        <v>11.907599059688774</v>
      </c>
      <c r="E2" s="16">
        <f>AVERAGE(D$2:D2)</f>
        <v>11.907599059688774</v>
      </c>
      <c r="F2" s="16">
        <f t="shared" ref="F2:F29" si="1">AVERAGE($B$2:$B$29)</f>
        <v>48.642857142857146</v>
      </c>
      <c r="G2" s="16">
        <f t="shared" ref="G2:G29" si="2">(B2-$J$7)^2</f>
        <v>764.1275510204083</v>
      </c>
      <c r="H2" s="11"/>
      <c r="I2" s="16" t="s">
        <v>39</v>
      </c>
      <c r="J2" s="16">
        <v>22.658730158934503</v>
      </c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16.5" x14ac:dyDescent="0.3">
      <c r="A3" s="14">
        <v>2</v>
      </c>
      <c r="B3" s="15">
        <f>'1.RegLineDataAnalyFormula'!B3</f>
        <v>28</v>
      </c>
      <c r="C3" s="40">
        <f t="shared" si="0"/>
        <v>26.242747671121542</v>
      </c>
      <c r="D3" s="16">
        <f>(B3-C3)^2</f>
        <v>3.0879357473487645</v>
      </c>
      <c r="E3" s="16">
        <f>AVERAGE(D$2:D3)</f>
        <v>7.4977674035187691</v>
      </c>
      <c r="F3" s="16">
        <f t="shared" si="1"/>
        <v>48.642857142857146</v>
      </c>
      <c r="G3" s="16">
        <f t="shared" si="2"/>
        <v>426.1275510204083</v>
      </c>
      <c r="H3" s="11"/>
      <c r="I3" s="16" t="s">
        <v>40</v>
      </c>
      <c r="J3" s="16">
        <v>1.7920087560935187</v>
      </c>
      <c r="K3" s="11"/>
      <c r="L3" s="11"/>
      <c r="M3" s="16"/>
      <c r="N3" s="16"/>
      <c r="O3" s="16"/>
      <c r="P3" s="16"/>
      <c r="Q3" s="16"/>
      <c r="R3" s="16"/>
      <c r="S3" s="16"/>
      <c r="T3" s="16"/>
    </row>
    <row r="4" spans="1:20" ht="16.5" x14ac:dyDescent="0.3">
      <c r="A4" s="14">
        <v>3</v>
      </c>
      <c r="B4" s="15">
        <f>'1.RegLineDataAnalyFormula'!B4</f>
        <v>32</v>
      </c>
      <c r="C4" s="40">
        <f t="shared" si="0"/>
        <v>28.034756427215058</v>
      </c>
      <c r="D4" s="16">
        <f t="shared" ref="D4:D29" si="3">(B4-C4)^2</f>
        <v>15.723156591512293</v>
      </c>
      <c r="E4" s="16">
        <f>AVERAGE(D$2:D4)</f>
        <v>10.23956379951661</v>
      </c>
      <c r="F4" s="16">
        <f t="shared" si="1"/>
        <v>48.642857142857146</v>
      </c>
      <c r="G4" s="16">
        <f t="shared" si="2"/>
        <v>276.98469387755114</v>
      </c>
      <c r="H4" s="11"/>
      <c r="I4" s="16" t="s">
        <v>33</v>
      </c>
      <c r="J4" s="41">
        <f>SUM(D2:D29)</f>
        <v>677.39189928845087</v>
      </c>
      <c r="K4" s="11"/>
      <c r="L4" s="11"/>
      <c r="M4" s="16"/>
      <c r="N4" s="16"/>
      <c r="O4" s="16"/>
      <c r="P4" s="16"/>
      <c r="Q4" s="16"/>
      <c r="R4" s="16"/>
      <c r="S4" s="16"/>
    </row>
    <row r="5" spans="1:20" ht="16.5" x14ac:dyDescent="0.3">
      <c r="A5" s="14">
        <v>4</v>
      </c>
      <c r="B5" s="15">
        <f>'1.RegLineDataAnalyFormula'!B5</f>
        <v>34</v>
      </c>
      <c r="C5" s="40">
        <f t="shared" si="0"/>
        <v>29.826765183308577</v>
      </c>
      <c r="D5" s="16">
        <f>(B5-C5)^2</f>
        <v>17.415888835245493</v>
      </c>
      <c r="E5" s="16">
        <f>AVERAGE(D$2:D5)</f>
        <v>12.03364505844883</v>
      </c>
      <c r="F5" s="16">
        <f t="shared" si="1"/>
        <v>48.642857142857146</v>
      </c>
      <c r="G5" s="16">
        <f t="shared" si="2"/>
        <v>214.41326530612253</v>
      </c>
      <c r="H5" s="11"/>
      <c r="I5" s="16" t="s">
        <v>36</v>
      </c>
      <c r="J5" s="41">
        <f>J4/(A29-2)</f>
        <v>26.053534588017342</v>
      </c>
      <c r="K5" s="11"/>
      <c r="L5" s="11"/>
      <c r="M5" s="16"/>
      <c r="N5" s="16"/>
      <c r="O5" s="16"/>
      <c r="P5" s="16"/>
      <c r="Q5" s="16"/>
      <c r="R5" s="16"/>
      <c r="S5" s="16"/>
    </row>
    <row r="6" spans="1:20" ht="16.5" x14ac:dyDescent="0.3">
      <c r="A6" s="14">
        <v>5</v>
      </c>
      <c r="B6" s="15">
        <f>'1.RegLineDataAnalyFormula'!B6</f>
        <v>36</v>
      </c>
      <c r="C6" s="40">
        <f t="shared" si="0"/>
        <v>31.618773939402097</v>
      </c>
      <c r="D6" s="16">
        <f t="shared" si="3"/>
        <v>19.195141794062224</v>
      </c>
      <c r="E6" s="16">
        <f>AVERAGE(D$2:D6)</f>
        <v>13.465944405571509</v>
      </c>
      <c r="F6" s="16">
        <f t="shared" si="1"/>
        <v>48.642857142857146</v>
      </c>
      <c r="G6" s="16">
        <f t="shared" si="2"/>
        <v>159.84183673469394</v>
      </c>
      <c r="H6" s="11"/>
      <c r="I6" s="16" t="s">
        <v>5</v>
      </c>
      <c r="J6" s="41">
        <f>SQRT(J5)</f>
        <v>5.1042663124113483</v>
      </c>
      <c r="K6" s="11"/>
      <c r="L6" s="11"/>
      <c r="M6" s="11"/>
      <c r="N6" s="16"/>
      <c r="O6" s="16"/>
      <c r="P6" s="16"/>
      <c r="Q6" s="16"/>
      <c r="R6" s="16"/>
      <c r="S6" s="16"/>
    </row>
    <row r="7" spans="1:20" ht="16.5" x14ac:dyDescent="0.3">
      <c r="A7" s="14">
        <v>6</v>
      </c>
      <c r="B7" s="15">
        <f>'1.RegLineDataAnalyFormula'!B7</f>
        <v>37</v>
      </c>
      <c r="C7" s="40">
        <f t="shared" si="0"/>
        <v>33.410782695495612</v>
      </c>
      <c r="D7" s="16">
        <f t="shared" si="3"/>
        <v>12.882480858953741</v>
      </c>
      <c r="E7" s="16">
        <f>AVERAGE(D$2:D7)</f>
        <v>13.368700481135214</v>
      </c>
      <c r="F7" s="16">
        <f t="shared" si="1"/>
        <v>48.642857142857146</v>
      </c>
      <c r="G7" s="16">
        <f t="shared" si="2"/>
        <v>135.55612244897966</v>
      </c>
      <c r="H7" s="11"/>
      <c r="I7" s="16" t="s">
        <v>47</v>
      </c>
      <c r="J7" s="16">
        <f>AVERAGE($B$2:$B$29)</f>
        <v>48.642857142857146</v>
      </c>
      <c r="K7" s="11"/>
      <c r="L7" s="16"/>
      <c r="M7" s="16"/>
      <c r="N7" s="16"/>
      <c r="O7" s="16"/>
      <c r="P7" s="16"/>
      <c r="Q7" s="16"/>
      <c r="R7" s="16"/>
      <c r="S7" s="16"/>
    </row>
    <row r="8" spans="1:20" ht="16.5" x14ac:dyDescent="0.3">
      <c r="A8" s="14">
        <v>7</v>
      </c>
      <c r="B8" s="15">
        <f>'1.RegLineDataAnalyFormula'!B8</f>
        <v>39</v>
      </c>
      <c r="C8" s="40">
        <f t="shared" si="0"/>
        <v>35.202791451589135</v>
      </c>
      <c r="D8" s="16">
        <f t="shared" si="3"/>
        <v>14.418792760124546</v>
      </c>
      <c r="E8" s="16">
        <f>AVERAGE(D$2:D8)</f>
        <v>13.518713663847976</v>
      </c>
      <c r="F8" s="16">
        <f t="shared" si="1"/>
        <v>48.642857142857146</v>
      </c>
      <c r="G8" s="16">
        <f t="shared" si="2"/>
        <v>92.984693877551081</v>
      </c>
      <c r="H8" s="11"/>
      <c r="I8" s="16" t="s">
        <v>42</v>
      </c>
      <c r="J8" s="42">
        <f>1-D30/G30</f>
        <v>0.89649334668487579</v>
      </c>
      <c r="K8" s="16"/>
      <c r="L8" s="16"/>
      <c r="M8" s="16"/>
      <c r="N8" s="16"/>
      <c r="O8" s="16"/>
      <c r="P8" s="16"/>
      <c r="Q8" s="16"/>
      <c r="R8" s="16"/>
      <c r="S8" s="16"/>
    </row>
    <row r="9" spans="1:20" ht="16.5" x14ac:dyDescent="0.3">
      <c r="A9" s="14">
        <v>8</v>
      </c>
      <c r="B9" s="15">
        <f>'1.RegLineDataAnalyFormula'!B9</f>
        <v>40</v>
      </c>
      <c r="C9" s="40">
        <f t="shared" si="0"/>
        <v>36.994800207682651</v>
      </c>
      <c r="D9" s="16">
        <f t="shared" si="3"/>
        <v>9.0312257917442356</v>
      </c>
      <c r="E9" s="16">
        <f>AVERAGE(D$2:D9)</f>
        <v>12.957777679835008</v>
      </c>
      <c r="F9" s="16">
        <f t="shared" si="1"/>
        <v>48.642857142857146</v>
      </c>
      <c r="G9" s="16">
        <f t="shared" si="2"/>
        <v>74.698979591836789</v>
      </c>
      <c r="H9" s="11"/>
      <c r="K9" s="16"/>
      <c r="L9" s="16"/>
      <c r="M9" s="16"/>
      <c r="N9" s="16"/>
      <c r="O9" s="16"/>
      <c r="P9" s="16"/>
      <c r="Q9" s="16"/>
      <c r="R9" s="16"/>
      <c r="S9" s="16"/>
    </row>
    <row r="10" spans="1:20" ht="16.5" x14ac:dyDescent="0.3">
      <c r="A10" s="14">
        <v>9</v>
      </c>
      <c r="B10" s="15">
        <f>'1.RegLineDataAnalyFormula'!B10</f>
        <v>40</v>
      </c>
      <c r="C10" s="40">
        <f t="shared" si="0"/>
        <v>38.786808963776167</v>
      </c>
      <c r="D10" s="16">
        <f t="shared" si="3"/>
        <v>1.4718324903738575</v>
      </c>
      <c r="E10" s="16">
        <f>AVERAGE(D$2:D10)</f>
        <v>11.681561547672658</v>
      </c>
      <c r="F10" s="16">
        <f t="shared" si="1"/>
        <v>48.642857142857146</v>
      </c>
      <c r="G10" s="16">
        <f t="shared" si="2"/>
        <v>74.698979591836789</v>
      </c>
      <c r="H10" s="11"/>
      <c r="K10" s="16"/>
      <c r="L10" s="16"/>
      <c r="M10" s="16"/>
      <c r="N10" s="16"/>
      <c r="O10" s="16"/>
      <c r="P10" s="16"/>
      <c r="Q10" s="16"/>
      <c r="R10" s="16"/>
      <c r="S10" s="16"/>
    </row>
    <row r="11" spans="1:20" ht="16.5" x14ac:dyDescent="0.3">
      <c r="A11" s="14">
        <v>10</v>
      </c>
      <c r="B11" s="15">
        <f>'1.RegLineDataAnalyFormula'!B11</f>
        <v>40</v>
      </c>
      <c r="C11" s="40">
        <f t="shared" si="0"/>
        <v>40.57881771986969</v>
      </c>
      <c r="D11" s="16">
        <f t="shared" si="3"/>
        <v>0.33502995283514692</v>
      </c>
      <c r="E11" s="16">
        <f>AVERAGE(D$2:D11)</f>
        <v>10.546908388188907</v>
      </c>
      <c r="F11" s="16">
        <f t="shared" si="1"/>
        <v>48.642857142857146</v>
      </c>
      <c r="G11" s="16">
        <f t="shared" si="2"/>
        <v>74.698979591836789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20" ht="16.5" x14ac:dyDescent="0.3">
      <c r="A12" s="14">
        <v>11</v>
      </c>
      <c r="B12" s="15">
        <f>'1.RegLineDataAnalyFormula'!B12</f>
        <v>41</v>
      </c>
      <c r="C12" s="40">
        <f t="shared" si="0"/>
        <v>42.370826475963213</v>
      </c>
      <c r="D12" s="16">
        <f t="shared" si="3"/>
        <v>1.8791652272017212</v>
      </c>
      <c r="E12" s="16">
        <f>AVERAGE(D$2:D12)</f>
        <v>9.7589317371900712</v>
      </c>
      <c r="F12" s="16">
        <f t="shared" si="1"/>
        <v>48.642857142857146</v>
      </c>
      <c r="G12" s="16">
        <f t="shared" si="2"/>
        <v>58.413265306122497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20" ht="16.5" x14ac:dyDescent="0.3">
      <c r="A13" s="14">
        <v>12</v>
      </c>
      <c r="B13" s="15">
        <f>'1.RegLineDataAnalyFormula'!B13</f>
        <v>43</v>
      </c>
      <c r="C13" s="40">
        <f t="shared" si="0"/>
        <v>44.162835232056729</v>
      </c>
      <c r="D13" s="16">
        <f t="shared" si="3"/>
        <v>1.3521857769124264</v>
      </c>
      <c r="E13" s="16">
        <f>AVERAGE(D$2:D13)</f>
        <v>9.0583695738336001</v>
      </c>
      <c r="F13" s="16">
        <f t="shared" si="1"/>
        <v>48.642857142857146</v>
      </c>
      <c r="G13" s="16">
        <f t="shared" si="2"/>
        <v>31.841836734693914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20" ht="16.5" x14ac:dyDescent="0.3">
      <c r="A14" s="14">
        <v>13</v>
      </c>
      <c r="B14" s="15">
        <f>'1.RegLineDataAnalyFormula'!B14</f>
        <v>44</v>
      </c>
      <c r="C14" s="40">
        <f t="shared" si="0"/>
        <v>45.954843988150245</v>
      </c>
      <c r="D14" s="16">
        <f t="shared" si="3"/>
        <v>3.8214150180071536</v>
      </c>
      <c r="E14" s="16">
        <f>AVERAGE(D$2:D14)</f>
        <v>8.6555269156931054</v>
      </c>
      <c r="F14" s="16">
        <f t="shared" si="1"/>
        <v>48.642857142857146</v>
      </c>
      <c r="G14" s="16">
        <f t="shared" si="2"/>
        <v>21.556122448979622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20" ht="16.5" x14ac:dyDescent="0.3">
      <c r="A15" s="14">
        <v>14</v>
      </c>
      <c r="B15" s="15">
        <f>'1.RegLineDataAnalyFormula'!B15</f>
        <v>44</v>
      </c>
      <c r="C15" s="40">
        <f t="shared" si="0"/>
        <v>47.746852744243768</v>
      </c>
      <c r="D15" s="16">
        <f t="shared" si="3"/>
        <v>14.038905487047051</v>
      </c>
      <c r="E15" s="16">
        <f>AVERAGE(D$2:D15)</f>
        <v>9.0400539565041012</v>
      </c>
      <c r="F15" s="16">
        <f t="shared" si="1"/>
        <v>48.642857142857146</v>
      </c>
      <c r="G15" s="16">
        <f t="shared" si="2"/>
        <v>21.556122448979622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20" ht="16.5" x14ac:dyDescent="0.3">
      <c r="A16" s="14">
        <v>15</v>
      </c>
      <c r="B16" s="15">
        <f>'1.RegLineDataAnalyFormula'!B16</f>
        <v>45</v>
      </c>
      <c r="C16" s="40">
        <f t="shared" si="0"/>
        <v>49.538861500337283</v>
      </c>
      <c r="D16" s="16">
        <f t="shared" si="3"/>
        <v>20.601263719244017</v>
      </c>
      <c r="E16" s="16">
        <f>AVERAGE(D$2:D16)</f>
        <v>9.8108012740200952</v>
      </c>
      <c r="F16" s="16">
        <f t="shared" si="1"/>
        <v>48.642857142857146</v>
      </c>
      <c r="G16" s="16">
        <f t="shared" si="2"/>
        <v>13.270408163265328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 ht="16.5" x14ac:dyDescent="0.3">
      <c r="A17" s="14">
        <v>16</v>
      </c>
      <c r="B17" s="15">
        <f>'1.RegLineDataAnalyFormula'!B17</f>
        <v>46</v>
      </c>
      <c r="C17" s="40">
        <f t="shared" si="0"/>
        <v>51.330870256430799</v>
      </c>
      <c r="D17" s="16">
        <f t="shared" si="3"/>
        <v>28.418177690898574</v>
      </c>
      <c r="E17" s="16">
        <f>AVERAGE(D$2:D17)</f>
        <v>10.973762300075</v>
      </c>
      <c r="F17" s="16">
        <f t="shared" si="1"/>
        <v>48.642857142857146</v>
      </c>
      <c r="G17" s="16">
        <f t="shared" si="2"/>
        <v>6.9846938775510363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 ht="16.5" x14ac:dyDescent="0.3">
      <c r="A18" s="14">
        <v>17</v>
      </c>
      <c r="B18" s="15">
        <f>'1.RegLineDataAnalyFormula'!B18</f>
        <v>48</v>
      </c>
      <c r="C18" s="40">
        <f t="shared" si="0"/>
        <v>53.122879012524322</v>
      </c>
      <c r="D18" s="16">
        <f t="shared" si="3"/>
        <v>26.243889376962173</v>
      </c>
      <c r="E18" s="16">
        <f>AVERAGE(D$2:D18)</f>
        <v>11.872005069303658</v>
      </c>
      <c r="F18" s="16">
        <f t="shared" si="1"/>
        <v>48.642857142857146</v>
      </c>
      <c r="G18" s="16">
        <f t="shared" si="2"/>
        <v>0.41326530612245288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ht="16.5" x14ac:dyDescent="0.3">
      <c r="A19" s="14">
        <v>18</v>
      </c>
      <c r="B19" s="15">
        <f>'1.RegLineDataAnalyFormula'!B19</f>
        <v>50</v>
      </c>
      <c r="C19" s="40">
        <f t="shared" si="0"/>
        <v>54.914887768617838</v>
      </c>
      <c r="D19" s="16">
        <f t="shared" si="3"/>
        <v>24.156121778109231</v>
      </c>
      <c r="E19" s="16">
        <f>AVERAGE(D$2:D19)</f>
        <v>12.554455997570635</v>
      </c>
      <c r="F19" s="16">
        <f t="shared" si="1"/>
        <v>48.642857142857146</v>
      </c>
      <c r="G19" s="16">
        <f t="shared" si="2"/>
        <v>1.8418367346938693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ht="16.5" x14ac:dyDescent="0.3">
      <c r="A20" s="14">
        <v>19</v>
      </c>
      <c r="B20" s="15">
        <f>'1.RegLineDataAnalyFormula'!B20</f>
        <v>54</v>
      </c>
      <c r="C20" s="40">
        <f t="shared" si="0"/>
        <v>56.706896524711361</v>
      </c>
      <c r="D20" s="16">
        <f t="shared" si="3"/>
        <v>7.3272887954944439</v>
      </c>
      <c r="E20" s="16">
        <f>AVERAGE(D$2:D20)</f>
        <v>12.279341934303465</v>
      </c>
      <c r="F20" s="16">
        <f t="shared" si="1"/>
        <v>48.642857142857146</v>
      </c>
      <c r="G20" s="16">
        <f t="shared" si="2"/>
        <v>28.698979591836704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ht="16.5" x14ac:dyDescent="0.3">
      <c r="A21" s="14">
        <v>20</v>
      </c>
      <c r="B21" s="15">
        <f>'1.RegLineDataAnalyFormula'!B21</f>
        <v>54</v>
      </c>
      <c r="C21" s="40">
        <f t="shared" si="0"/>
        <v>58.498905280804877</v>
      </c>
      <c r="D21" s="16">
        <f t="shared" si="3"/>
        <v>20.240148725654009</v>
      </c>
      <c r="E21" s="16">
        <f>AVERAGE(D$2:D21)</f>
        <v>12.677382273870993</v>
      </c>
      <c r="F21" s="16">
        <f t="shared" si="1"/>
        <v>48.642857142857146</v>
      </c>
      <c r="G21" s="16">
        <f t="shared" si="2"/>
        <v>28.698979591836704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ht="16.5" x14ac:dyDescent="0.3">
      <c r="A22" s="14">
        <v>21</v>
      </c>
      <c r="B22" s="15">
        <f>'1.RegLineDataAnalyFormula'!B22</f>
        <v>55</v>
      </c>
      <c r="C22" s="40">
        <f t="shared" si="0"/>
        <v>60.2909140368984</v>
      </c>
      <c r="D22" s="16">
        <f t="shared" si="3"/>
        <v>27.993771345848522</v>
      </c>
      <c r="E22" s="16">
        <f>AVERAGE(D$2:D22)</f>
        <v>13.406734134441351</v>
      </c>
      <c r="F22" s="16">
        <f t="shared" si="1"/>
        <v>48.642857142857146</v>
      </c>
      <c r="G22" s="16">
        <f t="shared" si="2"/>
        <v>40.413265306122412</v>
      </c>
      <c r="H22" s="16"/>
      <c r="I22" s="16"/>
      <c r="J22" s="16"/>
      <c r="K22" s="16"/>
      <c r="L22" s="16"/>
      <c r="M22" s="16"/>
      <c r="N22" s="16"/>
      <c r="O22" s="17"/>
    </row>
    <row r="23" spans="1:19" ht="16.5" x14ac:dyDescent="0.3">
      <c r="A23" s="14">
        <v>22</v>
      </c>
      <c r="B23" s="15">
        <f>'1.RegLineDataAnalyFormula'!B23</f>
        <v>58</v>
      </c>
      <c r="C23" s="40">
        <f t="shared" si="0"/>
        <v>62.082922792991916</v>
      </c>
      <c r="D23" s="16">
        <f t="shared" si="3"/>
        <v>16.670258533532905</v>
      </c>
      <c r="E23" s="16">
        <f>AVERAGE(D$2:D23)</f>
        <v>13.555076152581876</v>
      </c>
      <c r="F23" s="16">
        <f t="shared" si="1"/>
        <v>48.642857142857146</v>
      </c>
      <c r="G23" s="16">
        <f t="shared" si="2"/>
        <v>87.556122448979536</v>
      </c>
      <c r="H23" s="16"/>
      <c r="I23" s="16"/>
      <c r="J23" s="16"/>
      <c r="K23" s="16"/>
      <c r="L23" s="16"/>
      <c r="M23" s="16"/>
      <c r="N23" s="16"/>
      <c r="O23" s="17"/>
    </row>
    <row r="24" spans="1:19" ht="16.5" x14ac:dyDescent="0.3">
      <c r="A24" s="14">
        <v>23</v>
      </c>
      <c r="B24" s="15">
        <f>'1.RegLineDataAnalyFormula'!B24</f>
        <v>60</v>
      </c>
      <c r="C24" s="40">
        <f t="shared" si="0"/>
        <v>63.874931549085431</v>
      </c>
      <c r="D24" s="16">
        <f t="shared" si="3"/>
        <v>15.015094510097622</v>
      </c>
      <c r="E24" s="16">
        <f>AVERAGE(D$2:D24)</f>
        <v>13.618555211604301</v>
      </c>
      <c r="F24" s="16">
        <f t="shared" si="1"/>
        <v>48.642857142857146</v>
      </c>
      <c r="G24" s="16">
        <f t="shared" si="2"/>
        <v>128.98469387755094</v>
      </c>
      <c r="H24" s="16"/>
      <c r="I24" s="16"/>
      <c r="J24" s="16"/>
      <c r="K24" s="16"/>
      <c r="L24" s="16"/>
      <c r="M24" s="16"/>
      <c r="N24" s="16"/>
      <c r="O24" s="17"/>
    </row>
    <row r="25" spans="1:19" ht="16.5" x14ac:dyDescent="0.3">
      <c r="A25" s="14">
        <v>24</v>
      </c>
      <c r="B25" s="15">
        <f>'1.RegLineDataAnalyFormula'!B25</f>
        <v>63</v>
      </c>
      <c r="C25" s="40">
        <f t="shared" si="0"/>
        <v>65.666940305178954</v>
      </c>
      <c r="D25" s="16">
        <f t="shared" si="3"/>
        <v>7.1125705913880148</v>
      </c>
      <c r="E25" s="16">
        <f>AVERAGE(D$2:D25)</f>
        <v>13.347472519095289</v>
      </c>
      <c r="F25" s="16">
        <f t="shared" si="1"/>
        <v>48.642857142857146</v>
      </c>
      <c r="G25" s="16">
        <f t="shared" si="2"/>
        <v>206.12755102040808</v>
      </c>
      <c r="H25" s="16"/>
      <c r="I25" s="16"/>
      <c r="J25" s="16"/>
      <c r="K25" s="16"/>
      <c r="L25" s="16"/>
      <c r="M25" s="16"/>
      <c r="N25" s="16"/>
      <c r="O25" s="17"/>
    </row>
    <row r="26" spans="1:19" ht="16.5" x14ac:dyDescent="0.3">
      <c r="A26" s="14">
        <v>25</v>
      </c>
      <c r="B26" s="15">
        <f>'1.RegLineDataAnalyFormula'!B26</f>
        <v>70</v>
      </c>
      <c r="C26" s="40">
        <f t="shared" si="0"/>
        <v>67.458949061272477</v>
      </c>
      <c r="D26" s="16">
        <f t="shared" si="3"/>
        <v>6.4569398732080243</v>
      </c>
      <c r="E26" s="16">
        <f>AVERAGE(D$2:D26)</f>
        <v>13.071851213259798</v>
      </c>
      <c r="F26" s="16">
        <f t="shared" si="1"/>
        <v>48.642857142857146</v>
      </c>
      <c r="G26" s="16">
        <f t="shared" si="2"/>
        <v>456.12755102040802</v>
      </c>
      <c r="H26" s="16"/>
      <c r="I26" s="16"/>
      <c r="J26" s="16"/>
      <c r="K26" s="16"/>
      <c r="L26" s="16"/>
      <c r="M26" s="16"/>
      <c r="N26" s="16"/>
      <c r="O26" s="17"/>
    </row>
    <row r="27" spans="1:19" ht="16.5" x14ac:dyDescent="0.3">
      <c r="A27" s="14">
        <v>26</v>
      </c>
      <c r="B27" s="15">
        <f>'1.RegLineDataAnalyFormula'!B27</f>
        <v>70</v>
      </c>
      <c r="C27" s="40">
        <f t="shared" si="0"/>
        <v>69.250957817365986</v>
      </c>
      <c r="D27" s="16">
        <f t="shared" si="3"/>
        <v>0.56106419136512742</v>
      </c>
      <c r="E27" s="16">
        <f>AVERAGE(D$2:D27)</f>
        <v>12.590667097033078</v>
      </c>
      <c r="F27" s="16">
        <f t="shared" si="1"/>
        <v>48.642857142857146</v>
      </c>
      <c r="G27" s="16">
        <f t="shared" si="2"/>
        <v>456.12755102040802</v>
      </c>
      <c r="H27" s="16"/>
      <c r="I27" s="16"/>
      <c r="J27" s="16"/>
      <c r="K27" s="16"/>
      <c r="L27" s="16"/>
      <c r="M27" s="16"/>
      <c r="N27" s="16"/>
      <c r="O27" s="16"/>
    </row>
    <row r="28" spans="1:19" s="16" customFormat="1" ht="17.25" thickBot="1" x14ac:dyDescent="0.35">
      <c r="A28" s="14">
        <v>27</v>
      </c>
      <c r="B28" s="15">
        <f>'1.RegLineDataAnalyFormula'!B28</f>
        <v>82</v>
      </c>
      <c r="C28" s="40">
        <f t="shared" si="0"/>
        <v>71.042966573459509</v>
      </c>
      <c r="D28" s="16">
        <f t="shared" si="3"/>
        <v>120.05658151032566</v>
      </c>
      <c r="E28" s="16">
        <f>AVERAGE(D$2:D28)</f>
        <v>16.570886149377248</v>
      </c>
      <c r="F28" s="16">
        <f t="shared" si="1"/>
        <v>48.642857142857146</v>
      </c>
      <c r="G28" s="16">
        <f t="shared" si="2"/>
        <v>1112.6989795918366</v>
      </c>
    </row>
    <row r="29" spans="1:19" s="16" customFormat="1" ht="17.25" thickBot="1" x14ac:dyDescent="0.35">
      <c r="A29" s="14">
        <v>28</v>
      </c>
      <c r="B29" s="15">
        <f>'1.RegLineDataAnalyFormula'!B29</f>
        <v>88</v>
      </c>
      <c r="C29" s="40">
        <f t="shared" si="0"/>
        <v>72.834975329553032</v>
      </c>
      <c r="D29" s="16">
        <f t="shared" si="3"/>
        <v>229.97797325526517</v>
      </c>
      <c r="E29" s="43">
        <f>AVERAGE(D$2:D29)</f>
        <v>24.19256783173039</v>
      </c>
      <c r="F29" s="16">
        <f t="shared" si="1"/>
        <v>48.642857142857146</v>
      </c>
      <c r="G29" s="16">
        <f t="shared" si="2"/>
        <v>1548.9846938775509</v>
      </c>
    </row>
    <row r="30" spans="1:19" s="16" customFormat="1" ht="16.5" x14ac:dyDescent="0.3">
      <c r="A30" s="14">
        <v>29</v>
      </c>
      <c r="C30" s="40">
        <f t="shared" si="0"/>
        <v>74.626984085646541</v>
      </c>
      <c r="D30" s="16">
        <f>SUM(D2:D29)</f>
        <v>677.39189928845087</v>
      </c>
      <c r="G30" s="16">
        <f>SUM(G2:G29)</f>
        <v>6544.4285714285716</v>
      </c>
    </row>
    <row r="31" spans="1:19" s="16" customFormat="1" ht="16.5" x14ac:dyDescent="0.3">
      <c r="A31" s="14">
        <v>30</v>
      </c>
      <c r="C31" s="40">
        <f t="shared" si="0"/>
        <v>76.418992841740064</v>
      </c>
      <c r="D31" s="16" t="s">
        <v>48</v>
      </c>
      <c r="G31" s="16" t="s">
        <v>49</v>
      </c>
    </row>
    <row r="32" spans="1:19" s="16" customFormat="1" ht="16.5" x14ac:dyDescent="0.3"/>
    <row r="33" s="16" customFormat="1" ht="16.5" x14ac:dyDescent="0.3"/>
    <row r="34" s="16" customFormat="1" ht="16.5" x14ac:dyDescent="0.3"/>
    <row r="35" s="16" customFormat="1" ht="16.5" x14ac:dyDescent="0.3"/>
    <row r="36" s="16" customFormat="1" ht="16.5" x14ac:dyDescent="0.3"/>
    <row r="37" s="16" customFormat="1" ht="16.5" x14ac:dyDescent="0.3"/>
    <row r="38" s="16" customFormat="1" ht="16.5" x14ac:dyDescent="0.3"/>
    <row r="39" s="16" customFormat="1" ht="16.5" x14ac:dyDescent="0.3"/>
    <row r="40" s="16" customFormat="1" ht="16.5" x14ac:dyDescent="0.3"/>
    <row r="41" s="16" customFormat="1" ht="16.5" x14ac:dyDescent="0.3"/>
    <row r="42" s="16" customFormat="1" ht="16.5" x14ac:dyDescent="0.3"/>
    <row r="43" s="16" customFormat="1" ht="16.5" x14ac:dyDescent="0.3"/>
    <row r="44" s="16" customFormat="1" ht="16.5" x14ac:dyDescent="0.3"/>
    <row r="45" s="16" customFormat="1" ht="16.5" x14ac:dyDescent="0.3"/>
    <row r="46" s="16" customFormat="1" ht="16.5" x14ac:dyDescent="0.3"/>
    <row r="47" s="16" customFormat="1" ht="15.75" customHeight="1" x14ac:dyDescent="0.3"/>
    <row r="48" s="16" customFormat="1" ht="16.5" x14ac:dyDescent="0.3"/>
    <row r="49" s="16" customFormat="1" ht="16.5" x14ac:dyDescent="0.3"/>
    <row r="50" s="16" customFormat="1" ht="16.5" x14ac:dyDescent="0.3"/>
    <row r="51" s="16" customFormat="1" ht="16.5" x14ac:dyDescent="0.3"/>
    <row r="52" s="16" customFormat="1" ht="16.5" x14ac:dyDescent="0.3"/>
    <row r="53" s="16" customFormat="1" ht="16.5" x14ac:dyDescent="0.3"/>
    <row r="54" s="16" customFormat="1" ht="16.5" x14ac:dyDescent="0.3"/>
    <row r="55" s="16" customFormat="1" ht="16.5" x14ac:dyDescent="0.3"/>
    <row r="56" s="16" customFormat="1" ht="16.5" x14ac:dyDescent="0.3"/>
    <row r="57" s="16" customFormat="1" ht="16.5" x14ac:dyDescent="0.3"/>
    <row r="58" s="16" customFormat="1" ht="16.5" x14ac:dyDescent="0.3"/>
  </sheetData>
  <phoneticPr fontId="19" type="noConversion"/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1.RegLineDataAnalyFormula</vt:lpstr>
      <vt:lpstr>2.R2&amp;R</vt:lpstr>
      <vt:lpstr>3.RegForAssociation</vt:lpstr>
      <vt:lpstr>4.MaxTrMaxTP</vt:lpstr>
      <vt:lpstr>5.AllRegFormula&amp;Solver</vt:lpstr>
      <vt:lpstr>'2.R2&amp;R'!Page1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2020-08-05T21:42:46Z</dcterms:created>
  <dcterms:modified xsi:type="dcterms:W3CDTF">2021-02-13T19:34:22Z</dcterms:modified>
</cp:coreProperties>
</file>