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Reg-2020\"/>
    </mc:Choice>
  </mc:AlternateContent>
  <xr:revisionPtr revIDLastSave="0" documentId="8_{3371B4B0-9A58-46A5-B642-72B24523972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Orders-Arrived" sheetId="2" r:id="rId1"/>
    <sheet name="1b.Orders-Arrived" sheetId="3" r:id="rId2"/>
  </sheets>
  <definedNames>
    <definedName name="Page1">'1.Orders-Arrived'!$H$16</definedName>
    <definedName name="solver_adj" localSheetId="0" hidden="1">'1.Orders-Arrived'!#REF!</definedName>
    <definedName name="solver_adj" localSheetId="1" hidden="1">'1b.Orders-Arrived'!#REF!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'1.Orders-Arrived'!#REF!</definedName>
    <definedName name="solver_opt" localSheetId="1" hidden="1">'1b.Orders-Arrived'!#REF!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2" i="3"/>
  <c r="I4" i="2"/>
  <c r="I2" i="2"/>
  <c r="K24" i="3"/>
  <c r="D10" i="3" s="1"/>
  <c r="E10" i="3" s="1"/>
  <c r="F10" i="3" s="1"/>
  <c r="K23" i="3"/>
  <c r="D7" i="3" s="1"/>
  <c r="E7" i="3" s="1"/>
  <c r="F7" i="3" s="1"/>
  <c r="N13" i="3"/>
  <c r="N11" i="3"/>
  <c r="O10" i="3" s="1"/>
  <c r="N10" i="3"/>
  <c r="O11" i="3" s="1"/>
  <c r="J2" i="2"/>
  <c r="J1" i="2"/>
  <c r="J4" i="2"/>
  <c r="J3" i="2"/>
  <c r="I3" i="2" l="1"/>
  <c r="I1" i="2"/>
  <c r="D52" i="2" s="1"/>
  <c r="D34" i="3"/>
  <c r="E34" i="3" s="1"/>
  <c r="F34" i="3" s="1"/>
  <c r="D14" i="3"/>
  <c r="E14" i="3" s="1"/>
  <c r="F14" i="3" s="1"/>
  <c r="D42" i="3"/>
  <c r="E42" i="3" s="1"/>
  <c r="F42" i="3" s="1"/>
  <c r="D26" i="3"/>
  <c r="E26" i="3" s="1"/>
  <c r="F26" i="3" s="1"/>
  <c r="D17" i="3"/>
  <c r="E17" i="3" s="1"/>
  <c r="F17" i="3" s="1"/>
  <c r="D50" i="3"/>
  <c r="E50" i="3" s="1"/>
  <c r="F50" i="3" s="1"/>
  <c r="D4" i="3"/>
  <c r="E4" i="3" s="1"/>
  <c r="F4" i="3" s="1"/>
  <c r="D20" i="3"/>
  <c r="E20" i="3" s="1"/>
  <c r="F20" i="3" s="1"/>
  <c r="D56" i="3"/>
  <c r="D15" i="3"/>
  <c r="E15" i="3" s="1"/>
  <c r="F15" i="3" s="1"/>
  <c r="D23" i="3"/>
  <c r="E23" i="3" s="1"/>
  <c r="F23" i="3" s="1"/>
  <c r="D29" i="3"/>
  <c r="E29" i="3" s="1"/>
  <c r="F29" i="3" s="1"/>
  <c r="D37" i="3"/>
  <c r="E37" i="3" s="1"/>
  <c r="F37" i="3" s="1"/>
  <c r="D45" i="3"/>
  <c r="E45" i="3" s="1"/>
  <c r="F45" i="3" s="1"/>
  <c r="D28" i="3"/>
  <c r="E28" i="3" s="1"/>
  <c r="F28" i="3" s="1"/>
  <c r="D36" i="3"/>
  <c r="E36" i="3" s="1"/>
  <c r="F36" i="3" s="1"/>
  <c r="D44" i="3"/>
  <c r="E44" i="3" s="1"/>
  <c r="F44" i="3" s="1"/>
  <c r="D52" i="3"/>
  <c r="M5" i="3" s="1"/>
  <c r="D19" i="3"/>
  <c r="E19" i="3" s="1"/>
  <c r="F19" i="3" s="1"/>
  <c r="D25" i="3"/>
  <c r="E25" i="3" s="1"/>
  <c r="F25" i="3" s="1"/>
  <c r="D33" i="3"/>
  <c r="E33" i="3" s="1"/>
  <c r="F33" i="3" s="1"/>
  <c r="D41" i="3"/>
  <c r="E41" i="3" s="1"/>
  <c r="F41" i="3" s="1"/>
  <c r="D49" i="3"/>
  <c r="E49" i="3" s="1"/>
  <c r="F49" i="3" s="1"/>
  <c r="D53" i="3"/>
  <c r="D30" i="3"/>
  <c r="E30" i="3" s="1"/>
  <c r="F30" i="3" s="1"/>
  <c r="D38" i="3"/>
  <c r="E38" i="3" s="1"/>
  <c r="F38" i="3" s="1"/>
  <c r="D46" i="3"/>
  <c r="E46" i="3" s="1"/>
  <c r="F46" i="3" s="1"/>
  <c r="D54" i="3"/>
  <c r="D5" i="3"/>
  <c r="E5" i="3" s="1"/>
  <c r="F5" i="3" s="1"/>
  <c r="D8" i="3"/>
  <c r="E8" i="3" s="1"/>
  <c r="F8" i="3" s="1"/>
  <c r="D12" i="3"/>
  <c r="E12" i="3" s="1"/>
  <c r="F12" i="3" s="1"/>
  <c r="D21" i="3"/>
  <c r="E21" i="3" s="1"/>
  <c r="F21" i="3" s="1"/>
  <c r="D24" i="3"/>
  <c r="E24" i="3" s="1"/>
  <c r="F24" i="3" s="1"/>
  <c r="D27" i="3"/>
  <c r="E27" i="3" s="1"/>
  <c r="F27" i="3" s="1"/>
  <c r="D35" i="3"/>
  <c r="E35" i="3" s="1"/>
  <c r="F35" i="3" s="1"/>
  <c r="D43" i="3"/>
  <c r="E43" i="3" s="1"/>
  <c r="F43" i="3" s="1"/>
  <c r="D51" i="3"/>
  <c r="E51" i="3" s="1"/>
  <c r="F51" i="3" s="1"/>
  <c r="D55" i="3"/>
  <c r="D31" i="3"/>
  <c r="E31" i="3" s="1"/>
  <c r="F31" i="3" s="1"/>
  <c r="D39" i="3"/>
  <c r="E39" i="3" s="1"/>
  <c r="F39" i="3" s="1"/>
  <c r="D47" i="3"/>
  <c r="E47" i="3" s="1"/>
  <c r="F47" i="3" s="1"/>
  <c r="D9" i="3"/>
  <c r="E9" i="3" s="1"/>
  <c r="F9" i="3" s="1"/>
  <c r="D13" i="3"/>
  <c r="E13" i="3" s="1"/>
  <c r="F13" i="3" s="1"/>
  <c r="D22" i="3"/>
  <c r="E22" i="3" s="1"/>
  <c r="F22" i="3" s="1"/>
  <c r="D3" i="3"/>
  <c r="E3" i="3" s="1"/>
  <c r="F3" i="3" s="1"/>
  <c r="D6" i="3"/>
  <c r="E6" i="3" s="1"/>
  <c r="F6" i="3" s="1"/>
  <c r="D16" i="3"/>
  <c r="E16" i="3" s="1"/>
  <c r="F16" i="3" s="1"/>
  <c r="D2" i="3"/>
  <c r="E2" i="3" s="1"/>
  <c r="F2" i="3" s="1"/>
  <c r="D11" i="3"/>
  <c r="E11" i="3" s="1"/>
  <c r="F11" i="3" s="1"/>
  <c r="D18" i="3"/>
  <c r="E18" i="3" s="1"/>
  <c r="F18" i="3" s="1"/>
  <c r="D32" i="3"/>
  <c r="E32" i="3" s="1"/>
  <c r="F32" i="3" s="1"/>
  <c r="D40" i="3"/>
  <c r="E40" i="3" s="1"/>
  <c r="F40" i="3" s="1"/>
  <c r="D48" i="3"/>
  <c r="E48" i="3" s="1"/>
  <c r="F48" i="3" s="1"/>
  <c r="D31" i="2" l="1"/>
  <c r="D14" i="2"/>
  <c r="D15" i="2"/>
  <c r="D24" i="2"/>
  <c r="D51" i="2"/>
  <c r="D55" i="2"/>
  <c r="D12" i="2"/>
  <c r="D22" i="2"/>
  <c r="D23" i="2"/>
  <c r="D32" i="2"/>
  <c r="D56" i="2"/>
  <c r="D44" i="2"/>
  <c r="D33" i="2"/>
  <c r="D3" i="2"/>
  <c r="D5" i="2"/>
  <c r="D38" i="2"/>
  <c r="D48" i="2"/>
  <c r="D28" i="2"/>
  <c r="D46" i="2"/>
  <c r="D47" i="2"/>
  <c r="D26" i="2"/>
  <c r="D19" i="2"/>
  <c r="D45" i="2"/>
  <c r="D49" i="2"/>
  <c r="D21" i="2"/>
  <c r="D40" i="2"/>
  <c r="D4" i="2"/>
  <c r="D13" i="2"/>
  <c r="D39" i="2"/>
  <c r="D18" i="2"/>
  <c r="D11" i="2"/>
  <c r="D25" i="2"/>
  <c r="D36" i="2"/>
  <c r="D54" i="2"/>
  <c r="D34" i="2"/>
  <c r="D27" i="2"/>
  <c r="D17" i="2"/>
  <c r="D9" i="2"/>
  <c r="D41" i="2"/>
  <c r="D30" i="2"/>
  <c r="D10" i="2"/>
  <c r="D53" i="2"/>
  <c r="D8" i="2"/>
  <c r="D42" i="2"/>
  <c r="D35" i="2"/>
  <c r="D37" i="2"/>
  <c r="D29" i="2"/>
  <c r="D6" i="2"/>
  <c r="D7" i="2"/>
  <c r="D16" i="2"/>
  <c r="D50" i="2"/>
  <c r="D43" i="2"/>
  <c r="D20" i="2"/>
  <c r="D2" i="2"/>
  <c r="G49" i="3"/>
  <c r="H49" i="3" s="1"/>
  <c r="G41" i="3"/>
  <c r="H41" i="3" s="1"/>
  <c r="G33" i="3"/>
  <c r="H33" i="3" s="1"/>
  <c r="G25" i="3"/>
  <c r="H25" i="3" s="1"/>
  <c r="G19" i="3"/>
  <c r="H19" i="3" s="1"/>
  <c r="G6" i="3"/>
  <c r="H6" i="3" s="1"/>
  <c r="G3" i="3"/>
  <c r="H3" i="3" s="1"/>
  <c r="G7" i="3"/>
  <c r="H7" i="3" s="1"/>
  <c r="G4" i="3"/>
  <c r="H4" i="3" s="1"/>
  <c r="G45" i="3"/>
  <c r="H45" i="3" s="1"/>
  <c r="G37" i="3"/>
  <c r="H37" i="3" s="1"/>
  <c r="G29" i="3"/>
  <c r="H29" i="3" s="1"/>
  <c r="G23" i="3"/>
  <c r="H23" i="3" s="1"/>
  <c r="G15" i="3"/>
  <c r="H15" i="3" s="1"/>
  <c r="G10" i="3"/>
  <c r="H10" i="3" s="1"/>
  <c r="G48" i="3"/>
  <c r="H48" i="3" s="1"/>
  <c r="G40" i="3"/>
  <c r="H40" i="3" s="1"/>
  <c r="G32" i="3"/>
  <c r="H32" i="3" s="1"/>
  <c r="G44" i="3"/>
  <c r="H44" i="3" s="1"/>
  <c r="G36" i="3"/>
  <c r="H36" i="3" s="1"/>
  <c r="G28" i="3"/>
  <c r="H28" i="3" s="1"/>
  <c r="G22" i="3"/>
  <c r="H22" i="3" s="1"/>
  <c r="G13" i="3"/>
  <c r="H13" i="3" s="1"/>
  <c r="G9" i="3"/>
  <c r="H9" i="3" s="1"/>
  <c r="G17" i="3"/>
  <c r="H17" i="3" s="1"/>
  <c r="G14" i="3"/>
  <c r="H14" i="3" s="1"/>
  <c r="G47" i="3"/>
  <c r="H47" i="3" s="1"/>
  <c r="G39" i="3"/>
  <c r="H39" i="3" s="1"/>
  <c r="G31" i="3"/>
  <c r="H31" i="3" s="1"/>
  <c r="G50" i="3"/>
  <c r="H50" i="3" s="1"/>
  <c r="G42" i="3"/>
  <c r="H42" i="3" s="1"/>
  <c r="G34" i="3"/>
  <c r="H34" i="3" s="1"/>
  <c r="G26" i="3"/>
  <c r="H26" i="3" s="1"/>
  <c r="G20" i="3"/>
  <c r="H20" i="3" s="1"/>
  <c r="G46" i="3"/>
  <c r="H46" i="3" s="1"/>
  <c r="G38" i="3"/>
  <c r="H38" i="3" s="1"/>
  <c r="G30" i="3"/>
  <c r="H30" i="3" s="1"/>
  <c r="G16" i="3"/>
  <c r="H16" i="3" s="1"/>
  <c r="G35" i="3"/>
  <c r="H35" i="3" s="1"/>
  <c r="G24" i="3"/>
  <c r="H24" i="3" s="1"/>
  <c r="G18" i="3"/>
  <c r="H18" i="3" s="1"/>
  <c r="G2" i="3"/>
  <c r="H2" i="3" s="1"/>
  <c r="G43" i="3"/>
  <c r="H43" i="3" s="1"/>
  <c r="G12" i="3"/>
  <c r="H12" i="3" s="1"/>
  <c r="G5" i="3"/>
  <c r="H5" i="3" s="1"/>
  <c r="G27" i="3"/>
  <c r="H27" i="3" s="1"/>
  <c r="G51" i="3"/>
  <c r="H51" i="3" s="1"/>
  <c r="O13" i="3" s="1"/>
  <c r="O14" i="3" s="1"/>
  <c r="G21" i="3"/>
  <c r="H21" i="3" s="1"/>
  <c r="G11" i="3"/>
  <c r="H11" i="3" s="1"/>
  <c r="G8" i="3"/>
  <c r="H8" i="3" s="1"/>
</calcChain>
</file>

<file path=xl/sharedStrings.xml><?xml version="1.0" encoding="utf-8"?>
<sst xmlns="http://schemas.openxmlformats.org/spreadsheetml/2006/main" count="71" uniqueCount="57">
  <si>
    <t>t</t>
  </si>
  <si>
    <t>At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</si>
  <si>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</si>
  <si>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</si>
  <si>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</si>
  <si>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</si>
  <si>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</si>
  <si>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</si>
  <si>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</si>
  <si>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</si>
  <si>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</si>
  <si>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</si>
  <si>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</si>
  <si>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</si>
  <si>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</si>
  <si>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</si>
  <si>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</si>
  <si>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</si>
  <si>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</si>
  <si>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</si>
  <si>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</si>
  <si>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</si>
  <si>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</si>
  <si>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</si>
  <si>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</si>
  <si>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</si>
  <si>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</si>
  <si>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b0</t>
  </si>
  <si>
    <t>b1</t>
  </si>
  <si>
    <t>Ft</t>
  </si>
  <si>
    <t>E</t>
  </si>
  <si>
    <t>=SUM(E^2)/(n-2)</t>
  </si>
  <si>
    <t>F(51)</t>
  </si>
  <si>
    <t>Correlation Coefficient</t>
  </si>
  <si>
    <t>Coefficient of Determination</t>
  </si>
  <si>
    <t>Varriance of forecast</t>
  </si>
  <si>
    <t>Standard Deviation of forecast</t>
  </si>
  <si>
    <t>What % of y is defined (explained) by x</t>
  </si>
  <si>
    <r>
      <t>E</t>
    </r>
    <r>
      <rPr>
        <vertAlign val="superscript"/>
        <sz val="11"/>
        <color theme="1"/>
        <rFont val="Book Antiqua"/>
        <family val="1"/>
      </rPr>
      <t>2</t>
    </r>
  </si>
  <si>
    <t>SUM(E^2)</t>
  </si>
  <si>
    <t>Average</t>
  </si>
  <si>
    <t>Standard Deviation</t>
  </si>
  <si>
    <t>CV</t>
  </si>
  <si>
    <t>Median</t>
  </si>
  <si>
    <t xml:space="preserve">Max </t>
  </si>
  <si>
    <t>Range/Median</t>
  </si>
  <si>
    <t>Min</t>
  </si>
  <si>
    <t>In statistics, whenever we estimate a parameter we reduce the denominator of MSE by 1</t>
  </si>
  <si>
    <t xml:space="preserve">Here we have estimated two parameters, b0 and b1, therfore we </t>
  </si>
  <si>
    <t>do not devide by n but by n-2</t>
  </si>
  <si>
    <t>Slope</t>
  </si>
  <si>
    <t>R-squared</t>
  </si>
  <si>
    <t>StdErr</t>
  </si>
  <si>
    <t>R2</t>
  </si>
  <si>
    <t>StdDev Forecast</t>
  </si>
  <si>
    <t xml:space="preserve">https://youtu.be/U7JGuZSdqo8 </t>
  </si>
  <si>
    <t>Lecture is available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</si>
</sst>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1"/>
      <color rgb="FFFF0000"/>
      <name val="Book Antiqua"/>
      <family val="1"/>
    </font>
    <font>
      <vertAlign val="superscript"/>
      <sz val="11"/>
      <color theme="1"/>
      <name val="Book Antiqua"/>
      <family val="1"/>
    </font>
    <font>
      <b/>
      <sz val="11"/>
      <color theme="7" tint="-0.499984740745262"/>
      <name val="Book Antiqua"/>
      <family val="1"/>
    </font>
    <font>
      <i/>
      <sz val="11"/>
      <color theme="1"/>
      <name val="Book Antiqua"/>
      <family val="1"/>
    </font>
    <font>
      <b/>
      <sz val="11"/>
      <color rgb="FFC00000"/>
      <name val="Book Antiqua"/>
      <family val="1"/>
    </font>
    <font>
      <b/>
      <sz val="11"/>
      <color rgb="FF00B050"/>
      <name val="Book Antiqua"/>
      <family val="1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9">
    <xf numFmtId="0" fontId="0" fillId="0" borderId="0" xfId="0"/>
    <xf numFmtId="0" fontId="18" fillId="0" borderId="0" xfId="0" applyFont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5" borderId="0" xfId="0" applyFont="1" applyFill="1"/>
    <xf numFmtId="0" fontId="20" fillId="0" borderId="0" xfId="0" applyFont="1"/>
    <xf numFmtId="0" fontId="18" fillId="0" borderId="0" xfId="0" applyFont="1"/>
    <xf numFmtId="0" fontId="22" fillId="0" borderId="0" xfId="0" quotePrefix="1" applyFont="1"/>
    <xf numFmtId="0" fontId="18" fillId="0" borderId="0" xfId="0" applyFont="1" applyAlignment="1">
      <alignment horizontal="center" wrapText="1"/>
    </xf>
    <xf numFmtId="0" fontId="19" fillId="34" borderId="0" xfId="0" applyFont="1" applyFill="1" applyAlignment="1">
      <alignment horizontal="center" wrapText="1"/>
    </xf>
    <xf numFmtId="0" fontId="22" fillId="0" borderId="0" xfId="0" applyFont="1"/>
    <xf numFmtId="0" fontId="23" fillId="0" borderId="11" xfId="0" applyFont="1" applyFill="1" applyBorder="1" applyAlignment="1">
      <alignment horizontal="centerContinuous"/>
    </xf>
    <xf numFmtId="0" fontId="18" fillId="0" borderId="0" xfId="0" applyFont="1" applyFill="1" applyBorder="1" applyAlignment="1"/>
    <xf numFmtId="0" fontId="19" fillId="35" borderId="0" xfId="0" applyFont="1" applyFill="1" applyBorder="1" applyAlignment="1"/>
    <xf numFmtId="0" fontId="18" fillId="0" borderId="10" xfId="0" applyFont="1" applyFill="1" applyBorder="1" applyAlignment="1"/>
    <xf numFmtId="0" fontId="23" fillId="0" borderId="11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Fill="1" applyBorder="1" applyAlignment="1"/>
    <xf numFmtId="0" fontId="24" fillId="0" borderId="10" xfId="0" applyFont="1" applyFill="1" applyBorder="1" applyAlignment="1"/>
    <xf numFmtId="0" fontId="25" fillId="0" borderId="0" xfId="0" applyFont="1"/>
    <xf numFmtId="0" fontId="18" fillId="35" borderId="0" xfId="0" applyFont="1" applyFill="1"/>
    <xf numFmtId="0" fontId="19" fillId="33" borderId="0" xfId="0" applyFont="1" applyFill="1" applyBorder="1" applyAlignment="1"/>
    <xf numFmtId="0" fontId="19" fillId="33" borderId="0" xfId="0" applyFont="1" applyFill="1"/>
    <xf numFmtId="2" fontId="0" fillId="0" borderId="0" xfId="0" applyNumberFormat="1"/>
    <xf numFmtId="2" fontId="26" fillId="0" borderId="0" xfId="0" applyNumberFormat="1" applyFont="1"/>
    <xf numFmtId="2" fontId="18" fillId="0" borderId="0" xfId="0" applyNumberFormat="1" applyFont="1"/>
    <xf numFmtId="2" fontId="20" fillId="0" borderId="0" xfId="0" applyNumberFormat="1" applyFont="1"/>
    <xf numFmtId="2" fontId="22" fillId="0" borderId="0" xfId="0" applyNumberFormat="1" applyFont="1" applyAlignment="1">
      <alignment horizontal="center"/>
    </xf>
    <xf numFmtId="0" fontId="27" fillId="0" borderId="0" xfId="42" applyNumberFormat="1"/>
    <xf numFmtId="0" fontId="13" fillId="35" borderId="0" xfId="0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'1.Orders-Arrived'!$C$1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'1.Orders-Arrived'!$B$2:$B$51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'1.Orders-Arrived'!$C$2:$C$51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E4-4812-B4AD-F124D11626EB}"/>
            </c:ext>
          </c:extLst>
        </c:ser>
        <c:ser>
          <c:idx val="1"/>
          <c:order val="1"/>
          <c:tx>
            <c:strRef>
              <c:f>'1.Orders-Arrived'!$D$1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'1.Orders-Arrived'!$B$2:$B$51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'1.Orders-Arrived'!$D$2:$D$51</c:f>
              <c:numCache>
                <c:formatCode>0.00</c:formatCode>
                <c:ptCount val="50"/>
                <c:pt idx="0">
                  <c:v>1.1929411764705886</c:v>
                </c:pt>
                <c:pt idx="1">
                  <c:v>1.2691476590636257</c:v>
                </c:pt>
                <c:pt idx="2">
                  <c:v>1.345354141656663</c:v>
                </c:pt>
                <c:pt idx="3">
                  <c:v>1.4215606242497001</c:v>
                </c:pt>
                <c:pt idx="4">
                  <c:v>1.4977671068427374</c:v>
                </c:pt>
                <c:pt idx="5">
                  <c:v>1.5739735894357745</c:v>
                </c:pt>
                <c:pt idx="6">
                  <c:v>1.6501800720288118</c:v>
                </c:pt>
                <c:pt idx="7">
                  <c:v>1.7263865546218491</c:v>
                </c:pt>
                <c:pt idx="8">
                  <c:v>1.8025930372148862</c:v>
                </c:pt>
                <c:pt idx="9">
                  <c:v>1.8787995198079233</c:v>
                </c:pt>
                <c:pt idx="10">
                  <c:v>1.9550060024009606</c:v>
                </c:pt>
                <c:pt idx="11">
                  <c:v>2.0312124849939979</c:v>
                </c:pt>
                <c:pt idx="12">
                  <c:v>2.107418967587035</c:v>
                </c:pt>
                <c:pt idx="13">
                  <c:v>2.183625450180072</c:v>
                </c:pt>
                <c:pt idx="14">
                  <c:v>2.2598319327731096</c:v>
                </c:pt>
                <c:pt idx="15">
                  <c:v>2.3360384153661466</c:v>
                </c:pt>
                <c:pt idx="16">
                  <c:v>2.4122448979591837</c:v>
                </c:pt>
                <c:pt idx="17">
                  <c:v>2.4884513805522213</c:v>
                </c:pt>
                <c:pt idx="18">
                  <c:v>2.5646578631452583</c:v>
                </c:pt>
                <c:pt idx="19">
                  <c:v>2.6408643457382954</c:v>
                </c:pt>
                <c:pt idx="20">
                  <c:v>2.717070828331333</c:v>
                </c:pt>
                <c:pt idx="21">
                  <c:v>2.7932773109243696</c:v>
                </c:pt>
                <c:pt idx="22">
                  <c:v>2.8694837935174071</c:v>
                </c:pt>
                <c:pt idx="23">
                  <c:v>2.9456902761104446</c:v>
                </c:pt>
                <c:pt idx="24">
                  <c:v>3.0218967587034813</c:v>
                </c:pt>
                <c:pt idx="25">
                  <c:v>3.0981032412965188</c:v>
                </c:pt>
                <c:pt idx="26">
                  <c:v>3.1743097238895563</c:v>
                </c:pt>
                <c:pt idx="27">
                  <c:v>3.250516206482593</c:v>
                </c:pt>
                <c:pt idx="28">
                  <c:v>3.3267226890756305</c:v>
                </c:pt>
                <c:pt idx="29">
                  <c:v>3.4029291716686672</c:v>
                </c:pt>
                <c:pt idx="30">
                  <c:v>3.4791356542617047</c:v>
                </c:pt>
                <c:pt idx="31">
                  <c:v>3.5553421368547422</c:v>
                </c:pt>
                <c:pt idx="32">
                  <c:v>3.6315486194477788</c:v>
                </c:pt>
                <c:pt idx="33">
                  <c:v>3.7077551020408164</c:v>
                </c:pt>
                <c:pt idx="34">
                  <c:v>3.7839615846338539</c:v>
                </c:pt>
                <c:pt idx="35">
                  <c:v>3.8601680672268905</c:v>
                </c:pt>
                <c:pt idx="36">
                  <c:v>3.9363745498199281</c:v>
                </c:pt>
                <c:pt idx="37">
                  <c:v>4.0125810324129656</c:v>
                </c:pt>
                <c:pt idx="38">
                  <c:v>4.0887875150060022</c:v>
                </c:pt>
                <c:pt idx="39">
                  <c:v>4.1649939975990398</c:v>
                </c:pt>
                <c:pt idx="40">
                  <c:v>4.2412004801920773</c:v>
                </c:pt>
                <c:pt idx="41">
                  <c:v>4.3174069627851139</c:v>
                </c:pt>
                <c:pt idx="42">
                  <c:v>4.3936134453781515</c:v>
                </c:pt>
                <c:pt idx="43">
                  <c:v>4.4698199279711881</c:v>
                </c:pt>
                <c:pt idx="44">
                  <c:v>4.5460264105642256</c:v>
                </c:pt>
                <c:pt idx="45">
                  <c:v>4.6222328931572632</c:v>
                </c:pt>
                <c:pt idx="46">
                  <c:v>4.6984393757502998</c:v>
                </c:pt>
                <c:pt idx="47">
                  <c:v>4.7746458583433373</c:v>
                </c:pt>
                <c:pt idx="48">
                  <c:v>4.8508523409363749</c:v>
                </c:pt>
                <c:pt idx="49">
                  <c:v>4.9270588235294115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E4-4812-B4AD-F124D1162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420952"/>
        <c:axId val="712419640"/>
      </c:scatterChart>
      <c:valAx>
        <c:axId val="712420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419640"/>
        <c:crosses val="autoZero"/>
        <c:crossBetween val="midCat"/>
      </c:valAx>
      <c:valAx>
        <c:axId val="7124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42095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'1b.Orders-Arrived'!$C$1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'1b.Orders-Arrived'!$B$2:$B$51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'1b.Orders-Arrived'!$C$2:$C$51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94-49BB-9EA7-D75807259581}"/>
            </c:ext>
          </c:extLst>
        </c:ser>
        <c:ser>
          <c:idx val="1"/>
          <c:order val="1"/>
          <c:tx>
            <c:strRef>
              <c:f>'1b.Orders-Arrived'!$D$1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'1b.Orders-Arrived'!$B$2:$B$51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'1b.Orders-Arrived'!$D$2:$D$51</c:f>
              <c:numCache>
                <c:formatCode>General</c:formatCode>
                <c:ptCount val="50"/>
                <c:pt idx="0">
                  <c:v>1.1929411764705886</c:v>
                </c:pt>
                <c:pt idx="1">
                  <c:v>1.2691476590636257</c:v>
                </c:pt>
                <c:pt idx="2">
                  <c:v>1.345354141656663</c:v>
                </c:pt>
                <c:pt idx="3">
                  <c:v>1.4215606242497001</c:v>
                </c:pt>
                <c:pt idx="4">
                  <c:v>1.4977671068427374</c:v>
                </c:pt>
                <c:pt idx="5">
                  <c:v>1.5739735894357745</c:v>
                </c:pt>
                <c:pt idx="6">
                  <c:v>1.6501800720288118</c:v>
                </c:pt>
                <c:pt idx="7">
                  <c:v>1.7263865546218491</c:v>
                </c:pt>
                <c:pt idx="8">
                  <c:v>1.8025930372148862</c:v>
                </c:pt>
                <c:pt idx="9">
                  <c:v>1.8787995198079233</c:v>
                </c:pt>
                <c:pt idx="10">
                  <c:v>1.9550060024009606</c:v>
                </c:pt>
                <c:pt idx="11">
                  <c:v>2.0312124849939979</c:v>
                </c:pt>
                <c:pt idx="12">
                  <c:v>2.107418967587035</c:v>
                </c:pt>
                <c:pt idx="13">
                  <c:v>2.183625450180072</c:v>
                </c:pt>
                <c:pt idx="14">
                  <c:v>2.2598319327731096</c:v>
                </c:pt>
                <c:pt idx="15">
                  <c:v>2.3360384153661466</c:v>
                </c:pt>
                <c:pt idx="16">
                  <c:v>2.4122448979591837</c:v>
                </c:pt>
                <c:pt idx="17">
                  <c:v>2.4884513805522213</c:v>
                </c:pt>
                <c:pt idx="18">
                  <c:v>2.5646578631452583</c:v>
                </c:pt>
                <c:pt idx="19">
                  <c:v>2.6408643457382954</c:v>
                </c:pt>
                <c:pt idx="20">
                  <c:v>2.717070828331333</c:v>
                </c:pt>
                <c:pt idx="21">
                  <c:v>2.7932773109243696</c:v>
                </c:pt>
                <c:pt idx="22">
                  <c:v>2.8694837935174071</c:v>
                </c:pt>
                <c:pt idx="23">
                  <c:v>2.9456902761104446</c:v>
                </c:pt>
                <c:pt idx="24">
                  <c:v>3.0218967587034813</c:v>
                </c:pt>
                <c:pt idx="25">
                  <c:v>3.0981032412965188</c:v>
                </c:pt>
                <c:pt idx="26">
                  <c:v>3.1743097238895563</c:v>
                </c:pt>
                <c:pt idx="27">
                  <c:v>3.250516206482593</c:v>
                </c:pt>
                <c:pt idx="28">
                  <c:v>3.3267226890756305</c:v>
                </c:pt>
                <c:pt idx="29">
                  <c:v>3.4029291716686672</c:v>
                </c:pt>
                <c:pt idx="30">
                  <c:v>3.4791356542617047</c:v>
                </c:pt>
                <c:pt idx="31">
                  <c:v>3.5553421368547422</c:v>
                </c:pt>
                <c:pt idx="32">
                  <c:v>3.6315486194477788</c:v>
                </c:pt>
                <c:pt idx="33">
                  <c:v>3.7077551020408164</c:v>
                </c:pt>
                <c:pt idx="34">
                  <c:v>3.7839615846338539</c:v>
                </c:pt>
                <c:pt idx="35">
                  <c:v>3.8601680672268905</c:v>
                </c:pt>
                <c:pt idx="36">
                  <c:v>3.9363745498199281</c:v>
                </c:pt>
                <c:pt idx="37">
                  <c:v>4.0125810324129656</c:v>
                </c:pt>
                <c:pt idx="38">
                  <c:v>4.0887875150060022</c:v>
                </c:pt>
                <c:pt idx="39">
                  <c:v>4.1649939975990398</c:v>
                </c:pt>
                <c:pt idx="40">
                  <c:v>4.2412004801920773</c:v>
                </c:pt>
                <c:pt idx="41">
                  <c:v>4.3174069627851139</c:v>
                </c:pt>
                <c:pt idx="42">
                  <c:v>4.3936134453781515</c:v>
                </c:pt>
                <c:pt idx="43">
                  <c:v>4.4698199279711881</c:v>
                </c:pt>
                <c:pt idx="44">
                  <c:v>4.5460264105642256</c:v>
                </c:pt>
                <c:pt idx="45">
                  <c:v>4.6222328931572632</c:v>
                </c:pt>
                <c:pt idx="46">
                  <c:v>4.6984393757502998</c:v>
                </c:pt>
                <c:pt idx="47">
                  <c:v>4.7746458583433373</c:v>
                </c:pt>
                <c:pt idx="48">
                  <c:v>4.8508523409363749</c:v>
                </c:pt>
                <c:pt idx="49">
                  <c:v>4.9270588235294115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94-49BB-9EA7-D75807259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420952"/>
        <c:axId val="712419640"/>
      </c:scatterChart>
      <c:valAx>
        <c:axId val="712420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419640"/>
        <c:crosses val="autoZero"/>
        <c:crossBetween val="midCat"/>
      </c:valAx>
      <c:valAx>
        <c:axId val="7124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42095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360045</xdr:colOff>
      <xdr:row>12</xdr:row>
      <xdr:rowOff>152400</xdr:rowOff>
    </xdr:from>
    <xdr:to>
      <xdr:col>10</xdr:col>
      <xdr:colOff>11430</xdr:colOff>
      <xdr:row>27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182880</xdr:colOff>
      <xdr:row>3</xdr:row>
      <xdr:rowOff>205740</xdr:rowOff>
    </xdr:from>
    <xdr:to>
      <xdr:col>27</xdr:col>
      <xdr:colOff>453390</xdr:colOff>
      <xdr:row>18</xdr:row>
      <xdr:rowOff>169545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U7JGuZSdqo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113"/>
  <sheetViews>
    <sheetView workbookViewId="0">
      <selection activeCell="I6" sqref="I6"/>
    </sheetView>
  </sheetViews>
  <sheetFormatPr defaultColWidth="8.85546875" defaultRowHeight="16.5" x14ac:dyDescent="0.3"/>
  <cols>
    <col min="1" max="1" width="19.28515625" style="5" bestFit="1" customWidth="1"/>
    <col min="2" max="2" width="4.85546875" style="5" bestFit="1" customWidth="1"/>
    <col min="3" max="3" width="4.7109375" style="18" bestFit="1" customWidth="1"/>
    <col min="4" max="6" width="8.85546875" style="5"/>
    <col min="7" max="7" width="14.28515625" style="5" bestFit="1" customWidth="1"/>
    <col min="8" max="8" width="15.5703125" style="5" bestFit="1" customWidth="1"/>
    <col min="9" max="9" width="15.5703125" style="5" customWidth="1"/>
    <col min="10" max="11" width="8.85546875" style="5"/>
    <col min="12" max="12" width="17.42578125" style="5" bestFit="1" customWidth="1"/>
    <col min="13" max="16384" width="8.85546875" style="5"/>
  </cols>
  <sheetData>
    <row r="1" spans="2:22" x14ac:dyDescent="0.3">
      <c r="B1" s="1" t="s">
        <v>0</v>
      </c>
      <c r="C1" s="2" t="s">
        <v>1</v>
      </c>
      <c r="D1" t="s">
        <v>29</v>
      </c>
      <c r="E1"/>
      <c r="F1"/>
      <c r="G1" t="s">
        <v>27</v>
      </c>
      <c r="H1" t="s">
        <v>13</v>
      </c>
      <c r="I1" s="22">
        <f>INTERCEPT(C2:C51,B2:B51)</f>
        <v>1.1167346938775513</v>
      </c>
      <c r="J1" t="str">
        <f ca="1">_xlfn.FORMULATEXT(I1)</f>
        <v>=INTERCEPT(C2:C51,B2:B51)</v>
      </c>
      <c r="K1"/>
      <c r="L1"/>
      <c r="M1"/>
      <c r="N1"/>
      <c r="O1"/>
      <c r="P1"/>
      <c r="Q1"/>
      <c r="R1"/>
      <c r="S1"/>
      <c r="T1"/>
      <c r="U1"/>
      <c r="V1"/>
    </row>
    <row r="2" spans="2:22" x14ac:dyDescent="0.3">
      <c r="B2" s="7">
        <v>1</v>
      </c>
      <c r="C2" s="8">
        <v>2</v>
      </c>
      <c r="D2" s="22">
        <f>$I$1+$I$2*B2</f>
        <v>1.1929411764705886</v>
      </c>
      <c r="E2"/>
      <c r="F2"/>
      <c r="G2" t="s">
        <v>28</v>
      </c>
      <c r="H2" t="s">
        <v>50</v>
      </c>
      <c r="I2" s="22">
        <f>SLOPE($C$2:$C$51,$B$2:$B$51)</f>
        <v>7.6206482593037209E-2</v>
      </c>
      <c r="J2" t="str">
        <f t="shared" ref="J2:J4" ca="1" si="0">_xlfn.FORMULATEXT(I2)</f>
        <v>=SLOPE($C$2:$C$51,$B$2:$B$51)</v>
      </c>
      <c r="K2"/>
      <c r="L2"/>
      <c r="M2"/>
      <c r="N2"/>
      <c r="O2"/>
      <c r="P2"/>
      <c r="Q2"/>
      <c r="R2"/>
      <c r="S2"/>
      <c r="T2"/>
      <c r="U2"/>
      <c r="V2"/>
    </row>
    <row r="3" spans="2:22" x14ac:dyDescent="0.3">
      <c r="B3" s="7">
        <v>2</v>
      </c>
      <c r="C3" s="8">
        <v>2</v>
      </c>
      <c r="D3" s="22">
        <f t="shared" ref="D3:D56" si="1">$I$1+$I$2*B3</f>
        <v>1.2691476590636257</v>
      </c>
      <c r="E3"/>
      <c r="F3"/>
      <c r="G3" t="s">
        <v>53</v>
      </c>
      <c r="H3" t="s">
        <v>51</v>
      </c>
      <c r="I3" s="22">
        <f>RSQ(C2:C51,B2:B51)</f>
        <v>0.30111464962441503</v>
      </c>
      <c r="J3" t="str">
        <f t="shared" ca="1" si="0"/>
        <v>=RSQ(C2:C51,B2:B51)</v>
      </c>
      <c r="K3"/>
      <c r="L3"/>
      <c r="M3"/>
      <c r="N3"/>
      <c r="O3"/>
      <c r="P3"/>
      <c r="Q3"/>
      <c r="R3"/>
      <c r="S3"/>
      <c r="T3"/>
      <c r="U3"/>
      <c r="V3"/>
    </row>
    <row r="4" spans="2:22" x14ac:dyDescent="0.3">
      <c r="B4" s="7">
        <v>3</v>
      </c>
      <c r="C4" s="8">
        <v>1</v>
      </c>
      <c r="D4" s="22">
        <f t="shared" si="1"/>
        <v>1.345354141656663</v>
      </c>
      <c r="E4"/>
      <c r="F4"/>
      <c r="G4" t="s">
        <v>54</v>
      </c>
      <c r="H4" t="s">
        <v>52</v>
      </c>
      <c r="I4" s="22">
        <f>STEYX(C2:C51,B2:B51)</f>
        <v>1.709959527191756</v>
      </c>
      <c r="J4" t="str">
        <f t="shared" ca="1" si="0"/>
        <v>=STEYX(C2:C51,B2:B51)</v>
      </c>
      <c r="K4"/>
      <c r="L4"/>
      <c r="M4"/>
      <c r="N4"/>
      <c r="O4"/>
      <c r="P4"/>
      <c r="Q4"/>
      <c r="R4"/>
      <c r="S4"/>
      <c r="T4"/>
      <c r="U4"/>
      <c r="V4"/>
    </row>
    <row r="5" spans="2:22" x14ac:dyDescent="0.3">
      <c r="B5" s="7">
        <v>4</v>
      </c>
      <c r="C5" s="8">
        <v>0</v>
      </c>
      <c r="D5" s="22">
        <f t="shared" si="1"/>
        <v>1.4215606242497001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2:22" x14ac:dyDescent="0.3">
      <c r="B6" s="7">
        <v>5</v>
      </c>
      <c r="C6" s="8">
        <v>2</v>
      </c>
      <c r="D6" s="22">
        <f t="shared" si="1"/>
        <v>1.4977671068427374</v>
      </c>
      <c r="E6"/>
      <c r="F6"/>
      <c r="G6" s="3" t="s">
        <v>56</v>
      </c>
      <c r="H6" s="28"/>
      <c r="I6" s="27" t="s">
        <v>55</v>
      </c>
      <c r="J6"/>
      <c r="K6"/>
      <c r="L6"/>
      <c r="M6"/>
      <c r="N6"/>
      <c r="O6"/>
      <c r="P6"/>
      <c r="Q6"/>
      <c r="R6"/>
      <c r="S6"/>
      <c r="T6"/>
      <c r="U6"/>
      <c r="V6"/>
    </row>
    <row r="7" spans="2:22" x14ac:dyDescent="0.3">
      <c r="B7" s="7">
        <v>6</v>
      </c>
      <c r="C7" s="8">
        <v>1</v>
      </c>
      <c r="D7" s="22">
        <f t="shared" si="1"/>
        <v>1.5739735894357745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2:22" x14ac:dyDescent="0.3">
      <c r="B8" s="7">
        <v>7</v>
      </c>
      <c r="C8" s="8">
        <v>0</v>
      </c>
      <c r="D8" s="22">
        <f t="shared" si="1"/>
        <v>1.6501800720288118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2:22" x14ac:dyDescent="0.3">
      <c r="B9" s="7">
        <v>8</v>
      </c>
      <c r="C9" s="8">
        <v>2</v>
      </c>
      <c r="D9" s="22">
        <f t="shared" si="1"/>
        <v>1.7263865546218491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2:22" x14ac:dyDescent="0.3">
      <c r="B10" s="7">
        <v>9</v>
      </c>
      <c r="C10" s="8">
        <v>2</v>
      </c>
      <c r="D10" s="22">
        <f t="shared" si="1"/>
        <v>1.8025930372148862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2:22" x14ac:dyDescent="0.3">
      <c r="B11" s="7">
        <v>10</v>
      </c>
      <c r="C11" s="8">
        <v>3</v>
      </c>
      <c r="D11" s="22">
        <f t="shared" si="1"/>
        <v>1.8787995198079233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2:22" x14ac:dyDescent="0.3">
      <c r="B12" s="7">
        <v>11</v>
      </c>
      <c r="C12" s="8">
        <v>1</v>
      </c>
      <c r="D12" s="22">
        <f t="shared" si="1"/>
        <v>1.9550060024009606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2:22" x14ac:dyDescent="0.3">
      <c r="B13" s="7">
        <v>12</v>
      </c>
      <c r="C13" s="8">
        <v>3</v>
      </c>
      <c r="D13" s="22">
        <f t="shared" si="1"/>
        <v>2.0312124849939979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2:22" x14ac:dyDescent="0.3">
      <c r="B14" s="7">
        <v>13</v>
      </c>
      <c r="C14" s="8">
        <v>3</v>
      </c>
      <c r="D14" s="22">
        <f t="shared" si="1"/>
        <v>2.107418967587035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2:22" x14ac:dyDescent="0.3">
      <c r="B15" s="7">
        <v>14</v>
      </c>
      <c r="C15" s="8">
        <v>2</v>
      </c>
      <c r="D15" s="22">
        <f t="shared" si="1"/>
        <v>2.183625450180072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2:22" x14ac:dyDescent="0.3">
      <c r="B16" s="7">
        <v>15</v>
      </c>
      <c r="C16" s="8">
        <v>1</v>
      </c>
      <c r="D16" s="22">
        <f t="shared" si="1"/>
        <v>2.2598319327731096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2:22" x14ac:dyDescent="0.3">
      <c r="B17" s="7">
        <v>16</v>
      </c>
      <c r="C17" s="8">
        <v>6</v>
      </c>
      <c r="D17" s="22">
        <f t="shared" si="1"/>
        <v>2.3360384153661466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2:22" x14ac:dyDescent="0.3">
      <c r="B18" s="7">
        <v>17</v>
      </c>
      <c r="C18" s="8">
        <v>2</v>
      </c>
      <c r="D18" s="22">
        <f t="shared" si="1"/>
        <v>2.4122448979591837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2:22" x14ac:dyDescent="0.3">
      <c r="B19" s="7">
        <v>18</v>
      </c>
      <c r="C19" s="8">
        <v>1</v>
      </c>
      <c r="D19" s="22">
        <f t="shared" si="1"/>
        <v>2.4884513805522213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2:22" x14ac:dyDescent="0.3">
      <c r="B20" s="7">
        <v>19</v>
      </c>
      <c r="C20" s="8">
        <v>2</v>
      </c>
      <c r="D20" s="22">
        <f t="shared" si="1"/>
        <v>2.5646578631452583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2:22" x14ac:dyDescent="0.3">
      <c r="B21" s="7">
        <v>20</v>
      </c>
      <c r="C21" s="8">
        <v>2</v>
      </c>
      <c r="D21" s="22">
        <f t="shared" si="1"/>
        <v>2.6408643457382954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2:22" x14ac:dyDescent="0.3">
      <c r="B22" s="7">
        <v>21</v>
      </c>
      <c r="C22" s="8">
        <v>3</v>
      </c>
      <c r="D22" s="22">
        <f t="shared" si="1"/>
        <v>2.717070828331333</v>
      </c>
      <c r="E22"/>
      <c r="F22"/>
      <c r="G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2:22" x14ac:dyDescent="0.3">
      <c r="B23" s="7">
        <v>22</v>
      </c>
      <c r="C23" s="8">
        <v>4</v>
      </c>
      <c r="D23" s="22">
        <f t="shared" si="1"/>
        <v>2.7932773109243696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2:22" x14ac:dyDescent="0.3">
      <c r="B24" s="7">
        <v>23</v>
      </c>
      <c r="C24" s="8">
        <v>4</v>
      </c>
      <c r="D24" s="22">
        <f t="shared" si="1"/>
        <v>2.8694837935174071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2:22" x14ac:dyDescent="0.3">
      <c r="B25" s="7">
        <v>24</v>
      </c>
      <c r="C25" s="8">
        <v>5</v>
      </c>
      <c r="D25" s="22">
        <f t="shared" si="1"/>
        <v>2.9456902761104446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2:22" x14ac:dyDescent="0.3">
      <c r="B26" s="7">
        <v>25</v>
      </c>
      <c r="C26" s="8">
        <v>4</v>
      </c>
      <c r="D26" s="22">
        <f t="shared" si="1"/>
        <v>3.0218967587034813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2:22" x14ac:dyDescent="0.3">
      <c r="B27" s="7">
        <v>26</v>
      </c>
      <c r="C27" s="8">
        <v>2</v>
      </c>
      <c r="D27" s="22">
        <f t="shared" si="1"/>
        <v>3.0981032412965188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2:22" x14ac:dyDescent="0.3">
      <c r="B28" s="7">
        <v>27</v>
      </c>
      <c r="C28" s="8">
        <v>1</v>
      </c>
      <c r="D28" s="22">
        <f t="shared" si="1"/>
        <v>3.1743097238895563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2:22" x14ac:dyDescent="0.3">
      <c r="B29" s="7">
        <v>28</v>
      </c>
      <c r="C29" s="8">
        <v>4</v>
      </c>
      <c r="D29" s="22">
        <f t="shared" si="1"/>
        <v>3.250516206482593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2:22" x14ac:dyDescent="0.3">
      <c r="B30" s="7">
        <v>29</v>
      </c>
      <c r="C30" s="8">
        <v>3</v>
      </c>
      <c r="D30" s="22">
        <f t="shared" si="1"/>
        <v>3.3267226890756305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2:22" x14ac:dyDescent="0.3">
      <c r="B31" s="7">
        <v>30</v>
      </c>
      <c r="C31" s="8">
        <v>4</v>
      </c>
      <c r="D31" s="22">
        <f t="shared" si="1"/>
        <v>3.4029291716686672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2:22" x14ac:dyDescent="0.3">
      <c r="B32" s="7">
        <v>31</v>
      </c>
      <c r="C32" s="8">
        <v>3</v>
      </c>
      <c r="D32" s="22">
        <f t="shared" si="1"/>
        <v>3.4791356542617047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2:22" x14ac:dyDescent="0.3">
      <c r="B33" s="7">
        <v>32</v>
      </c>
      <c r="C33" s="8">
        <v>1</v>
      </c>
      <c r="D33" s="22">
        <f t="shared" si="1"/>
        <v>3.5553421368547422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2:22" x14ac:dyDescent="0.3">
      <c r="B34" s="7">
        <v>33</v>
      </c>
      <c r="C34" s="8">
        <v>5</v>
      </c>
      <c r="D34" s="22">
        <f t="shared" si="1"/>
        <v>3.6315486194477788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2:22" x14ac:dyDescent="0.3">
      <c r="B35" s="7">
        <v>34</v>
      </c>
      <c r="C35" s="8">
        <v>2</v>
      </c>
      <c r="D35" s="22">
        <f t="shared" si="1"/>
        <v>3.7077551020408164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2:22" x14ac:dyDescent="0.3">
      <c r="B36" s="7">
        <v>35</v>
      </c>
      <c r="C36" s="8">
        <v>0</v>
      </c>
      <c r="D36" s="22">
        <f t="shared" si="1"/>
        <v>3.7839615846338539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2:22" x14ac:dyDescent="0.3">
      <c r="B37" s="7">
        <v>36</v>
      </c>
      <c r="C37" s="8">
        <v>7</v>
      </c>
      <c r="D37" s="22">
        <f t="shared" si="1"/>
        <v>3.8601680672268905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2:22" x14ac:dyDescent="0.3">
      <c r="B38" s="7">
        <v>37</v>
      </c>
      <c r="C38" s="8">
        <v>3</v>
      </c>
      <c r="D38" s="22">
        <f t="shared" si="1"/>
        <v>3.9363745498199281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2:22" x14ac:dyDescent="0.3">
      <c r="B39" s="7">
        <v>38</v>
      </c>
      <c r="C39" s="8">
        <v>5</v>
      </c>
      <c r="D39" s="22">
        <f t="shared" si="1"/>
        <v>4.0125810324129656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2:22" x14ac:dyDescent="0.3">
      <c r="B40" s="7">
        <v>39</v>
      </c>
      <c r="C40" s="8">
        <v>5</v>
      </c>
      <c r="D40" s="22">
        <f t="shared" si="1"/>
        <v>4.0887875150060022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2:22" x14ac:dyDescent="0.3">
      <c r="B41" s="7">
        <v>40</v>
      </c>
      <c r="C41" s="8">
        <v>6</v>
      </c>
      <c r="D41" s="22">
        <f t="shared" si="1"/>
        <v>4.1649939975990398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2:22" x14ac:dyDescent="0.3">
      <c r="B42" s="7">
        <v>41</v>
      </c>
      <c r="C42" s="8">
        <v>2</v>
      </c>
      <c r="D42" s="22">
        <f t="shared" si="1"/>
        <v>4.2412004801920773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2:22" x14ac:dyDescent="0.3">
      <c r="B43" s="7">
        <v>42</v>
      </c>
      <c r="C43" s="8">
        <v>4</v>
      </c>
      <c r="D43" s="22">
        <f t="shared" si="1"/>
        <v>4.3174069627851139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2:22" x14ac:dyDescent="0.3">
      <c r="B44" s="7">
        <v>43</v>
      </c>
      <c r="C44" s="8">
        <v>3</v>
      </c>
      <c r="D44" s="22">
        <f t="shared" si="1"/>
        <v>4.3936134453781515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2:22" x14ac:dyDescent="0.3">
      <c r="B45" s="7">
        <v>44</v>
      </c>
      <c r="C45" s="8">
        <v>2</v>
      </c>
      <c r="D45" s="22">
        <f t="shared" si="1"/>
        <v>4.4698199279711881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2:22" x14ac:dyDescent="0.3">
      <c r="B46" s="7">
        <v>45</v>
      </c>
      <c r="C46" s="8">
        <v>3</v>
      </c>
      <c r="D46" s="22">
        <f t="shared" si="1"/>
        <v>4.5460264105642256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2:22" x14ac:dyDescent="0.3">
      <c r="B47" s="7">
        <v>46</v>
      </c>
      <c r="C47" s="8">
        <v>4</v>
      </c>
      <c r="D47" s="22">
        <f t="shared" si="1"/>
        <v>4.6222328931572632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2:22" x14ac:dyDescent="0.3">
      <c r="B48" s="7">
        <v>47</v>
      </c>
      <c r="C48" s="8">
        <v>5</v>
      </c>
      <c r="D48" s="22">
        <f t="shared" si="1"/>
        <v>4.6984393757502998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x14ac:dyDescent="0.3">
      <c r="B49" s="7">
        <v>48</v>
      </c>
      <c r="C49" s="8">
        <v>11</v>
      </c>
      <c r="D49" s="22">
        <f t="shared" si="1"/>
        <v>4.7746458583433373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x14ac:dyDescent="0.3">
      <c r="B50" s="7">
        <v>49</v>
      </c>
      <c r="C50" s="8">
        <v>5</v>
      </c>
      <c r="D50" s="22">
        <f t="shared" si="1"/>
        <v>4.8508523409363749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x14ac:dyDescent="0.3">
      <c r="B51" s="7">
        <v>50</v>
      </c>
      <c r="C51" s="8">
        <v>5</v>
      </c>
      <c r="D51" s="22">
        <f t="shared" si="1"/>
        <v>4.9270588235294115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x14ac:dyDescent="0.3">
      <c r="B52" s="7">
        <v>51</v>
      </c>
      <c r="D52" s="23">
        <f>$I$1+$I$2*B52</f>
        <v>5.003265306122449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x14ac:dyDescent="0.3">
      <c r="B53" s="7">
        <v>52</v>
      </c>
      <c r="D53" s="23">
        <f t="shared" si="1"/>
        <v>5.0794717887154865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x14ac:dyDescent="0.3">
      <c r="B54" s="7">
        <v>53</v>
      </c>
      <c r="D54" s="23">
        <f t="shared" si="1"/>
        <v>5.1556782713085232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x14ac:dyDescent="0.3">
      <c r="B55" s="7">
        <v>54</v>
      </c>
      <c r="D55" s="23">
        <f t="shared" si="1"/>
        <v>5.2318847539015607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x14ac:dyDescent="0.3">
      <c r="B56" s="7">
        <v>55</v>
      </c>
      <c r="D56" s="23">
        <f t="shared" si="1"/>
        <v>5.3080912364945974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x14ac:dyDescent="0.3"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x14ac:dyDescent="0.3"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x14ac:dyDescent="0.3">
      <c r="A59" s="21" t="s">
        <v>40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x14ac:dyDescent="0.3">
      <c r="A60" s="21" t="s">
        <v>41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x14ac:dyDescent="0.3">
      <c r="A61" s="21" t="s">
        <v>42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x14ac:dyDescent="0.3">
      <c r="A62" s="21" t="s">
        <v>43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x14ac:dyDescent="0.3">
      <c r="A63" s="21" t="s">
        <v>44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x14ac:dyDescent="0.3">
      <c r="A64" s="21" t="s">
        <v>46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x14ac:dyDescent="0.3">
      <c r="A65" s="21" t="s">
        <v>45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x14ac:dyDescent="0.3"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x14ac:dyDescent="0.3"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x14ac:dyDescent="0.3"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x14ac:dyDescent="0.3"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x14ac:dyDescent="0.3"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x14ac:dyDescent="0.3"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x14ac:dyDescent="0.3"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x14ac:dyDescent="0.3"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x14ac:dyDescent="0.3"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x14ac:dyDescent="0.3"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x14ac:dyDescent="0.3"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x14ac:dyDescent="0.3"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x14ac:dyDescent="0.3"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x14ac:dyDescent="0.3"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x14ac:dyDescent="0.3"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4:22" x14ac:dyDescent="0.3"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4:22" x14ac:dyDescent="0.3"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4:22" x14ac:dyDescent="0.3"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4:22" x14ac:dyDescent="0.3"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4:22" x14ac:dyDescent="0.3"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4:22" x14ac:dyDescent="0.3"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4:22" x14ac:dyDescent="0.3"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4:22" x14ac:dyDescent="0.3"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4:22" x14ac:dyDescent="0.3"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4:22" x14ac:dyDescent="0.3"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4:22" x14ac:dyDescent="0.3"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4:22" x14ac:dyDescent="0.3"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4:22" x14ac:dyDescent="0.3"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4:22" x14ac:dyDescent="0.3"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4:22" x14ac:dyDescent="0.3"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4:22" x14ac:dyDescent="0.3"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4:22" x14ac:dyDescent="0.3"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4:22" x14ac:dyDescent="0.3"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4:22" x14ac:dyDescent="0.3"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4:22" x14ac:dyDescent="0.3"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4:22" x14ac:dyDescent="0.3"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4:22" x14ac:dyDescent="0.3"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4:22" x14ac:dyDescent="0.3"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4:22" x14ac:dyDescent="0.3"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4:22" x14ac:dyDescent="0.3"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4:22" x14ac:dyDescent="0.3"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4:22" x14ac:dyDescent="0.3"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4:22" x14ac:dyDescent="0.3"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4:22" x14ac:dyDescent="0.3"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4:22" x14ac:dyDescent="0.3"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4:22" x14ac:dyDescent="0.3"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4:22" x14ac:dyDescent="0.3"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4:22" x14ac:dyDescent="0.3"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</sheetData>
  <hyperlinks>
    <hyperlink ref="I6" r:id="rId1" display="https://youtu.be/U7JGuZSdqo8" xr:uid="{B6A7FAFA-01A7-40A1-8691-94FD79E9AFD4}"/>
  </hyperlinks>
  <pageMargins left="0.75" right="0.75" top="1" bottom="1" header="0.5" footer="0.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65"/>
  <sheetViews>
    <sheetView tabSelected="1" topLeftCell="B1" workbookViewId="0">
      <selection activeCell="L56" sqref="L56"/>
    </sheetView>
  </sheetViews>
  <sheetFormatPr defaultColWidth="8.85546875" defaultRowHeight="16.5" x14ac:dyDescent="0.3"/>
  <cols>
    <col min="1" max="1" width="19.28515625" style="5" bestFit="1" customWidth="1"/>
    <col min="2" max="2" width="4.85546875" style="5" bestFit="1" customWidth="1"/>
    <col min="3" max="3" width="4.7109375" style="18" bestFit="1" customWidth="1"/>
    <col min="4" max="4" width="8.85546875" style="5"/>
    <col min="5" max="5" width="8" style="5" bestFit="1" customWidth="1"/>
    <col min="6" max="6" width="6.140625" style="5" bestFit="1" customWidth="1"/>
    <col min="7" max="7" width="11" style="5" bestFit="1" customWidth="1"/>
    <col min="8" max="8" width="18" style="5" bestFit="1" customWidth="1"/>
    <col min="9" max="9" width="4.5703125" style="5" customWidth="1"/>
    <col min="10" max="11" width="8.85546875" style="5"/>
    <col min="12" max="12" width="17.42578125" style="5" bestFit="1" customWidth="1"/>
    <col min="13" max="16384" width="8.85546875" style="5"/>
  </cols>
  <sheetData>
    <row r="1" spans="2:20" ht="18" x14ac:dyDescent="0.3">
      <c r="B1" s="1" t="s">
        <v>0</v>
      </c>
      <c r="C1" s="2" t="s">
        <v>1</v>
      </c>
      <c r="D1" s="3" t="s">
        <v>29</v>
      </c>
      <c r="E1" s="4" t="s">
        <v>30</v>
      </c>
      <c r="F1" s="5" t="s">
        <v>38</v>
      </c>
      <c r="G1" s="5" t="s">
        <v>39</v>
      </c>
      <c r="H1" s="6" t="s">
        <v>31</v>
      </c>
      <c r="I1" s="6"/>
      <c r="J1" s="3" t="s">
        <v>47</v>
      </c>
      <c r="K1" s="3"/>
      <c r="L1" s="3"/>
      <c r="M1" s="3"/>
      <c r="N1" s="3"/>
      <c r="O1" s="3"/>
      <c r="P1" s="3"/>
      <c r="Q1" s="3"/>
      <c r="R1" s="3"/>
    </row>
    <row r="2" spans="2:20" x14ac:dyDescent="0.3">
      <c r="B2" s="7">
        <v>1</v>
      </c>
      <c r="C2" s="8">
        <f>'1.Orders-Arrived'!C2</f>
        <v>2</v>
      </c>
      <c r="D2" s="3">
        <f t="shared" ref="D2:D56" si="0">$K$23+$K$24*B2</f>
        <v>1.1929411764705886</v>
      </c>
      <c r="E2" s="25">
        <f>C2-D2</f>
        <v>0.80705882352941138</v>
      </c>
      <c r="F2" s="24">
        <f>E2^2</f>
        <v>0.65134394463667755</v>
      </c>
      <c r="G2" s="24">
        <f>SUM(F$2:F2)</f>
        <v>0.65134394463667755</v>
      </c>
      <c r="H2" s="26">
        <f>G2/(B2-2)</f>
        <v>-0.65134394463667755</v>
      </c>
      <c r="I2" s="9"/>
      <c r="J2" s="3" t="s">
        <v>48</v>
      </c>
      <c r="K2" s="3"/>
      <c r="L2" s="3"/>
      <c r="M2" s="3"/>
      <c r="N2" s="3"/>
      <c r="O2" s="3"/>
      <c r="P2" s="3"/>
      <c r="Q2" s="3"/>
      <c r="R2" s="3"/>
    </row>
    <row r="3" spans="2:20" x14ac:dyDescent="0.3">
      <c r="B3" s="7">
        <v>2</v>
      </c>
      <c r="C3" s="8">
        <f>'1.Orders-Arrived'!C3</f>
        <v>2</v>
      </c>
      <c r="D3" s="3">
        <f t="shared" si="0"/>
        <v>1.2691476590636257</v>
      </c>
      <c r="E3" s="25">
        <f t="shared" ref="E3:E51" si="1">C3-D3</f>
        <v>0.7308523409363743</v>
      </c>
      <c r="F3" s="24">
        <f t="shared" ref="F3:F51" si="2">E3^2</f>
        <v>0.53414514425217829</v>
      </c>
      <c r="G3" s="24">
        <f>SUM(F$2:F3)</f>
        <v>1.1854890888888558</v>
      </c>
      <c r="H3" s="26" t="e">
        <f t="shared" ref="H3:H51" si="3">G3/(B3-2)</f>
        <v>#DIV/0!</v>
      </c>
      <c r="I3" s="9"/>
      <c r="J3" s="3" t="s">
        <v>49</v>
      </c>
      <c r="K3" s="3"/>
      <c r="L3" s="3"/>
      <c r="M3" s="3"/>
      <c r="N3" s="3"/>
      <c r="O3" s="3"/>
      <c r="P3" s="3"/>
      <c r="Q3" s="3"/>
      <c r="R3" s="3"/>
    </row>
    <row r="4" spans="2:20" x14ac:dyDescent="0.3">
      <c r="B4" s="7">
        <v>3</v>
      </c>
      <c r="C4" s="8">
        <f>'1.Orders-Arrived'!C4</f>
        <v>1</v>
      </c>
      <c r="D4" s="3">
        <f t="shared" si="0"/>
        <v>1.345354141656663</v>
      </c>
      <c r="E4" s="25">
        <f t="shared" si="1"/>
        <v>-0.34535414165666301</v>
      </c>
      <c r="F4" s="24">
        <f t="shared" si="2"/>
        <v>0.11926948315941045</v>
      </c>
      <c r="G4" s="24">
        <f>SUM(F$2:F4)</f>
        <v>1.3047585720482664</v>
      </c>
      <c r="H4" s="26">
        <f t="shared" si="3"/>
        <v>1.3047585720482664</v>
      </c>
      <c r="I4" s="9"/>
    </row>
    <row r="5" spans="2:20" x14ac:dyDescent="0.3">
      <c r="B5" s="7">
        <v>4</v>
      </c>
      <c r="C5" s="8">
        <f>'1.Orders-Arrived'!C5</f>
        <v>0</v>
      </c>
      <c r="D5" s="3">
        <f t="shared" si="0"/>
        <v>1.4215606242497001</v>
      </c>
      <c r="E5" s="25">
        <f t="shared" si="1"/>
        <v>-1.4215606242497001</v>
      </c>
      <c r="F5" s="24">
        <f t="shared" si="2"/>
        <v>2.0208346084171969</v>
      </c>
      <c r="G5" s="24">
        <f>SUM(F$2:F5)</f>
        <v>3.3255931804654635</v>
      </c>
      <c r="H5" s="26">
        <f t="shared" si="3"/>
        <v>1.6627965902327317</v>
      </c>
      <c r="I5" s="9"/>
      <c r="L5" s="5" t="s">
        <v>32</v>
      </c>
      <c r="M5" s="5">
        <f>D52</f>
        <v>5.003265306122449</v>
      </c>
    </row>
    <row r="6" spans="2:20" x14ac:dyDescent="0.3">
      <c r="B6" s="7">
        <v>5</v>
      </c>
      <c r="C6" s="8">
        <f>'1.Orders-Arrived'!C6</f>
        <v>2</v>
      </c>
      <c r="D6" s="3">
        <f t="shared" si="0"/>
        <v>1.4977671068427374</v>
      </c>
      <c r="E6" s="25">
        <f t="shared" si="1"/>
        <v>0.50223289315726261</v>
      </c>
      <c r="F6" s="24">
        <f t="shared" si="2"/>
        <v>0.25223787896911437</v>
      </c>
      <c r="G6" s="24">
        <f>SUM(F$2:F6)</f>
        <v>3.5778310594345779</v>
      </c>
      <c r="H6" s="26">
        <f t="shared" si="3"/>
        <v>1.1926103531448593</v>
      </c>
      <c r="I6" s="9"/>
    </row>
    <row r="7" spans="2:20" x14ac:dyDescent="0.3">
      <c r="B7" s="7">
        <v>6</v>
      </c>
      <c r="C7" s="8">
        <f>'1.Orders-Arrived'!C7</f>
        <v>1</v>
      </c>
      <c r="D7" s="3">
        <f t="shared" si="0"/>
        <v>1.5739735894357745</v>
      </c>
      <c r="E7" s="25">
        <f t="shared" si="1"/>
        <v>-0.57397358943577448</v>
      </c>
      <c r="F7" s="24">
        <f t="shared" si="2"/>
        <v>0.32944568136978702</v>
      </c>
      <c r="G7" s="24">
        <f>SUM(F$2:F7)</f>
        <v>3.9072767408043649</v>
      </c>
      <c r="H7" s="26">
        <f t="shared" si="3"/>
        <v>0.97681918520109123</v>
      </c>
      <c r="I7" s="9"/>
      <c r="L7" s="5" t="s">
        <v>2</v>
      </c>
    </row>
    <row r="8" spans="2:20" ht="17.25" thickBot="1" x14ac:dyDescent="0.35">
      <c r="B8" s="7">
        <v>7</v>
      </c>
      <c r="C8" s="8">
        <f>'1.Orders-Arrived'!C8</f>
        <v>0</v>
      </c>
      <c r="D8" s="3">
        <f t="shared" si="0"/>
        <v>1.6501800720288118</v>
      </c>
      <c r="E8" s="25">
        <f t="shared" si="1"/>
        <v>-1.6501800720288118</v>
      </c>
      <c r="F8" s="24">
        <f t="shared" si="2"/>
        <v>2.7230942701210146</v>
      </c>
      <c r="G8" s="24">
        <f>SUM(F$2:F8)</f>
        <v>6.6303710109253799</v>
      </c>
      <c r="H8" s="26">
        <f t="shared" si="3"/>
        <v>1.326074202185076</v>
      </c>
      <c r="I8" s="9"/>
    </row>
    <row r="9" spans="2:20" x14ac:dyDescent="0.3">
      <c r="B9" s="7">
        <v>8</v>
      </c>
      <c r="C9" s="8">
        <f>'1.Orders-Arrived'!C9</f>
        <v>2</v>
      </c>
      <c r="D9" s="3">
        <f t="shared" si="0"/>
        <v>1.7263865546218491</v>
      </c>
      <c r="E9" s="25">
        <f t="shared" si="1"/>
        <v>0.27361344537815091</v>
      </c>
      <c r="F9" s="24">
        <f t="shared" si="2"/>
        <v>7.4864317491702373E-2</v>
      </c>
      <c r="G9" s="24">
        <f>SUM(F$2:F9)</f>
        <v>6.705235328417082</v>
      </c>
      <c r="H9" s="26">
        <f t="shared" si="3"/>
        <v>1.117539221402847</v>
      </c>
      <c r="I9" s="9"/>
      <c r="L9" s="10" t="s">
        <v>3</v>
      </c>
      <c r="M9" s="10"/>
    </row>
    <row r="10" spans="2:20" x14ac:dyDescent="0.3">
      <c r="B10" s="7">
        <v>9</v>
      </c>
      <c r="C10" s="8">
        <f>'1.Orders-Arrived'!C10</f>
        <v>2</v>
      </c>
      <c r="D10" s="3">
        <f t="shared" si="0"/>
        <v>1.8025930372148862</v>
      </c>
      <c r="E10" s="25">
        <f t="shared" si="1"/>
        <v>0.19740696278511383</v>
      </c>
      <c r="F10" s="24">
        <f t="shared" si="2"/>
        <v>3.8969508956043314E-2</v>
      </c>
      <c r="G10" s="24">
        <f>SUM(F$2:F10)</f>
        <v>6.7442048373731254</v>
      </c>
      <c r="H10" s="26">
        <f t="shared" si="3"/>
        <v>0.96345783391044648</v>
      </c>
      <c r="I10" s="9"/>
      <c r="L10" s="20" t="s">
        <v>4</v>
      </c>
      <c r="M10" s="20">
        <v>0.54472398193086691</v>
      </c>
      <c r="N10" s="12">
        <f>CORREL(C2:C51,B2:B51)</f>
        <v>0.54873914533630175</v>
      </c>
      <c r="O10" s="3">
        <f>SQRT(N11)</f>
        <v>0.54873914533630186</v>
      </c>
      <c r="P10" s="3" t="s">
        <v>33</v>
      </c>
      <c r="Q10" s="3"/>
      <c r="R10" s="3"/>
      <c r="S10" s="3"/>
      <c r="T10" s="19"/>
    </row>
    <row r="11" spans="2:20" x14ac:dyDescent="0.3">
      <c r="B11" s="7">
        <v>10</v>
      </c>
      <c r="C11" s="8">
        <f>'1.Orders-Arrived'!C11</f>
        <v>3</v>
      </c>
      <c r="D11" s="3">
        <f t="shared" si="0"/>
        <v>1.8787995198079233</v>
      </c>
      <c r="E11" s="25">
        <f t="shared" si="1"/>
        <v>1.1212004801920767</v>
      </c>
      <c r="F11" s="24">
        <f t="shared" si="2"/>
        <v>1.2570905167829434</v>
      </c>
      <c r="G11" s="24">
        <f>SUM(F$2:F11)</f>
        <v>8.0012953541560687</v>
      </c>
      <c r="H11" s="26">
        <f t="shared" si="3"/>
        <v>1.0001619192695086</v>
      </c>
      <c r="I11" s="9"/>
      <c r="L11" s="20" t="s">
        <v>5</v>
      </c>
      <c r="M11" s="20">
        <v>0.29672421649061936</v>
      </c>
      <c r="N11" s="12">
        <f>RSQ(C2:C51,B2:B51)</f>
        <v>0.30111464962441503</v>
      </c>
      <c r="O11" s="3">
        <f>N10^2</f>
        <v>0.30111464962441487</v>
      </c>
      <c r="P11" s="3" t="s">
        <v>34</v>
      </c>
      <c r="Q11" s="3"/>
      <c r="R11" s="3"/>
      <c r="S11" s="3"/>
      <c r="T11" s="19"/>
    </row>
    <row r="12" spans="2:20" x14ac:dyDescent="0.3">
      <c r="B12" s="7">
        <v>11</v>
      </c>
      <c r="C12" s="8">
        <f>'1.Orders-Arrived'!C12</f>
        <v>1</v>
      </c>
      <c r="D12" s="3">
        <f t="shared" si="0"/>
        <v>1.9550060024009606</v>
      </c>
      <c r="E12" s="25">
        <f t="shared" si="1"/>
        <v>-0.95500600240096056</v>
      </c>
      <c r="F12" s="24">
        <f t="shared" si="2"/>
        <v>0.9120364646218635</v>
      </c>
      <c r="G12" s="24">
        <f>SUM(F$2:F12)</f>
        <v>8.913331818777932</v>
      </c>
      <c r="H12" s="26">
        <f t="shared" si="3"/>
        <v>0.99037020208643689</v>
      </c>
      <c r="I12" s="9"/>
      <c r="L12" s="11" t="s">
        <v>6</v>
      </c>
      <c r="M12" s="11">
        <v>0.28207263766750729</v>
      </c>
      <c r="N12" s="3"/>
      <c r="O12" s="3"/>
      <c r="P12" s="3" t="s">
        <v>37</v>
      </c>
      <c r="Q12" s="3"/>
      <c r="R12" s="3"/>
      <c r="S12" s="3"/>
      <c r="T12" s="19"/>
    </row>
    <row r="13" spans="2:20" x14ac:dyDescent="0.3">
      <c r="B13" s="7">
        <v>12</v>
      </c>
      <c r="C13" s="8">
        <f>'1.Orders-Arrived'!C13</f>
        <v>3</v>
      </c>
      <c r="D13" s="3">
        <f t="shared" si="0"/>
        <v>2.0312124849939979</v>
      </c>
      <c r="E13" s="25">
        <f t="shared" si="1"/>
        <v>0.96878751500600213</v>
      </c>
      <c r="F13" s="24">
        <f t="shared" si="2"/>
        <v>0.93854924923150485</v>
      </c>
      <c r="G13" s="24">
        <f>SUM(F$2:F13)</f>
        <v>9.8518810680094369</v>
      </c>
      <c r="H13" s="26">
        <f t="shared" si="3"/>
        <v>0.98518810680094371</v>
      </c>
      <c r="I13" s="9"/>
      <c r="L13" s="20" t="s">
        <v>7</v>
      </c>
      <c r="M13" s="20">
        <v>1.732321094528904</v>
      </c>
      <c r="N13" s="3">
        <f>STEYX(C2:C51,B2:B51)</f>
        <v>1.709959527191756</v>
      </c>
      <c r="O13" s="3">
        <f>H51</f>
        <v>2.9239615846338531</v>
      </c>
      <c r="P13" s="3" t="s">
        <v>35</v>
      </c>
      <c r="Q13" s="3"/>
      <c r="R13" s="3"/>
      <c r="S13" s="3"/>
      <c r="T13" s="19"/>
    </row>
    <row r="14" spans="2:20" ht="17.25" thickBot="1" x14ac:dyDescent="0.35">
      <c r="B14" s="7">
        <v>13</v>
      </c>
      <c r="C14" s="8">
        <f>'1.Orders-Arrived'!C14</f>
        <v>3</v>
      </c>
      <c r="D14" s="3">
        <f t="shared" si="0"/>
        <v>2.107418967587035</v>
      </c>
      <c r="E14" s="25">
        <f t="shared" si="1"/>
        <v>0.89258103241296505</v>
      </c>
      <c r="F14" s="24">
        <f t="shared" si="2"/>
        <v>0.79670089942339462</v>
      </c>
      <c r="G14" s="24">
        <f>SUM(F$2:F14)</f>
        <v>10.648581967432831</v>
      </c>
      <c r="H14" s="26">
        <f t="shared" si="3"/>
        <v>0.9680529061302573</v>
      </c>
      <c r="I14" s="9"/>
      <c r="L14" s="13" t="s">
        <v>8</v>
      </c>
      <c r="M14" s="13">
        <v>50</v>
      </c>
      <c r="N14" s="3"/>
      <c r="O14" s="3">
        <f>SQRT(O13)</f>
        <v>1.7099595271917558</v>
      </c>
      <c r="P14" s="3" t="s">
        <v>36</v>
      </c>
      <c r="Q14" s="3"/>
      <c r="R14" s="3"/>
      <c r="S14" s="3"/>
      <c r="T14" s="19"/>
    </row>
    <row r="15" spans="2:20" x14ac:dyDescent="0.3">
      <c r="B15" s="7">
        <v>14</v>
      </c>
      <c r="C15" s="8">
        <f>'1.Orders-Arrived'!C15</f>
        <v>2</v>
      </c>
      <c r="D15" s="3">
        <f t="shared" si="0"/>
        <v>2.183625450180072</v>
      </c>
      <c r="E15" s="25">
        <f t="shared" si="1"/>
        <v>-0.18362545018007204</v>
      </c>
      <c r="F15" s="24">
        <f t="shared" si="2"/>
        <v>3.371830595383412E-2</v>
      </c>
      <c r="G15" s="24">
        <f>SUM(F$2:F15)</f>
        <v>10.682300273386664</v>
      </c>
      <c r="H15" s="26">
        <f t="shared" si="3"/>
        <v>0.89019168944888871</v>
      </c>
      <c r="I15" s="9"/>
    </row>
    <row r="16" spans="2:20" ht="17.25" thickBot="1" x14ac:dyDescent="0.35">
      <c r="B16" s="7">
        <v>15</v>
      </c>
      <c r="C16" s="8">
        <f>'1.Orders-Arrived'!C16</f>
        <v>1</v>
      </c>
      <c r="D16" s="3">
        <f t="shared" si="0"/>
        <v>2.2598319327731096</v>
      </c>
      <c r="E16" s="25">
        <f t="shared" si="1"/>
        <v>-1.2598319327731096</v>
      </c>
      <c r="F16" s="24">
        <f t="shared" si="2"/>
        <v>1.5871764988348289</v>
      </c>
      <c r="G16" s="24">
        <f>SUM(F$2:F16)</f>
        <v>12.269476772221493</v>
      </c>
      <c r="H16" s="26">
        <f t="shared" si="3"/>
        <v>0.94380590555549948</v>
      </c>
      <c r="I16" s="9"/>
      <c r="L16" s="5" t="s">
        <v>9</v>
      </c>
    </row>
    <row r="17" spans="2:20" x14ac:dyDescent="0.3">
      <c r="B17" s="7">
        <v>16</v>
      </c>
      <c r="C17" s="8">
        <f>'1.Orders-Arrived'!C17</f>
        <v>6</v>
      </c>
      <c r="D17" s="3">
        <f t="shared" si="0"/>
        <v>2.3360384153661466</v>
      </c>
      <c r="E17" s="25">
        <f t="shared" si="1"/>
        <v>3.6639615846338534</v>
      </c>
      <c r="F17" s="24">
        <f t="shared" si="2"/>
        <v>13.424614493672617</v>
      </c>
      <c r="G17" s="24">
        <f>SUM(F$2:F17)</f>
        <v>25.694091265894109</v>
      </c>
      <c r="H17" s="26">
        <f t="shared" si="3"/>
        <v>1.8352922332781507</v>
      </c>
      <c r="I17" s="9"/>
      <c r="L17" s="14"/>
      <c r="M17" s="14" t="s">
        <v>14</v>
      </c>
      <c r="N17" s="14" t="s">
        <v>15</v>
      </c>
      <c r="O17" s="14" t="s">
        <v>16</v>
      </c>
      <c r="P17" s="14" t="s">
        <v>17</v>
      </c>
      <c r="Q17" s="14" t="s">
        <v>18</v>
      </c>
    </row>
    <row r="18" spans="2:20" x14ac:dyDescent="0.3">
      <c r="B18" s="7">
        <v>17</v>
      </c>
      <c r="C18" s="8">
        <f>'1.Orders-Arrived'!C18</f>
        <v>2</v>
      </c>
      <c r="D18" s="3">
        <f t="shared" si="0"/>
        <v>2.4122448979591837</v>
      </c>
      <c r="E18" s="25">
        <f t="shared" si="1"/>
        <v>-0.41224489795918373</v>
      </c>
      <c r="F18" s="24">
        <f t="shared" si="2"/>
        <v>0.1699458558933778</v>
      </c>
      <c r="G18" s="24">
        <f>SUM(F$2:F18)</f>
        <v>25.864037121787486</v>
      </c>
      <c r="H18" s="26">
        <f t="shared" si="3"/>
        <v>1.7242691414524991</v>
      </c>
      <c r="I18" s="9"/>
      <c r="L18" s="11" t="s">
        <v>10</v>
      </c>
      <c r="M18" s="11">
        <v>1</v>
      </c>
      <c r="N18" s="11">
        <v>60.775054021608668</v>
      </c>
      <c r="O18" s="11">
        <v>60.775054021608668</v>
      </c>
      <c r="P18" s="11">
        <v>20.25203017865573</v>
      </c>
      <c r="Q18" s="11">
        <v>4.3176593115365552E-5</v>
      </c>
    </row>
    <row r="19" spans="2:20" x14ac:dyDescent="0.3">
      <c r="B19" s="7">
        <v>18</v>
      </c>
      <c r="C19" s="8">
        <f>'1.Orders-Arrived'!C19</f>
        <v>1</v>
      </c>
      <c r="D19" s="3">
        <f t="shared" si="0"/>
        <v>2.4884513805522213</v>
      </c>
      <c r="E19" s="25">
        <f t="shared" si="1"/>
        <v>-1.4884513805522213</v>
      </c>
      <c r="F19" s="24">
        <f t="shared" si="2"/>
        <v>2.2154875122678135</v>
      </c>
      <c r="G19" s="24">
        <f>SUM(F$2:F19)</f>
        <v>28.0795246340553</v>
      </c>
      <c r="H19" s="26">
        <f t="shared" si="3"/>
        <v>1.7549702896284562</v>
      </c>
      <c r="I19" s="9"/>
      <c r="L19" s="11" t="s">
        <v>11</v>
      </c>
      <c r="M19" s="11">
        <v>48</v>
      </c>
      <c r="N19" s="11">
        <v>144.04494597839135</v>
      </c>
      <c r="O19" s="11">
        <v>3.0009363745498199</v>
      </c>
      <c r="P19" s="11"/>
      <c r="Q19" s="11"/>
    </row>
    <row r="20" spans="2:20" ht="17.25" thickBot="1" x14ac:dyDescent="0.35">
      <c r="B20" s="7">
        <v>19</v>
      </c>
      <c r="C20" s="8">
        <f>'1.Orders-Arrived'!C20</f>
        <v>2</v>
      </c>
      <c r="D20" s="3">
        <f t="shared" si="0"/>
        <v>2.5646578631452583</v>
      </c>
      <c r="E20" s="25">
        <f t="shared" si="1"/>
        <v>-0.56465786314525834</v>
      </c>
      <c r="F20" s="24">
        <f t="shared" si="2"/>
        <v>0.31883850241176931</v>
      </c>
      <c r="G20" s="24">
        <f>SUM(F$2:F20)</f>
        <v>28.398363136467069</v>
      </c>
      <c r="H20" s="26">
        <f t="shared" si="3"/>
        <v>1.6704919492039452</v>
      </c>
      <c r="I20" s="9"/>
      <c r="L20" s="13" t="s">
        <v>12</v>
      </c>
      <c r="M20" s="13">
        <v>49</v>
      </c>
      <c r="N20" s="13">
        <v>204.82000000000002</v>
      </c>
      <c r="O20" s="13"/>
      <c r="P20" s="13"/>
      <c r="Q20" s="13"/>
    </row>
    <row r="21" spans="2:20" ht="17.25" thickBot="1" x14ac:dyDescent="0.35">
      <c r="B21" s="7">
        <v>20</v>
      </c>
      <c r="C21" s="8">
        <f>'1.Orders-Arrived'!C21</f>
        <v>2</v>
      </c>
      <c r="D21" s="3">
        <f t="shared" si="0"/>
        <v>2.6408643457382954</v>
      </c>
      <c r="E21" s="25">
        <f t="shared" si="1"/>
        <v>-0.64086434573829543</v>
      </c>
      <c r="F21" s="24">
        <f t="shared" si="2"/>
        <v>0.41070710963857343</v>
      </c>
      <c r="G21" s="24">
        <f>SUM(F$2:F21)</f>
        <v>28.809070246105641</v>
      </c>
      <c r="H21" s="26">
        <f t="shared" si="3"/>
        <v>1.6005039025614245</v>
      </c>
      <c r="I21" s="9"/>
    </row>
    <row r="22" spans="2:20" x14ac:dyDescent="0.3">
      <c r="B22" s="7">
        <v>21</v>
      </c>
      <c r="C22" s="8">
        <f>'1.Orders-Arrived'!C22</f>
        <v>3</v>
      </c>
      <c r="D22" s="3">
        <f t="shared" si="0"/>
        <v>2.717070828331333</v>
      </c>
      <c r="E22" s="25">
        <f t="shared" si="1"/>
        <v>0.28292917166866705</v>
      </c>
      <c r="F22" s="24">
        <f t="shared" si="2"/>
        <v>8.0048916181118063E-2</v>
      </c>
      <c r="G22" s="24">
        <f>SUM(F$2:F22)</f>
        <v>28.889119162286757</v>
      </c>
      <c r="H22" s="26">
        <f t="shared" si="3"/>
        <v>1.5204799559098294</v>
      </c>
      <c r="I22" s="9"/>
      <c r="L22" s="14"/>
      <c r="M22" s="14" t="s">
        <v>19</v>
      </c>
      <c r="N22" s="14" t="s">
        <v>7</v>
      </c>
      <c r="O22" s="14" t="s">
        <v>20</v>
      </c>
      <c r="P22" s="14" t="s">
        <v>21</v>
      </c>
      <c r="Q22" s="14" t="s">
        <v>22</v>
      </c>
      <c r="R22" s="14" t="s">
        <v>23</v>
      </c>
      <c r="S22" s="14" t="s">
        <v>24</v>
      </c>
      <c r="T22" s="14" t="s">
        <v>25</v>
      </c>
    </row>
    <row r="23" spans="2:20" x14ac:dyDescent="0.3">
      <c r="B23" s="7">
        <v>22</v>
      </c>
      <c r="C23" s="8">
        <f>'1.Orders-Arrived'!C23</f>
        <v>4</v>
      </c>
      <c r="D23" s="3">
        <f t="shared" si="0"/>
        <v>2.7932773109243696</v>
      </c>
      <c r="E23" s="25">
        <f t="shared" si="1"/>
        <v>1.2067226890756304</v>
      </c>
      <c r="F23" s="24">
        <f t="shared" si="2"/>
        <v>1.4561796483299205</v>
      </c>
      <c r="G23" s="24">
        <f>SUM(F$2:F23)</f>
        <v>30.345298810616679</v>
      </c>
      <c r="H23" s="26">
        <f t="shared" si="3"/>
        <v>1.517264940530834</v>
      </c>
      <c r="I23" s="9"/>
      <c r="J23" s="15" t="s">
        <v>27</v>
      </c>
      <c r="K23" s="16">
        <f>INTERCEPT(C2:C51,B2:B51)</f>
        <v>1.1167346938775513</v>
      </c>
      <c r="L23" s="11" t="s">
        <v>13</v>
      </c>
      <c r="M23" s="11">
        <v>1.111836734693878</v>
      </c>
      <c r="N23" s="11">
        <v>0.49741747245312823</v>
      </c>
      <c r="O23" s="11">
        <v>2.2352184960664943</v>
      </c>
      <c r="P23" s="11">
        <v>3.0091059047931804E-2</v>
      </c>
      <c r="Q23" s="11">
        <v>0.11171187553002482</v>
      </c>
      <c r="R23" s="11">
        <v>2.111961593857731</v>
      </c>
      <c r="S23" s="11">
        <v>0.11171187553002482</v>
      </c>
      <c r="T23" s="11">
        <v>2.111961593857731</v>
      </c>
    </row>
    <row r="24" spans="2:20" ht="17.25" thickBot="1" x14ac:dyDescent="0.35">
      <c r="B24" s="7">
        <v>23</v>
      </c>
      <c r="C24" s="8">
        <f>'1.Orders-Arrived'!C24</f>
        <v>4</v>
      </c>
      <c r="D24" s="3">
        <f t="shared" si="0"/>
        <v>2.8694837935174071</v>
      </c>
      <c r="E24" s="25">
        <f t="shared" si="1"/>
        <v>1.1305162064825929</v>
      </c>
      <c r="F24" s="24">
        <f t="shared" si="2"/>
        <v>1.2780668931197925</v>
      </c>
      <c r="G24" s="24">
        <f>SUM(F$2:F24)</f>
        <v>31.623365703736471</v>
      </c>
      <c r="H24" s="26">
        <f t="shared" si="3"/>
        <v>1.5058745573207843</v>
      </c>
      <c r="I24" s="9"/>
      <c r="J24" s="15" t="s">
        <v>28</v>
      </c>
      <c r="K24" s="17">
        <f>SLOPE(C2:C51,B2:B51)</f>
        <v>7.6206482593037209E-2</v>
      </c>
      <c r="L24" s="13" t="s">
        <v>26</v>
      </c>
      <c r="M24" s="13">
        <v>7.6398559423769496E-2</v>
      </c>
      <c r="N24" s="13">
        <v>1.697660666995596E-2</v>
      </c>
      <c r="O24" s="13">
        <v>4.5002255697526676</v>
      </c>
      <c r="P24" s="13">
        <v>4.3176593115365552E-5</v>
      </c>
      <c r="Q24" s="13">
        <v>4.2264803986640682E-2</v>
      </c>
      <c r="R24" s="13">
        <v>0.11053231486089832</v>
      </c>
      <c r="S24" s="13">
        <v>4.2264803986640682E-2</v>
      </c>
      <c r="T24" s="13">
        <v>0.11053231486089832</v>
      </c>
    </row>
    <row r="25" spans="2:20" x14ac:dyDescent="0.3">
      <c r="B25" s="7">
        <v>24</v>
      </c>
      <c r="C25" s="8">
        <f>'1.Orders-Arrived'!C25</f>
        <v>5</v>
      </c>
      <c r="D25" s="3">
        <f t="shared" si="0"/>
        <v>2.9456902761104446</v>
      </c>
      <c r="E25" s="25">
        <f t="shared" si="1"/>
        <v>2.0543097238895554</v>
      </c>
      <c r="F25" s="24">
        <f t="shared" si="2"/>
        <v>4.2201884416671813</v>
      </c>
      <c r="G25" s="24">
        <f>SUM(F$2:F25)</f>
        <v>35.843554145403651</v>
      </c>
      <c r="H25" s="26">
        <f t="shared" si="3"/>
        <v>1.6292524611547115</v>
      </c>
      <c r="I25" s="9"/>
    </row>
    <row r="26" spans="2:20" hidden="1" x14ac:dyDescent="0.3">
      <c r="B26" s="7">
        <v>25</v>
      </c>
      <c r="C26" s="8">
        <f>'1.Orders-Arrived'!C26</f>
        <v>4</v>
      </c>
      <c r="D26" s="3">
        <f t="shared" si="0"/>
        <v>3.0218967587034813</v>
      </c>
      <c r="E26" s="25">
        <f t="shared" si="1"/>
        <v>0.97810324129651871</v>
      </c>
      <c r="F26" s="24">
        <f t="shared" si="2"/>
        <v>0.95668595063475592</v>
      </c>
      <c r="G26" s="24">
        <f>SUM(F$2:F26)</f>
        <v>36.800240096038408</v>
      </c>
      <c r="H26" s="26">
        <f t="shared" si="3"/>
        <v>1.6000104389581917</v>
      </c>
      <c r="I26" s="9"/>
    </row>
    <row r="27" spans="2:20" hidden="1" x14ac:dyDescent="0.3">
      <c r="B27" s="7">
        <v>26</v>
      </c>
      <c r="C27" s="8">
        <f>'1.Orders-Arrived'!C27</f>
        <v>2</v>
      </c>
      <c r="D27" s="3">
        <f t="shared" si="0"/>
        <v>3.0981032412965188</v>
      </c>
      <c r="E27" s="25">
        <f t="shared" si="1"/>
        <v>-1.0981032412965188</v>
      </c>
      <c r="F27" s="24">
        <f t="shared" si="2"/>
        <v>1.2058307285459207</v>
      </c>
      <c r="G27" s="24">
        <f>SUM(F$2:F27)</f>
        <v>38.006070824584327</v>
      </c>
      <c r="H27" s="26">
        <f t="shared" si="3"/>
        <v>1.5835862843576802</v>
      </c>
      <c r="I27" s="9"/>
    </row>
    <row r="28" spans="2:20" hidden="1" x14ac:dyDescent="0.3">
      <c r="B28" s="7">
        <v>27</v>
      </c>
      <c r="C28" s="8">
        <f>'1.Orders-Arrived'!C28</f>
        <v>1</v>
      </c>
      <c r="D28" s="3">
        <f t="shared" si="0"/>
        <v>3.1743097238895563</v>
      </c>
      <c r="E28" s="25">
        <f t="shared" si="1"/>
        <v>-2.1743097238895563</v>
      </c>
      <c r="F28" s="24">
        <f t="shared" si="2"/>
        <v>4.727622775400679</v>
      </c>
      <c r="G28" s="24">
        <f>SUM(F$2:F28)</f>
        <v>42.733693599985003</v>
      </c>
      <c r="H28" s="26">
        <f t="shared" si="3"/>
        <v>1.7093477439994</v>
      </c>
      <c r="I28" s="9"/>
    </row>
    <row r="29" spans="2:20" hidden="1" x14ac:dyDescent="0.3">
      <c r="B29" s="7">
        <v>28</v>
      </c>
      <c r="C29" s="8">
        <f>'1.Orders-Arrived'!C29</f>
        <v>4</v>
      </c>
      <c r="D29" s="3">
        <f t="shared" si="0"/>
        <v>3.250516206482593</v>
      </c>
      <c r="E29" s="25">
        <f t="shared" si="1"/>
        <v>0.74948379351740702</v>
      </c>
      <c r="F29" s="24">
        <f t="shared" si="2"/>
        <v>0.56172595674524317</v>
      </c>
      <c r="G29" s="24">
        <f>SUM(F$2:F29)</f>
        <v>43.295419556730245</v>
      </c>
      <c r="H29" s="26">
        <f t="shared" si="3"/>
        <v>1.6652084444896249</v>
      </c>
      <c r="I29" s="9"/>
    </row>
    <row r="30" spans="2:20" hidden="1" x14ac:dyDescent="0.3">
      <c r="B30" s="7">
        <v>29</v>
      </c>
      <c r="C30" s="8">
        <f>'1.Orders-Arrived'!C30</f>
        <v>3</v>
      </c>
      <c r="D30" s="3">
        <f t="shared" si="0"/>
        <v>3.3267226890756305</v>
      </c>
      <c r="E30" s="25">
        <f t="shared" si="1"/>
        <v>-0.32672268907563051</v>
      </c>
      <c r="F30" s="24">
        <f t="shared" si="2"/>
        <v>0.10674771555681113</v>
      </c>
      <c r="G30" s="24">
        <f>SUM(F$2:F30)</f>
        <v>43.402167272287059</v>
      </c>
      <c r="H30" s="26">
        <f t="shared" si="3"/>
        <v>1.6074876767513726</v>
      </c>
      <c r="I30" s="9"/>
    </row>
    <row r="31" spans="2:20" hidden="1" x14ac:dyDescent="0.3">
      <c r="B31" s="7">
        <v>30</v>
      </c>
      <c r="C31" s="8">
        <f>'1.Orders-Arrived'!C31</f>
        <v>4</v>
      </c>
      <c r="D31" s="3">
        <f t="shared" si="0"/>
        <v>3.4029291716686672</v>
      </c>
      <c r="E31" s="25">
        <f t="shared" si="1"/>
        <v>0.59707082833133285</v>
      </c>
      <c r="F31" s="24">
        <f t="shared" si="2"/>
        <v>0.35649357404426396</v>
      </c>
      <c r="G31" s="24">
        <f>SUM(F$2:F31)</f>
        <v>43.758660846331324</v>
      </c>
      <c r="H31" s="26">
        <f t="shared" si="3"/>
        <v>1.5628093159404044</v>
      </c>
      <c r="I31" s="9"/>
    </row>
    <row r="32" spans="2:20" hidden="1" x14ac:dyDescent="0.3">
      <c r="B32" s="7">
        <v>31</v>
      </c>
      <c r="C32" s="8">
        <f>'1.Orders-Arrived'!C32</f>
        <v>3</v>
      </c>
      <c r="D32" s="3">
        <f t="shared" si="0"/>
        <v>3.4791356542617047</v>
      </c>
      <c r="E32" s="25">
        <f t="shared" si="1"/>
        <v>-0.47913565426170468</v>
      </c>
      <c r="F32" s="24">
        <f t="shared" si="2"/>
        <v>0.2295709751847918</v>
      </c>
      <c r="G32" s="24">
        <f>SUM(F$2:F32)</f>
        <v>43.988231821516116</v>
      </c>
      <c r="H32" s="26">
        <f t="shared" si="3"/>
        <v>1.5168355800522799</v>
      </c>
      <c r="I32" s="9"/>
    </row>
    <row r="33" spans="2:9" hidden="1" x14ac:dyDescent="0.3">
      <c r="B33" s="7">
        <v>32</v>
      </c>
      <c r="C33" s="8">
        <f>'1.Orders-Arrived'!C33</f>
        <v>1</v>
      </c>
      <c r="D33" s="3">
        <f t="shared" si="0"/>
        <v>3.5553421368547422</v>
      </c>
      <c r="E33" s="25">
        <f t="shared" si="1"/>
        <v>-2.5553421368547422</v>
      </c>
      <c r="F33" s="24">
        <f t="shared" si="2"/>
        <v>6.5297734363853603</v>
      </c>
      <c r="G33" s="24">
        <f>SUM(F$2:F33)</f>
        <v>50.518005257901478</v>
      </c>
      <c r="H33" s="26">
        <f t="shared" si="3"/>
        <v>1.683933508596716</v>
      </c>
      <c r="I33" s="9"/>
    </row>
    <row r="34" spans="2:9" hidden="1" x14ac:dyDescent="0.3">
      <c r="B34" s="7">
        <v>33</v>
      </c>
      <c r="C34" s="8">
        <f>'1.Orders-Arrived'!C34</f>
        <v>5</v>
      </c>
      <c r="D34" s="3">
        <f t="shared" si="0"/>
        <v>3.6315486194477788</v>
      </c>
      <c r="E34" s="25">
        <f t="shared" si="1"/>
        <v>1.3684513805522212</v>
      </c>
      <c r="F34" s="24">
        <f t="shared" si="2"/>
        <v>1.8726591809352799</v>
      </c>
      <c r="G34" s="24">
        <f>SUM(F$2:F34)</f>
        <v>52.390664438836758</v>
      </c>
      <c r="H34" s="26">
        <f t="shared" si="3"/>
        <v>1.6900214335108632</v>
      </c>
      <c r="I34" s="9"/>
    </row>
    <row r="35" spans="2:9" hidden="1" x14ac:dyDescent="0.3">
      <c r="B35" s="7">
        <v>34</v>
      </c>
      <c r="C35" s="8">
        <f>'1.Orders-Arrived'!C35</f>
        <v>2</v>
      </c>
      <c r="D35" s="3">
        <f t="shared" si="0"/>
        <v>3.7077551020408164</v>
      </c>
      <c r="E35" s="25">
        <f t="shared" si="1"/>
        <v>-1.7077551020408164</v>
      </c>
      <c r="F35" s="24">
        <f t="shared" si="2"/>
        <v>2.916427488546439</v>
      </c>
      <c r="G35" s="24">
        <f>SUM(F$2:F35)</f>
        <v>55.307091927383198</v>
      </c>
      <c r="H35" s="26">
        <f t="shared" si="3"/>
        <v>1.7283466227307249</v>
      </c>
      <c r="I35" s="9"/>
    </row>
    <row r="36" spans="2:9" hidden="1" x14ac:dyDescent="0.3">
      <c r="B36" s="7">
        <v>35</v>
      </c>
      <c r="C36" s="8">
        <f>'1.Orders-Arrived'!C36</f>
        <v>0</v>
      </c>
      <c r="D36" s="3">
        <f t="shared" si="0"/>
        <v>3.7839615846338539</v>
      </c>
      <c r="E36" s="25">
        <f t="shared" si="1"/>
        <v>-3.7839615846338539</v>
      </c>
      <c r="F36" s="24">
        <f t="shared" si="2"/>
        <v>14.318365273984746</v>
      </c>
      <c r="G36" s="24">
        <f>SUM(F$2:F36)</f>
        <v>69.625457201367936</v>
      </c>
      <c r="H36" s="26">
        <f t="shared" si="3"/>
        <v>2.1098623394353919</v>
      </c>
      <c r="I36" s="9"/>
    </row>
    <row r="37" spans="2:9" hidden="1" x14ac:dyDescent="0.3">
      <c r="B37" s="7">
        <v>36</v>
      </c>
      <c r="C37" s="8">
        <f>'1.Orders-Arrived'!C37</f>
        <v>7</v>
      </c>
      <c r="D37" s="3">
        <f t="shared" si="0"/>
        <v>3.8601680672268905</v>
      </c>
      <c r="E37" s="25">
        <f t="shared" si="1"/>
        <v>3.1398319327731095</v>
      </c>
      <c r="F37" s="24">
        <f t="shared" si="2"/>
        <v>9.8585445660617204</v>
      </c>
      <c r="G37" s="24">
        <f>SUM(F$2:F37)</f>
        <v>79.48400176742966</v>
      </c>
      <c r="H37" s="26">
        <f t="shared" si="3"/>
        <v>2.3377647578655782</v>
      </c>
      <c r="I37" s="9"/>
    </row>
    <row r="38" spans="2:9" hidden="1" x14ac:dyDescent="0.3">
      <c r="B38" s="7">
        <v>37</v>
      </c>
      <c r="C38" s="8">
        <f>'1.Orders-Arrived'!C38</f>
        <v>3</v>
      </c>
      <c r="D38" s="3">
        <f t="shared" si="0"/>
        <v>3.9363745498199281</v>
      </c>
      <c r="E38" s="25">
        <f t="shared" si="1"/>
        <v>-0.93637454981992807</v>
      </c>
      <c r="F38" s="24">
        <f t="shared" si="2"/>
        <v>0.87679729755047298</v>
      </c>
      <c r="G38" s="24">
        <f>SUM(F$2:F38)</f>
        <v>80.360799064980128</v>
      </c>
      <c r="H38" s="26">
        <f t="shared" si="3"/>
        <v>2.2960228304280035</v>
      </c>
      <c r="I38" s="9"/>
    </row>
    <row r="39" spans="2:9" hidden="1" x14ac:dyDescent="0.3">
      <c r="B39" s="7">
        <v>38</v>
      </c>
      <c r="C39" s="8">
        <f>'1.Orders-Arrived'!C39</f>
        <v>5</v>
      </c>
      <c r="D39" s="3">
        <f t="shared" si="0"/>
        <v>4.0125810324129656</v>
      </c>
      <c r="E39" s="25">
        <f t="shared" si="1"/>
        <v>0.9874189675870344</v>
      </c>
      <c r="F39" s="24">
        <f t="shared" si="2"/>
        <v>0.97499621755064492</v>
      </c>
      <c r="G39" s="24">
        <f>SUM(F$2:F39)</f>
        <v>81.335795282530768</v>
      </c>
      <c r="H39" s="26">
        <f t="shared" si="3"/>
        <v>2.2593276467369656</v>
      </c>
      <c r="I39" s="9"/>
    </row>
    <row r="40" spans="2:9" hidden="1" x14ac:dyDescent="0.3">
      <c r="B40" s="7">
        <v>39</v>
      </c>
      <c r="C40" s="8">
        <f>'1.Orders-Arrived'!C40</f>
        <v>5</v>
      </c>
      <c r="D40" s="3">
        <f t="shared" si="0"/>
        <v>4.0887875150060022</v>
      </c>
      <c r="E40" s="25">
        <f t="shared" si="1"/>
        <v>0.91121248499399776</v>
      </c>
      <c r="F40" s="24">
        <f t="shared" si="2"/>
        <v>0.83030819280893664</v>
      </c>
      <c r="G40" s="24">
        <f>SUM(F$2:F40)</f>
        <v>82.16610347533971</v>
      </c>
      <c r="H40" s="26">
        <f t="shared" si="3"/>
        <v>2.2207054993335058</v>
      </c>
      <c r="I40" s="9"/>
    </row>
    <row r="41" spans="2:9" hidden="1" x14ac:dyDescent="0.3">
      <c r="B41" s="7">
        <v>40</v>
      </c>
      <c r="C41" s="8">
        <f>'1.Orders-Arrived'!C41</f>
        <v>6</v>
      </c>
      <c r="D41" s="3">
        <f t="shared" si="0"/>
        <v>4.1649939975990398</v>
      </c>
      <c r="E41" s="25">
        <f t="shared" si="1"/>
        <v>1.8350060024009602</v>
      </c>
      <c r="F41" s="24">
        <f t="shared" si="2"/>
        <v>3.3672470288475527</v>
      </c>
      <c r="G41" s="24">
        <f>SUM(F$2:F41)</f>
        <v>85.533350504187268</v>
      </c>
      <c r="H41" s="26">
        <f t="shared" si="3"/>
        <v>2.2508776448470336</v>
      </c>
      <c r="I41" s="9"/>
    </row>
    <row r="42" spans="2:9" hidden="1" x14ac:dyDescent="0.3">
      <c r="B42" s="7">
        <v>41</v>
      </c>
      <c r="C42" s="8">
        <f>'1.Orders-Arrived'!C42</f>
        <v>2</v>
      </c>
      <c r="D42" s="3">
        <f t="shared" si="0"/>
        <v>4.2412004801920773</v>
      </c>
      <c r="E42" s="25">
        <f t="shared" si="1"/>
        <v>-2.2412004801920773</v>
      </c>
      <c r="F42" s="24">
        <f t="shared" si="2"/>
        <v>5.0229795924131979</v>
      </c>
      <c r="G42" s="24">
        <f>SUM(F$2:F42)</f>
        <v>90.556330096600462</v>
      </c>
      <c r="H42" s="26">
        <f t="shared" si="3"/>
        <v>2.3219571819641143</v>
      </c>
      <c r="I42" s="9"/>
    </row>
    <row r="43" spans="2:9" hidden="1" x14ac:dyDescent="0.3">
      <c r="B43" s="7">
        <v>42</v>
      </c>
      <c r="C43" s="8">
        <f>'1.Orders-Arrived'!C43</f>
        <v>4</v>
      </c>
      <c r="D43" s="3">
        <f t="shared" si="0"/>
        <v>4.3174069627851139</v>
      </c>
      <c r="E43" s="25">
        <f t="shared" si="1"/>
        <v>-0.31740696278511393</v>
      </c>
      <c r="F43" s="24">
        <f t="shared" si="2"/>
        <v>0.10074718002447069</v>
      </c>
      <c r="G43" s="24">
        <f>SUM(F$2:F43)</f>
        <v>90.657077276624932</v>
      </c>
      <c r="H43" s="26">
        <f t="shared" si="3"/>
        <v>2.2664269319156234</v>
      </c>
      <c r="I43" s="9"/>
    </row>
    <row r="44" spans="2:9" hidden="1" x14ac:dyDescent="0.3">
      <c r="B44" s="7">
        <v>43</v>
      </c>
      <c r="C44" s="8">
        <f>'1.Orders-Arrived'!C44</f>
        <v>3</v>
      </c>
      <c r="D44" s="3">
        <f t="shared" si="0"/>
        <v>4.3936134453781515</v>
      </c>
      <c r="E44" s="25">
        <f t="shared" si="1"/>
        <v>-1.3936134453781515</v>
      </c>
      <c r="F44" s="24">
        <f t="shared" si="2"/>
        <v>1.942158435138762</v>
      </c>
      <c r="G44" s="24">
        <f>SUM(F$2:F44)</f>
        <v>92.599235711763697</v>
      </c>
      <c r="H44" s="26">
        <f t="shared" si="3"/>
        <v>2.2585179441893586</v>
      </c>
      <c r="I44" s="9"/>
    </row>
    <row r="45" spans="2:9" hidden="1" x14ac:dyDescent="0.3">
      <c r="B45" s="7">
        <v>44</v>
      </c>
      <c r="C45" s="8">
        <f>'1.Orders-Arrived'!C45</f>
        <v>2</v>
      </c>
      <c r="D45" s="3">
        <f t="shared" si="0"/>
        <v>4.4698199279711881</v>
      </c>
      <c r="E45" s="25">
        <f t="shared" si="1"/>
        <v>-2.4698199279711881</v>
      </c>
      <c r="F45" s="24">
        <f t="shared" si="2"/>
        <v>6.1000104766036047</v>
      </c>
      <c r="G45" s="24">
        <f>SUM(F$2:F45)</f>
        <v>98.699246188367297</v>
      </c>
      <c r="H45" s="26">
        <f t="shared" si="3"/>
        <v>2.3499820521039831</v>
      </c>
      <c r="I45" s="9"/>
    </row>
    <row r="46" spans="2:9" hidden="1" x14ac:dyDescent="0.3">
      <c r="B46" s="7">
        <v>45</v>
      </c>
      <c r="C46" s="8">
        <f>'1.Orders-Arrived'!C46</f>
        <v>3</v>
      </c>
      <c r="D46" s="3">
        <f t="shared" si="0"/>
        <v>4.5460264105642256</v>
      </c>
      <c r="E46" s="25">
        <f t="shared" si="1"/>
        <v>-1.5460264105642256</v>
      </c>
      <c r="F46" s="24">
        <f t="shared" si="2"/>
        <v>2.3901976621621035</v>
      </c>
      <c r="G46" s="24">
        <f>SUM(F$2:F46)</f>
        <v>101.08944385052941</v>
      </c>
      <c r="H46" s="26">
        <f t="shared" si="3"/>
        <v>2.3509172988495211</v>
      </c>
      <c r="I46" s="9"/>
    </row>
    <row r="47" spans="2:9" hidden="1" x14ac:dyDescent="0.3">
      <c r="B47" s="7">
        <v>46</v>
      </c>
      <c r="C47" s="8">
        <f>'1.Orders-Arrived'!C47</f>
        <v>4</v>
      </c>
      <c r="D47" s="3">
        <f t="shared" si="0"/>
        <v>4.6222328931572632</v>
      </c>
      <c r="E47" s="25">
        <f t="shared" si="1"/>
        <v>-0.62223289315726316</v>
      </c>
      <c r="F47" s="24">
        <f t="shared" si="2"/>
        <v>0.38717377332685804</v>
      </c>
      <c r="G47" s="24">
        <f>SUM(F$2:F47)</f>
        <v>101.47661762385627</v>
      </c>
      <c r="H47" s="26">
        <f t="shared" si="3"/>
        <v>2.3062867641785516</v>
      </c>
      <c r="I47" s="9"/>
    </row>
    <row r="48" spans="2:9" hidden="1" x14ac:dyDescent="0.3">
      <c r="B48" s="7">
        <v>47</v>
      </c>
      <c r="C48" s="8">
        <f>'1.Orders-Arrived'!C48</f>
        <v>5</v>
      </c>
      <c r="D48" s="3">
        <f t="shared" si="0"/>
        <v>4.6984393757502998</v>
      </c>
      <c r="E48" s="25">
        <f t="shared" si="1"/>
        <v>0.3015606242497002</v>
      </c>
      <c r="F48" s="24">
        <f t="shared" si="2"/>
        <v>9.0938810097868875E-2</v>
      </c>
      <c r="G48" s="24">
        <f>SUM(F$2:F48)</f>
        <v>101.56755643395414</v>
      </c>
      <c r="H48" s="26">
        <f t="shared" si="3"/>
        <v>2.2570568096434251</v>
      </c>
      <c r="I48" s="9"/>
    </row>
    <row r="49" spans="1:9" hidden="1" x14ac:dyDescent="0.3">
      <c r="B49" s="7">
        <v>48</v>
      </c>
      <c r="C49" s="8">
        <f>'1.Orders-Arrived'!C49</f>
        <v>11</v>
      </c>
      <c r="D49" s="3">
        <f t="shared" si="0"/>
        <v>4.7746458583433373</v>
      </c>
      <c r="E49" s="25">
        <f t="shared" si="1"/>
        <v>6.2253541416566627</v>
      </c>
      <c r="F49" s="24">
        <f t="shared" si="2"/>
        <v>38.755034189041766</v>
      </c>
      <c r="G49" s="24">
        <f>SUM(F$2:F49)</f>
        <v>140.3225906229959</v>
      </c>
      <c r="H49" s="26">
        <f t="shared" si="3"/>
        <v>3.0504911004999111</v>
      </c>
      <c r="I49" s="9"/>
    </row>
    <row r="50" spans="1:9" hidden="1" x14ac:dyDescent="0.3">
      <c r="B50" s="7">
        <v>49</v>
      </c>
      <c r="C50" s="8">
        <f>'1.Orders-Arrived'!C50</f>
        <v>5</v>
      </c>
      <c r="D50" s="3">
        <f t="shared" si="0"/>
        <v>4.8508523409363749</v>
      </c>
      <c r="E50" s="25">
        <f t="shared" si="1"/>
        <v>0.14914765906362515</v>
      </c>
      <c r="F50" s="24">
        <f t="shared" si="2"/>
        <v>2.2245024204159365E-2</v>
      </c>
      <c r="G50" s="24">
        <f>SUM(F$2:F50)</f>
        <v>140.34483564720006</v>
      </c>
      <c r="H50" s="26">
        <f t="shared" si="3"/>
        <v>2.9860603329191502</v>
      </c>
      <c r="I50" s="9"/>
    </row>
    <row r="51" spans="1:9" x14ac:dyDescent="0.3">
      <c r="B51" s="7">
        <v>50</v>
      </c>
      <c r="C51" s="8">
        <f>'1.Orders-Arrived'!C51</f>
        <v>5</v>
      </c>
      <c r="D51" s="3">
        <f t="shared" si="0"/>
        <v>4.9270588235294115</v>
      </c>
      <c r="E51" s="25">
        <f t="shared" si="1"/>
        <v>7.2941176470588509E-2</v>
      </c>
      <c r="F51" s="24">
        <f t="shared" si="2"/>
        <v>5.3204152249135351E-3</v>
      </c>
      <c r="G51" s="24">
        <f>SUM(F$2:F51)</f>
        <v>140.35015606242496</v>
      </c>
      <c r="H51" s="26">
        <f t="shared" si="3"/>
        <v>2.9239615846338531</v>
      </c>
      <c r="I51" s="9"/>
    </row>
    <row r="52" spans="1:9" x14ac:dyDescent="0.3">
      <c r="B52" s="7">
        <v>51</v>
      </c>
      <c r="D52" s="3">
        <f t="shared" si="0"/>
        <v>5.003265306122449</v>
      </c>
    </row>
    <row r="53" spans="1:9" x14ac:dyDescent="0.3">
      <c r="B53" s="7">
        <v>52</v>
      </c>
      <c r="D53" s="3">
        <f t="shared" si="0"/>
        <v>5.0794717887154865</v>
      </c>
    </row>
    <row r="54" spans="1:9" x14ac:dyDescent="0.3">
      <c r="B54" s="7">
        <v>53</v>
      </c>
      <c r="D54" s="3">
        <f t="shared" si="0"/>
        <v>5.1556782713085232</v>
      </c>
    </row>
    <row r="55" spans="1:9" x14ac:dyDescent="0.3">
      <c r="B55" s="7">
        <v>54</v>
      </c>
      <c r="D55" s="3">
        <f t="shared" si="0"/>
        <v>5.2318847539015607</v>
      </c>
    </row>
    <row r="56" spans="1:9" x14ac:dyDescent="0.3">
      <c r="B56" s="7">
        <v>55</v>
      </c>
      <c r="D56" s="3">
        <f t="shared" si="0"/>
        <v>5.3080912364945974</v>
      </c>
    </row>
    <row r="59" spans="1:9" x14ac:dyDescent="0.3">
      <c r="A59" s="21" t="s">
        <v>40</v>
      </c>
    </row>
    <row r="60" spans="1:9" x14ac:dyDescent="0.3">
      <c r="A60" s="21" t="s">
        <v>41</v>
      </c>
    </row>
    <row r="61" spans="1:9" x14ac:dyDescent="0.3">
      <c r="A61" s="21" t="s">
        <v>42</v>
      </c>
    </row>
    <row r="62" spans="1:9" x14ac:dyDescent="0.3">
      <c r="A62" s="21" t="s">
        <v>43</v>
      </c>
    </row>
    <row r="63" spans="1:9" x14ac:dyDescent="0.3">
      <c r="A63" s="21" t="s">
        <v>44</v>
      </c>
    </row>
    <row r="64" spans="1:9" x14ac:dyDescent="0.3">
      <c r="A64" s="21" t="s">
        <v>46</v>
      </c>
    </row>
    <row r="65" spans="1:1" x14ac:dyDescent="0.3">
      <c r="A65" s="21" t="s">
        <v>45</v>
      </c>
    </row>
  </sheetData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1.Orders-Arrived</vt:lpstr>
      <vt:lpstr>1b.Orders-Arrived</vt:lpstr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2018-10-04T07:24:45Z</dcterms:created>
  <dcterms:modified xsi:type="dcterms:W3CDTF">2024-12-24T22:12:18Z</dcterms:modified>
</cp:coreProperties>
</file>