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Forecasting\Reg-2020\"/>
    </mc:Choice>
  </mc:AlternateContent>
  <xr:revisionPtr revIDLastSave="0" documentId="14_{B52070BF-54B6-49A3-B34C-16E00C47A5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g-Piecewise-1" sheetId="61" r:id="rId1"/>
    <sheet name="Reg-Piecewise-2" sheetId="57" r:id="rId2"/>
    <sheet name="Practice" sheetId="62" r:id="rId3"/>
  </sheets>
  <definedNames>
    <definedName name="solver_adj" localSheetId="2" hidden="1">Practice!$I$2:$I$6</definedName>
    <definedName name="solver_adj" localSheetId="0" hidden="1">'Reg-Piecewise-1'!$K$3:$K$4</definedName>
    <definedName name="solver_adj" localSheetId="1" hidden="1">'Reg-Piecewise-2'!$N$2:$N$6</definedName>
    <definedName name="solver_cvg" localSheetId="2" hidden="1">0.00001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1</definedName>
    <definedName name="solver_drv" localSheetId="1" hidden="1">1</definedName>
    <definedName name="solver_eng" localSheetId="2" hidden="1">3</definedName>
    <definedName name="solver_eng" localSheetId="0" hidden="1">1</definedName>
    <definedName name="solver_eng" localSheetId="1" hidden="1">3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2147483647</definedName>
    <definedName name="solver_itr" localSheetId="0" hidden="1">2147483647</definedName>
    <definedName name="solver_itr" localSheetId="1" hidden="1">2147483647</definedName>
    <definedName name="solver_lhs1" localSheetId="2" hidden="1">Practice!$I$2:$I$5</definedName>
    <definedName name="solver_lhs1" localSheetId="0" hidden="1">'Reg-Piecewise-1'!#REF!</definedName>
    <definedName name="solver_lhs1" localSheetId="1" hidden="1">'Reg-Piecewise-2'!$N$2:$N$5</definedName>
    <definedName name="solver_lhs2" localSheetId="2" hidden="1">Practice!$I$2:$I$5</definedName>
    <definedName name="solver_lhs2" localSheetId="0" hidden="1">'Reg-Piecewise-1'!#REF!</definedName>
    <definedName name="solver_lhs2" localSheetId="1" hidden="1">'Reg-Piecewise-2'!$N$2:$N$5</definedName>
    <definedName name="solver_lhs3" localSheetId="2" hidden="1">Practice!$I$6</definedName>
    <definedName name="solver_lhs3" localSheetId="0" hidden="1">'Reg-Piecewise-1'!#REF!</definedName>
    <definedName name="solver_lhs3" localSheetId="1" hidden="1">'Reg-Piecewise-2'!$N$6</definedName>
    <definedName name="solver_lhs4" localSheetId="2" hidden="1">Practice!$I$6</definedName>
    <definedName name="solver_lhs4" localSheetId="1" hidden="1">'Reg-Piecewise-2'!$N$6</definedName>
    <definedName name="solver_lhs5" localSheetId="2" hidden="1">Practice!$I$6</definedName>
    <definedName name="solver_lhs5" localSheetId="1" hidden="1">'Reg-Piecewise-2'!$N$6</definedName>
    <definedName name="solver_lhs6" localSheetId="2" hidden="1">Practice!$I$6</definedName>
    <definedName name="solver_lhs6" localSheetId="1" hidden="1">'Reg-Piecewise-2'!$N$4:$N$5</definedName>
    <definedName name="solver_lhs7" localSheetId="2" hidden="1">Practice!$I$6</definedName>
    <definedName name="solver_lhs8" localSheetId="2" hidden="1">Practice!$I$6</definedName>
    <definedName name="solver_mip" localSheetId="2" hidden="1">2147483647</definedName>
    <definedName name="solver_mip" localSheetId="0" hidden="1">2147483647</definedName>
    <definedName name="solver_mip" localSheetId="1" hidden="1">2147483647</definedName>
    <definedName name="solver_mni" localSheetId="2" hidden="1">30</definedName>
    <definedName name="solver_mni" localSheetId="0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1" hidden="1">0.075</definedName>
    <definedName name="solver_msl" localSheetId="2" hidden="1">1</definedName>
    <definedName name="solver_msl" localSheetId="0" hidden="1">2</definedName>
    <definedName name="solver_msl" localSheetId="1" hidden="1">1</definedName>
    <definedName name="solver_neg" localSheetId="2" hidden="1">2</definedName>
    <definedName name="solver_neg" localSheetId="0" hidden="1">2</definedName>
    <definedName name="solver_neg" localSheetId="1" hidden="1">2</definedName>
    <definedName name="solver_nod" localSheetId="2" hidden="1">2147483647</definedName>
    <definedName name="solver_nod" localSheetId="0" hidden="1">2147483647</definedName>
    <definedName name="solver_nod" localSheetId="1" hidden="1">2147483647</definedName>
    <definedName name="solver_num" localSheetId="2" hidden="1">5</definedName>
    <definedName name="solver_num" localSheetId="0" hidden="1">0</definedName>
    <definedName name="solver_num" localSheetId="1" hidden="1">5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Practice!$E$25</definedName>
    <definedName name="solver_opt" localSheetId="0" hidden="1">'Reg-Piecewise-1'!$E$26</definedName>
    <definedName name="solver_opt" localSheetId="1" hidden="1">'Reg-Piecewise-2'!$E$25</definedName>
    <definedName name="solver_pre" localSheetId="2" hidden="1">0.000001</definedName>
    <definedName name="solver_pre" localSheetId="0" hidden="1">0.000001</definedName>
    <definedName name="solver_pre" localSheetId="1" hidden="1">0.0000001</definedName>
    <definedName name="solver_rbv" localSheetId="2" hidden="1">1</definedName>
    <definedName name="solver_rbv" localSheetId="0" hidden="1">1</definedName>
    <definedName name="solver_rbv" localSheetId="1" hidden="1">1</definedName>
    <definedName name="solver_rel1" localSheetId="2" hidden="1">1</definedName>
    <definedName name="solver_rel1" localSheetId="0" hidden="1">3</definedName>
    <definedName name="solver_rel1" localSheetId="1" hidden="1">1</definedName>
    <definedName name="solver_rel2" localSheetId="2" hidden="1">3</definedName>
    <definedName name="solver_rel2" localSheetId="0" hidden="1">3</definedName>
    <definedName name="solver_rel2" localSheetId="1" hidden="1">3</definedName>
    <definedName name="solver_rel3" localSheetId="2" hidden="1">1</definedName>
    <definedName name="solver_rel3" localSheetId="0" hidden="1">3</definedName>
    <definedName name="solver_rel3" localSheetId="1" hidden="1">1</definedName>
    <definedName name="solver_rel4" localSheetId="2" hidden="1">4</definedName>
    <definedName name="solver_rel4" localSheetId="1" hidden="1">4</definedName>
    <definedName name="solver_rel5" localSheetId="2" hidden="1">3</definedName>
    <definedName name="solver_rel5" localSheetId="1" hidden="1">3</definedName>
    <definedName name="solver_rel6" localSheetId="2" hidden="1">3</definedName>
    <definedName name="solver_rel6" localSheetId="1" hidden="1">1</definedName>
    <definedName name="solver_rel7" localSheetId="2" hidden="1">3</definedName>
    <definedName name="solver_rel8" localSheetId="2" hidden="1">3</definedName>
    <definedName name="solver_rhs1" localSheetId="2" hidden="1">250</definedName>
    <definedName name="solver_rhs1" localSheetId="0" hidden="1">2</definedName>
    <definedName name="solver_rhs1" localSheetId="1" hidden="1">20000</definedName>
    <definedName name="solver_rhs2" localSheetId="2" hidden="1">-250</definedName>
    <definedName name="solver_rhs2" localSheetId="0" hidden="1">2</definedName>
    <definedName name="solver_rhs2" localSheetId="1" hidden="1">100</definedName>
    <definedName name="solver_rhs3" localSheetId="2" hidden="1">15</definedName>
    <definedName name="solver_rhs3" localSheetId="0" hidden="1">2</definedName>
    <definedName name="solver_rhs3" localSheetId="1" hidden="1">20</definedName>
    <definedName name="solver_rhs4" localSheetId="2" hidden="1">"integer"</definedName>
    <definedName name="solver_rhs4" localSheetId="1" hidden="1">"integer"</definedName>
    <definedName name="solver_rhs5" localSheetId="2" hidden="1">5</definedName>
    <definedName name="solver_rhs5" localSheetId="1" hidden="1">5</definedName>
    <definedName name="solver_rhs6" localSheetId="2" hidden="1">5</definedName>
    <definedName name="solver_rhs6" localSheetId="1" hidden="1">10000</definedName>
    <definedName name="solver_rhs7" localSheetId="2" hidden="1">5</definedName>
    <definedName name="solver_rhs8" localSheetId="2" hidden="1">5</definedName>
    <definedName name="solver_rlx" localSheetId="2" hidden="1">2</definedName>
    <definedName name="solver_rlx" localSheetId="0" hidden="1">2</definedName>
    <definedName name="solver_rlx" localSheetId="1" hidden="1">2</definedName>
    <definedName name="solver_rsd" localSheetId="2" hidden="1">0</definedName>
    <definedName name="solver_rsd" localSheetId="0" hidden="1">0</definedName>
    <definedName name="solver_rsd" localSheetId="1" hidden="1">0</definedName>
    <definedName name="solver_scl" localSheetId="2" hidden="1">1</definedName>
    <definedName name="solver_scl" localSheetId="0" hidden="1">1</definedName>
    <definedName name="solver_scl" localSheetId="1" hidden="1">1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1" hidden="1">100</definedName>
    <definedName name="solver_tim" localSheetId="2" hidden="1">2147483647</definedName>
    <definedName name="solver_tim" localSheetId="0" hidden="1">2147483647</definedName>
    <definedName name="solver_tim" localSheetId="1" hidden="1">2147483647</definedName>
    <definedName name="solver_tol" localSheetId="2" hidden="1">0.01</definedName>
    <definedName name="solver_tol" localSheetId="0" hidden="1">0.01</definedName>
    <definedName name="solver_tol" localSheetId="1" hidden="1">0.01</definedName>
    <definedName name="solver_typ" localSheetId="2" hidden="1">2</definedName>
    <definedName name="solver_typ" localSheetId="0" hidden="1">2</definedName>
    <definedName name="solver_typ" localSheetId="1" hidden="1">2</definedName>
    <definedName name="solver_val" localSheetId="2" hidden="1">0</definedName>
    <definedName name="solver_val" localSheetId="0" hidden="1">0</definedName>
    <definedName name="solver_val" localSheetId="1" hidden="1">0</definedName>
    <definedName name="solver_ver" localSheetId="2" hidden="1">3</definedName>
    <definedName name="solver_ver" localSheetId="0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7" l="1"/>
  <c r="C11" i="57"/>
  <c r="C4" i="57"/>
  <c r="C5" i="57"/>
  <c r="C7" i="57"/>
  <c r="C8" i="57"/>
  <c r="C9" i="57"/>
  <c r="C10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3" i="57"/>
  <c r="C26" i="62" l="1"/>
  <c r="C25" i="62"/>
  <c r="D25" i="62" s="1"/>
  <c r="C24" i="62"/>
  <c r="D24" i="62" s="1"/>
  <c r="C23" i="62"/>
  <c r="D23" i="62" s="1"/>
  <c r="C22" i="62"/>
  <c r="D22" i="62" s="1"/>
  <c r="C21" i="62"/>
  <c r="D21" i="62" s="1"/>
  <c r="C20" i="62"/>
  <c r="D20" i="62" s="1"/>
  <c r="C19" i="62"/>
  <c r="D19" i="62" s="1"/>
  <c r="C18" i="62"/>
  <c r="D18" i="62" s="1"/>
  <c r="C17" i="62"/>
  <c r="D17" i="62" s="1"/>
  <c r="C16" i="62"/>
  <c r="D16" i="62" s="1"/>
  <c r="C15" i="62"/>
  <c r="D15" i="62" s="1"/>
  <c r="C14" i="62"/>
  <c r="D14" i="62" s="1"/>
  <c r="C13" i="62"/>
  <c r="D13" i="62" s="1"/>
  <c r="C12" i="62"/>
  <c r="D12" i="62" s="1"/>
  <c r="C11" i="62"/>
  <c r="D11" i="62" s="1"/>
  <c r="C10" i="62"/>
  <c r="D10" i="62" s="1"/>
  <c r="C9" i="62"/>
  <c r="D9" i="62" s="1"/>
  <c r="C8" i="62"/>
  <c r="D8" i="62" s="1"/>
  <c r="C7" i="62"/>
  <c r="D7" i="62" s="1"/>
  <c r="C6" i="62"/>
  <c r="D6" i="62" s="1"/>
  <c r="C5" i="62"/>
  <c r="D5" i="62" s="1"/>
  <c r="C4" i="62"/>
  <c r="D4" i="62" s="1"/>
  <c r="C3" i="62"/>
  <c r="D3" i="62" s="1"/>
  <c r="J4" i="61"/>
  <c r="J3" i="61"/>
  <c r="C6" i="61" s="1"/>
  <c r="K2" i="57"/>
  <c r="K3" i="57"/>
  <c r="E25" i="62" l="1"/>
  <c r="E26" i="62" s="1"/>
  <c r="E17" i="62"/>
  <c r="E9" i="62"/>
  <c r="E24" i="62"/>
  <c r="E16" i="62"/>
  <c r="E8" i="62"/>
  <c r="E23" i="62"/>
  <c r="E15" i="62"/>
  <c r="E7" i="62"/>
  <c r="E13" i="62"/>
  <c r="E22" i="62"/>
  <c r="E14" i="62"/>
  <c r="E6" i="62"/>
  <c r="E21" i="62"/>
  <c r="E5" i="62"/>
  <c r="E20" i="62"/>
  <c r="E12" i="62"/>
  <c r="E4" i="62"/>
  <c r="E10" i="62"/>
  <c r="E19" i="62"/>
  <c r="E11" i="62"/>
  <c r="E18" i="62"/>
  <c r="E3" i="62"/>
  <c r="F3" i="62" s="1"/>
  <c r="C24" i="61"/>
  <c r="D24" i="61" s="1"/>
  <c r="C27" i="61"/>
  <c r="C4" i="61"/>
  <c r="D6" i="61"/>
  <c r="C14" i="61"/>
  <c r="D14" i="61" s="1"/>
  <c r="C22" i="61"/>
  <c r="D22" i="61" s="1"/>
  <c r="C23" i="61"/>
  <c r="D23" i="61" s="1"/>
  <c r="C5" i="61"/>
  <c r="D5" i="61" s="1"/>
  <c r="C13" i="61"/>
  <c r="D13" i="61" s="1"/>
  <c r="C21" i="61"/>
  <c r="D21" i="61" s="1"/>
  <c r="C15" i="61"/>
  <c r="D15" i="61" s="1"/>
  <c r="C20" i="61"/>
  <c r="D20" i="61" s="1"/>
  <c r="C11" i="61"/>
  <c r="D11" i="61" s="1"/>
  <c r="C19" i="61"/>
  <c r="D19" i="61" s="1"/>
  <c r="C10" i="61"/>
  <c r="D10" i="61" s="1"/>
  <c r="C18" i="61"/>
  <c r="D18" i="61" s="1"/>
  <c r="C26" i="61"/>
  <c r="D26" i="61" s="1"/>
  <c r="C7" i="61"/>
  <c r="D7" i="61" s="1"/>
  <c r="C12" i="61"/>
  <c r="D12" i="61" s="1"/>
  <c r="C9" i="61"/>
  <c r="D9" i="61" s="1"/>
  <c r="C17" i="61"/>
  <c r="D17" i="61" s="1"/>
  <c r="C25" i="61"/>
  <c r="D25" i="61" s="1"/>
  <c r="C8" i="61"/>
  <c r="D8" i="61" s="1"/>
  <c r="C16" i="61"/>
  <c r="D16" i="61" s="1"/>
  <c r="D7" i="57"/>
  <c r="D21" i="57"/>
  <c r="D13" i="57"/>
  <c r="D20" i="57"/>
  <c r="D4" i="57"/>
  <c r="D18" i="57"/>
  <c r="D10" i="57"/>
  <c r="D12" i="57"/>
  <c r="D5" i="57"/>
  <c r="D9" i="57"/>
  <c r="D22" i="57"/>
  <c r="D6" i="57"/>
  <c r="D11" i="57"/>
  <c r="D17" i="57"/>
  <c r="D24" i="57"/>
  <c r="D16" i="57"/>
  <c r="D8" i="57"/>
  <c r="D14" i="57"/>
  <c r="D19" i="57"/>
  <c r="D25" i="57"/>
  <c r="D23" i="57"/>
  <c r="D15" i="57"/>
  <c r="F4" i="62" l="1"/>
  <c r="F5" i="62" s="1"/>
  <c r="F6" i="62" s="1"/>
  <c r="F7" i="62" s="1"/>
  <c r="F8" i="62" s="1"/>
  <c r="F9" i="62" s="1"/>
  <c r="F10" i="62" s="1"/>
  <c r="F11" i="62" s="1"/>
  <c r="F12" i="62" s="1"/>
  <c r="F13" i="62" s="1"/>
  <c r="F14" i="62" s="1"/>
  <c r="F15" i="62" s="1"/>
  <c r="F16" i="62" s="1"/>
  <c r="F17" i="62" s="1"/>
  <c r="F18" i="62" s="1"/>
  <c r="F19" i="62" s="1"/>
  <c r="F20" i="62" s="1"/>
  <c r="F21" i="62" s="1"/>
  <c r="F22" i="62" s="1"/>
  <c r="F23" i="62" s="1"/>
  <c r="F24" i="62" s="1"/>
  <c r="F25" i="62" s="1"/>
  <c r="D4" i="61"/>
  <c r="F4" i="61"/>
  <c r="D3" i="57"/>
  <c r="F3" i="57"/>
  <c r="E5" i="57" l="1"/>
  <c r="E25" i="57"/>
  <c r="E26" i="57" s="1"/>
  <c r="E4" i="57"/>
  <c r="E11" i="57"/>
  <c r="E9" i="57"/>
  <c r="E18" i="57"/>
  <c r="E6" i="57"/>
  <c r="E12" i="57"/>
  <c r="E20" i="57"/>
  <c r="E10" i="57"/>
  <c r="E24" i="57"/>
  <c r="E16" i="57"/>
  <c r="E8" i="57"/>
  <c r="E19" i="57"/>
  <c r="E3" i="57"/>
  <c r="G3" i="57" s="1"/>
  <c r="E23" i="57"/>
  <c r="E17" i="57"/>
  <c r="E15" i="57"/>
  <c r="E7" i="57"/>
  <c r="E22" i="57"/>
  <c r="E14" i="57"/>
  <c r="E21" i="57"/>
  <c r="E13" i="57"/>
  <c r="E11" i="61"/>
  <c r="E19" i="61"/>
  <c r="E4" i="61"/>
  <c r="G4" i="61" s="1"/>
  <c r="E12" i="61"/>
  <c r="E20" i="61"/>
  <c r="E5" i="61"/>
  <c r="E13" i="61"/>
  <c r="E21" i="61"/>
  <c r="E6" i="61"/>
  <c r="E14" i="61"/>
  <c r="E22" i="61"/>
  <c r="E7" i="61"/>
  <c r="E15" i="61"/>
  <c r="E23" i="61"/>
  <c r="E26" i="61"/>
  <c r="E8" i="61"/>
  <c r="E16" i="61"/>
  <c r="E24" i="61"/>
  <c r="E18" i="61"/>
  <c r="E9" i="61"/>
  <c r="E17" i="61"/>
  <c r="E25" i="61"/>
  <c r="E10" i="61"/>
  <c r="E27" i="61"/>
  <c r="F5" i="61"/>
  <c r="F4" i="57"/>
  <c r="G5" i="61" l="1"/>
  <c r="F6" i="61"/>
  <c r="F5" i="57"/>
  <c r="G4" i="57"/>
  <c r="F7" i="61" l="1"/>
  <c r="G6" i="61"/>
  <c r="F6" i="57"/>
  <c r="G5" i="57"/>
  <c r="F8" i="61" l="1"/>
  <c r="G7" i="61"/>
  <c r="F7" i="57"/>
  <c r="G6" i="57"/>
  <c r="F9" i="61" l="1"/>
  <c r="G8" i="61"/>
  <c r="F8" i="57"/>
  <c r="G7" i="57"/>
  <c r="F10" i="61" l="1"/>
  <c r="G9" i="61"/>
  <c r="F9" i="57"/>
  <c r="G8" i="57"/>
  <c r="F11" i="61" l="1"/>
  <c r="G10" i="61"/>
  <c r="F10" i="57"/>
  <c r="G9" i="57"/>
  <c r="F12" i="61" l="1"/>
  <c r="G11" i="61"/>
  <c r="F11" i="57"/>
  <c r="G10" i="57"/>
  <c r="F13" i="61" l="1"/>
  <c r="G12" i="61"/>
  <c r="F12" i="57"/>
  <c r="G11" i="57"/>
  <c r="F14" i="61" l="1"/>
  <c r="G13" i="61"/>
  <c r="F13" i="57"/>
  <c r="G12" i="57"/>
  <c r="F15" i="61" l="1"/>
  <c r="G14" i="61"/>
  <c r="F14" i="57"/>
  <c r="G13" i="57"/>
  <c r="F16" i="61" l="1"/>
  <c r="G15" i="61"/>
  <c r="F15" i="57"/>
  <c r="G14" i="57"/>
  <c r="F17" i="61" l="1"/>
  <c r="G16" i="61"/>
  <c r="F16" i="57"/>
  <c r="G15" i="57"/>
  <c r="F18" i="61" l="1"/>
  <c r="G17" i="61"/>
  <c r="F17" i="57"/>
  <c r="G16" i="57"/>
  <c r="F19" i="61" l="1"/>
  <c r="G18" i="61"/>
  <c r="F18" i="57"/>
  <c r="G17" i="57"/>
  <c r="F20" i="61" l="1"/>
  <c r="G19" i="61"/>
  <c r="F19" i="57"/>
  <c r="G18" i="57"/>
  <c r="F21" i="61" l="1"/>
  <c r="G20" i="61"/>
  <c r="F20" i="57"/>
  <c r="G19" i="57"/>
  <c r="F22" i="61" l="1"/>
  <c r="G21" i="61"/>
  <c r="F21" i="57"/>
  <c r="G20" i="57"/>
  <c r="F23" i="61" l="1"/>
  <c r="G22" i="61"/>
  <c r="F22" i="57"/>
  <c r="G21" i="57"/>
  <c r="F24" i="61" l="1"/>
  <c r="G23" i="61"/>
  <c r="F23" i="57"/>
  <c r="G22" i="57"/>
  <c r="F25" i="61" l="1"/>
  <c r="G24" i="61"/>
  <c r="F24" i="57"/>
  <c r="G23" i="57"/>
  <c r="F26" i="61" l="1"/>
  <c r="G26" i="61" s="1"/>
  <c r="G25" i="61"/>
  <c r="F25" i="57"/>
  <c r="G25" i="57" s="1"/>
  <c r="G24" i="57"/>
</calcChain>
</file>

<file path=xl/sharedStrings.xml><?xml version="1.0" encoding="utf-8"?>
<sst xmlns="http://schemas.openxmlformats.org/spreadsheetml/2006/main" count="41" uniqueCount="20">
  <si>
    <t>t</t>
  </si>
  <si>
    <t>At</t>
  </si>
  <si>
    <t>E</t>
  </si>
  <si>
    <t>MSE</t>
  </si>
  <si>
    <t>BIAS</t>
  </si>
  <si>
    <t>b0</t>
  </si>
  <si>
    <t>b1</t>
  </si>
  <si>
    <t>b'0</t>
  </si>
  <si>
    <t>b'1</t>
  </si>
  <si>
    <t>T</t>
  </si>
  <si>
    <t>MReg</t>
  </si>
  <si>
    <t>Ft.Reg</t>
  </si>
  <si>
    <t>Reg-ExcelFun</t>
  </si>
  <si>
    <t>Reg-SOLVER</t>
  </si>
  <si>
    <t>Ft.MReg</t>
  </si>
  <si>
    <t>TSAdj</t>
  </si>
  <si>
    <t>TS.Adj</t>
  </si>
  <si>
    <t>Simple Reg</t>
  </si>
  <si>
    <t>Here we find b0 &amp; b1 using (i) Excel Functions and (ii) SOLVER.</t>
  </si>
  <si>
    <t>Ft.Mod.Reg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</si>
</sst>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Border="1"/>
    <xf numFmtId="165" fontId="0" fillId="0" borderId="1" xfId="0" applyNumberFormat="1" applyBorder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3" borderId="0" xfId="0" applyNumberFormat="1" applyFill="1" applyAlignment="1">
      <alignment horizontal="center"/>
    </xf>
    <xf numFmtId="164" fontId="0" fillId="4" borderId="0" xfId="0" applyNumberFormat="1" applyFill="1" applyBorder="1"/>
    <xf numFmtId="1" fontId="0" fillId="5" borderId="0" xfId="0" applyNumberForma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E0851AD7-0CDA-4AC6-BE0B-7D1598027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'Reg-Piecewise-1'!$B$2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'Reg-Piecewise-1'!$A$4:$A$26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'Reg-Piecewise-1'!$B$4:$B$26</c:f>
              <c:numCache>
                <c:formatCode>General</c:formatCode>
                <c:ptCount val="23"/>
                <c:pt idx="0">
                  <c:v>6464.5000000000009</c:v>
                </c:pt>
                <c:pt idx="1">
                  <c:v>7475.7000000000007</c:v>
                </c:pt>
                <c:pt idx="2">
                  <c:v>8237.5</c:v>
                </c:pt>
                <c:pt idx="3">
                  <c:v>9480.9</c:v>
                </c:pt>
                <c:pt idx="4">
                  <c:v>11642.199999999999</c:v>
                </c:pt>
                <c:pt idx="5">
                  <c:v>11705.7</c:v>
                </c:pt>
                <c:pt idx="6">
                  <c:v>11837.2</c:v>
                </c:pt>
                <c:pt idx="7">
                  <c:v>13101.2</c:v>
                </c:pt>
                <c:pt idx="8">
                  <c:v>14194.2</c:v>
                </c:pt>
                <c:pt idx="9">
                  <c:v>15760.1</c:v>
                </c:pt>
                <c:pt idx="10">
                  <c:v>15667.2</c:v>
                </c:pt>
                <c:pt idx="11">
                  <c:v>14338.199999999999</c:v>
                </c:pt>
                <c:pt idx="12">
                  <c:v>11816.800000000001</c:v>
                </c:pt>
                <c:pt idx="13">
                  <c:v>14095.300000000001</c:v>
                </c:pt>
                <c:pt idx="14">
                  <c:v>14001.4</c:v>
                </c:pt>
                <c:pt idx="15">
                  <c:v>14123.7</c:v>
                </c:pt>
                <c:pt idx="16">
                  <c:v>14599.3</c:v>
                </c:pt>
                <c:pt idx="17">
                  <c:v>15160.699999999999</c:v>
                </c:pt>
                <c:pt idx="18">
                  <c:v>15352.300000000001</c:v>
                </c:pt>
                <c:pt idx="19">
                  <c:v>15631.9</c:v>
                </c:pt>
                <c:pt idx="20">
                  <c:v>16887.599999999999</c:v>
                </c:pt>
                <c:pt idx="21">
                  <c:v>17549.899999999998</c:v>
                </c:pt>
                <c:pt idx="22">
                  <c:v>17090.900000000001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5-4205-A9AF-D4D06EC4CC7B}"/>
            </c:ext>
          </c:extLst>
        </c:ser>
        <c:ser>
          <c:idx val="1"/>
          <c:order val="1"/>
          <c:tx>
            <c:v>Simple Linear Regression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'Reg-Piecewise-1'!$A$4:$A$27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'Reg-Piecewise-1'!$C$4:$C$27</c:f>
              <c:numCache>
                <c:formatCode>0</c:formatCode>
                <c:ptCount val="24"/>
                <c:pt idx="0">
                  <c:v>8949.1684782608718</c:v>
                </c:pt>
                <c:pt idx="1">
                  <c:v>9345.9413043478271</c:v>
                </c:pt>
                <c:pt idx="2">
                  <c:v>9742.7141304347842</c:v>
                </c:pt>
                <c:pt idx="3">
                  <c:v>10139.486956521741</c:v>
                </c:pt>
                <c:pt idx="4">
                  <c:v>10536.259782608697</c:v>
                </c:pt>
                <c:pt idx="5">
                  <c:v>10933.032608695654</c:v>
                </c:pt>
                <c:pt idx="6">
                  <c:v>11329.805434782611</c:v>
                </c:pt>
                <c:pt idx="7">
                  <c:v>11726.578260869566</c:v>
                </c:pt>
                <c:pt idx="8">
                  <c:v>12123.351086956523</c:v>
                </c:pt>
                <c:pt idx="9">
                  <c:v>12520.123913043481</c:v>
                </c:pt>
                <c:pt idx="10">
                  <c:v>12916.896739130436</c:v>
                </c:pt>
                <c:pt idx="11">
                  <c:v>13313.669565217393</c:v>
                </c:pt>
                <c:pt idx="12">
                  <c:v>13710.44239130435</c:v>
                </c:pt>
                <c:pt idx="13">
                  <c:v>14107.215217391305</c:v>
                </c:pt>
                <c:pt idx="14">
                  <c:v>14503.988043478264</c:v>
                </c:pt>
                <c:pt idx="15">
                  <c:v>14900.76086956522</c:v>
                </c:pt>
                <c:pt idx="16">
                  <c:v>15297.533695652175</c:v>
                </c:pt>
                <c:pt idx="17">
                  <c:v>15694.306521739134</c:v>
                </c:pt>
                <c:pt idx="18">
                  <c:v>16091.079347826089</c:v>
                </c:pt>
                <c:pt idx="19">
                  <c:v>16487.852173913045</c:v>
                </c:pt>
                <c:pt idx="20">
                  <c:v>16884.625</c:v>
                </c:pt>
                <c:pt idx="21">
                  <c:v>17281.397826086959</c:v>
                </c:pt>
                <c:pt idx="22">
                  <c:v>17678.170652173918</c:v>
                </c:pt>
                <c:pt idx="23">
                  <c:v>18074.943478260873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55-4205-A9AF-D4D06EC4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'Reg-Piecewise-1'!$G$2</c:f>
          <c:strCache>
            <c:ptCount val="1"/>
            <c:pt idx="0">
              <c:v>TS.Adj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'Reg-Piecewise-1'!$G$2</c:f>
              <c:strCache>
                <c:ptCount val="1"/>
                <c:pt idx="0">
                  <c:v>TS.Adj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'Reg-Piecewise-1'!$A$4:$A$26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'Reg-Piecewise-1'!$G$4:$G$26</c:f>
              <c:numCache>
                <c:formatCode>0</c:formatCode>
                <c:ptCount val="23"/>
                <c:pt idx="0">
                  <c:v>-1</c:v>
                </c:pt>
                <c:pt idx="1">
                  <c:v>-1.9803864076893944</c:v>
                </c:pt>
                <c:pt idx="2">
                  <c:v>-2.9377776884581199</c:v>
                </c:pt>
                <c:pt idx="3">
                  <c:v>-3.70674799557329</c:v>
                </c:pt>
                <c:pt idx="4">
                  <c:v>-3.2827117566228905</c:v>
                </c:pt>
                <c:pt idx="5">
                  <c:v>-3.0171591859212405</c:v>
                </c:pt>
                <c:pt idx="6">
                  <c:v>-2.8765678577550253</c:v>
                </c:pt>
                <c:pt idx="7">
                  <c:v>-1.929986674695698</c:v>
                </c:pt>
                <c:pt idx="8">
                  <c:v>-0.45395960535682911</c:v>
                </c:pt>
                <c:pt idx="9">
                  <c:v>1.4469713983305164</c:v>
                </c:pt>
                <c:pt idx="10">
                  <c:v>2.8277004136352066</c:v>
                </c:pt>
                <c:pt idx="11">
                  <c:v>3.4771763686814303</c:v>
                </c:pt>
                <c:pt idx="12">
                  <c:v>2.4288383929127475</c:v>
                </c:pt>
                <c:pt idx="13">
                  <c:v>2.5137472397674778</c:v>
                </c:pt>
                <c:pt idx="14">
                  <c:v>2.2995517628019577</c:v>
                </c:pt>
                <c:pt idx="15">
                  <c:v>1.8910518692082254</c:v>
                </c:pt>
                <c:pt idx="16">
                  <c:v>1.5078311566977087</c:v>
                </c:pt>
                <c:pt idx="17">
                  <c:v>1.2089625132175481</c:v>
                </c:pt>
                <c:pt idx="18">
                  <c:v>0.75720480830681625</c:v>
                </c:pt>
                <c:pt idx="19">
                  <c:v>0.20770765879420891</c:v>
                </c:pt>
                <c:pt idx="20">
                  <c:v>0.21484207139450887</c:v>
                </c:pt>
                <c:pt idx="21">
                  <c:v>0.40480474282187234</c:v>
                </c:pt>
                <c:pt idx="22">
                  <c:v>-3.0015561823631924E-14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2-4686-A0F3-5D56D946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'Reg-Piecewise-2'!$B$1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'Reg-Piecewise-2'!$B$3:$B$25</c:f>
              <c:numCache>
                <c:formatCode>General</c:formatCode>
                <c:ptCount val="23"/>
                <c:pt idx="0">
                  <c:v>6464.5000000000009</c:v>
                </c:pt>
                <c:pt idx="1">
                  <c:v>7475.7000000000007</c:v>
                </c:pt>
                <c:pt idx="2">
                  <c:v>8237.5</c:v>
                </c:pt>
                <c:pt idx="3">
                  <c:v>9480.9</c:v>
                </c:pt>
                <c:pt idx="4">
                  <c:v>11642.199999999999</c:v>
                </c:pt>
                <c:pt idx="5">
                  <c:v>11705.7</c:v>
                </c:pt>
                <c:pt idx="6">
                  <c:v>11837.2</c:v>
                </c:pt>
                <c:pt idx="7">
                  <c:v>13101.2</c:v>
                </c:pt>
                <c:pt idx="8">
                  <c:v>14194.2</c:v>
                </c:pt>
                <c:pt idx="9">
                  <c:v>15760.1</c:v>
                </c:pt>
                <c:pt idx="10">
                  <c:v>15667.2</c:v>
                </c:pt>
                <c:pt idx="11">
                  <c:v>14338.199999999999</c:v>
                </c:pt>
                <c:pt idx="12">
                  <c:v>11816.800000000001</c:v>
                </c:pt>
                <c:pt idx="13">
                  <c:v>14095.300000000001</c:v>
                </c:pt>
                <c:pt idx="14">
                  <c:v>14001.4</c:v>
                </c:pt>
                <c:pt idx="15">
                  <c:v>14123.7</c:v>
                </c:pt>
                <c:pt idx="16">
                  <c:v>14599.3</c:v>
                </c:pt>
                <c:pt idx="17">
                  <c:v>15160.699999999999</c:v>
                </c:pt>
                <c:pt idx="18">
                  <c:v>15352.300000000001</c:v>
                </c:pt>
                <c:pt idx="19">
                  <c:v>15631.9</c:v>
                </c:pt>
                <c:pt idx="20">
                  <c:v>16887.599999999999</c:v>
                </c:pt>
                <c:pt idx="21">
                  <c:v>17549.899999999998</c:v>
                </c:pt>
                <c:pt idx="22">
                  <c:v>17090.900000000001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74-40F7-A81E-21B8A916AB97}"/>
            </c:ext>
          </c:extLst>
        </c:ser>
        <c:ser>
          <c:idx val="1"/>
          <c:order val="1"/>
          <c:tx>
            <c:v>Ft.Mod.Reg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'Reg-Piecewise-2'!$C$3:$C$25</c:f>
              <c:numCache>
                <c:formatCode>0</c:formatCode>
                <c:ptCount val="23"/>
                <c:pt idx="0">
                  <c:v>6667.1390565813699</c:v>
                </c:pt>
                <c:pt idx="1">
                  <c:v>7616.7418920596492</c:v>
                </c:pt>
                <c:pt idx="2">
                  <c:v>8566.3447275379276</c:v>
                </c:pt>
                <c:pt idx="3">
                  <c:v>9515.9475630162069</c:v>
                </c:pt>
                <c:pt idx="4">
                  <c:v>10465.550398494486</c:v>
                </c:pt>
                <c:pt idx="5">
                  <c:v>11415.153233972766</c:v>
                </c:pt>
                <c:pt idx="6">
                  <c:v>12364.756069451045</c:v>
                </c:pt>
                <c:pt idx="7">
                  <c:v>13314.358904929324</c:v>
                </c:pt>
                <c:pt idx="8">
                  <c:v>14263.961740407602</c:v>
                </c:pt>
                <c:pt idx="9">
                  <c:v>15213.564575885881</c:v>
                </c:pt>
                <c:pt idx="10">
                  <c:v>16163.16741136416</c:v>
                </c:pt>
                <c:pt idx="11">
                  <c:v>12865.133812677395</c:v>
                </c:pt>
                <c:pt idx="12">
                  <c:v>13263.112782943314</c:v>
                </c:pt>
                <c:pt idx="13">
                  <c:v>13661.091753209232</c:v>
                </c:pt>
                <c:pt idx="14">
                  <c:v>14059.070723475152</c:v>
                </c:pt>
                <c:pt idx="15">
                  <c:v>14457.04969374107</c:v>
                </c:pt>
                <c:pt idx="16">
                  <c:v>14855.028664006988</c:v>
                </c:pt>
                <c:pt idx="17">
                  <c:v>15253.007634272908</c:v>
                </c:pt>
                <c:pt idx="18">
                  <c:v>15650.986604538826</c:v>
                </c:pt>
                <c:pt idx="19">
                  <c:v>16048.965574804744</c:v>
                </c:pt>
                <c:pt idx="20">
                  <c:v>16446.944545070663</c:v>
                </c:pt>
                <c:pt idx="21">
                  <c:v>16844.923515336581</c:v>
                </c:pt>
                <c:pt idx="22">
                  <c:v>17242.902485602499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16-4CC2-A0CF-A5938F3F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'Reg-Piecewise-2'!$G$1</c:f>
          <c:strCache>
            <c:ptCount val="1"/>
            <c:pt idx="0">
              <c:v>TSAdj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'Reg-Piecewise-2'!$G$1</c:f>
              <c:strCache>
                <c:ptCount val="1"/>
                <c:pt idx="0">
                  <c:v>TSAdj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'Reg-Piecewise-2'!$G$3:$G$25</c:f>
              <c:numCache>
                <c:formatCode>0</c:formatCode>
                <c:ptCount val="23"/>
                <c:pt idx="0">
                  <c:v>-1</c:v>
                </c:pt>
                <c:pt idx="1">
                  <c:v>-1.9686311573311559</c:v>
                </c:pt>
                <c:pt idx="2">
                  <c:v>-2.8327292551126022</c:v>
                </c:pt>
                <c:pt idx="3">
                  <c:v>-3.428982509411258</c:v>
                </c:pt>
                <c:pt idx="4">
                  <c:v>0.84117727518810903</c:v>
                </c:pt>
                <c:pt idx="5">
                  <c:v>1.4532889243399272</c:v>
                </c:pt>
                <c:pt idx="6">
                  <c:v>0.44339222249389304</c:v>
                </c:pt>
                <c:pt idx="7">
                  <c:v>3.8171073091347249E-2</c:v>
                </c:pt>
                <c:pt idx="8">
                  <c:v>-0.10875403974086521</c:v>
                </c:pt>
                <c:pt idx="9">
                  <c:v>1.041163666272185</c:v>
                </c:pt>
                <c:pt idx="10">
                  <c:v>-5.9752679921663344E-4</c:v>
                </c:pt>
                <c:pt idx="11">
                  <c:v>2.3577138711064594</c:v>
                </c:pt>
                <c:pt idx="12">
                  <c:v>3.6665537332972988E-2</c:v>
                </c:pt>
                <c:pt idx="13">
                  <c:v>0.65323102969023961</c:v>
                </c:pt>
                <c:pt idx="14">
                  <c:v>0.59137079687375282</c:v>
                </c:pt>
                <c:pt idx="15">
                  <c:v>0.10473294187784371</c:v>
                </c:pt>
                <c:pt idx="16">
                  <c:v>-0.28706312307644871</c:v>
                </c:pt>
                <c:pt idx="17">
                  <c:v>-0.44165786423091868</c:v>
                </c:pt>
                <c:pt idx="18">
                  <c:v>-0.93480641072387682</c:v>
                </c:pt>
                <c:pt idx="19">
                  <c:v>-1.6327616710534276</c:v>
                </c:pt>
                <c:pt idx="20">
                  <c:v>-0.91951568610110257</c:v>
                </c:pt>
                <c:pt idx="21">
                  <c:v>0.24959218155006516</c:v>
                </c:pt>
                <c:pt idx="22">
                  <c:v>-8.4671442410768326E-4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1-4D3F-BA7D-BAD47995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Practice!$C$1</c:f>
          <c:strCache>
            <c:ptCount val="1"/>
            <c:pt idx="0">
              <c:v>Ft.MReg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Practice!$B$1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Practice!$B$3:$B$25</c:f>
              <c:numCache>
                <c:formatCode>General</c:formatCode>
                <c:ptCount val="23"/>
                <c:pt idx="0">
                  <c:v>38</c:v>
                </c:pt>
                <c:pt idx="1">
                  <c:v>15</c:v>
                </c:pt>
                <c:pt idx="2">
                  <c:v>85</c:v>
                </c:pt>
                <c:pt idx="3">
                  <c:v>50</c:v>
                </c:pt>
                <c:pt idx="4">
                  <c:v>100</c:v>
                </c:pt>
                <c:pt idx="5">
                  <c:v>60</c:v>
                </c:pt>
                <c:pt idx="6">
                  <c:v>90</c:v>
                </c:pt>
                <c:pt idx="7">
                  <c:v>70</c:v>
                </c:pt>
                <c:pt idx="8">
                  <c:v>115</c:v>
                </c:pt>
                <c:pt idx="9">
                  <c:v>115</c:v>
                </c:pt>
                <c:pt idx="10">
                  <c:v>40</c:v>
                </c:pt>
                <c:pt idx="11">
                  <c:v>35</c:v>
                </c:pt>
                <c:pt idx="12">
                  <c:v>15</c:v>
                </c:pt>
                <c:pt idx="13">
                  <c:v>85</c:v>
                </c:pt>
                <c:pt idx="14">
                  <c:v>50</c:v>
                </c:pt>
                <c:pt idx="15">
                  <c:v>100</c:v>
                </c:pt>
                <c:pt idx="16">
                  <c:v>60</c:v>
                </c:pt>
                <c:pt idx="17">
                  <c:v>90</c:v>
                </c:pt>
                <c:pt idx="18">
                  <c:v>70</c:v>
                </c:pt>
                <c:pt idx="19">
                  <c:v>115</c:v>
                </c:pt>
                <c:pt idx="20">
                  <c:v>120</c:v>
                </c:pt>
                <c:pt idx="21">
                  <c:v>115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54-4D29-8F34-C2939D7904A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Practice!$C$3:$C$25</c:f>
              <c:numCache>
                <c:formatCode>0.0</c:formatCode>
                <c:ptCount val="23"/>
                <c:pt idx="0">
                  <c:v>35.631122638515535</c:v>
                </c:pt>
                <c:pt idx="1">
                  <c:v>44.114003478473713</c:v>
                </c:pt>
                <c:pt idx="2">
                  <c:v>52.59688431843189</c:v>
                </c:pt>
                <c:pt idx="3">
                  <c:v>61.079765158390074</c:v>
                </c:pt>
                <c:pt idx="4">
                  <c:v>69.562645998348259</c:v>
                </c:pt>
                <c:pt idx="5">
                  <c:v>78.045526838306444</c:v>
                </c:pt>
                <c:pt idx="6">
                  <c:v>86.528407678264614</c:v>
                </c:pt>
                <c:pt idx="7">
                  <c:v>95.011288518222798</c:v>
                </c:pt>
                <c:pt idx="8">
                  <c:v>103.49416935818098</c:v>
                </c:pt>
                <c:pt idx="9">
                  <c:v>111.97705019813917</c:v>
                </c:pt>
                <c:pt idx="10">
                  <c:v>33.757818021439434</c:v>
                </c:pt>
                <c:pt idx="11">
                  <c:v>40.88971473676601</c:v>
                </c:pt>
                <c:pt idx="12">
                  <c:v>48.021611452092586</c:v>
                </c:pt>
                <c:pt idx="13">
                  <c:v>55.153508167419176</c:v>
                </c:pt>
                <c:pt idx="14">
                  <c:v>62.285404882745752</c:v>
                </c:pt>
                <c:pt idx="15">
                  <c:v>69.417301598072328</c:v>
                </c:pt>
                <c:pt idx="16">
                  <c:v>76.549198313398904</c:v>
                </c:pt>
                <c:pt idx="17">
                  <c:v>83.681095028725494</c:v>
                </c:pt>
                <c:pt idx="18">
                  <c:v>90.81299174405207</c:v>
                </c:pt>
                <c:pt idx="19">
                  <c:v>97.944888459378646</c:v>
                </c:pt>
                <c:pt idx="20">
                  <c:v>105.07678517470522</c:v>
                </c:pt>
                <c:pt idx="21">
                  <c:v>112.2086818900318</c:v>
                </c:pt>
                <c:pt idx="22">
                  <c:v>119.34057860535837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54-4D29-8F34-C2939D79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Practice!$F$1</c:f>
          <c:strCache>
            <c:ptCount val="1"/>
            <c:pt idx="0">
              <c:v>TSAdj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Practice!$F$3:$F$25</c:f>
              <c:numCache>
                <c:formatCode>0</c:formatCode>
                <c:ptCount val="23"/>
                <c:pt idx="0">
                  <c:v>1</c:v>
                </c:pt>
                <c:pt idx="1">
                  <c:v>-0.40955538066004715</c:v>
                </c:pt>
                <c:pt idx="2">
                  <c:v>0.8769314185312731</c:v>
                </c:pt>
                <c:pt idx="3">
                  <c:v>0.38461408056442742</c:v>
                </c:pt>
                <c:pt idx="4">
                  <c:v>1.6371923075562296</c:v>
                </c:pt>
                <c:pt idx="5">
                  <c:v>0.86515461985122444</c:v>
                </c:pt>
                <c:pt idx="6">
                  <c:v>1.0252851547096127</c:v>
                </c:pt>
                <c:pt idx="7">
                  <c:v>-0.10523713615971086</c:v>
                </c:pt>
                <c:pt idx="8">
                  <c:v>0.43728461098806093</c:v>
                </c:pt>
                <c:pt idx="9">
                  <c:v>0.58736336283052026</c:v>
                </c:pt>
                <c:pt idx="10">
                  <c:v>0.91084193955662562</c:v>
                </c:pt>
                <c:pt idx="11">
                  <c:v>0.59339843959708105</c:v>
                </c:pt>
                <c:pt idx="12">
                  <c:v>-1.0543184084025632</c:v>
                </c:pt>
                <c:pt idx="13">
                  <c:v>0.37412585510535568</c:v>
                </c:pt>
                <c:pt idx="14">
                  <c:v>-0.2271087969018577</c:v>
                </c:pt>
                <c:pt idx="15">
                  <c:v>1.2147438208999053</c:v>
                </c:pt>
                <c:pt idx="16">
                  <c:v>0.42537871895922419</c:v>
                </c:pt>
                <c:pt idx="17">
                  <c:v>0.73469110558579243</c:v>
                </c:pt>
                <c:pt idx="18">
                  <c:v>-0.28309522107455598</c:v>
                </c:pt>
                <c:pt idx="19">
                  <c:v>0.55734565059779451</c:v>
                </c:pt>
                <c:pt idx="20">
                  <c:v>1.3009057039522389</c:v>
                </c:pt>
                <c:pt idx="21">
                  <c:v>1.4431925533757455</c:v>
                </c:pt>
                <c:pt idx="22">
                  <c:v>0.45670921307489143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'Reg-Piecewise-B'!#REF!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54-4D01-8E6B-1E90E6271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6</xdr:row>
      <xdr:rowOff>123825</xdr:rowOff>
    </xdr:from>
    <xdr:to>
      <xdr:col>14</xdr:col>
      <xdr:colOff>495300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C4063A-2A2D-417F-8613-DFA490B5F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638175</xdr:colOff>
      <xdr:row>6</xdr:row>
      <xdr:rowOff>142875</xdr:rowOff>
    </xdr:from>
    <xdr:to>
      <xdr:col>21</xdr:col>
      <xdr:colOff>333375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3543C6-E605-424D-8D13-0A7536E74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44</xdr:row>
      <xdr:rowOff>123825</xdr:rowOff>
    </xdr:from>
    <xdr:to>
      <xdr:col>27</xdr:col>
      <xdr:colOff>495300</xdr:colOff>
      <xdr:row>61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CEDA7B-4480-4E0D-87E2-04E8B87886D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6550" y="7124700"/>
          <a:ext cx="14039850" cy="2714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19050</xdr:rowOff>
    </xdr:from>
    <xdr:to>
      <xdr:col>15</xdr:col>
      <xdr:colOff>104775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36495E-BFAC-4F6A-9FF9-490C763C9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381000</xdr:colOff>
      <xdr:row>9</xdr:row>
      <xdr:rowOff>76200</xdr:rowOff>
    </xdr:from>
    <xdr:to>
      <xdr:col>21</xdr:col>
      <xdr:colOff>523875</xdr:colOff>
      <xdr:row>26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34CADB-FB94-40E5-B2B9-7A4B161C1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43</xdr:row>
      <xdr:rowOff>123825</xdr:rowOff>
    </xdr:from>
    <xdr:to>
      <xdr:col>27</xdr:col>
      <xdr:colOff>514350</xdr:colOff>
      <xdr:row>60</xdr:row>
      <xdr:rowOff>85726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D5EE8E-E94D-4FC6-A751-313B7689C80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7115175"/>
          <a:ext cx="14039850" cy="2714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123825</xdr:rowOff>
    </xdr:from>
    <xdr:to>
      <xdr:col>23</xdr:col>
      <xdr:colOff>400050</xdr:colOff>
      <xdr:row>60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9889B7-9329-48F4-888F-B9663A00436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7124700"/>
          <a:ext cx="14039850" cy="2714626"/>
        </a:xfrm>
        <a:prstGeom prst="rect">
          <a:avLst/>
        </a:prstGeom>
      </xdr:spPr>
    </xdr:pic>
    <xdr:clientData/>
  </xdr:twoCellAnchor>
  <xdr:twoCellAnchor>
    <xdr:from>
      <xdr:col>7</xdr:col>
      <xdr:colOff>28575</xdr:colOff>
      <xdr:row>7</xdr:row>
      <xdr:rowOff>123825</xdr:rowOff>
    </xdr:from>
    <xdr:to>
      <xdr:col>13</xdr:col>
      <xdr:colOff>628650</xdr:colOff>
      <xdr:row>24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2631FF-4728-4D8F-A61F-E9D8138C1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6</xdr:row>
      <xdr:rowOff>85725</xdr:rowOff>
    </xdr:from>
    <xdr:to>
      <xdr:col>21</xdr:col>
      <xdr:colOff>47625</xdr:colOff>
      <xdr:row>23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20E6EF-8CCE-4127-9BCE-D177D1E07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7FA6-5111-443D-AD42-F2FDB22DA7F2}">
  <sheetPr>
    <tabColor rgb="FF00B050"/>
  </sheetPr>
  <dimension ref="A1:U223"/>
  <sheetViews>
    <sheetView workbookViewId="0">
      <selection sqref="A1:H29"/>
    </sheetView>
  </sheetViews>
  <sheetFormatPr defaultRowHeight="15" x14ac:dyDescent="0.25"/>
  <cols>
    <col min="1" max="1" width="5.7109375" customWidth="1"/>
    <col min="3" max="3" width="10.85546875" bestFit="1" customWidth="1"/>
    <col min="5" max="5" width="10" bestFit="1" customWidth="1"/>
    <col min="6" max="7" width="10" customWidth="1"/>
    <col min="8" max="8" width="8.42578125" customWidth="1"/>
    <col min="9" max="9" width="3.5703125" bestFit="1" customWidth="1"/>
    <col min="10" max="10" width="12.85546875" bestFit="1" customWidth="1"/>
    <col min="11" max="11" width="12.5703125" bestFit="1" customWidth="1"/>
    <col min="12" max="19" width="11.5703125" bestFit="1" customWidth="1"/>
  </cols>
  <sheetData>
    <row r="1" spans="1:21" x14ac:dyDescent="0.25">
      <c r="A1" s="19"/>
      <c r="B1" s="19"/>
      <c r="C1" s="19" t="s">
        <v>17</v>
      </c>
      <c r="D1" s="19"/>
      <c r="E1" s="19"/>
      <c r="F1" s="19"/>
      <c r="G1" s="19"/>
      <c r="H1" s="19"/>
      <c r="I1" t="s">
        <v>18</v>
      </c>
    </row>
    <row r="2" spans="1:21" ht="15.75" thickBot="1" x14ac:dyDescent="0.3">
      <c r="A2" s="13" t="s">
        <v>0</v>
      </c>
      <c r="B2" s="13" t="s">
        <v>1</v>
      </c>
      <c r="C2" s="13" t="s">
        <v>11</v>
      </c>
      <c r="D2" s="13" t="s">
        <v>2</v>
      </c>
      <c r="E2" s="13" t="s">
        <v>3</v>
      </c>
      <c r="F2" s="13" t="s">
        <v>4</v>
      </c>
      <c r="G2" s="13" t="s">
        <v>16</v>
      </c>
      <c r="H2" s="13"/>
      <c r="J2" t="s">
        <v>12</v>
      </c>
      <c r="K2" t="s">
        <v>13</v>
      </c>
    </row>
    <row r="3" spans="1:21" s="1" customFormat="1" ht="12.75" customHeight="1" thickBot="1" x14ac:dyDescent="0.3">
      <c r="A3" s="15"/>
      <c r="B3" s="15"/>
      <c r="C3" s="15"/>
      <c r="D3" s="15"/>
      <c r="E3" s="15"/>
      <c r="F3" s="15"/>
      <c r="G3" s="15"/>
      <c r="H3" s="14"/>
      <c r="I3" s="20" t="s">
        <v>5</v>
      </c>
      <c r="J3" s="8">
        <f>INTERCEPT(B4:B26,A4:A26)</f>
        <v>8552.3956521739146</v>
      </c>
      <c r="K3" s="10">
        <v>8552.3874678714164</v>
      </c>
      <c r="N3"/>
      <c r="O3"/>
      <c r="P3"/>
      <c r="Q3"/>
      <c r="R3"/>
      <c r="S3"/>
      <c r="T3"/>
      <c r="U3"/>
    </row>
    <row r="4" spans="1:21" ht="12.75" customHeight="1" thickBot="1" x14ac:dyDescent="0.3">
      <c r="A4" s="13">
        <v>1</v>
      </c>
      <c r="B4" s="13">
        <v>6464.5000000000009</v>
      </c>
      <c r="C4" s="17">
        <f t="shared" ref="C4:C27" si="0">$J$3+$J$4*A4</f>
        <v>8949.1684782608718</v>
      </c>
      <c r="D4" s="17">
        <f>B4-C4</f>
        <v>-2484.6684782608709</v>
      </c>
      <c r="E4" s="17">
        <f>SUMPRODUCT(D$4:D4,D$4:D4)/A4</f>
        <v>6173577.4468631921</v>
      </c>
      <c r="F4" s="17">
        <f>F3+($B4-C4)</f>
        <v>-2484.6684782608709</v>
      </c>
      <c r="G4" s="17">
        <f>F4/SQRT(E4)</f>
        <v>-1</v>
      </c>
      <c r="H4" s="16"/>
      <c r="I4" s="21" t="s">
        <v>6</v>
      </c>
      <c r="J4" s="9">
        <f>SLOPE(B4:B26,A4:A26)</f>
        <v>396.77282608695657</v>
      </c>
      <c r="K4" s="10">
        <v>396.77333764469063</v>
      </c>
    </row>
    <row r="5" spans="1:21" ht="12.75" customHeight="1" x14ac:dyDescent="0.25">
      <c r="A5" s="13">
        <v>2</v>
      </c>
      <c r="B5" s="13">
        <v>7475.7000000000007</v>
      </c>
      <c r="C5" s="17">
        <f t="shared" si="0"/>
        <v>9345.9413043478271</v>
      </c>
      <c r="D5" s="17">
        <f t="shared" ref="D5:D26" si="1">B5-C5</f>
        <v>-1870.2413043478264</v>
      </c>
      <c r="E5" s="17">
        <f>SUMPRODUCT(D$4:D5,D$4:D5)/A5</f>
        <v>4835689.9916759254</v>
      </c>
      <c r="F5" s="17">
        <f t="shared" ref="F5:F26" si="2">F4+($B5-C5)</f>
        <v>-4354.9097826086972</v>
      </c>
      <c r="G5" s="17">
        <f t="shared" ref="G5:G26" si="3">F5/SQRT(E5)</f>
        <v>-1.9803864076893944</v>
      </c>
      <c r="H5" s="16"/>
    </row>
    <row r="6" spans="1:21" ht="12.75" customHeight="1" x14ac:dyDescent="0.25">
      <c r="A6" s="13">
        <v>3</v>
      </c>
      <c r="B6" s="13">
        <v>8237.5</v>
      </c>
      <c r="C6" s="17">
        <f t="shared" si="0"/>
        <v>9742.7141304347842</v>
      </c>
      <c r="D6" s="17">
        <f t="shared" si="1"/>
        <v>-1505.2141304347842</v>
      </c>
      <c r="E6" s="17">
        <f>SUMPRODUCT(D$4:D6,D$4:D6)/A6</f>
        <v>3979016.5206041317</v>
      </c>
      <c r="F6" s="17">
        <f t="shared" si="2"/>
        <v>-5860.1239130434815</v>
      </c>
      <c r="G6" s="17">
        <f t="shared" si="3"/>
        <v>-2.9377776884581199</v>
      </c>
      <c r="H6" s="16"/>
    </row>
    <row r="7" spans="1:21" ht="12.75" customHeight="1" x14ac:dyDescent="0.25">
      <c r="A7" s="13">
        <v>4</v>
      </c>
      <c r="B7" s="13">
        <v>9480.9</v>
      </c>
      <c r="C7" s="17">
        <f t="shared" si="0"/>
        <v>10139.486956521741</v>
      </c>
      <c r="D7" s="17">
        <f t="shared" si="1"/>
        <v>-658.58695652174174</v>
      </c>
      <c r="E7" s="17">
        <f>SUMPRODUCT(D$4:D7,D$4:D7)/A7</f>
        <v>3092696.5852782414</v>
      </c>
      <c r="F7" s="17">
        <f t="shared" si="2"/>
        <v>-6518.7108695652232</v>
      </c>
      <c r="G7" s="17">
        <f t="shared" si="3"/>
        <v>-3.70674799557329</v>
      </c>
      <c r="H7" s="16"/>
    </row>
    <row r="8" spans="1:21" ht="12.75" customHeight="1" x14ac:dyDescent="0.25">
      <c r="A8" s="13">
        <v>5</v>
      </c>
      <c r="B8" s="13">
        <v>11642.199999999999</v>
      </c>
      <c r="C8" s="17">
        <f t="shared" si="0"/>
        <v>10536.259782608697</v>
      </c>
      <c r="D8" s="17">
        <f t="shared" si="1"/>
        <v>1105.9402173913022</v>
      </c>
      <c r="E8" s="17">
        <f>SUMPRODUCT(D$4:D8,D$4:D8)/A8</f>
        <v>2718778.0211112974</v>
      </c>
      <c r="F8" s="17">
        <f t="shared" si="2"/>
        <v>-5412.770652173921</v>
      </c>
      <c r="G8" s="17">
        <f t="shared" si="3"/>
        <v>-3.2827117566228905</v>
      </c>
      <c r="H8" s="16"/>
    </row>
    <row r="9" spans="1:21" ht="12.75" customHeight="1" x14ac:dyDescent="0.25">
      <c r="A9" s="13">
        <v>6</v>
      </c>
      <c r="B9" s="13">
        <v>11705.7</v>
      </c>
      <c r="C9" s="17">
        <f t="shared" si="0"/>
        <v>10933.032608695654</v>
      </c>
      <c r="D9" s="17">
        <f t="shared" si="1"/>
        <v>772.66739130434689</v>
      </c>
      <c r="E9" s="17">
        <f>SUMPRODUCT(D$4:D9,D$4:D9)/A9</f>
        <v>2365150.8338569249</v>
      </c>
      <c r="F9" s="17">
        <f t="shared" si="2"/>
        <v>-4640.1032608695741</v>
      </c>
      <c r="G9" s="17">
        <f t="shared" si="3"/>
        <v>-3.0171591859212405</v>
      </c>
      <c r="H9" s="16"/>
    </row>
    <row r="10" spans="1:21" ht="12.75" customHeight="1" x14ac:dyDescent="0.25">
      <c r="A10" s="13">
        <v>7</v>
      </c>
      <c r="B10" s="13">
        <v>11837.2</v>
      </c>
      <c r="C10" s="17">
        <f t="shared" si="0"/>
        <v>11329.805434782611</v>
      </c>
      <c r="D10" s="17">
        <f t="shared" si="1"/>
        <v>507.39456521738975</v>
      </c>
      <c r="E10" s="17">
        <f>SUMPRODUCT(D$4:D10,D$4:D10)/A10</f>
        <v>2064050.6068505277</v>
      </c>
      <c r="F10" s="17">
        <f t="shared" si="2"/>
        <v>-4132.7086956521844</v>
      </c>
      <c r="G10" s="17">
        <f t="shared" si="3"/>
        <v>-2.8765678577550253</v>
      </c>
      <c r="H10" s="16"/>
    </row>
    <row r="11" spans="1:21" ht="12.75" customHeight="1" x14ac:dyDescent="0.25">
      <c r="A11" s="13">
        <v>8</v>
      </c>
      <c r="B11" s="13">
        <v>13101.2</v>
      </c>
      <c r="C11" s="17">
        <f t="shared" si="0"/>
        <v>11726.578260869566</v>
      </c>
      <c r="D11" s="17">
        <f t="shared" si="1"/>
        <v>1374.6217391304344</v>
      </c>
      <c r="E11" s="17">
        <f>SUMPRODUCT(D$4:D11,D$4:D11)/A11</f>
        <v>2042242.3967054593</v>
      </c>
      <c r="F11" s="17">
        <f t="shared" si="2"/>
        <v>-2758.0869565217499</v>
      </c>
      <c r="G11" s="17">
        <f t="shared" si="3"/>
        <v>-1.929986674695698</v>
      </c>
      <c r="H11" s="16"/>
    </row>
    <row r="12" spans="1:21" ht="12.75" customHeight="1" x14ac:dyDescent="0.25">
      <c r="A12" s="13">
        <v>9</v>
      </c>
      <c r="B12" s="13">
        <v>14194.2</v>
      </c>
      <c r="C12" s="17">
        <f t="shared" si="0"/>
        <v>12123.351086956523</v>
      </c>
      <c r="D12" s="17">
        <f t="shared" si="1"/>
        <v>2070.8489130434773</v>
      </c>
      <c r="E12" s="17">
        <f>SUMPRODUCT(D$4:D12,D$4:D12)/A12</f>
        <v>2291817.1549218916</v>
      </c>
      <c r="F12" s="17">
        <f t="shared" si="2"/>
        <v>-687.23804347827263</v>
      </c>
      <c r="G12" s="17">
        <f t="shared" si="3"/>
        <v>-0.45395960535682911</v>
      </c>
      <c r="H12" s="16"/>
    </row>
    <row r="13" spans="1:21" ht="12.75" customHeight="1" x14ac:dyDescent="0.25">
      <c r="A13" s="13">
        <v>10</v>
      </c>
      <c r="B13" s="13">
        <v>15760.1</v>
      </c>
      <c r="C13" s="17">
        <f t="shared" si="0"/>
        <v>12520.123913043481</v>
      </c>
      <c r="D13" s="17">
        <f t="shared" si="1"/>
        <v>3239.9760869565198</v>
      </c>
      <c r="E13" s="17">
        <f>SUMPRODUCT(D$4:D13,D$4:D13)/A13</f>
        <v>3112379.9438347109</v>
      </c>
      <c r="F13" s="17">
        <f t="shared" si="2"/>
        <v>2552.7380434782472</v>
      </c>
      <c r="G13" s="17">
        <f t="shared" si="3"/>
        <v>1.4469713983305164</v>
      </c>
      <c r="H13" s="16"/>
    </row>
    <row r="14" spans="1:21" ht="12.75" customHeight="1" x14ac:dyDescent="0.25">
      <c r="A14" s="13">
        <v>11</v>
      </c>
      <c r="B14" s="13">
        <v>15667.2</v>
      </c>
      <c r="C14" s="17">
        <f t="shared" si="0"/>
        <v>12916.896739130436</v>
      </c>
      <c r="D14" s="17">
        <f t="shared" si="1"/>
        <v>2750.3032608695648</v>
      </c>
      <c r="E14" s="17">
        <f>SUMPRODUCT(D$4:D14,D$4:D14)/A14</f>
        <v>3517087.9513724428</v>
      </c>
      <c r="F14" s="17">
        <f t="shared" si="2"/>
        <v>5303.041304347812</v>
      </c>
      <c r="G14" s="17">
        <f t="shared" si="3"/>
        <v>2.8277004136352066</v>
      </c>
      <c r="H14" s="16"/>
    </row>
    <row r="15" spans="1:21" ht="12.75" customHeight="1" x14ac:dyDescent="0.25">
      <c r="A15" s="13">
        <v>12</v>
      </c>
      <c r="B15" s="13">
        <v>14338.199999999999</v>
      </c>
      <c r="C15" s="17">
        <f t="shared" si="0"/>
        <v>13313.669565217393</v>
      </c>
      <c r="D15" s="17">
        <f t="shared" si="1"/>
        <v>1024.5304347826059</v>
      </c>
      <c r="E15" s="17">
        <f>SUMPRODUCT(D$4:D15,D$4:D15)/A15</f>
        <v>3311469.1730743921</v>
      </c>
      <c r="F15" s="17">
        <f t="shared" si="2"/>
        <v>6327.5717391304179</v>
      </c>
      <c r="G15" s="17">
        <f t="shared" si="3"/>
        <v>3.4771763686814303</v>
      </c>
      <c r="H15" s="16"/>
      <c r="R15">
        <v>5923</v>
      </c>
    </row>
    <row r="16" spans="1:21" ht="12.75" customHeight="1" x14ac:dyDescent="0.25">
      <c r="A16" s="13">
        <v>13</v>
      </c>
      <c r="B16" s="13">
        <v>11816.800000000001</v>
      </c>
      <c r="C16" s="17">
        <f t="shared" si="0"/>
        <v>13710.44239130435</v>
      </c>
      <c r="D16" s="17">
        <f t="shared" si="1"/>
        <v>-1893.6423913043491</v>
      </c>
      <c r="E16" s="17">
        <f>SUMPRODUCT(D$4:D16,D$4:D16)/A16</f>
        <v>3332577.8140798118</v>
      </c>
      <c r="F16" s="17">
        <f t="shared" si="2"/>
        <v>4433.9293478260688</v>
      </c>
      <c r="G16" s="17">
        <f t="shared" si="3"/>
        <v>2.4288383929127475</v>
      </c>
      <c r="H16" s="16"/>
    </row>
    <row r="17" spans="1:8" ht="12.75" customHeight="1" x14ac:dyDescent="0.25">
      <c r="A17" s="13">
        <v>14</v>
      </c>
      <c r="B17" s="13">
        <v>14095.300000000001</v>
      </c>
      <c r="C17" s="17">
        <f t="shared" si="0"/>
        <v>14107.215217391305</v>
      </c>
      <c r="D17" s="17">
        <f t="shared" si="1"/>
        <v>-11.915217391304395</v>
      </c>
      <c r="E17" s="17">
        <f>SUMPRODUCT(D$4:D17,D$4:D17)/A17</f>
        <v>3094546.6825316451</v>
      </c>
      <c r="F17" s="17">
        <f t="shared" si="2"/>
        <v>4422.0141304347644</v>
      </c>
      <c r="G17" s="17">
        <f t="shared" si="3"/>
        <v>2.5137472397674778</v>
      </c>
      <c r="H17" s="16"/>
    </row>
    <row r="18" spans="1:8" ht="12.75" customHeight="1" x14ac:dyDescent="0.25">
      <c r="A18" s="13">
        <v>15</v>
      </c>
      <c r="B18" s="13">
        <v>14001.4</v>
      </c>
      <c r="C18" s="17">
        <f t="shared" si="0"/>
        <v>14503.988043478264</v>
      </c>
      <c r="D18" s="17">
        <f t="shared" si="1"/>
        <v>-502.58804347826481</v>
      </c>
      <c r="E18" s="17">
        <f>SUMPRODUCT(D$4:D18,D$4:D18)/A18</f>
        <v>2905083.2197926892</v>
      </c>
      <c r="F18" s="17">
        <f t="shared" si="2"/>
        <v>3919.4260869564996</v>
      </c>
      <c r="G18" s="17">
        <f t="shared" si="3"/>
        <v>2.2995517628019577</v>
      </c>
      <c r="H18" s="16"/>
    </row>
    <row r="19" spans="1:8" ht="12.75" customHeight="1" x14ac:dyDescent="0.25">
      <c r="A19" s="13">
        <v>16</v>
      </c>
      <c r="B19" s="13">
        <v>14123.7</v>
      </c>
      <c r="C19" s="17">
        <f t="shared" si="0"/>
        <v>14900.76086956522</v>
      </c>
      <c r="D19" s="17">
        <f t="shared" si="1"/>
        <v>-777.06086956521904</v>
      </c>
      <c r="E19" s="17">
        <f>SUMPRODUCT(D$4:D19,D$4:D19)/A19</f>
        <v>2761254.4932437371</v>
      </c>
      <c r="F19" s="17">
        <f t="shared" si="2"/>
        <v>3142.3652173912806</v>
      </c>
      <c r="G19" s="17">
        <f t="shared" si="3"/>
        <v>1.8910518692082254</v>
      </c>
      <c r="H19" s="16"/>
    </row>
    <row r="20" spans="1:8" ht="12.75" customHeight="1" x14ac:dyDescent="0.25">
      <c r="A20" s="13">
        <v>17</v>
      </c>
      <c r="B20" s="13">
        <v>14599.3</v>
      </c>
      <c r="C20" s="17">
        <f t="shared" si="0"/>
        <v>15297.533695652175</v>
      </c>
      <c r="D20" s="17">
        <f t="shared" si="1"/>
        <v>-698.23369565217581</v>
      </c>
      <c r="E20" s="17">
        <f>SUMPRODUCT(D$4:D20,D$4:D20)/A20</f>
        <v>2627506.0109202289</v>
      </c>
      <c r="F20" s="17">
        <f t="shared" si="2"/>
        <v>2444.1315217391048</v>
      </c>
      <c r="G20" s="17">
        <f t="shared" si="3"/>
        <v>1.5078311566977087</v>
      </c>
      <c r="H20" s="16"/>
    </row>
    <row r="21" spans="1:8" ht="12.75" customHeight="1" x14ac:dyDescent="0.25">
      <c r="A21" s="13">
        <v>18</v>
      </c>
      <c r="B21" s="13">
        <v>15160.699999999999</v>
      </c>
      <c r="C21" s="17">
        <f t="shared" si="0"/>
        <v>15694.306521739134</v>
      </c>
      <c r="D21" s="17">
        <f t="shared" si="1"/>
        <v>-533.60652173913513</v>
      </c>
      <c r="E21" s="17">
        <f>SUMPRODUCT(D$4:D21,D$4:D21)/A21</f>
        <v>2497352.1169825792</v>
      </c>
      <c r="F21" s="17">
        <f t="shared" si="2"/>
        <v>1910.5249999999696</v>
      </c>
      <c r="G21" s="17">
        <f t="shared" si="3"/>
        <v>1.2089625132175481</v>
      </c>
      <c r="H21" s="16"/>
    </row>
    <row r="22" spans="1:8" ht="12.75" customHeight="1" x14ac:dyDescent="0.25">
      <c r="A22" s="13">
        <v>19</v>
      </c>
      <c r="B22" s="13">
        <v>15352.300000000001</v>
      </c>
      <c r="C22" s="17">
        <f t="shared" si="0"/>
        <v>16091.079347826089</v>
      </c>
      <c r="D22" s="17">
        <f t="shared" si="1"/>
        <v>-738.77934782608827</v>
      </c>
      <c r="E22" s="17">
        <f>SUMPRODUCT(D$4:D22,D$4:D22)/A22</f>
        <v>2394638.5805505668</v>
      </c>
      <c r="F22" s="17">
        <f t="shared" si="2"/>
        <v>1171.7456521738814</v>
      </c>
      <c r="G22" s="17">
        <f t="shared" si="3"/>
        <v>0.75720480830681625</v>
      </c>
      <c r="H22" s="16"/>
    </row>
    <row r="23" spans="1:8" ht="12.75" customHeight="1" x14ac:dyDescent="0.25">
      <c r="A23" s="13">
        <v>20</v>
      </c>
      <c r="B23" s="13">
        <v>15631.9</v>
      </c>
      <c r="C23" s="17">
        <f t="shared" si="0"/>
        <v>16487.852173913045</v>
      </c>
      <c r="D23" s="17">
        <f t="shared" si="1"/>
        <v>-855.95217391304504</v>
      </c>
      <c r="E23" s="17">
        <f>SUMPRODUCT(D$4:D23,D$4:D23)/A23</f>
        <v>2311539.3577243621</v>
      </c>
      <c r="F23" s="17">
        <f t="shared" si="2"/>
        <v>315.79347826083631</v>
      </c>
      <c r="G23" s="17">
        <f t="shared" si="3"/>
        <v>0.20770765879420891</v>
      </c>
      <c r="H23" s="16"/>
    </row>
    <row r="24" spans="1:8" ht="12.75" customHeight="1" x14ac:dyDescent="0.25">
      <c r="A24" s="13">
        <v>21</v>
      </c>
      <c r="B24" s="13">
        <v>16887.599999999999</v>
      </c>
      <c r="C24" s="17">
        <f t="shared" si="0"/>
        <v>16884.625</v>
      </c>
      <c r="D24" s="17">
        <f t="shared" si="1"/>
        <v>2.9749999999985448</v>
      </c>
      <c r="E24" s="17">
        <f>SUMPRODUCT(D$4:D24,D$4:D24)/A24</f>
        <v>2201466.476433916</v>
      </c>
      <c r="F24" s="17">
        <f t="shared" si="2"/>
        <v>318.76847826083485</v>
      </c>
      <c r="G24" s="17">
        <f t="shared" si="3"/>
        <v>0.21484207139450887</v>
      </c>
      <c r="H24" s="16"/>
    </row>
    <row r="25" spans="1:8" ht="12.75" customHeight="1" x14ac:dyDescent="0.25">
      <c r="A25" s="13">
        <v>22</v>
      </c>
      <c r="B25" s="13">
        <v>17549.899999999998</v>
      </c>
      <c r="C25" s="17">
        <f t="shared" si="0"/>
        <v>17281.397826086959</v>
      </c>
      <c r="D25" s="17">
        <f t="shared" si="1"/>
        <v>268.50217391303886</v>
      </c>
      <c r="E25" s="17">
        <f>SUMPRODUCT(D$4:D25,D$4:D25)/A25</f>
        <v>2104676.791932194</v>
      </c>
      <c r="F25" s="17">
        <f t="shared" si="2"/>
        <v>587.27065217387371</v>
      </c>
      <c r="G25" s="17">
        <f t="shared" si="3"/>
        <v>0.40480474282187234</v>
      </c>
      <c r="H25" s="16"/>
    </row>
    <row r="26" spans="1:8" ht="12.75" customHeight="1" x14ac:dyDescent="0.25">
      <c r="A26" s="13">
        <v>23</v>
      </c>
      <c r="B26" s="13">
        <v>17090.900000000001</v>
      </c>
      <c r="C26" s="17">
        <f t="shared" si="0"/>
        <v>17678.170652173918</v>
      </c>
      <c r="D26" s="17">
        <f t="shared" si="1"/>
        <v>-587.27065217391646</v>
      </c>
      <c r="E26" s="17">
        <f>SUMPRODUCT(D$4:D26,D$4:D26)/A26</f>
        <v>2028164.1844092631</v>
      </c>
      <c r="F26" s="17">
        <f t="shared" si="2"/>
        <v>-4.2746250983327627E-11</v>
      </c>
      <c r="G26" s="17">
        <f t="shared" si="3"/>
        <v>-3.0015561823631924E-14</v>
      </c>
      <c r="H26" s="16"/>
    </row>
    <row r="27" spans="1:8" ht="12.75" customHeight="1" x14ac:dyDescent="0.25">
      <c r="A27" s="13">
        <v>24</v>
      </c>
      <c r="B27" s="19"/>
      <c r="C27" s="17">
        <f t="shared" si="0"/>
        <v>18074.943478260873</v>
      </c>
      <c r="D27" s="19"/>
      <c r="E27" s="17">
        <f>SQRT(SUMPRODUCT(D4:D26,D4:D26)/(A26-2))</f>
        <v>1490.4102382104486</v>
      </c>
      <c r="F27" s="19"/>
      <c r="G27" s="19"/>
      <c r="H27" s="16"/>
    </row>
    <row r="28" spans="1:8" ht="12.75" customHeight="1" x14ac:dyDescent="0.25">
      <c r="A28" s="19"/>
      <c r="B28" s="19"/>
      <c r="C28" s="19"/>
      <c r="D28" s="19"/>
      <c r="E28" s="19"/>
      <c r="F28" s="19"/>
      <c r="G28" s="19"/>
      <c r="H28" s="19"/>
    </row>
    <row r="29" spans="1:8" ht="12.75" customHeight="1" x14ac:dyDescent="0.25">
      <c r="A29" s="19"/>
      <c r="B29" s="19"/>
      <c r="C29" s="19"/>
      <c r="D29" s="19"/>
      <c r="E29" s="19"/>
      <c r="F29" s="19"/>
      <c r="G29" s="19"/>
      <c r="H29" s="19"/>
    </row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726A-8354-4532-B3AF-72D7CDBABE92}">
  <sheetPr>
    <tabColor rgb="FF00B050"/>
  </sheetPr>
  <dimension ref="A1:X222"/>
  <sheetViews>
    <sheetView tabSelected="1" workbookViewId="0">
      <selection activeCell="N2" sqref="N2:N6"/>
    </sheetView>
  </sheetViews>
  <sheetFormatPr defaultRowHeight="15" x14ac:dyDescent="0.25"/>
  <cols>
    <col min="1" max="1" width="5.7109375" customWidth="1"/>
    <col min="3" max="3" width="11.140625" bestFit="1" customWidth="1"/>
    <col min="4" max="4" width="8" customWidth="1"/>
    <col min="5" max="5" width="10" bestFit="1" customWidth="1"/>
    <col min="6" max="6" width="10" customWidth="1"/>
    <col min="7" max="7" width="7.140625" bestFit="1" customWidth="1"/>
    <col min="8" max="8" width="8.42578125" customWidth="1"/>
    <col min="9" max="9" width="4.85546875" customWidth="1"/>
    <col min="10" max="10" width="3.5703125" bestFit="1" customWidth="1"/>
    <col min="11" max="11" width="12.85546875" bestFit="1" customWidth="1"/>
    <col min="12" max="12" width="12.5703125" bestFit="1" customWidth="1"/>
    <col min="13" max="13" width="3.5703125" bestFit="1" customWidth="1"/>
    <col min="14" max="22" width="11.5703125" bestFit="1" customWidth="1"/>
  </cols>
  <sheetData>
    <row r="1" spans="1:24" x14ac:dyDescent="0.25">
      <c r="A1" s="13" t="s">
        <v>0</v>
      </c>
      <c r="B1" s="13" t="s">
        <v>1</v>
      </c>
      <c r="C1" s="13" t="s">
        <v>19</v>
      </c>
      <c r="D1" s="13" t="s">
        <v>2</v>
      </c>
      <c r="E1" s="13" t="s">
        <v>3</v>
      </c>
      <c r="F1" s="13" t="s">
        <v>4</v>
      </c>
      <c r="G1" s="13" t="s">
        <v>15</v>
      </c>
      <c r="H1" s="13"/>
      <c r="K1" t="s">
        <v>12</v>
      </c>
      <c r="N1" t="s">
        <v>10</v>
      </c>
    </row>
    <row r="2" spans="1:24" s="1" customFormat="1" ht="12.75" customHeight="1" x14ac:dyDescent="0.25">
      <c r="A2" s="15"/>
      <c r="B2" s="15"/>
      <c r="C2" s="15"/>
      <c r="D2" s="15"/>
      <c r="E2" s="15"/>
      <c r="F2" s="15"/>
      <c r="G2" s="14"/>
      <c r="H2" s="14"/>
      <c r="J2" s="3" t="s">
        <v>5</v>
      </c>
      <c r="K2" s="8">
        <f>INTERCEPT(B3:B25,A3:A25)</f>
        <v>8552.3956521739146</v>
      </c>
      <c r="L2"/>
      <c r="M2" s="3" t="s">
        <v>5</v>
      </c>
      <c r="N2" s="23">
        <v>5717.5362211030906</v>
      </c>
      <c r="Q2"/>
      <c r="R2"/>
      <c r="S2"/>
      <c r="T2"/>
      <c r="U2"/>
      <c r="V2"/>
      <c r="W2"/>
      <c r="X2"/>
    </row>
    <row r="3" spans="1:24" ht="12.75" customHeight="1" x14ac:dyDescent="0.25">
      <c r="A3" s="13">
        <v>1</v>
      </c>
      <c r="B3" s="13">
        <v>6464.5000000000009</v>
      </c>
      <c r="C3" s="22">
        <f t="shared" ref="C3:C26" si="0">IF(A3&lt;$N$6,$N$2+$N$3*A3, $N$4+$N$5*A3)</f>
        <v>6667.1390565813699</v>
      </c>
      <c r="D3" s="17">
        <f>$B3-C3</f>
        <v>-202.639056581369</v>
      </c>
      <c r="E3" s="17">
        <f>SUMPRODUCT(D$3:D3,D$3:D3)/$A3</f>
        <v>41062.587252187266</v>
      </c>
      <c r="F3" s="17">
        <f>F2+($B3-C3)</f>
        <v>-202.639056581369</v>
      </c>
      <c r="G3" s="18">
        <f>F3/SQRT(E3)</f>
        <v>-1</v>
      </c>
      <c r="H3" s="18"/>
      <c r="J3" s="1" t="s">
        <v>6</v>
      </c>
      <c r="K3" s="9">
        <f>SLOPE(B3:B25,A3:A25)</f>
        <v>396.77282608695657</v>
      </c>
      <c r="M3" s="3" t="s">
        <v>6</v>
      </c>
      <c r="N3" s="23">
        <v>949.60283547827919</v>
      </c>
    </row>
    <row r="4" spans="1:24" ht="12.75" customHeight="1" x14ac:dyDescent="0.25">
      <c r="A4" s="13">
        <v>2</v>
      </c>
      <c r="B4" s="13">
        <v>7475.7000000000007</v>
      </c>
      <c r="C4" s="22">
        <f t="shared" si="0"/>
        <v>7616.7418920596492</v>
      </c>
      <c r="D4" s="17">
        <f t="shared" ref="D4:D25" si="1">$B4-C4</f>
        <v>-141.04189205964849</v>
      </c>
      <c r="E4" s="17">
        <f>SUMPRODUCT(D$3:D4,D$3:D4)/$A4</f>
        <v>30477.701283976399</v>
      </c>
      <c r="F4" s="17">
        <f t="shared" ref="F4:F25" si="2">F3+($B4-C4)</f>
        <v>-343.68094864101749</v>
      </c>
      <c r="G4" s="18">
        <f t="shared" ref="G4:G25" si="3">F4/SQRT(E4)</f>
        <v>-1.9686311573311559</v>
      </c>
      <c r="H4" s="18"/>
      <c r="M4" t="s">
        <v>7</v>
      </c>
      <c r="N4" s="23">
        <v>8089.3861694863735</v>
      </c>
    </row>
    <row r="5" spans="1:24" ht="12.75" customHeight="1" x14ac:dyDescent="0.25">
      <c r="A5" s="13">
        <v>3</v>
      </c>
      <c r="B5" s="13">
        <v>8237.5</v>
      </c>
      <c r="C5" s="22">
        <f t="shared" si="0"/>
        <v>8566.3447275379276</v>
      </c>
      <c r="D5" s="17">
        <f t="shared" si="1"/>
        <v>-328.84472753792761</v>
      </c>
      <c r="E5" s="17">
        <f>SUMPRODUCT(D$3:D5,D$3:D5)/$A5</f>
        <v>56364.752465815553</v>
      </c>
      <c r="F5" s="17">
        <f t="shared" si="2"/>
        <v>-672.5256761789451</v>
      </c>
      <c r="G5" s="18">
        <f t="shared" si="3"/>
        <v>-2.8327292551126022</v>
      </c>
      <c r="H5" s="18"/>
      <c r="M5" t="s">
        <v>8</v>
      </c>
      <c r="N5" s="23">
        <v>397.97897026591852</v>
      </c>
    </row>
    <row r="6" spans="1:24" ht="12.75" customHeight="1" x14ac:dyDescent="0.25">
      <c r="A6" s="13">
        <v>4</v>
      </c>
      <c r="B6" s="13">
        <v>9480.9</v>
      </c>
      <c r="C6" s="22">
        <f t="shared" si="0"/>
        <v>9515.9475630162069</v>
      </c>
      <c r="D6" s="17">
        <f t="shared" si="1"/>
        <v>-35.047563016207278</v>
      </c>
      <c r="E6" s="17">
        <f>SUMPRODUCT(D$3:D6,D$3:D6)/$A6</f>
        <v>42580.647267705419</v>
      </c>
      <c r="F6" s="17">
        <f t="shared" si="2"/>
        <v>-707.57323919515238</v>
      </c>
      <c r="G6" s="18">
        <f t="shared" si="3"/>
        <v>-3.428982509411258</v>
      </c>
      <c r="H6" s="18"/>
      <c r="M6" t="s">
        <v>9</v>
      </c>
      <c r="N6">
        <v>12</v>
      </c>
    </row>
    <row r="7" spans="1:24" ht="12.75" customHeight="1" x14ac:dyDescent="0.25">
      <c r="A7" s="13">
        <v>5</v>
      </c>
      <c r="B7" s="13">
        <v>11642.199999999999</v>
      </c>
      <c r="C7" s="22">
        <f t="shared" si="0"/>
        <v>10465.550398494486</v>
      </c>
      <c r="D7" s="17">
        <f t="shared" si="1"/>
        <v>1176.6496015055127</v>
      </c>
      <c r="E7" s="17">
        <f>SUMPRODUCT(D$3:D7,D$3:D7)/$A7</f>
        <v>310965.3747587807</v>
      </c>
      <c r="F7" s="17">
        <f t="shared" si="2"/>
        <v>469.07636231036031</v>
      </c>
      <c r="G7" s="18">
        <f t="shared" si="3"/>
        <v>0.84117727518810903</v>
      </c>
      <c r="H7" s="18"/>
      <c r="R7" s="5"/>
    </row>
    <row r="8" spans="1:24" ht="12.75" customHeight="1" x14ac:dyDescent="0.25">
      <c r="A8" s="13">
        <v>6</v>
      </c>
      <c r="B8" s="13">
        <v>11705.7</v>
      </c>
      <c r="C8" s="22">
        <f t="shared" si="0"/>
        <v>11415.153233972766</v>
      </c>
      <c r="D8" s="17">
        <f t="shared" si="1"/>
        <v>290.54676602723521</v>
      </c>
      <c r="E8" s="17">
        <f>SUMPRODUCT(D$3:D8,D$3:D8)/$A8</f>
        <v>273207.38284046476</v>
      </c>
      <c r="F8" s="17">
        <f t="shared" si="2"/>
        <v>759.62312833759552</v>
      </c>
      <c r="G8" s="18">
        <f t="shared" si="3"/>
        <v>1.4532889243399272</v>
      </c>
      <c r="H8" s="18"/>
    </row>
    <row r="9" spans="1:24" ht="12.75" customHeight="1" x14ac:dyDescent="0.25">
      <c r="A9" s="13">
        <v>7</v>
      </c>
      <c r="B9" s="13">
        <v>11837.2</v>
      </c>
      <c r="C9" s="22">
        <f t="shared" si="0"/>
        <v>12364.756069451045</v>
      </c>
      <c r="D9" s="17">
        <f t="shared" si="1"/>
        <v>-527.5560694510441</v>
      </c>
      <c r="E9" s="17">
        <f>SUMPRODUCT(D$3:D9,D$3:D9)/$A9</f>
        <v>273937.10049391759</v>
      </c>
      <c r="F9" s="17">
        <f t="shared" si="2"/>
        <v>232.06705888655142</v>
      </c>
      <c r="G9" s="18">
        <f t="shared" si="3"/>
        <v>0.44339222249389304</v>
      </c>
      <c r="H9" s="18"/>
    </row>
    <row r="10" spans="1:24" ht="12.75" customHeight="1" x14ac:dyDescent="0.25">
      <c r="A10" s="13">
        <v>8</v>
      </c>
      <c r="B10" s="13">
        <v>13101.2</v>
      </c>
      <c r="C10" s="22">
        <f t="shared" si="0"/>
        <v>13314.358904929324</v>
      </c>
      <c r="D10" s="17">
        <f t="shared" si="1"/>
        <v>-213.1589049293234</v>
      </c>
      <c r="E10" s="17">
        <f>SUMPRODUCT(D$3:D10,D$3:D10)/$A10</f>
        <v>245374.55277601143</v>
      </c>
      <c r="F10" s="17">
        <f t="shared" si="2"/>
        <v>18.908153957228024</v>
      </c>
      <c r="G10" s="18">
        <f t="shared" si="3"/>
        <v>3.8171073091347249E-2</v>
      </c>
      <c r="H10" s="18"/>
    </row>
    <row r="11" spans="1:24" ht="12.75" customHeight="1" x14ac:dyDescent="0.25">
      <c r="A11" s="13">
        <v>9</v>
      </c>
      <c r="B11" s="13">
        <v>14194.2</v>
      </c>
      <c r="C11" s="22">
        <f t="shared" si="0"/>
        <v>14263.961740407602</v>
      </c>
      <c r="D11" s="17">
        <f t="shared" si="1"/>
        <v>-69.761740407600882</v>
      </c>
      <c r="E11" s="17">
        <f>SUMPRODUCT(D$3:D11,D$3:D11)/$A11</f>
        <v>218651.45807030989</v>
      </c>
      <c r="F11" s="17">
        <f t="shared" si="2"/>
        <v>-50.853586450372859</v>
      </c>
      <c r="G11" s="18">
        <f t="shared" si="3"/>
        <v>-0.10875403974086521</v>
      </c>
      <c r="H11" s="18"/>
    </row>
    <row r="12" spans="1:24" ht="12.75" customHeight="1" x14ac:dyDescent="0.25">
      <c r="A12" s="13">
        <v>10</v>
      </c>
      <c r="B12" s="13">
        <v>15760.1</v>
      </c>
      <c r="C12" s="22">
        <f t="shared" si="0"/>
        <v>15213.564575885881</v>
      </c>
      <c r="D12" s="17">
        <f t="shared" si="1"/>
        <v>546.53542411411945</v>
      </c>
      <c r="E12" s="17">
        <f>SUMPRODUCT(D$3:D12,D$3:D12)/$A12</f>
        <v>226656.40924443892</v>
      </c>
      <c r="F12" s="17">
        <f t="shared" si="2"/>
        <v>495.68183766374659</v>
      </c>
      <c r="G12" s="18">
        <f t="shared" si="3"/>
        <v>1.041163666272185</v>
      </c>
      <c r="H12" s="18"/>
    </row>
    <row r="13" spans="1:24" ht="12.75" customHeight="1" x14ac:dyDescent="0.25">
      <c r="A13" s="13">
        <v>11</v>
      </c>
      <c r="B13" s="13">
        <v>15667.2</v>
      </c>
      <c r="C13" s="22">
        <f t="shared" si="0"/>
        <v>16163.16741136416</v>
      </c>
      <c r="D13" s="17">
        <f t="shared" si="1"/>
        <v>-495.96741136415949</v>
      </c>
      <c r="E13" s="17">
        <f>SUMPRODUCT(D$3:D13,D$3:D13)/$A13</f>
        <v>228413.43323451403</v>
      </c>
      <c r="F13" s="17">
        <f t="shared" si="2"/>
        <v>-0.28557370041289687</v>
      </c>
      <c r="G13" s="18">
        <f t="shared" si="3"/>
        <v>-5.9752679921663344E-4</v>
      </c>
      <c r="H13" s="18"/>
    </row>
    <row r="14" spans="1:24" ht="12.75" customHeight="1" x14ac:dyDescent="0.25">
      <c r="A14" s="13">
        <v>12</v>
      </c>
      <c r="B14" s="13">
        <v>14338.199999999999</v>
      </c>
      <c r="C14" s="22">
        <f t="shared" si="0"/>
        <v>12865.133812677395</v>
      </c>
      <c r="D14" s="17">
        <f t="shared" si="1"/>
        <v>1473.0661873226036</v>
      </c>
      <c r="E14" s="17">
        <f>SUMPRODUCT(D$3:D14,D$3:D14)/$A14</f>
        <v>390205.97981773387</v>
      </c>
      <c r="F14" s="17">
        <f t="shared" si="2"/>
        <v>1472.7806136221907</v>
      </c>
      <c r="G14" s="18">
        <f t="shared" si="3"/>
        <v>2.3577138711064594</v>
      </c>
      <c r="H14" s="18"/>
    </row>
    <row r="15" spans="1:24" ht="12.75" customHeight="1" x14ac:dyDescent="0.25">
      <c r="A15" s="13">
        <v>13</v>
      </c>
      <c r="B15" s="13">
        <v>11816.800000000001</v>
      </c>
      <c r="C15" s="22">
        <f t="shared" si="0"/>
        <v>13263.112782943314</v>
      </c>
      <c r="D15" s="17">
        <f t="shared" si="1"/>
        <v>-1446.3127829433124</v>
      </c>
      <c r="E15" s="17">
        <f>SUMPRODUCT(D$3:D15,D$3:D15)/$A15</f>
        <v>521099.4172244643</v>
      </c>
      <c r="F15" s="17">
        <f t="shared" si="2"/>
        <v>26.467830678878272</v>
      </c>
      <c r="G15" s="18">
        <f t="shared" si="3"/>
        <v>3.6665537332972988E-2</v>
      </c>
      <c r="H15" s="18"/>
    </row>
    <row r="16" spans="1:24" ht="12.75" customHeight="1" x14ac:dyDescent="0.25">
      <c r="A16" s="13">
        <v>14</v>
      </c>
      <c r="B16" s="13">
        <v>14095.300000000001</v>
      </c>
      <c r="C16" s="22">
        <f t="shared" si="0"/>
        <v>13661.091753209232</v>
      </c>
      <c r="D16" s="17">
        <f t="shared" si="1"/>
        <v>434.20824679076941</v>
      </c>
      <c r="E16" s="17">
        <f>SUMPRODUCT(D$3:D16,D$3:D16)/$A16</f>
        <v>497344.94467851066</v>
      </c>
      <c r="F16" s="17">
        <f t="shared" si="2"/>
        <v>460.67607746964768</v>
      </c>
      <c r="G16" s="18">
        <f t="shared" si="3"/>
        <v>0.65323102969023961</v>
      </c>
      <c r="H16" s="18"/>
    </row>
    <row r="17" spans="1:8" ht="12.75" customHeight="1" x14ac:dyDescent="0.25">
      <c r="A17" s="13">
        <v>15</v>
      </c>
      <c r="B17" s="13">
        <v>14001.4</v>
      </c>
      <c r="C17" s="22">
        <f t="shared" si="0"/>
        <v>14059.070723475152</v>
      </c>
      <c r="D17" s="17">
        <f t="shared" si="1"/>
        <v>-57.670723475152045</v>
      </c>
      <c r="E17" s="17">
        <f>SUMPRODUCT(D$3:D17,D$3:D17)/$A17</f>
        <v>464410.34252301976</v>
      </c>
      <c r="F17" s="17">
        <f t="shared" si="2"/>
        <v>403.00535399449564</v>
      </c>
      <c r="G17" s="18">
        <f t="shared" si="3"/>
        <v>0.59137079687375282</v>
      </c>
      <c r="H17" s="18"/>
    </row>
    <row r="18" spans="1:8" ht="12.75" customHeight="1" x14ac:dyDescent="0.25">
      <c r="A18" s="13">
        <v>16</v>
      </c>
      <c r="B18" s="13">
        <v>14123.7</v>
      </c>
      <c r="C18" s="22">
        <f t="shared" si="0"/>
        <v>14457.04969374107</v>
      </c>
      <c r="D18" s="17">
        <f t="shared" si="1"/>
        <v>-333.34969374106913</v>
      </c>
      <c r="E18" s="17">
        <f>SUMPRODUCT(D$3:D18,D$3:D18)/$A18</f>
        <v>442329.82226016006</v>
      </c>
      <c r="F18" s="17">
        <f t="shared" si="2"/>
        <v>69.655660253426504</v>
      </c>
      <c r="G18" s="18">
        <f t="shared" si="3"/>
        <v>0.10473294187784371</v>
      </c>
      <c r="H18" s="18"/>
    </row>
    <row r="19" spans="1:8" ht="12.75" customHeight="1" x14ac:dyDescent="0.25">
      <c r="A19" s="13">
        <v>17</v>
      </c>
      <c r="B19" s="13">
        <v>14599.3</v>
      </c>
      <c r="C19" s="22">
        <f t="shared" si="0"/>
        <v>14855.028664006988</v>
      </c>
      <c r="D19" s="17">
        <f t="shared" si="1"/>
        <v>-255.72866400698877</v>
      </c>
      <c r="E19" s="17">
        <f>SUMPRODUCT(D$3:D19,D$3:D19)/$A19</f>
        <v>420157.31210337416</v>
      </c>
      <c r="F19" s="17">
        <f t="shared" si="2"/>
        <v>-186.07300375356226</v>
      </c>
      <c r="G19" s="18">
        <f t="shared" si="3"/>
        <v>-0.28706312307644871</v>
      </c>
      <c r="H19" s="18"/>
    </row>
    <row r="20" spans="1:8" ht="12.75" customHeight="1" x14ac:dyDescent="0.25">
      <c r="A20" s="13">
        <v>18</v>
      </c>
      <c r="B20" s="13">
        <v>15160.699999999999</v>
      </c>
      <c r="C20" s="22">
        <f t="shared" si="0"/>
        <v>15253.007634272908</v>
      </c>
      <c r="D20" s="17">
        <f t="shared" si="1"/>
        <v>-92.307634272909127</v>
      </c>
      <c r="E20" s="17">
        <f>SUMPRODUCT(D$3:D20,D$3:D20)/$A20</f>
        <v>397288.611394579</v>
      </c>
      <c r="F20" s="17">
        <f t="shared" si="2"/>
        <v>-278.38063802647139</v>
      </c>
      <c r="G20" s="18">
        <f t="shared" si="3"/>
        <v>-0.44165786423091868</v>
      </c>
      <c r="H20" s="18"/>
    </row>
    <row r="21" spans="1:8" ht="12.75" customHeight="1" x14ac:dyDescent="0.25">
      <c r="A21" s="13">
        <v>19</v>
      </c>
      <c r="B21" s="13">
        <v>15352.300000000001</v>
      </c>
      <c r="C21" s="22">
        <f t="shared" si="0"/>
        <v>15650.986604538826</v>
      </c>
      <c r="D21" s="17">
        <f t="shared" si="1"/>
        <v>-298.68660453882512</v>
      </c>
      <c r="E21" s="17">
        <f>SUMPRODUCT(D$3:D21,D$3:D21)/$A21</f>
        <v>381074.14172807132</v>
      </c>
      <c r="F21" s="17">
        <f t="shared" si="2"/>
        <v>-577.06724256529651</v>
      </c>
      <c r="G21" s="18">
        <f t="shared" si="3"/>
        <v>-0.93480641072387682</v>
      </c>
      <c r="H21" s="18"/>
    </row>
    <row r="22" spans="1:8" ht="12.75" customHeight="1" x14ac:dyDescent="0.25">
      <c r="A22" s="13">
        <v>20</v>
      </c>
      <c r="B22" s="13">
        <v>15631.9</v>
      </c>
      <c r="C22" s="22">
        <f t="shared" si="0"/>
        <v>16048.965574804744</v>
      </c>
      <c r="D22" s="17">
        <f t="shared" si="1"/>
        <v>-417.06557480474476</v>
      </c>
      <c r="E22" s="17">
        <f>SUMPRODUCT(D$3:D22,D$3:D22)/$A22</f>
        <v>370717.61932602833</v>
      </c>
      <c r="F22" s="17">
        <f t="shared" si="2"/>
        <v>-994.13281737004127</v>
      </c>
      <c r="G22" s="18">
        <f t="shared" si="3"/>
        <v>-1.6327616710534276</v>
      </c>
      <c r="H22" s="18"/>
    </row>
    <row r="23" spans="1:8" ht="12.75" customHeight="1" x14ac:dyDescent="0.25">
      <c r="A23" s="13">
        <v>21</v>
      </c>
      <c r="B23" s="13">
        <v>16887.599999999999</v>
      </c>
      <c r="C23" s="22">
        <f t="shared" si="0"/>
        <v>16446.944545070663</v>
      </c>
      <c r="D23" s="17">
        <f t="shared" si="1"/>
        <v>440.65545492933597</v>
      </c>
      <c r="E23" s="17">
        <f>SUMPRODUCT(D$3:D23,D$3:D23)/$A23</f>
        <v>362310.93411807367</v>
      </c>
      <c r="F23" s="17">
        <f t="shared" si="2"/>
        <v>-553.47736244070529</v>
      </c>
      <c r="G23" s="18">
        <f t="shared" si="3"/>
        <v>-0.91951568610110257</v>
      </c>
      <c r="H23" s="18"/>
    </row>
    <row r="24" spans="1:8" ht="12.75" customHeight="1" x14ac:dyDescent="0.25">
      <c r="A24" s="13">
        <v>22</v>
      </c>
      <c r="B24" s="13">
        <v>17549.899999999998</v>
      </c>
      <c r="C24" s="22">
        <f t="shared" si="0"/>
        <v>16844.923515336581</v>
      </c>
      <c r="D24" s="17">
        <f t="shared" si="1"/>
        <v>704.97648466341707</v>
      </c>
      <c r="E24" s="17">
        <f>SUMPRODUCT(D$3:D24,D$3:D24)/$A24</f>
        <v>368432.79365490616</v>
      </c>
      <c r="F24" s="17">
        <f t="shared" si="2"/>
        <v>151.49912222271178</v>
      </c>
      <c r="G24" s="18">
        <f t="shared" si="3"/>
        <v>0.24959218155006516</v>
      </c>
      <c r="H24" s="18"/>
    </row>
    <row r="25" spans="1:8" ht="12.75" customHeight="1" x14ac:dyDescent="0.25">
      <c r="A25" s="13">
        <v>23</v>
      </c>
      <c r="B25" s="13">
        <v>17090.900000000001</v>
      </c>
      <c r="C25" s="22">
        <f t="shared" si="0"/>
        <v>17242.902485602499</v>
      </c>
      <c r="D25" s="17">
        <f t="shared" si="1"/>
        <v>-152.00248560249747</v>
      </c>
      <c r="E25" s="17">
        <f>SUMPRODUCT(D$3:D25,D$3:D25)/$A25</f>
        <v>353418.53113205539</v>
      </c>
      <c r="F25" s="17">
        <f t="shared" si="2"/>
        <v>-0.50336337978569645</v>
      </c>
      <c r="G25" s="18">
        <f t="shared" si="3"/>
        <v>-8.4671442410768326E-4</v>
      </c>
      <c r="H25" s="18"/>
    </row>
    <row r="26" spans="1:8" ht="12.75" customHeight="1" x14ac:dyDescent="0.25">
      <c r="A26" s="13">
        <v>24</v>
      </c>
      <c r="B26" s="19"/>
      <c r="C26" s="22">
        <f t="shared" si="0"/>
        <v>17640.881455868417</v>
      </c>
      <c r="D26" s="19"/>
      <c r="E26" s="24">
        <f>SQRT(($A25/($A25-2)*E25))</f>
        <v>622.1554780430032</v>
      </c>
      <c r="F26" s="19"/>
      <c r="G26" s="19"/>
      <c r="H26" s="19"/>
    </row>
    <row r="27" spans="1:8" ht="12.75" customHeight="1" x14ac:dyDescent="0.25">
      <c r="A27" s="19"/>
      <c r="B27" s="19"/>
      <c r="C27" s="19"/>
      <c r="D27" s="19"/>
      <c r="E27" s="19"/>
      <c r="F27" s="19"/>
      <c r="G27" s="19"/>
      <c r="H27" s="19"/>
    </row>
    <row r="28" spans="1:8" ht="12.75" customHeight="1" x14ac:dyDescent="0.25">
      <c r="A28" s="19"/>
      <c r="B28" s="19"/>
      <c r="C28" s="19"/>
      <c r="D28" s="19"/>
      <c r="E28" s="19"/>
      <c r="F28" s="19"/>
      <c r="G28" s="19"/>
      <c r="H28" s="19"/>
    </row>
    <row r="29" spans="1:8" ht="12.75" customHeight="1" x14ac:dyDescent="0.25">
      <c r="A29" s="19"/>
      <c r="B29" s="19"/>
      <c r="C29" s="19"/>
      <c r="D29" s="19"/>
      <c r="E29" s="19"/>
      <c r="F29" s="19"/>
      <c r="G29" s="19"/>
      <c r="H29" s="19"/>
    </row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2BD6-8029-4877-883C-54819DC5B20C}">
  <dimension ref="A1:S222"/>
  <sheetViews>
    <sheetView workbookViewId="0">
      <selection activeCell="I2" sqref="I2:I6"/>
    </sheetView>
  </sheetViews>
  <sheetFormatPr defaultRowHeight="15" x14ac:dyDescent="0.25"/>
  <cols>
    <col min="1" max="1" width="5.7109375" customWidth="1"/>
    <col min="3" max="4" width="9.7109375" customWidth="1"/>
    <col min="5" max="5" width="8" bestFit="1" customWidth="1"/>
    <col min="6" max="6" width="9.7109375" customWidth="1"/>
    <col min="7" max="7" width="4.85546875" customWidth="1"/>
    <col min="8" max="8" width="3.5703125" bestFit="1" customWidth="1"/>
    <col min="9" max="17" width="11.5703125" bestFit="1" customWidth="1"/>
  </cols>
  <sheetData>
    <row r="1" spans="1:19" x14ac:dyDescent="0.25">
      <c r="A1" s="3" t="s">
        <v>0</v>
      </c>
      <c r="B1" s="11" t="s">
        <v>1</v>
      </c>
      <c r="C1" s="13" t="s">
        <v>14</v>
      </c>
      <c r="D1" s="13" t="s">
        <v>2</v>
      </c>
      <c r="E1" s="13" t="s">
        <v>3</v>
      </c>
      <c r="F1" s="13" t="s">
        <v>15</v>
      </c>
      <c r="I1" t="s">
        <v>10</v>
      </c>
    </row>
    <row r="2" spans="1:19" s="1" customFormat="1" ht="12.75" customHeight="1" x14ac:dyDescent="0.25">
      <c r="A2" s="2"/>
      <c r="B2" s="12"/>
      <c r="C2" s="14">
        <v>0</v>
      </c>
      <c r="D2" s="15"/>
      <c r="E2" s="15"/>
      <c r="F2" s="14"/>
      <c r="H2" s="3" t="s">
        <v>5</v>
      </c>
      <c r="I2" s="4">
        <v>27.148241798557351</v>
      </c>
      <c r="L2"/>
      <c r="M2"/>
      <c r="N2"/>
      <c r="O2"/>
      <c r="P2"/>
      <c r="Q2"/>
      <c r="R2"/>
      <c r="S2"/>
    </row>
    <row r="3" spans="1:19" ht="12.75" customHeight="1" x14ac:dyDescent="0.25">
      <c r="A3" s="3">
        <v>1</v>
      </c>
      <c r="B3">
        <v>38</v>
      </c>
      <c r="C3" s="16">
        <f t="shared" ref="C3:C26" si="0">IF(A3&lt;$I$6,$I$2+$I$3*A3, $I$4+$I$5*A3)</f>
        <v>35.631122638515535</v>
      </c>
      <c r="D3" s="17">
        <f>$B3-C3</f>
        <v>2.3688773614844649</v>
      </c>
      <c r="E3" s="17">
        <f>SUMPRODUCT(D$3:D3,D$3:D3)/$A3</f>
        <v>5.6115799537536004</v>
      </c>
      <c r="F3" s="18">
        <f t="shared" ref="F3:F25" si="1">F2+($B3-C3)/SQRT(E3)</f>
        <v>1</v>
      </c>
      <c r="H3" s="3" t="s">
        <v>6</v>
      </c>
      <c r="I3" s="4">
        <v>8.482880839958181</v>
      </c>
    </row>
    <row r="4" spans="1:19" ht="12.75" customHeight="1" x14ac:dyDescent="0.25">
      <c r="A4" s="3">
        <v>2</v>
      </c>
      <c r="B4">
        <v>15</v>
      </c>
      <c r="C4" s="16">
        <f t="shared" si="0"/>
        <v>44.114003478473713</v>
      </c>
      <c r="D4" s="17">
        <f t="shared" ref="D4:D25" si="2">$B4-C4</f>
        <v>-29.114003478473713</v>
      </c>
      <c r="E4" s="17">
        <f>SUMPRODUCT(D$3:D4,D$3:D4)/$A4</f>
        <v>426.61838924916651</v>
      </c>
      <c r="F4" s="18">
        <f t="shared" si="1"/>
        <v>-0.40955538066004715</v>
      </c>
      <c r="H4" t="s">
        <v>7</v>
      </c>
      <c r="I4" s="6">
        <v>-44.693045847152931</v>
      </c>
    </row>
    <row r="5" spans="1:19" ht="12.75" customHeight="1" x14ac:dyDescent="0.25">
      <c r="A5" s="3">
        <v>3</v>
      </c>
      <c r="B5">
        <v>85</v>
      </c>
      <c r="C5" s="16">
        <f t="shared" si="0"/>
        <v>52.59688431843189</v>
      </c>
      <c r="D5" s="17">
        <f t="shared" si="2"/>
        <v>32.40311568156811</v>
      </c>
      <c r="E5" s="17">
        <f>SUMPRODUCT(D$3:D5,D$3:D5)/$A5</f>
        <v>634.39956145713938</v>
      </c>
      <c r="F5" s="18">
        <f t="shared" si="1"/>
        <v>0.8769314185312731</v>
      </c>
      <c r="H5" t="s">
        <v>8</v>
      </c>
      <c r="I5" s="6">
        <v>7.1318967153265787</v>
      </c>
    </row>
    <row r="6" spans="1:19" ht="12.75" customHeight="1" x14ac:dyDescent="0.25">
      <c r="A6" s="3">
        <v>4</v>
      </c>
      <c r="B6">
        <v>50</v>
      </c>
      <c r="C6" s="16">
        <f t="shared" si="0"/>
        <v>61.079765158390074</v>
      </c>
      <c r="D6" s="17">
        <f t="shared" si="2"/>
        <v>-11.079765158390074</v>
      </c>
      <c r="E6" s="17">
        <f>SUMPRODUCT(D$3:D6,D$3:D6)/$A6</f>
        <v>506.48997008412323</v>
      </c>
      <c r="F6" s="18">
        <f t="shared" si="1"/>
        <v>0.38461408056442742</v>
      </c>
      <c r="H6" t="s">
        <v>9</v>
      </c>
      <c r="I6">
        <v>11</v>
      </c>
    </row>
    <row r="7" spans="1:19" ht="12.75" customHeight="1" x14ac:dyDescent="0.25">
      <c r="A7" s="3">
        <v>5</v>
      </c>
      <c r="B7">
        <v>100</v>
      </c>
      <c r="C7" s="16">
        <f t="shared" si="0"/>
        <v>69.562645998348259</v>
      </c>
      <c r="D7" s="17">
        <f t="shared" si="2"/>
        <v>30.437354001651741</v>
      </c>
      <c r="E7" s="17">
        <f>SUMPRODUCT(D$3:D7,D$3:D7)/$A7</f>
        <v>590.47847979167159</v>
      </c>
      <c r="F7" s="18">
        <f t="shared" si="1"/>
        <v>1.6371923075562296</v>
      </c>
    </row>
    <row r="8" spans="1:19" ht="12.75" customHeight="1" x14ac:dyDescent="0.25">
      <c r="A8" s="3">
        <v>6</v>
      </c>
      <c r="B8">
        <v>60</v>
      </c>
      <c r="C8" s="16">
        <f t="shared" si="0"/>
        <v>78.045526838306444</v>
      </c>
      <c r="D8" s="17">
        <f t="shared" si="2"/>
        <v>-18.045526838306444</v>
      </c>
      <c r="E8" s="17">
        <f>SUMPRODUCT(D$3:D8,D$3:D8)/$A8</f>
        <v>546.33890630506608</v>
      </c>
      <c r="F8" s="18">
        <f t="shared" si="1"/>
        <v>0.86515461985122444</v>
      </c>
    </row>
    <row r="9" spans="1:19" ht="12.75" customHeight="1" x14ac:dyDescent="0.25">
      <c r="A9" s="3">
        <v>7</v>
      </c>
      <c r="B9">
        <v>90</v>
      </c>
      <c r="C9" s="16">
        <f t="shared" si="0"/>
        <v>86.528407678264614</v>
      </c>
      <c r="D9" s="17">
        <f t="shared" si="2"/>
        <v>3.4715923217353861</v>
      </c>
      <c r="E9" s="17">
        <f>SUMPRODUCT(D$3:D9,D$3:D9)/$A9</f>
        <v>470.01219872553264</v>
      </c>
      <c r="F9" s="18">
        <f t="shared" si="1"/>
        <v>1.0252851547096127</v>
      </c>
    </row>
    <row r="10" spans="1:19" ht="12.75" customHeight="1" x14ac:dyDescent="0.25">
      <c r="A10" s="3">
        <v>8</v>
      </c>
      <c r="B10">
        <v>70</v>
      </c>
      <c r="C10" s="16">
        <f t="shared" si="0"/>
        <v>95.011288518222798</v>
      </c>
      <c r="D10" s="17">
        <f t="shared" si="2"/>
        <v>-25.011288518222798</v>
      </c>
      <c r="E10" s="17">
        <f>SUMPRODUCT(D$3:D10,D$3:D10)/$A10</f>
        <v>489.45624305256405</v>
      </c>
      <c r="F10" s="18">
        <f t="shared" si="1"/>
        <v>-0.10523713615971086</v>
      </c>
    </row>
    <row r="11" spans="1:19" ht="12.75" customHeight="1" x14ac:dyDescent="0.25">
      <c r="A11" s="3">
        <v>9</v>
      </c>
      <c r="B11">
        <v>115</v>
      </c>
      <c r="C11" s="16">
        <f t="shared" si="0"/>
        <v>103.49416935818098</v>
      </c>
      <c r="D11" s="17">
        <f t="shared" si="2"/>
        <v>11.505830641819017</v>
      </c>
      <c r="E11" s="17">
        <f>SUMPRODUCT(D$3:D11,D$3:D11)/$A11</f>
        <v>449.78156479763709</v>
      </c>
      <c r="F11" s="18">
        <f t="shared" si="1"/>
        <v>0.43728461098806093</v>
      </c>
    </row>
    <row r="12" spans="1:19" ht="12.75" customHeight="1" x14ac:dyDescent="0.25">
      <c r="A12" s="3">
        <v>10</v>
      </c>
      <c r="B12">
        <v>115</v>
      </c>
      <c r="C12" s="16">
        <f t="shared" si="0"/>
        <v>111.97705019813917</v>
      </c>
      <c r="D12" s="17">
        <f t="shared" si="2"/>
        <v>3.0229498018608325</v>
      </c>
      <c r="E12" s="17">
        <f>SUMPRODUCT(D$3:D12,D$3:D12)/$A12</f>
        <v>405.71723086833043</v>
      </c>
      <c r="F12" s="18">
        <f t="shared" si="1"/>
        <v>0.58736336283052026</v>
      </c>
    </row>
    <row r="13" spans="1:19" ht="12.75" customHeight="1" x14ac:dyDescent="0.25">
      <c r="A13" s="3">
        <v>11</v>
      </c>
      <c r="B13">
        <v>40</v>
      </c>
      <c r="C13" s="16">
        <f t="shared" si="0"/>
        <v>33.757818021439434</v>
      </c>
      <c r="D13" s="17">
        <f t="shared" si="2"/>
        <v>6.2421819785605663</v>
      </c>
      <c r="E13" s="17">
        <f>SUMPRODUCT(D$3:D13,D$3:D13)/$A13</f>
        <v>372.37610404879729</v>
      </c>
      <c r="F13" s="18">
        <f t="shared" si="1"/>
        <v>0.91084193955662562</v>
      </c>
    </row>
    <row r="14" spans="1:19" ht="12.75" customHeight="1" x14ac:dyDescent="0.25">
      <c r="A14" s="3">
        <v>12</v>
      </c>
      <c r="B14">
        <v>35</v>
      </c>
      <c r="C14" s="16">
        <f t="shared" si="0"/>
        <v>40.88971473676601</v>
      </c>
      <c r="D14" s="17">
        <f t="shared" si="2"/>
        <v>-5.8897147367660097</v>
      </c>
      <c r="E14" s="17">
        <f>SUMPRODUCT(D$3:D14,D$3:D14)/$A14</f>
        <v>344.23549035143742</v>
      </c>
      <c r="F14" s="18">
        <f t="shared" si="1"/>
        <v>0.59339843959708105</v>
      </c>
      <c r="P14">
        <v>5923</v>
      </c>
    </row>
    <row r="15" spans="1:19" ht="12.75" customHeight="1" x14ac:dyDescent="0.25">
      <c r="A15" s="3">
        <v>13</v>
      </c>
      <c r="B15">
        <v>15</v>
      </c>
      <c r="C15" s="16">
        <f t="shared" si="0"/>
        <v>48.021611452092586</v>
      </c>
      <c r="D15" s="17">
        <f t="shared" si="2"/>
        <v>-33.021611452092586</v>
      </c>
      <c r="E15" s="17">
        <f>SUMPRODUCT(D$3:D15,D$3:D15)/$A15</f>
        <v>401.63482362386316</v>
      </c>
      <c r="F15" s="18">
        <f t="shared" si="1"/>
        <v>-1.0543184084025632</v>
      </c>
    </row>
    <row r="16" spans="1:19" ht="12.75" customHeight="1" x14ac:dyDescent="0.25">
      <c r="A16" s="3">
        <v>14</v>
      </c>
      <c r="B16">
        <v>85</v>
      </c>
      <c r="C16" s="16">
        <f t="shared" si="0"/>
        <v>55.153508167419176</v>
      </c>
      <c r="D16" s="17">
        <f t="shared" si="2"/>
        <v>29.846491832580824</v>
      </c>
      <c r="E16" s="17">
        <f>SUMPRODUCT(D$3:D16,D$3:D16)/$A16</f>
        <v>436.57612727303825</v>
      </c>
      <c r="F16" s="18">
        <f t="shared" si="1"/>
        <v>0.37412585510535568</v>
      </c>
    </row>
    <row r="17" spans="1:6" ht="12.75" customHeight="1" x14ac:dyDescent="0.25">
      <c r="A17" s="3">
        <v>15</v>
      </c>
      <c r="B17">
        <v>50</v>
      </c>
      <c r="C17" s="16">
        <f t="shared" si="0"/>
        <v>62.285404882745752</v>
      </c>
      <c r="D17" s="17">
        <f t="shared" si="2"/>
        <v>-12.285404882745752</v>
      </c>
      <c r="E17" s="17">
        <f>SUMPRODUCT(D$3:D17,D$3:D17)/$A17</f>
        <v>417.53313033036858</v>
      </c>
      <c r="F17" s="18">
        <f t="shared" si="1"/>
        <v>-0.2271087969018577</v>
      </c>
    </row>
    <row r="18" spans="1:6" ht="12.75" customHeight="1" x14ac:dyDescent="0.25">
      <c r="A18" s="3">
        <v>16</v>
      </c>
      <c r="B18">
        <v>100</v>
      </c>
      <c r="C18" s="16">
        <f t="shared" si="0"/>
        <v>69.417301598072328</v>
      </c>
      <c r="D18" s="17">
        <f t="shared" si="2"/>
        <v>30.582698401927672</v>
      </c>
      <c r="E18" s="17">
        <f>SUMPRODUCT(D$3:D18,D$3:D18)/$A18</f>
        <v>449.89364978117487</v>
      </c>
      <c r="F18" s="18">
        <f t="shared" si="1"/>
        <v>1.2147438208999053</v>
      </c>
    </row>
    <row r="19" spans="1:6" ht="12.75" customHeight="1" x14ac:dyDescent="0.25">
      <c r="A19" s="3">
        <v>17</v>
      </c>
      <c r="B19">
        <v>60</v>
      </c>
      <c r="C19" s="16">
        <f t="shared" si="0"/>
        <v>76.549198313398904</v>
      </c>
      <c r="D19" s="17">
        <f t="shared" si="2"/>
        <v>-16.549198313398904</v>
      </c>
      <c r="E19" s="17">
        <f>SUMPRODUCT(D$3:D19,D$3:D19)/$A19</f>
        <v>439.53966831264722</v>
      </c>
      <c r="F19" s="18">
        <f t="shared" si="1"/>
        <v>0.42537871895922419</v>
      </c>
    </row>
    <row r="20" spans="1:6" ht="12.75" customHeight="1" x14ac:dyDescent="0.25">
      <c r="A20" s="3">
        <v>18</v>
      </c>
      <c r="B20">
        <v>90</v>
      </c>
      <c r="C20" s="16">
        <f t="shared" si="0"/>
        <v>83.681095028725494</v>
      </c>
      <c r="D20" s="17">
        <f t="shared" si="2"/>
        <v>6.318904971274506</v>
      </c>
      <c r="E20" s="17">
        <f>SUMPRODUCT(D$3:D20,D$3:D20)/$A20</f>
        <v>417.33905118616673</v>
      </c>
      <c r="F20" s="18">
        <f t="shared" si="1"/>
        <v>0.73469110558579243</v>
      </c>
    </row>
    <row r="21" spans="1:6" ht="12.75" customHeight="1" x14ac:dyDescent="0.25">
      <c r="A21" s="3">
        <v>19</v>
      </c>
      <c r="B21">
        <v>70</v>
      </c>
      <c r="C21" s="16">
        <f t="shared" si="0"/>
        <v>90.81299174405207</v>
      </c>
      <c r="D21" s="17">
        <f t="shared" si="2"/>
        <v>-20.81299174405207</v>
      </c>
      <c r="E21" s="17">
        <f>SUMPRODUCT(D$3:D21,D$3:D21)/$A21</f>
        <v>418.17281824678849</v>
      </c>
      <c r="F21" s="18">
        <f t="shared" si="1"/>
        <v>-0.28309522107455598</v>
      </c>
    </row>
    <row r="22" spans="1:6" ht="12.75" customHeight="1" x14ac:dyDescent="0.25">
      <c r="A22" s="3">
        <v>20</v>
      </c>
      <c r="B22">
        <v>115</v>
      </c>
      <c r="C22" s="16">
        <f t="shared" si="0"/>
        <v>97.944888459378646</v>
      </c>
      <c r="D22" s="17">
        <f t="shared" si="2"/>
        <v>17.055111540621354</v>
      </c>
      <c r="E22" s="17">
        <f>SUMPRODUCT(D$3:D22,D$3:D22)/$A22</f>
        <v>411.80801881760078</v>
      </c>
      <c r="F22" s="18">
        <f t="shared" si="1"/>
        <v>0.55734565059779451</v>
      </c>
    </row>
    <row r="23" spans="1:6" ht="12.75" customHeight="1" x14ac:dyDescent="0.25">
      <c r="A23" s="3">
        <v>21</v>
      </c>
      <c r="B23" s="7">
        <v>120</v>
      </c>
      <c r="C23" s="16">
        <f t="shared" si="0"/>
        <v>105.07678517470522</v>
      </c>
      <c r="D23" s="17">
        <f t="shared" si="2"/>
        <v>14.923214825294778</v>
      </c>
      <c r="E23" s="17">
        <f>SUMPRODUCT(D$3:D23,D$3:D23)/$A23</f>
        <v>402.80298652732927</v>
      </c>
      <c r="F23" s="18">
        <f t="shared" si="1"/>
        <v>1.3009057039522389</v>
      </c>
    </row>
    <row r="24" spans="1:6" ht="12.75" customHeight="1" x14ac:dyDescent="0.25">
      <c r="A24" s="3">
        <v>22</v>
      </c>
      <c r="B24" s="7">
        <v>115</v>
      </c>
      <c r="C24" s="16">
        <f t="shared" si="0"/>
        <v>112.2086818900318</v>
      </c>
      <c r="D24" s="17">
        <f t="shared" si="2"/>
        <v>2.7913181099682021</v>
      </c>
      <c r="E24" s="17">
        <f>SUMPRODUCT(D$3:D24,D$3:D24)/$A24</f>
        <v>384.84791699386136</v>
      </c>
      <c r="F24" s="18">
        <f t="shared" si="1"/>
        <v>1.4431925533757455</v>
      </c>
    </row>
    <row r="25" spans="1:6" ht="12.75" customHeight="1" x14ac:dyDescent="0.25">
      <c r="A25" s="3">
        <v>23</v>
      </c>
      <c r="B25" s="7">
        <v>100</v>
      </c>
      <c r="C25" s="16">
        <f t="shared" si="0"/>
        <v>119.34057860535837</v>
      </c>
      <c r="D25" s="17">
        <f t="shared" si="2"/>
        <v>-19.340578605358374</v>
      </c>
      <c r="E25" s="17">
        <f>SUMPRODUCT(D$3:D25,D$3:D25)/$A25</f>
        <v>384.37878933282593</v>
      </c>
      <c r="F25" s="18">
        <f t="shared" si="1"/>
        <v>0.45670921307489143</v>
      </c>
    </row>
    <row r="26" spans="1:6" ht="12.75" customHeight="1" x14ac:dyDescent="0.25">
      <c r="A26" s="3">
        <v>24</v>
      </c>
      <c r="C26" s="16">
        <f t="shared" si="0"/>
        <v>126.47247532068495</v>
      </c>
      <c r="D26" s="19"/>
      <c r="E26" s="17">
        <f>SQRT(($A25/($A25-2)*E25))</f>
        <v>20.51795050873282</v>
      </c>
      <c r="F26" s="19"/>
    </row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Reg-Piecewise-1</vt:lpstr>
      <vt:lpstr>Reg-Piecewise-2</vt:lpstr>
      <vt:lpstr>Practice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Ardavan Asef-Vaziri</dc:creator>
  <cp:lastModifiedBy>Asef-Vaziri, Ardavan</cp:lastModifiedBy>
  <dcterms:created xsi:type="dcterms:W3CDTF">2012-06-25T19:51:09Z</dcterms:created>
  <dcterms:modified xsi:type="dcterms:W3CDTF">2022-03-05T19:15:47Z</dcterms:modified>
</cp:coreProperties>
</file>